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akitasv01\調査統計課\003 企画・解析班\２．業務主要\Ｍ）産業連関表\★a）波及効果分析\★分析ツール等\★02目的特化型分析ツール\08-1-R8更新\"/>
    </mc:Choice>
  </mc:AlternateContent>
  <xr:revisionPtr revIDLastSave="0" documentId="13_ncr:1_{6DC9DEAA-8F8A-4D0E-AE5D-24719D28D83A}" xr6:coauthVersionLast="47" xr6:coauthVersionMax="47" xr10:uidLastSave="{00000000-0000-0000-0000-000000000000}"/>
  <bookViews>
    <workbookView xWindow="-120" yWindow="-120" windowWidth="29040" windowHeight="15720" tabRatio="783" xr2:uid="{00000000-000D-0000-FFFF-FFFF00000000}"/>
  </bookViews>
  <sheets>
    <sheet name="利用の手引き(必ず読んでください！)" sheetId="38" r:id="rId1"/>
    <sheet name="(入力①)基礎データ作成" sheetId="40" r:id="rId2"/>
    <sheet name="(入力②)データ入力表" sheetId="41" r:id="rId3"/>
    <sheet name="分析結果１ページ(総括表)" sheetId="34" r:id="rId4"/>
    <sheet name="２ページ～" sheetId="17" r:id="rId5"/>
    <sheet name="４ページ～" sheetId="37" r:id="rId6"/>
    <sheet name="６ページ～" sheetId="36" r:id="rId7"/>
    <sheet name="８ページ～" sheetId="20" r:id="rId8"/>
    <sheet name="１２ページ～" sheetId="21" r:id="rId9"/>
    <sheet name="基礎データ計算" sheetId="43" r:id="rId10"/>
    <sheet name="按分データ" sheetId="44" r:id="rId11"/>
    <sheet name="宿泊" sheetId="45" r:id="rId12"/>
    <sheet name="日帰り" sheetId="46" r:id="rId13"/>
    <sheet name="旅行・観光消費動向調査" sheetId="47" r:id="rId14"/>
    <sheet name="部門別消費額" sheetId="48" r:id="rId15"/>
    <sheet name="★価格変換(最終需要額)" sheetId="42" r:id="rId16"/>
    <sheet name="★波及効果計算ｼｰﾄ" sheetId="3" r:id="rId17"/>
    <sheet name="取引基本表" sheetId="23" r:id="rId18"/>
    <sheet name="投入係数" sheetId="24" r:id="rId19"/>
    <sheet name="県内自給率" sheetId="9" r:id="rId20"/>
    <sheet name="開放経済型逆行列係数" sheetId="25" r:id="rId21"/>
    <sheet name="消費パターン" sheetId="26" r:id="rId22"/>
    <sheet name="手順⑤" sheetId="27" r:id="rId23"/>
    <sheet name="手順⑦" sheetId="28" r:id="rId24"/>
    <sheet name="手順⑭" sheetId="29" r:id="rId25"/>
    <sheet name="雇用表" sheetId="35" r:id="rId26"/>
  </sheets>
  <definedNames>
    <definedName name="_TK503">#REF!</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1">'(入力①)基礎データ作成'!#REF!</definedName>
    <definedName name="_xlnm.Print_Area" localSheetId="2">'(入力②)データ入力表'!$A$1:$S$64</definedName>
    <definedName name="_xlnm.Print_Area" localSheetId="15">'★価格変換(最終需要額)'!$A$1:$J$45</definedName>
    <definedName name="_xlnm.Print_Area" localSheetId="16">★波及効果計算ｼｰﾄ!$B$2:$V$138</definedName>
    <definedName name="_xlnm.Print_Area" localSheetId="8">'１２ページ～'!$B$2:$J$61</definedName>
    <definedName name="_xlnm.Print_Area" localSheetId="4">'２ページ～'!$B$2:$F$91</definedName>
    <definedName name="_xlnm.Print_Area" localSheetId="5">'４ページ～'!$B$2:$AH$99</definedName>
    <definedName name="_xlnm.Print_Area" localSheetId="6">'６ページ～'!$B$2:$E$33</definedName>
    <definedName name="_xlnm.Print_Area" localSheetId="7">'８ページ～'!$B$2:$K$183</definedName>
    <definedName name="_xlnm.Print_Area" localSheetId="10">按分データ!$B$1:$I$44</definedName>
    <definedName name="_xlnm.Print_Area" localSheetId="20">開放経済型逆行列係数!$B$2:$AQ$45</definedName>
    <definedName name="_xlnm.Print_Area" localSheetId="9">基礎データ計算!#REF!</definedName>
    <definedName name="_xlnm.Print_Area" localSheetId="19">県内自給率!$B$2:$E$45</definedName>
    <definedName name="_xlnm.Print_Area" localSheetId="25">雇用表!$B$2:$M$47</definedName>
    <definedName name="_xlnm.Print_Area" localSheetId="17">取引基本表!$B$2:$BE$53</definedName>
    <definedName name="_xlnm.Print_Area" localSheetId="22">手順⑤!$B$2:$AQ$53</definedName>
    <definedName name="_xlnm.Print_Area" localSheetId="23">手順⑦!$B$2:$D$44</definedName>
    <definedName name="_xlnm.Print_Area" localSheetId="24">手順⑭!$B$2:$D$44</definedName>
    <definedName name="_xlnm.Print_Area" localSheetId="11">宿泊!$B$1:$K$65</definedName>
    <definedName name="_xlnm.Print_Area" localSheetId="21">消費パターン!$B$2:$E$45</definedName>
    <definedName name="_xlnm.Print_Area" localSheetId="18">投入係数!$B$2:$AQ$53</definedName>
    <definedName name="_xlnm.Print_Area" localSheetId="12">日帰り!$B$1:$K$65</definedName>
    <definedName name="_xlnm.Print_Area" localSheetId="14">部門別消費額!$A$1:$R$45</definedName>
    <definedName name="_xlnm.Print_Area" localSheetId="3">'分析結果１ページ(総括表)'!$B$2:$H$42</definedName>
    <definedName name="_xlnm.Print_Area" localSheetId="0">'利用の手引き(必ず読んでください！)'!$B$2:$J$146</definedName>
    <definedName name="_xlnm.Print_Area" localSheetId="13">旅行・観光消費動向調査!$A$1:$Y$63</definedName>
    <definedName name="_xlnm.Print_Titles" localSheetId="15">'★価格変換(最終需要額)'!$1:$5</definedName>
    <definedName name="_xlnm.Print_Titles" localSheetId="20">開放経済型逆行列係数!$B:$C</definedName>
    <definedName name="_xlnm.Print_Titles" localSheetId="17">取引基本表!$B:$C</definedName>
    <definedName name="_xlnm.Print_Titles" localSheetId="22">手順⑤!$B:$C</definedName>
    <definedName name="_xlnm.Print_Titles" localSheetId="18">投入係数!$B:$C</definedName>
    <definedName name="_xlnm.Print_Titles" localSheetId="13">旅行・観光消費動向調査!$A:$A,旅行・観光消費動向調査!$1:$5</definedName>
    <definedName name="rinku">#REF!</definedName>
    <definedName name="SAN">#REF!</definedName>
    <definedName name="YON">#REF!</definedName>
    <definedName name="医療６０">#REF!</definedName>
    <definedName name="医療６１">#REF!</definedName>
    <definedName name="医療６２">#REF!</definedName>
    <definedName name="教育６０">#REF!</definedName>
    <definedName name="教育６１">#REF!</definedName>
    <definedName name="教育６２">#REF!</definedName>
    <definedName name="他サビ６０">#REF!</definedName>
    <definedName name="他サビ６１">#REF!</definedName>
    <definedName name="他サビ６２">#REF!</definedName>
    <definedName name="他構成比">#REF!</definedName>
    <definedName name="保留１" localSheetId="20">#REF!</definedName>
    <definedName name="保留１" localSheetId="17">#REF!</definedName>
    <definedName name="保留１" localSheetId="22">#REF!</definedName>
    <definedName name="保留１" localSheetId="18">#REF!</definedName>
    <definedName name="保留１">#REF!</definedName>
    <definedName name="保留13" localSheetId="20">#REF!</definedName>
    <definedName name="保留13" localSheetId="17">#REF!</definedName>
    <definedName name="保留13" localSheetId="22">#REF!</definedName>
    <definedName name="保留13" localSheetId="18">#REF!</definedName>
    <definedName name="保留13">#REF!</definedName>
    <definedName name="保留２" localSheetId="20">#REF!</definedName>
    <definedName name="保留２" localSheetId="17">#REF!</definedName>
    <definedName name="保留２" localSheetId="22">#REF!</definedName>
    <definedName name="保留２" localSheetId="18">#REF!</definedName>
    <definedName name="保留２">#REF!</definedName>
    <definedName name="保留３" localSheetId="20">#REF!</definedName>
    <definedName name="保留３" localSheetId="17">#REF!</definedName>
    <definedName name="保留３" localSheetId="22">#REF!</definedName>
    <definedName name="保留３" localSheetId="18">#REF!</definedName>
    <definedName name="保留３">#REF!</definedName>
    <definedName name="保留４" localSheetId="20">#REF!</definedName>
    <definedName name="保留４" localSheetId="17">#REF!</definedName>
    <definedName name="保留４" localSheetId="22">#REF!</definedName>
    <definedName name="保留４" localSheetId="18">#REF!</definedName>
    <definedName name="保留４">#REF!</definedName>
    <definedName name="保留５" localSheetId="20">#REF!</definedName>
    <definedName name="保留５" localSheetId="17">#REF!</definedName>
    <definedName name="保留５" localSheetId="22">#REF!</definedName>
    <definedName name="保留５" localSheetId="18">#REF!</definedName>
    <definedName name="保留５">#REF!</definedName>
    <definedName name="保留６" localSheetId="20">#REF!</definedName>
    <definedName name="保留６" localSheetId="17">#REF!</definedName>
    <definedName name="保留６" localSheetId="22">#REF!</definedName>
    <definedName name="保留６" localSheetId="18">#REF!</definedName>
    <definedName name="保留６">#REF!</definedName>
    <definedName name="保留９" localSheetId="20">#REF!</definedName>
    <definedName name="保留９" localSheetId="17">#REF!</definedName>
    <definedName name="保留９" localSheetId="22">#REF!</definedName>
    <definedName name="保留９" localSheetId="18">#REF!</definedName>
    <definedName name="保留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3" l="1"/>
  <c r="E29" i="3"/>
  <c r="E28" i="3"/>
  <c r="E10" i="3"/>
  <c r="E18" i="3"/>
  <c r="J8" i="42"/>
  <c r="E37" i="48"/>
  <c r="F18" i="48"/>
  <c r="F41" i="48"/>
  <c r="F62" i="45"/>
  <c r="F59" i="45"/>
  <c r="G59" i="45"/>
  <c r="F26" i="46"/>
  <c r="E64" i="47"/>
  <c r="Z55" i="47" s="1"/>
  <c r="F50" i="45"/>
  <c r="F30" i="43"/>
  <c r="F28" i="43"/>
  <c r="E38" i="44" l="1"/>
  <c r="D38" i="44"/>
  <c r="D20" i="44"/>
  <c r="E20" i="44"/>
  <c r="L13" i="41"/>
  <c r="L14" i="41"/>
  <c r="K13" i="41"/>
  <c r="K8" i="41" s="1"/>
  <c r="I138" i="3" s="1"/>
  <c r="K14" i="41"/>
  <c r="K15" i="41"/>
  <c r="K16" i="41"/>
  <c r="K17" i="41"/>
  <c r="K18" i="41"/>
  <c r="E39" i="44"/>
  <c r="D39" i="44"/>
  <c r="F38" i="44"/>
  <c r="G3" i="34"/>
  <c r="L15" i="41"/>
  <c r="L16" i="41"/>
  <c r="L17" i="41"/>
  <c r="L18" i="41"/>
  <c r="L19" i="41"/>
  <c r="L20" i="41"/>
  <c r="L21" i="41"/>
  <c r="L22" i="41"/>
  <c r="K19" i="41"/>
  <c r="K20" i="41"/>
  <c r="Z61" i="47" l="1"/>
  <c r="Z28" i="47" l="1"/>
  <c r="D45" i="9" l="1"/>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7" i="9"/>
  <c r="D6" i="9"/>
  <c r="B5" i="34" l="1"/>
  <c r="L41" i="41" l="1"/>
  <c r="D16" i="34" l="1"/>
  <c r="V43" i="48"/>
  <c r="G48" i="41" s="1"/>
  <c r="E48" i="41" s="1"/>
  <c r="C44" i="42" s="1"/>
  <c r="V42" i="48"/>
  <c r="G47" i="41" s="1"/>
  <c r="E47" i="41" s="1"/>
  <c r="C43" i="42" s="1"/>
  <c r="V39" i="48"/>
  <c r="G44" i="41" s="1"/>
  <c r="E44" i="41" s="1"/>
  <c r="C40" i="42" s="1"/>
  <c r="V38" i="48"/>
  <c r="G43" i="41" s="1"/>
  <c r="E43" i="41" s="1"/>
  <c r="C39" i="42" s="1"/>
  <c r="R37" i="48"/>
  <c r="V36" i="48"/>
  <c r="G41" i="41" s="1"/>
  <c r="E41" i="41" s="1"/>
  <c r="C37" i="42" s="1"/>
  <c r="R36" i="48"/>
  <c r="V35" i="48"/>
  <c r="G40" i="41" s="1"/>
  <c r="E40" i="41" s="1"/>
  <c r="C36" i="42" s="1"/>
  <c r="G36" i="42" s="1"/>
  <c r="R35" i="48"/>
  <c r="R34" i="48"/>
  <c r="V33" i="48"/>
  <c r="G38" i="41" s="1"/>
  <c r="E38" i="41" s="1"/>
  <c r="C34" i="42" s="1"/>
  <c r="F34" i="42" s="1"/>
  <c r="R33" i="48"/>
  <c r="V32" i="48"/>
  <c r="G37" i="41" s="1"/>
  <c r="E37" i="41" s="1"/>
  <c r="C33" i="42" s="1"/>
  <c r="R32" i="48"/>
  <c r="V31" i="48"/>
  <c r="G36" i="41" s="1"/>
  <c r="E36" i="41" s="1"/>
  <c r="C32" i="42" s="1"/>
  <c r="R31" i="48"/>
  <c r="V30" i="48"/>
  <c r="G35" i="41" s="1"/>
  <c r="E35" i="41" s="1"/>
  <c r="C31" i="42" s="1"/>
  <c r="R30" i="48"/>
  <c r="V29" i="48"/>
  <c r="G34" i="41" s="1"/>
  <c r="E34" i="41" s="1"/>
  <c r="C30" i="42" s="1"/>
  <c r="R29" i="48"/>
  <c r="V28" i="48"/>
  <c r="G33" i="41" s="1"/>
  <c r="E33" i="41" s="1"/>
  <c r="C29" i="42" s="1"/>
  <c r="R28" i="48"/>
  <c r="V27" i="48"/>
  <c r="G32" i="41" s="1"/>
  <c r="E32" i="41" s="1"/>
  <c r="C28" i="42" s="1"/>
  <c r="R27" i="48"/>
  <c r="R26" i="48"/>
  <c r="V25" i="48"/>
  <c r="G30" i="41" s="1"/>
  <c r="E30" i="41" s="1"/>
  <c r="C26" i="42" s="1"/>
  <c r="R25" i="48"/>
  <c r="V24" i="48"/>
  <c r="G29" i="41" s="1"/>
  <c r="E29" i="41" s="1"/>
  <c r="C25" i="42" s="1"/>
  <c r="R24" i="48"/>
  <c r="V23" i="48"/>
  <c r="G28" i="41" s="1"/>
  <c r="E28" i="41" s="1"/>
  <c r="C24" i="42" s="1"/>
  <c r="R23" i="48"/>
  <c r="V22" i="48"/>
  <c r="G27" i="41" s="1"/>
  <c r="E27" i="41" s="1"/>
  <c r="C23" i="42" s="1"/>
  <c r="R22" i="48"/>
  <c r="V21" i="48"/>
  <c r="G26" i="41" s="1"/>
  <c r="E26" i="41" s="1"/>
  <c r="C22" i="42" s="1"/>
  <c r="G22" i="42" s="1"/>
  <c r="R21" i="48"/>
  <c r="V20" i="48"/>
  <c r="G25" i="41" s="1"/>
  <c r="E25" i="41" s="1"/>
  <c r="C21" i="42" s="1"/>
  <c r="G21" i="42" s="1"/>
  <c r="R20" i="48"/>
  <c r="V19" i="48"/>
  <c r="G24" i="41" s="1"/>
  <c r="E24" i="41" s="1"/>
  <c r="C20" i="42" s="1"/>
  <c r="G20" i="42" s="1"/>
  <c r="R19" i="48"/>
  <c r="V18" i="48"/>
  <c r="G23" i="41" s="1"/>
  <c r="E23" i="41" s="1"/>
  <c r="C19" i="42" s="1"/>
  <c r="R18" i="48"/>
  <c r="V17" i="48"/>
  <c r="G22" i="41" s="1"/>
  <c r="E22" i="41" s="1"/>
  <c r="C18" i="42" s="1"/>
  <c r="R17" i="48"/>
  <c r="V16" i="48"/>
  <c r="G21" i="41" s="1"/>
  <c r="E21" i="41" s="1"/>
  <c r="C17" i="42" s="1"/>
  <c r="G17" i="42" s="1"/>
  <c r="R16" i="48"/>
  <c r="G16" i="48"/>
  <c r="G39" i="48" s="1"/>
  <c r="R15" i="48"/>
  <c r="V14" i="48"/>
  <c r="G19" i="41" s="1"/>
  <c r="E19" i="41" s="1"/>
  <c r="C15" i="42" s="1"/>
  <c r="R14" i="48"/>
  <c r="R13" i="48"/>
  <c r="R12" i="48"/>
  <c r="V11" i="48"/>
  <c r="G16" i="41" s="1"/>
  <c r="E16" i="41" s="1"/>
  <c r="C12" i="42" s="1"/>
  <c r="R11" i="48"/>
  <c r="R10" i="48"/>
  <c r="R9" i="48"/>
  <c r="V8" i="48"/>
  <c r="G13" i="41" s="1"/>
  <c r="E13" i="41" s="1"/>
  <c r="C9" i="42" s="1"/>
  <c r="R8" i="48"/>
  <c r="G8" i="48"/>
  <c r="F8" i="48"/>
  <c r="E8" i="48"/>
  <c r="R7" i="48"/>
  <c r="V6" i="48"/>
  <c r="G11" i="41" s="1"/>
  <c r="E11" i="41" s="1"/>
  <c r="C7" i="42" s="1"/>
  <c r="R6" i="48"/>
  <c r="R5" i="48"/>
  <c r="R64" i="47"/>
  <c r="G62" i="46"/>
  <c r="F54" i="46"/>
  <c r="H54" i="46" s="1"/>
  <c r="F53" i="46"/>
  <c r="F52" i="46"/>
  <c r="F51" i="46"/>
  <c r="H51" i="46" s="1"/>
  <c r="J51" i="46" s="1"/>
  <c r="G34" i="48" s="1"/>
  <c r="F50" i="46"/>
  <c r="F49" i="46"/>
  <c r="F48" i="46"/>
  <c r="H48" i="46" s="1"/>
  <c r="J48" i="46" s="1"/>
  <c r="G31" i="48" s="1"/>
  <c r="F47" i="46"/>
  <c r="F46" i="46"/>
  <c r="F45" i="46"/>
  <c r="F44" i="46"/>
  <c r="F43" i="46"/>
  <c r="H43" i="46" s="1"/>
  <c r="J43" i="46" s="1"/>
  <c r="G26" i="48" s="1"/>
  <c r="F42" i="46"/>
  <c r="H42" i="46" s="1"/>
  <c r="J42" i="46" s="1"/>
  <c r="G25" i="48" s="1"/>
  <c r="F41" i="46"/>
  <c r="H41" i="46" s="1"/>
  <c r="J41" i="46" s="1"/>
  <c r="G24" i="48" s="1"/>
  <c r="F40" i="46"/>
  <c r="H40" i="46" s="1"/>
  <c r="J40" i="46" s="1"/>
  <c r="G23" i="48" s="1"/>
  <c r="F39" i="46"/>
  <c r="H39" i="46" s="1"/>
  <c r="J39" i="46" s="1"/>
  <c r="G22" i="48" s="1"/>
  <c r="F38" i="46"/>
  <c r="H38" i="46" s="1"/>
  <c r="J38" i="46" s="1"/>
  <c r="G21" i="48" s="1"/>
  <c r="F37" i="46"/>
  <c r="H37" i="46" s="1"/>
  <c r="J37" i="46" s="1"/>
  <c r="G20" i="48" s="1"/>
  <c r="F36" i="46"/>
  <c r="H36" i="46" s="1"/>
  <c r="J36" i="46" s="1"/>
  <c r="G19" i="48" s="1"/>
  <c r="F35" i="46"/>
  <c r="F34" i="46"/>
  <c r="F61" i="46" s="1"/>
  <c r="F32" i="46"/>
  <c r="F31" i="46"/>
  <c r="H31" i="46" s="1"/>
  <c r="J31" i="46" s="1"/>
  <c r="G14" i="48" s="1"/>
  <c r="F30" i="46"/>
  <c r="H30" i="46" s="1"/>
  <c r="J30" i="46" s="1"/>
  <c r="G13" i="48" s="1"/>
  <c r="F29" i="46"/>
  <c r="F28" i="46"/>
  <c r="H28" i="46" s="1"/>
  <c r="J28" i="46" s="1"/>
  <c r="G11" i="48" s="1"/>
  <c r="F27" i="46"/>
  <c r="F24" i="46"/>
  <c r="F23" i="46"/>
  <c r="F22" i="46"/>
  <c r="F21" i="46"/>
  <c r="G62" i="45"/>
  <c r="F54" i="45"/>
  <c r="H54" i="45" s="1"/>
  <c r="J54" i="45" s="1"/>
  <c r="F53" i="45"/>
  <c r="F52" i="45"/>
  <c r="F51" i="45"/>
  <c r="H51" i="45" s="1"/>
  <c r="J51" i="45" s="1"/>
  <c r="F49" i="45"/>
  <c r="F48" i="45"/>
  <c r="H48" i="45" s="1"/>
  <c r="J48" i="45" s="1"/>
  <c r="F47" i="45"/>
  <c r="F46" i="45"/>
  <c r="F45" i="45"/>
  <c r="F44" i="45"/>
  <c r="F43" i="45"/>
  <c r="H43" i="45" s="1"/>
  <c r="J43" i="45" s="1"/>
  <c r="F42" i="45"/>
  <c r="H42" i="45" s="1"/>
  <c r="J42" i="45" s="1"/>
  <c r="F41" i="45"/>
  <c r="H41" i="45" s="1"/>
  <c r="J41" i="45" s="1"/>
  <c r="F40" i="45"/>
  <c r="H40" i="45" s="1"/>
  <c r="J40" i="45" s="1"/>
  <c r="F39" i="45"/>
  <c r="H39" i="45" s="1"/>
  <c r="J39" i="45" s="1"/>
  <c r="F38" i="45"/>
  <c r="H38" i="45" s="1"/>
  <c r="J38" i="45" s="1"/>
  <c r="F37" i="45"/>
  <c r="H37" i="45" s="1"/>
  <c r="J37" i="45" s="1"/>
  <c r="F36" i="45"/>
  <c r="H36" i="45" s="1"/>
  <c r="J36" i="45" s="1"/>
  <c r="F35" i="45"/>
  <c r="F34" i="45"/>
  <c r="F33" i="45"/>
  <c r="F60" i="45" s="1"/>
  <c r="F32" i="45"/>
  <c r="F31" i="45"/>
  <c r="H31" i="45" s="1"/>
  <c r="J31" i="45" s="1"/>
  <c r="F30" i="45"/>
  <c r="H30" i="45" s="1"/>
  <c r="J30" i="45" s="1"/>
  <c r="F29" i="45"/>
  <c r="F28" i="45"/>
  <c r="H28" i="45" s="1"/>
  <c r="J28" i="45" s="1"/>
  <c r="F27" i="45"/>
  <c r="F26" i="45"/>
  <c r="F25" i="45"/>
  <c r="F24" i="45"/>
  <c r="F23" i="45"/>
  <c r="F22" i="45"/>
  <c r="F21" i="45"/>
  <c r="H21" i="45" s="1"/>
  <c r="I21" i="45" s="1"/>
  <c r="F34" i="43"/>
  <c r="F33" i="43"/>
  <c r="F32" i="43"/>
  <c r="F29" i="43"/>
  <c r="H15" i="44"/>
  <c r="G15" i="44"/>
  <c r="E15" i="44"/>
  <c r="F14" i="44"/>
  <c r="F13" i="44"/>
  <c r="D15" i="43"/>
  <c r="D14" i="43"/>
  <c r="D10" i="43"/>
  <c r="F49" i="41"/>
  <c r="E35" i="40"/>
  <c r="E31" i="40"/>
  <c r="F23" i="40"/>
  <c r="E23" i="40"/>
  <c r="D23" i="40"/>
  <c r="G22" i="40"/>
  <c r="G21" i="40"/>
  <c r="D16" i="40"/>
  <c r="J54" i="46" l="1"/>
  <c r="G37" i="48" s="1"/>
  <c r="AA55" i="47"/>
  <c r="AA61" i="47"/>
  <c r="G53" i="46" s="1"/>
  <c r="G64" i="46" s="1"/>
  <c r="AA28" i="47"/>
  <c r="G22" i="46" s="1"/>
  <c r="D13" i="44"/>
  <c r="E30" i="44" s="1"/>
  <c r="Z57" i="47"/>
  <c r="G22" i="45"/>
  <c r="AA29" i="47"/>
  <c r="G23" i="46" s="1"/>
  <c r="H23" i="46" s="1"/>
  <c r="J23" i="46" s="1"/>
  <c r="G6" i="48" s="1"/>
  <c r="F15" i="44"/>
  <c r="Z29" i="47"/>
  <c r="G23" i="45" s="1"/>
  <c r="H23" i="45" s="1"/>
  <c r="J23" i="45" s="1"/>
  <c r="AA40" i="47"/>
  <c r="G34" i="46" s="1"/>
  <c r="G49" i="45"/>
  <c r="H49" i="45" s="1"/>
  <c r="J49" i="45" s="1"/>
  <c r="F58" i="45"/>
  <c r="Z40" i="47"/>
  <c r="G34" i="45" s="1"/>
  <c r="Z54" i="47"/>
  <c r="G46" i="45" s="1"/>
  <c r="H46" i="45" s="1"/>
  <c r="J46" i="45" s="1"/>
  <c r="Z33" i="47"/>
  <c r="G27" i="45" s="1"/>
  <c r="H27" i="45" s="1"/>
  <c r="J27" i="45" s="1"/>
  <c r="E10" i="48" s="1"/>
  <c r="G47" i="45"/>
  <c r="H47" i="45" s="1"/>
  <c r="J47" i="45" s="1"/>
  <c r="Z30" i="47"/>
  <c r="G24" i="45" s="1"/>
  <c r="H24" i="45" s="1"/>
  <c r="J24" i="45" s="1"/>
  <c r="Z35" i="47"/>
  <c r="G29" i="45" s="1"/>
  <c r="H29" i="45" s="1"/>
  <c r="J29" i="45" s="1"/>
  <c r="Z52" i="47"/>
  <c r="G44" i="45" s="1"/>
  <c r="Z58" i="47"/>
  <c r="G50" i="45" s="1"/>
  <c r="H50" i="45" s="1"/>
  <c r="J50" i="45" s="1"/>
  <c r="Z31" i="47"/>
  <c r="G25" i="45" s="1"/>
  <c r="H25" i="45" s="1"/>
  <c r="Z38" i="47"/>
  <c r="G32" i="45" s="1"/>
  <c r="H32" i="45" s="1"/>
  <c r="J32" i="45" s="1"/>
  <c r="AA53" i="47"/>
  <c r="G45" i="46" s="1"/>
  <c r="H45" i="46" s="1"/>
  <c r="J45" i="46" s="1"/>
  <c r="G28" i="48" s="1"/>
  <c r="G53" i="45"/>
  <c r="F62" i="46"/>
  <c r="G23" i="40"/>
  <c r="Z32" i="47"/>
  <c r="G26" i="45" s="1"/>
  <c r="H26" i="45" s="1"/>
  <c r="J26" i="45" s="1"/>
  <c r="Z39" i="47"/>
  <c r="G33" i="45" s="1"/>
  <c r="G60" i="45" s="1"/>
  <c r="Z53" i="47"/>
  <c r="G45" i="45" s="1"/>
  <c r="D14" i="44"/>
  <c r="D16" i="43"/>
  <c r="F12" i="42"/>
  <c r="G12" i="42"/>
  <c r="G23" i="42"/>
  <c r="F23" i="42"/>
  <c r="G30" i="42"/>
  <c r="F30" i="42"/>
  <c r="G7" i="42"/>
  <c r="F7" i="42"/>
  <c r="G15" i="42"/>
  <c r="F15" i="42"/>
  <c r="G31" i="42"/>
  <c r="F31" i="42"/>
  <c r="G32" i="42"/>
  <c r="H32" i="42" s="1"/>
  <c r="G43" i="42"/>
  <c r="F43" i="42"/>
  <c r="G18" i="42"/>
  <c r="F37" i="42"/>
  <c r="F61" i="45"/>
  <c r="F9" i="42"/>
  <c r="G9" i="42"/>
  <c r="G19" i="42"/>
  <c r="F24" i="42"/>
  <c r="G24" i="42"/>
  <c r="F44" i="42"/>
  <c r="G44" i="42"/>
  <c r="E24" i="48"/>
  <c r="F24" i="48"/>
  <c r="F31" i="48"/>
  <c r="E31" i="48"/>
  <c r="F25" i="42"/>
  <c r="G25" i="42"/>
  <c r="G33" i="42"/>
  <c r="F20" i="42"/>
  <c r="H20" i="42" s="1"/>
  <c r="J20" i="42" s="1"/>
  <c r="D22" i="3" s="1"/>
  <c r="D22" i="20" s="1"/>
  <c r="F28" i="42"/>
  <c r="G28" i="42"/>
  <c r="F36" i="42"/>
  <c r="H36" i="42" s="1"/>
  <c r="J36" i="42" s="1"/>
  <c r="D38" i="3" s="1"/>
  <c r="D38" i="20" s="1"/>
  <c r="F14" i="48"/>
  <c r="E14" i="48"/>
  <c r="F19" i="48"/>
  <c r="E19" i="48"/>
  <c r="F26" i="42"/>
  <c r="G26" i="42"/>
  <c r="F21" i="42"/>
  <c r="H21" i="42" s="1"/>
  <c r="J21" i="42" s="1"/>
  <c r="D23" i="3" s="1"/>
  <c r="D23" i="20" s="1"/>
  <c r="G29" i="42"/>
  <c r="F29" i="42"/>
  <c r="G34" i="42"/>
  <c r="H34" i="42" s="1"/>
  <c r="J34" i="42" s="1"/>
  <c r="D36" i="3" s="1"/>
  <c r="F40" i="42"/>
  <c r="G40" i="42"/>
  <c r="F18" i="42"/>
  <c r="F26" i="48"/>
  <c r="E26" i="48"/>
  <c r="F19" i="42"/>
  <c r="E11" i="48"/>
  <c r="F11" i="48"/>
  <c r="F13" i="48"/>
  <c r="E13" i="48"/>
  <c r="H35" i="45"/>
  <c r="E22" i="48"/>
  <c r="F22" i="48"/>
  <c r="F63" i="45"/>
  <c r="H44" i="45"/>
  <c r="F34" i="48"/>
  <c r="E34" i="48"/>
  <c r="F22" i="42"/>
  <c r="H22" i="42" s="1"/>
  <c r="J22" i="42" s="1"/>
  <c r="D24" i="3" s="1"/>
  <c r="D24" i="20" s="1"/>
  <c r="G39" i="42"/>
  <c r="F39" i="42"/>
  <c r="F17" i="42"/>
  <c r="H17" i="42" s="1"/>
  <c r="J17" i="42" s="1"/>
  <c r="D19" i="3" s="1"/>
  <c r="D19" i="20" s="1"/>
  <c r="F33" i="42"/>
  <c r="G37" i="42"/>
  <c r="F21" i="48"/>
  <c r="E21" i="48"/>
  <c r="F64" i="45"/>
  <c r="H52" i="45"/>
  <c r="E20" i="48"/>
  <c r="F20" i="48"/>
  <c r="F23" i="48"/>
  <c r="E23" i="48"/>
  <c r="F25" i="48"/>
  <c r="E25" i="48"/>
  <c r="F63" i="46"/>
  <c r="F64" i="46"/>
  <c r="H52" i="46"/>
  <c r="AA33" i="47"/>
  <c r="G27" i="46" s="1"/>
  <c r="H27" i="46" s="1"/>
  <c r="J27" i="46" s="1"/>
  <c r="G10" i="48" s="1"/>
  <c r="G47" i="46"/>
  <c r="H47" i="46" s="1"/>
  <c r="J47" i="46" s="1"/>
  <c r="G30" i="48" s="1"/>
  <c r="H21" i="46"/>
  <c r="I21" i="46" s="1"/>
  <c r="H35" i="46"/>
  <c r="F58" i="46"/>
  <c r="AA57" i="47"/>
  <c r="G49" i="46" s="1"/>
  <c r="H49" i="46" s="1"/>
  <c r="J49" i="46" s="1"/>
  <c r="G32" i="48" s="1"/>
  <c r="AA54" i="47"/>
  <c r="G46" i="46" s="1"/>
  <c r="H46" i="46" s="1"/>
  <c r="J46" i="46" s="1"/>
  <c r="G29" i="48" s="1"/>
  <c r="AA52" i="47"/>
  <c r="G44" i="46" s="1"/>
  <c r="AA35" i="47"/>
  <c r="G29" i="46" s="1"/>
  <c r="H29" i="46" s="1"/>
  <c r="J29" i="46" s="1"/>
  <c r="G12" i="48" s="1"/>
  <c r="AA32" i="47"/>
  <c r="G26" i="46" s="1"/>
  <c r="H26" i="46" s="1"/>
  <c r="J26" i="46" s="1"/>
  <c r="G9" i="48" s="1"/>
  <c r="AA30" i="47"/>
  <c r="G24" i="46" s="1"/>
  <c r="H24" i="46" s="1"/>
  <c r="J24" i="46" s="1"/>
  <c r="G7" i="48" s="1"/>
  <c r="F59" i="46"/>
  <c r="AA38" i="47"/>
  <c r="G32" i="46" s="1"/>
  <c r="H32" i="46" s="1"/>
  <c r="AA58" i="47"/>
  <c r="G50" i="46" s="1"/>
  <c r="H50" i="46" s="1"/>
  <c r="J50" i="46" s="1"/>
  <c r="G33" i="48" s="1"/>
  <c r="E45" i="9"/>
  <c r="E44" i="9"/>
  <c r="D137" i="3" s="1"/>
  <c r="D44" i="21" s="1"/>
  <c r="E43" i="9"/>
  <c r="D136" i="3" s="1"/>
  <c r="D43" i="21" s="1"/>
  <c r="E42" i="9"/>
  <c r="D135" i="3" s="1"/>
  <c r="D42" i="21" s="1"/>
  <c r="E41" i="9"/>
  <c r="D134" i="3" s="1"/>
  <c r="E40" i="9"/>
  <c r="D133" i="3" s="1"/>
  <c r="E38" i="9"/>
  <c r="D131" i="3" s="1"/>
  <c r="E36" i="9"/>
  <c r="D129" i="3" s="1"/>
  <c r="E35" i="9"/>
  <c r="D128" i="3" s="1"/>
  <c r="E34" i="9"/>
  <c r="D127" i="3" s="1"/>
  <c r="E33" i="9"/>
  <c r="D126" i="3" s="1"/>
  <c r="E32" i="9"/>
  <c r="D125" i="3" s="1"/>
  <c r="E31" i="9"/>
  <c r="D124" i="3" s="1"/>
  <c r="D31" i="21" s="1"/>
  <c r="E30" i="9"/>
  <c r="D123" i="3" s="1"/>
  <c r="E29" i="9"/>
  <c r="D122" i="3" s="1"/>
  <c r="D29" i="21" s="1"/>
  <c r="E28" i="9"/>
  <c r="D121" i="3" s="1"/>
  <c r="D28" i="21" s="1"/>
  <c r="E26" i="9"/>
  <c r="D119" i="3" s="1"/>
  <c r="E24" i="9"/>
  <c r="D117" i="3" s="1"/>
  <c r="E23" i="9"/>
  <c r="D116" i="3" s="1"/>
  <c r="D23" i="21" s="1"/>
  <c r="E22" i="9"/>
  <c r="D115" i="3" s="1"/>
  <c r="E20" i="9"/>
  <c r="D113" i="3" s="1"/>
  <c r="E19" i="9"/>
  <c r="D112" i="3" s="1"/>
  <c r="D19" i="21" s="1"/>
  <c r="E18" i="9"/>
  <c r="D111" i="3" s="1"/>
  <c r="E17" i="9"/>
  <c r="D110" i="3" s="1"/>
  <c r="E16" i="9"/>
  <c r="D109" i="3" s="1"/>
  <c r="E14" i="9"/>
  <c r="D107" i="3" s="1"/>
  <c r="E12" i="9"/>
  <c r="D105" i="3" s="1"/>
  <c r="E11" i="9"/>
  <c r="D104" i="3" s="1"/>
  <c r="E10" i="9"/>
  <c r="D103" i="3" s="1"/>
  <c r="E8" i="9"/>
  <c r="D101" i="3" s="1"/>
  <c r="D8" i="21" s="1"/>
  <c r="E7" i="9"/>
  <c r="D100" i="3" s="1"/>
  <c r="F99" i="3" a="1"/>
  <c r="F99" i="3" s="1"/>
  <c r="F6" i="21" s="1"/>
  <c r="E99" i="3" a="1"/>
  <c r="E99" i="3" s="1"/>
  <c r="E6" i="21" s="1"/>
  <c r="L138" i="3"/>
  <c r="J45" i="21" s="1"/>
  <c r="K138" i="3"/>
  <c r="I45" i="21" s="1"/>
  <c r="L137" i="3"/>
  <c r="J44" i="21" s="1"/>
  <c r="K137" i="3"/>
  <c r="I44" i="21" s="1"/>
  <c r="L136" i="3"/>
  <c r="J43" i="21" s="1"/>
  <c r="K136" i="3"/>
  <c r="I43" i="21" s="1"/>
  <c r="L135" i="3"/>
  <c r="K135" i="3"/>
  <c r="I42" i="21" s="1"/>
  <c r="L134" i="3"/>
  <c r="J41" i="21" s="1"/>
  <c r="K134" i="3"/>
  <c r="I41" i="21" s="1"/>
  <c r="L133" i="3"/>
  <c r="J40" i="21" s="1"/>
  <c r="K133" i="3"/>
  <c r="I40" i="21" s="1"/>
  <c r="L132" i="3"/>
  <c r="J39" i="21" s="1"/>
  <c r="K132" i="3"/>
  <c r="I39" i="21" s="1"/>
  <c r="L131" i="3"/>
  <c r="J38" i="21" s="1"/>
  <c r="K131" i="3"/>
  <c r="I38" i="21" s="1"/>
  <c r="L130" i="3"/>
  <c r="J37" i="21" s="1"/>
  <c r="K130" i="3"/>
  <c r="I37" i="21" s="1"/>
  <c r="L129" i="3"/>
  <c r="J36" i="21" s="1"/>
  <c r="K129" i="3"/>
  <c r="I36" i="21" s="1"/>
  <c r="L128" i="3"/>
  <c r="J35" i="21" s="1"/>
  <c r="K128" i="3"/>
  <c r="I35" i="21" s="1"/>
  <c r="L127" i="3"/>
  <c r="K127" i="3"/>
  <c r="I34" i="21" s="1"/>
  <c r="L126" i="3"/>
  <c r="J33" i="21" s="1"/>
  <c r="K126" i="3"/>
  <c r="I33" i="21" s="1"/>
  <c r="L125" i="3"/>
  <c r="J32" i="21" s="1"/>
  <c r="K125" i="3"/>
  <c r="I32" i="21" s="1"/>
  <c r="L124" i="3"/>
  <c r="J31" i="21" s="1"/>
  <c r="K124" i="3"/>
  <c r="I31" i="21" s="1"/>
  <c r="L123" i="3"/>
  <c r="J30" i="21" s="1"/>
  <c r="K123" i="3"/>
  <c r="I30" i="21" s="1"/>
  <c r="L122" i="3"/>
  <c r="J29" i="21" s="1"/>
  <c r="K122" i="3"/>
  <c r="I29" i="21" s="1"/>
  <c r="L121" i="3"/>
  <c r="J28" i="21" s="1"/>
  <c r="K121" i="3"/>
  <c r="I28" i="21" s="1"/>
  <c r="L120" i="3"/>
  <c r="J27" i="21" s="1"/>
  <c r="K120" i="3"/>
  <c r="I27" i="21" s="1"/>
  <c r="L119" i="3"/>
  <c r="K119" i="3"/>
  <c r="I26" i="21" s="1"/>
  <c r="L118" i="3"/>
  <c r="J25" i="21" s="1"/>
  <c r="K118" i="3"/>
  <c r="I25" i="21" s="1"/>
  <c r="L117" i="3"/>
  <c r="J24" i="21" s="1"/>
  <c r="K117" i="3"/>
  <c r="I24" i="21" s="1"/>
  <c r="L116" i="3"/>
  <c r="J23" i="21" s="1"/>
  <c r="K116" i="3"/>
  <c r="I23" i="21" s="1"/>
  <c r="L115" i="3"/>
  <c r="J22" i="21" s="1"/>
  <c r="K115" i="3"/>
  <c r="I22" i="21" s="1"/>
  <c r="L114" i="3"/>
  <c r="J21" i="21" s="1"/>
  <c r="K114" i="3"/>
  <c r="I21" i="21" s="1"/>
  <c r="L113" i="3"/>
  <c r="J20" i="21" s="1"/>
  <c r="K113" i="3"/>
  <c r="I20" i="21" s="1"/>
  <c r="L112" i="3"/>
  <c r="J19" i="21" s="1"/>
  <c r="K112" i="3"/>
  <c r="I19" i="21"/>
  <c r="L111" i="3"/>
  <c r="J18" i="21" s="1"/>
  <c r="K111" i="3"/>
  <c r="L110" i="3"/>
  <c r="J17" i="21" s="1"/>
  <c r="K110" i="3"/>
  <c r="I17" i="21" s="1"/>
  <c r="L109" i="3"/>
  <c r="J16" i="21" s="1"/>
  <c r="K109" i="3"/>
  <c r="I16" i="21" s="1"/>
  <c r="L108" i="3"/>
  <c r="J15" i="21" s="1"/>
  <c r="K108" i="3"/>
  <c r="I15" i="21" s="1"/>
  <c r="L107" i="3"/>
  <c r="J14" i="21" s="1"/>
  <c r="K107" i="3"/>
  <c r="I14" i="21" s="1"/>
  <c r="L106" i="3"/>
  <c r="J13" i="21" s="1"/>
  <c r="K106" i="3"/>
  <c r="I13" i="21" s="1"/>
  <c r="L105" i="3"/>
  <c r="J12" i="21" s="1"/>
  <c r="K105" i="3"/>
  <c r="L104" i="3"/>
  <c r="J11" i="21" s="1"/>
  <c r="K104" i="3"/>
  <c r="I11" i="21" s="1"/>
  <c r="L103" i="3"/>
  <c r="J10" i="21" s="1"/>
  <c r="K103" i="3"/>
  <c r="I10" i="21" s="1"/>
  <c r="L102" i="3"/>
  <c r="J9" i="21" s="1"/>
  <c r="K102" i="3"/>
  <c r="I9" i="21" s="1"/>
  <c r="L101" i="3"/>
  <c r="J8" i="21" s="1"/>
  <c r="K101" i="3"/>
  <c r="I8" i="21" s="1"/>
  <c r="L100" i="3"/>
  <c r="J7" i="21" s="1"/>
  <c r="K100" i="3"/>
  <c r="I7" i="21" s="1"/>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D16" i="26"/>
  <c r="D15" i="26"/>
  <c r="D14" i="26"/>
  <c r="D13" i="26"/>
  <c r="D12" i="26"/>
  <c r="D11" i="26"/>
  <c r="D10" i="26"/>
  <c r="D9" i="26"/>
  <c r="D8" i="26"/>
  <c r="D7" i="26"/>
  <c r="E39" i="9"/>
  <c r="D132" i="3" s="1"/>
  <c r="D39" i="21" s="1"/>
  <c r="E37" i="9"/>
  <c r="D130" i="3" s="1"/>
  <c r="D37" i="21" s="1"/>
  <c r="E27" i="9"/>
  <c r="D120" i="3" s="1"/>
  <c r="E25" i="9"/>
  <c r="D118" i="3" s="1"/>
  <c r="D25" i="21" s="1"/>
  <c r="E21" i="9"/>
  <c r="D114" i="3" s="1"/>
  <c r="E15" i="9"/>
  <c r="D108" i="3" s="1"/>
  <c r="E13" i="9"/>
  <c r="D106" i="3" s="1"/>
  <c r="D13" i="21" s="1"/>
  <c r="E9" i="9"/>
  <c r="D102" i="3" s="1"/>
  <c r="D9" i="21" s="1"/>
  <c r="J42" i="21"/>
  <c r="J34" i="21"/>
  <c r="J26" i="21"/>
  <c r="I18" i="21"/>
  <c r="I12" i="21"/>
  <c r="G45" i="21"/>
  <c r="K99" i="3"/>
  <c r="I6" i="21" s="1"/>
  <c r="L99" i="3"/>
  <c r="J6" i="21" s="1"/>
  <c r="E6" i="9"/>
  <c r="D99" i="3" s="1"/>
  <c r="D6" i="21" s="1"/>
  <c r="D6" i="26"/>
  <c r="F117" i="3"/>
  <c r="F24" i="21" s="1"/>
  <c r="F107" i="3"/>
  <c r="F14" i="21" s="1"/>
  <c r="F133" i="3" l="1"/>
  <c r="F40" i="21" s="1"/>
  <c r="F132" i="3"/>
  <c r="F39" i="21" s="1"/>
  <c r="E101" i="3"/>
  <c r="E8" i="21" s="1"/>
  <c r="F100" i="3"/>
  <c r="F7" i="21" s="1"/>
  <c r="F112" i="3"/>
  <c r="F19" i="21" s="1"/>
  <c r="F128" i="3"/>
  <c r="F35" i="21" s="1"/>
  <c r="F102" i="3"/>
  <c r="F9" i="21" s="1"/>
  <c r="J32" i="46"/>
  <c r="G15" i="48" s="1"/>
  <c r="G61" i="45"/>
  <c r="H34" i="45"/>
  <c r="I34" i="45" s="1"/>
  <c r="I61" i="45" s="1"/>
  <c r="H30" i="44"/>
  <c r="D30" i="44"/>
  <c r="F30" i="44"/>
  <c r="E31" i="44"/>
  <c r="F31" i="44"/>
  <c r="G30" i="44"/>
  <c r="G63" i="45"/>
  <c r="F12" i="48"/>
  <c r="E12" i="48"/>
  <c r="F10" i="48"/>
  <c r="H33" i="45"/>
  <c r="I33" i="45" s="1"/>
  <c r="I60" i="45" s="1"/>
  <c r="G31" i="44"/>
  <c r="D31" i="44"/>
  <c r="G64" i="45"/>
  <c r="H53" i="45"/>
  <c r="J53" i="45" s="1"/>
  <c r="F65" i="45"/>
  <c r="E130" i="3"/>
  <c r="E37" i="21" s="1"/>
  <c r="F127" i="3"/>
  <c r="F34" i="21" s="1"/>
  <c r="F30" i="48"/>
  <c r="E30" i="48"/>
  <c r="E104" i="3"/>
  <c r="E11" i="21" s="1"/>
  <c r="H31" i="44"/>
  <c r="H45" i="45"/>
  <c r="J45" i="45" s="1"/>
  <c r="E28" i="48" s="1"/>
  <c r="D45" i="26"/>
  <c r="E24" i="26" s="1"/>
  <c r="J117" i="3" s="1"/>
  <c r="H24" i="21" s="1"/>
  <c r="E108" i="3"/>
  <c r="E15" i="21" s="1"/>
  <c r="E131" i="3"/>
  <c r="E38" i="21" s="1"/>
  <c r="E109" i="3"/>
  <c r="E16" i="21" s="1"/>
  <c r="F120" i="3"/>
  <c r="F27" i="21" s="1"/>
  <c r="E110" i="3"/>
  <c r="E17" i="21" s="1"/>
  <c r="E103" i="3"/>
  <c r="E10" i="21" s="1"/>
  <c r="E120" i="3"/>
  <c r="E27" i="21" s="1"/>
  <c r="F115" i="3"/>
  <c r="F22" i="21" s="1"/>
  <c r="E128" i="3"/>
  <c r="E35" i="21" s="1"/>
  <c r="F110" i="3"/>
  <c r="F17" i="21" s="1"/>
  <c r="D15" i="44"/>
  <c r="F103" i="3"/>
  <c r="F10" i="21" s="1"/>
  <c r="F130" i="3"/>
  <c r="F37" i="21" s="1"/>
  <c r="E122" i="3"/>
  <c r="E29" i="21" s="1"/>
  <c r="F105" i="3"/>
  <c r="F12" i="21" s="1"/>
  <c r="E127" i="3"/>
  <c r="E34" i="21" s="1"/>
  <c r="F124" i="3"/>
  <c r="F31" i="21" s="1"/>
  <c r="F101" i="3"/>
  <c r="F8" i="21" s="1"/>
  <c r="F122" i="3"/>
  <c r="F29" i="21" s="1"/>
  <c r="D36" i="20"/>
  <c r="E36" i="3"/>
  <c r="H31" i="42"/>
  <c r="J31" i="42" s="1"/>
  <c r="D33" i="3" s="1"/>
  <c r="E112" i="3"/>
  <c r="E19" i="21" s="1"/>
  <c r="E132" i="3"/>
  <c r="E39" i="21" s="1"/>
  <c r="F113" i="3"/>
  <c r="F20" i="21" s="1"/>
  <c r="E107" i="3"/>
  <c r="E14" i="21" s="1"/>
  <c r="F111" i="3"/>
  <c r="F18" i="21" s="1"/>
  <c r="F123" i="3"/>
  <c r="F30" i="21" s="1"/>
  <c r="F137" i="3"/>
  <c r="F44" i="21" s="1"/>
  <c r="E114" i="3"/>
  <c r="E21" i="21" s="1"/>
  <c r="E126" i="3"/>
  <c r="E33" i="21" s="1"/>
  <c r="E134" i="3"/>
  <c r="E41" i="21" s="1"/>
  <c r="E123" i="3"/>
  <c r="E30" i="21" s="1"/>
  <c r="F109" i="3"/>
  <c r="F16" i="21" s="1"/>
  <c r="E105" i="3"/>
  <c r="E12" i="21" s="1"/>
  <c r="E116" i="3"/>
  <c r="E23" i="21" s="1"/>
  <c r="E125" i="3"/>
  <c r="E32" i="21" s="1"/>
  <c r="E119" i="3"/>
  <c r="E26" i="21" s="1"/>
  <c r="F104" i="3"/>
  <c r="F11" i="21" s="1"/>
  <c r="F118" i="3"/>
  <c r="F25" i="21" s="1"/>
  <c r="F131" i="3"/>
  <c r="F38" i="21" s="1"/>
  <c r="E118" i="3"/>
  <c r="E25" i="21" s="1"/>
  <c r="E136" i="3"/>
  <c r="E43" i="21" s="1"/>
  <c r="F119" i="3"/>
  <c r="F26" i="21" s="1"/>
  <c r="F135" i="3"/>
  <c r="F42" i="21" s="1"/>
  <c r="F106" i="3"/>
  <c r="F13" i="21" s="1"/>
  <c r="F116" i="3"/>
  <c r="F23" i="21" s="1"/>
  <c r="F129" i="3"/>
  <c r="F36" i="21" s="1"/>
  <c r="F136" i="3"/>
  <c r="F43" i="21" s="1"/>
  <c r="E115" i="3"/>
  <c r="E22" i="21" s="1"/>
  <c r="F114" i="3"/>
  <c r="F21" i="21" s="1"/>
  <c r="F126" i="3"/>
  <c r="F33" i="21" s="1"/>
  <c r="E102" i="3"/>
  <c r="E9" i="21" s="1"/>
  <c r="F125" i="3"/>
  <c r="F32" i="21" s="1"/>
  <c r="F108" i="3"/>
  <c r="F15" i="21" s="1"/>
  <c r="F121" i="3"/>
  <c r="F28" i="21" s="1"/>
  <c r="F134" i="3"/>
  <c r="F41" i="21" s="1"/>
  <c r="E124" i="3"/>
  <c r="E31" i="21" s="1"/>
  <c r="E111" i="3"/>
  <c r="E18" i="21" s="1"/>
  <c r="E135" i="3"/>
  <c r="E42" i="21" s="1"/>
  <c r="E129" i="3"/>
  <c r="E36" i="21" s="1"/>
  <c r="H26" i="42"/>
  <c r="J26" i="42" s="1"/>
  <c r="D28" i="3" s="1"/>
  <c r="D28" i="20" s="1"/>
  <c r="H19" i="42"/>
  <c r="J19" i="42" s="1"/>
  <c r="D21" i="3" s="1"/>
  <c r="D21" i="20" s="1"/>
  <c r="H43" i="42"/>
  <c r="J43" i="42" s="1"/>
  <c r="D45" i="3" s="1"/>
  <c r="E45" i="3" s="1"/>
  <c r="H23" i="42"/>
  <c r="J23" i="42" s="1"/>
  <c r="D25" i="3" s="1"/>
  <c r="H28" i="42"/>
  <c r="J28" i="42" s="1"/>
  <c r="D30" i="3" s="1"/>
  <c r="E30" i="3" s="1"/>
  <c r="H9" i="42"/>
  <c r="J9" i="42" s="1"/>
  <c r="D11" i="3" s="1"/>
  <c r="H15" i="42"/>
  <c r="J15" i="42" s="1"/>
  <c r="D17" i="3" s="1"/>
  <c r="D17" i="20" s="1"/>
  <c r="H33" i="42"/>
  <c r="J33" i="42" s="1"/>
  <c r="D35" i="3" s="1"/>
  <c r="D35" i="20" s="1"/>
  <c r="H29" i="42"/>
  <c r="J29" i="42" s="1"/>
  <c r="D31" i="3" s="1"/>
  <c r="E31" i="3" s="1"/>
  <c r="H24" i="42"/>
  <c r="J24" i="42" s="1"/>
  <c r="D26" i="3" s="1"/>
  <c r="D26" i="20" s="1"/>
  <c r="G63" i="46"/>
  <c r="H44" i="46"/>
  <c r="F29" i="48"/>
  <c r="E29" i="48"/>
  <c r="H40" i="42"/>
  <c r="J40" i="42" s="1"/>
  <c r="D42" i="3" s="1"/>
  <c r="H37" i="42"/>
  <c r="J37" i="42" s="1"/>
  <c r="D39" i="3" s="1"/>
  <c r="E39" i="3" s="1"/>
  <c r="H30" i="42"/>
  <c r="J30" i="42" s="1"/>
  <c r="D32" i="3" s="1"/>
  <c r="E32" i="3" s="1"/>
  <c r="E32" i="48"/>
  <c r="F32" i="48"/>
  <c r="G59" i="46"/>
  <c r="E6" i="48"/>
  <c r="F6" i="48"/>
  <c r="H22" i="46"/>
  <c r="F9" i="48"/>
  <c r="E9" i="48"/>
  <c r="F65" i="46"/>
  <c r="I43" i="46"/>
  <c r="I62" i="46" s="1"/>
  <c r="J35" i="46"/>
  <c r="H18" i="42"/>
  <c r="J18" i="42" s="1"/>
  <c r="D20" i="3" s="1"/>
  <c r="D20" i="20" s="1"/>
  <c r="H7" i="42"/>
  <c r="J7" i="42" s="1"/>
  <c r="D9" i="3" s="1"/>
  <c r="F15" i="48"/>
  <c r="E15" i="48"/>
  <c r="H53" i="46"/>
  <c r="J53" i="46" s="1"/>
  <c r="G36" i="48" s="1"/>
  <c r="E7" i="48"/>
  <c r="F7" i="48"/>
  <c r="H22" i="45"/>
  <c r="G61" i="46"/>
  <c r="H34" i="46"/>
  <c r="J52" i="45"/>
  <c r="J52" i="46"/>
  <c r="F33" i="48"/>
  <c r="E33" i="48"/>
  <c r="H39" i="42"/>
  <c r="J39" i="42" s="1"/>
  <c r="D41" i="3" s="1"/>
  <c r="E41" i="3" s="1"/>
  <c r="J44" i="45"/>
  <c r="I43" i="45"/>
  <c r="I62" i="45" s="1"/>
  <c r="J35" i="45"/>
  <c r="H25" i="42"/>
  <c r="J25" i="42" s="1"/>
  <c r="D27" i="3" s="1"/>
  <c r="H44" i="42"/>
  <c r="J44" i="42" s="1"/>
  <c r="D46" i="3" s="1"/>
  <c r="H12" i="42"/>
  <c r="J12" i="42" s="1"/>
  <c r="D14" i="3" s="1"/>
  <c r="D14" i="20" s="1"/>
  <c r="D11" i="21"/>
  <c r="E19" i="3"/>
  <c r="D17" i="21"/>
  <c r="D21" i="21"/>
  <c r="E23" i="3"/>
  <c r="D35" i="21"/>
  <c r="D41" i="21"/>
  <c r="D7" i="21"/>
  <c r="D27" i="21"/>
  <c r="D10" i="21"/>
  <c r="D14" i="21"/>
  <c r="D18" i="21"/>
  <c r="D22" i="21"/>
  <c r="E24" i="3"/>
  <c r="D26" i="21"/>
  <c r="D30" i="21"/>
  <c r="E38" i="3"/>
  <c r="D36" i="21"/>
  <c r="D40" i="21"/>
  <c r="D34" i="21"/>
  <c r="D15" i="21"/>
  <c r="D20" i="21"/>
  <c r="E22" i="3"/>
  <c r="D33" i="21"/>
  <c r="D12" i="21"/>
  <c r="D16" i="21"/>
  <c r="D24" i="21"/>
  <c r="D32" i="21"/>
  <c r="D38" i="21"/>
  <c r="E133" i="3"/>
  <c r="E40" i="21" s="1"/>
  <c r="E121" i="3"/>
  <c r="E117" i="3"/>
  <c r="E24" i="21" s="1"/>
  <c r="E106" i="3"/>
  <c r="E100" i="3"/>
  <c r="E7" i="21" s="1"/>
  <c r="E137" i="3"/>
  <c r="E113" i="3"/>
  <c r="E20" i="21" s="1"/>
  <c r="J34" i="45" l="1"/>
  <c r="D32" i="44"/>
  <c r="H21" i="44"/>
  <c r="F22" i="43" s="1"/>
  <c r="E34" i="43" s="1"/>
  <c r="G34" i="43" s="1"/>
  <c r="E21" i="44"/>
  <c r="D22" i="43" s="1"/>
  <c r="E32" i="43" s="1"/>
  <c r="G32" i="43" s="1"/>
  <c r="H20" i="44"/>
  <c r="F21" i="43" s="1"/>
  <c r="E30" i="43" s="1"/>
  <c r="G30" i="43" s="1"/>
  <c r="J28" i="43" s="1"/>
  <c r="D21" i="43"/>
  <c r="E28" i="43" s="1"/>
  <c r="G21" i="44"/>
  <c r="E22" i="43" s="1"/>
  <c r="E33" i="43" s="1"/>
  <c r="G33" i="43" s="1"/>
  <c r="D22" i="44"/>
  <c r="G20" i="44"/>
  <c r="E21" i="43" s="1"/>
  <c r="I51" i="45"/>
  <c r="I63" i="45" s="1"/>
  <c r="J33" i="45"/>
  <c r="F16" i="48" s="1"/>
  <c r="F39" i="48" s="1"/>
  <c r="I54" i="46"/>
  <c r="I64" i="46" s="1"/>
  <c r="I54" i="45"/>
  <c r="I64" i="45" s="1"/>
  <c r="G32" i="44"/>
  <c r="D21" i="44"/>
  <c r="G22" i="44"/>
  <c r="F36" i="48"/>
  <c r="E36" i="48"/>
  <c r="E29" i="26"/>
  <c r="J122" i="3" s="1"/>
  <c r="H29" i="21" s="1"/>
  <c r="E37" i="26"/>
  <c r="J130" i="3" s="1"/>
  <c r="H37" i="21" s="1"/>
  <c r="E32" i="26"/>
  <c r="J125" i="3" s="1"/>
  <c r="H32" i="21" s="1"/>
  <c r="E12" i="26"/>
  <c r="J105" i="3" s="1"/>
  <c r="H12" i="21" s="1"/>
  <c r="E44" i="26"/>
  <c r="J137" i="3" s="1"/>
  <c r="H44" i="21" s="1"/>
  <c r="F28" i="48"/>
  <c r="E22" i="44"/>
  <c r="F20" i="44"/>
  <c r="H22" i="44"/>
  <c r="F21" i="44"/>
  <c r="E20" i="26"/>
  <c r="J113" i="3" s="1"/>
  <c r="H20" i="21" s="1"/>
  <c r="E9" i="26"/>
  <c r="J102" i="3" s="1"/>
  <c r="H9" i="21" s="1"/>
  <c r="F22" i="44"/>
  <c r="F32" i="44"/>
  <c r="E32" i="44"/>
  <c r="H32" i="44"/>
  <c r="E40" i="26"/>
  <c r="J133" i="3" s="1"/>
  <c r="H40" i="21" s="1"/>
  <c r="E7" i="26"/>
  <c r="J100" i="3" s="1"/>
  <c r="H7" i="21" s="1"/>
  <c r="E39" i="26"/>
  <c r="J132" i="3" s="1"/>
  <c r="H39" i="21" s="1"/>
  <c r="E38" i="26"/>
  <c r="J131" i="3" s="1"/>
  <c r="H38" i="21" s="1"/>
  <c r="E34" i="26"/>
  <c r="J127" i="3" s="1"/>
  <c r="H34" i="21" s="1"/>
  <c r="E11" i="26"/>
  <c r="J104" i="3" s="1"/>
  <c r="H11" i="21" s="1"/>
  <c r="E27" i="26"/>
  <c r="J120" i="3" s="1"/>
  <c r="H27" i="21" s="1"/>
  <c r="E18" i="26"/>
  <c r="J111" i="3" s="1"/>
  <c r="H18" i="21" s="1"/>
  <c r="E42" i="26"/>
  <c r="J135" i="3" s="1"/>
  <c r="H42" i="21" s="1"/>
  <c r="E13" i="26"/>
  <c r="J106" i="3" s="1"/>
  <c r="H13" i="21" s="1"/>
  <c r="E25" i="26"/>
  <c r="J118" i="3" s="1"/>
  <c r="H25" i="21" s="1"/>
  <c r="E36" i="26"/>
  <c r="J129" i="3" s="1"/>
  <c r="H36" i="21" s="1"/>
  <c r="E19" i="26"/>
  <c r="J112" i="3" s="1"/>
  <c r="H19" i="21" s="1"/>
  <c r="E22" i="26"/>
  <c r="J115" i="3" s="1"/>
  <c r="H22" i="21" s="1"/>
  <c r="E33" i="26"/>
  <c r="J126" i="3" s="1"/>
  <c r="H33" i="21" s="1"/>
  <c r="E30" i="26"/>
  <c r="J123" i="3" s="1"/>
  <c r="H30" i="21" s="1"/>
  <c r="E16" i="26"/>
  <c r="J109" i="3" s="1"/>
  <c r="H16" i="21" s="1"/>
  <c r="E15" i="26"/>
  <c r="J108" i="3" s="1"/>
  <c r="H15" i="21" s="1"/>
  <c r="E6" i="26"/>
  <c r="E43" i="26"/>
  <c r="J136" i="3" s="1"/>
  <c r="H43" i="21" s="1"/>
  <c r="E14" i="26"/>
  <c r="J107" i="3" s="1"/>
  <c r="H14" i="21" s="1"/>
  <c r="E31" i="26"/>
  <c r="J124" i="3" s="1"/>
  <c r="H31" i="21" s="1"/>
  <c r="E21" i="26"/>
  <c r="J114" i="3" s="1"/>
  <c r="H21" i="21" s="1"/>
  <c r="E17" i="26"/>
  <c r="J110" i="3" s="1"/>
  <c r="H17" i="21" s="1"/>
  <c r="E10" i="26"/>
  <c r="J103" i="3" s="1"/>
  <c r="H10" i="21" s="1"/>
  <c r="E26" i="26"/>
  <c r="J119" i="3" s="1"/>
  <c r="H26" i="21" s="1"/>
  <c r="E23" i="26"/>
  <c r="J116" i="3" s="1"/>
  <c r="H23" i="21" s="1"/>
  <c r="E35" i="26"/>
  <c r="J128" i="3" s="1"/>
  <c r="H35" i="21" s="1"/>
  <c r="E41" i="26"/>
  <c r="J134" i="3" s="1"/>
  <c r="H41" i="21" s="1"/>
  <c r="E28" i="26"/>
  <c r="J121" i="3" s="1"/>
  <c r="H28" i="21" s="1"/>
  <c r="E8" i="26"/>
  <c r="J101" i="3" s="1"/>
  <c r="H8" i="21" s="1"/>
  <c r="D9" i="20"/>
  <c r="E9" i="3"/>
  <c r="E55" i="3" s="1"/>
  <c r="D32" i="20"/>
  <c r="G32" i="3"/>
  <c r="D42" i="20"/>
  <c r="E42" i="3"/>
  <c r="E42" i="20" s="1"/>
  <c r="D33" i="20"/>
  <c r="E33" i="3"/>
  <c r="E33" i="20" s="1"/>
  <c r="E74" i="3"/>
  <c r="E20" i="3"/>
  <c r="E20" i="20" s="1"/>
  <c r="E26" i="3"/>
  <c r="F26" i="3" s="1"/>
  <c r="E35" i="3"/>
  <c r="E35" i="20" s="1"/>
  <c r="E17" i="3"/>
  <c r="D63" i="3" s="1"/>
  <c r="E21" i="3"/>
  <c r="E21" i="20" s="1"/>
  <c r="D45" i="20"/>
  <c r="D25" i="20"/>
  <c r="E25" i="3"/>
  <c r="D31" i="20"/>
  <c r="D41" i="20"/>
  <c r="E27" i="3"/>
  <c r="D27" i="20"/>
  <c r="D11" i="20"/>
  <c r="D39" i="20"/>
  <c r="F30" i="3"/>
  <c r="D30" i="20"/>
  <c r="E14" i="3"/>
  <c r="E14" i="20" s="1"/>
  <c r="D46" i="20"/>
  <c r="E46" i="3"/>
  <c r="F46" i="3" s="1"/>
  <c r="G35" i="48"/>
  <c r="G43" i="48" s="1"/>
  <c r="K54" i="46"/>
  <c r="K64" i="46" s="1"/>
  <c r="I32" i="46"/>
  <c r="I59" i="46" s="1"/>
  <c r="J22" i="46"/>
  <c r="E17" i="48"/>
  <c r="E40" i="48" s="1"/>
  <c r="F17" i="48"/>
  <c r="F40" i="48" s="1"/>
  <c r="K34" i="45"/>
  <c r="K61" i="45" s="1"/>
  <c r="I51" i="46"/>
  <c r="I63" i="46" s="1"/>
  <c r="J44" i="46"/>
  <c r="F27" i="48"/>
  <c r="E27" i="48"/>
  <c r="E42" i="48" s="1"/>
  <c r="K51" i="45"/>
  <c r="K63" i="45" s="1"/>
  <c r="J34" i="46"/>
  <c r="I34" i="46"/>
  <c r="I61" i="46" s="1"/>
  <c r="E18" i="48"/>
  <c r="E41" i="48" s="1"/>
  <c r="K43" i="45"/>
  <c r="K62" i="45" s="1"/>
  <c r="F35" i="48"/>
  <c r="E35" i="48"/>
  <c r="I32" i="45"/>
  <c r="I59" i="45" s="1"/>
  <c r="J22" i="45"/>
  <c r="K32" i="45" s="1"/>
  <c r="G18" i="48"/>
  <c r="G41" i="48" s="1"/>
  <c r="K43" i="46"/>
  <c r="K62" i="46" s="1"/>
  <c r="D84" i="3"/>
  <c r="E84" i="3"/>
  <c r="E38" i="20"/>
  <c r="G38" i="3"/>
  <c r="F38" i="3"/>
  <c r="D65" i="3"/>
  <c r="E19" i="20"/>
  <c r="F19" i="3"/>
  <c r="G19" i="3"/>
  <c r="E65" i="3"/>
  <c r="E13" i="21"/>
  <c r="D82" i="3"/>
  <c r="E36" i="20"/>
  <c r="E82" i="3"/>
  <c r="G36" i="3"/>
  <c r="F36" i="3"/>
  <c r="E28" i="21"/>
  <c r="F24" i="3"/>
  <c r="E70" i="3"/>
  <c r="D70" i="3"/>
  <c r="G24" i="3"/>
  <c r="E24" i="20"/>
  <c r="D69" i="3"/>
  <c r="G23" i="3"/>
  <c r="E69" i="3"/>
  <c r="E23" i="20"/>
  <c r="F23" i="3"/>
  <c r="D68" i="3"/>
  <c r="F22" i="3"/>
  <c r="E22" i="20"/>
  <c r="E68" i="3"/>
  <c r="G22" i="3"/>
  <c r="E44" i="21"/>
  <c r="I65" i="46" l="1"/>
  <c r="K33" i="45"/>
  <c r="K60" i="45" s="1"/>
  <c r="I65" i="45"/>
  <c r="E23" i="43"/>
  <c r="E16" i="48"/>
  <c r="E39" i="48" s="1"/>
  <c r="E29" i="43"/>
  <c r="G29" i="43" s="1"/>
  <c r="F42" i="48"/>
  <c r="D23" i="43"/>
  <c r="G20" i="3"/>
  <c r="G20" i="20" s="1"/>
  <c r="F23" i="43"/>
  <c r="J30" i="43"/>
  <c r="L25" i="48" s="1"/>
  <c r="M25" i="48" s="1"/>
  <c r="E45" i="26"/>
  <c r="J138" i="3" s="1"/>
  <c r="H45" i="21" s="1"/>
  <c r="J99" i="3"/>
  <c r="H6" i="21" s="1"/>
  <c r="E35" i="43"/>
  <c r="F28" i="3"/>
  <c r="F28" i="20" s="1"/>
  <c r="E66" i="3"/>
  <c r="E156" i="20" s="1"/>
  <c r="F20" i="3"/>
  <c r="F20" i="20" s="1"/>
  <c r="E81" i="3"/>
  <c r="E171" i="20" s="1"/>
  <c r="E79" i="3"/>
  <c r="E169" i="20" s="1"/>
  <c r="F33" i="3"/>
  <c r="F33" i="20" s="1"/>
  <c r="D79" i="3"/>
  <c r="D169" i="20" s="1"/>
  <c r="G33" i="3"/>
  <c r="G33" i="20" s="1"/>
  <c r="D74" i="3"/>
  <c r="D164" i="20" s="1"/>
  <c r="G26" i="3"/>
  <c r="G26" i="20" s="1"/>
  <c r="E28" i="20"/>
  <c r="D81" i="3"/>
  <c r="D171" i="20" s="1"/>
  <c r="D55" i="3"/>
  <c r="D145" i="20" s="1"/>
  <c r="G28" i="3"/>
  <c r="G28" i="20" s="1"/>
  <c r="E72" i="3"/>
  <c r="E162" i="20" s="1"/>
  <c r="D66" i="3"/>
  <c r="D156" i="20" s="1"/>
  <c r="E63" i="3"/>
  <c r="E153" i="20" s="1"/>
  <c r="E26" i="20"/>
  <c r="G9" i="3"/>
  <c r="G9" i="20" s="1"/>
  <c r="D72" i="3"/>
  <c r="D162" i="20" s="1"/>
  <c r="F9" i="3"/>
  <c r="F9" i="20" s="1"/>
  <c r="G17" i="3"/>
  <c r="G17" i="20" s="1"/>
  <c r="G35" i="3"/>
  <c r="G35" i="20" s="1"/>
  <c r="F17" i="3"/>
  <c r="F17" i="20" s="1"/>
  <c r="F35" i="3"/>
  <c r="F35" i="20" s="1"/>
  <c r="F32" i="3"/>
  <c r="F32" i="20" s="1"/>
  <c r="F21" i="3"/>
  <c r="F21" i="20" s="1"/>
  <c r="E17" i="20"/>
  <c r="F42" i="3"/>
  <c r="F42" i="20" s="1"/>
  <c r="E88" i="3"/>
  <c r="E178" i="20" s="1"/>
  <c r="F14" i="3"/>
  <c r="F14" i="20" s="1"/>
  <c r="D78" i="3"/>
  <c r="D168" i="20" s="1"/>
  <c r="E78" i="3"/>
  <c r="E168" i="20" s="1"/>
  <c r="D67" i="3"/>
  <c r="D157" i="20" s="1"/>
  <c r="G21" i="3"/>
  <c r="G21" i="20" s="1"/>
  <c r="E32" i="20"/>
  <c r="E67" i="3"/>
  <c r="E157" i="20" s="1"/>
  <c r="D91" i="3"/>
  <c r="D181" i="20" s="1"/>
  <c r="E91" i="3"/>
  <c r="E181" i="20" s="1"/>
  <c r="G45" i="3"/>
  <c r="G45" i="20" s="1"/>
  <c r="F45" i="3"/>
  <c r="F45" i="20" s="1"/>
  <c r="E45" i="20"/>
  <c r="G42" i="3"/>
  <c r="G42" i="20" s="1"/>
  <c r="D88" i="3"/>
  <c r="D178" i="20" s="1"/>
  <c r="E9" i="20"/>
  <c r="D71" i="3"/>
  <c r="D161" i="20" s="1"/>
  <c r="G25" i="3"/>
  <c r="G25" i="20" s="1"/>
  <c r="F25" i="3"/>
  <c r="F25" i="20" s="1"/>
  <c r="E25" i="20"/>
  <c r="E71" i="3"/>
  <c r="E161" i="20" s="1"/>
  <c r="E30" i="20"/>
  <c r="G30" i="3"/>
  <c r="G30" i="20" s="1"/>
  <c r="D76" i="3"/>
  <c r="D166" i="20" s="1"/>
  <c r="E76" i="3"/>
  <c r="E166" i="20" s="1"/>
  <c r="D87" i="3"/>
  <c r="D177" i="20" s="1"/>
  <c r="E41" i="20"/>
  <c r="F41" i="3"/>
  <c r="F41" i="20" s="1"/>
  <c r="G41" i="3"/>
  <c r="G41" i="20" s="1"/>
  <c r="E87" i="3"/>
  <c r="E177" i="20" s="1"/>
  <c r="G27" i="3"/>
  <c r="G27" i="20" s="1"/>
  <c r="F27" i="3"/>
  <c r="F27" i="20" s="1"/>
  <c r="E73" i="3"/>
  <c r="E163" i="20" s="1"/>
  <c r="E27" i="20"/>
  <c r="D73" i="3"/>
  <c r="D163" i="20" s="1"/>
  <c r="F31" i="3"/>
  <c r="F31" i="20" s="1"/>
  <c r="G31" i="3"/>
  <c r="G31" i="20" s="1"/>
  <c r="E77" i="3"/>
  <c r="E167" i="20" s="1"/>
  <c r="D77" i="3"/>
  <c r="D167" i="20" s="1"/>
  <c r="E31" i="20"/>
  <c r="G14" i="3"/>
  <c r="G14" i="20" s="1"/>
  <c r="D92" i="3"/>
  <c r="D182" i="20" s="1"/>
  <c r="E92" i="3"/>
  <c r="E182" i="20" s="1"/>
  <c r="E46" i="20"/>
  <c r="G46" i="3"/>
  <c r="G46" i="20" s="1"/>
  <c r="D57" i="3"/>
  <c r="D147" i="20" s="1"/>
  <c r="G11" i="3"/>
  <c r="G11" i="20" s="1"/>
  <c r="F11" i="3"/>
  <c r="F11" i="20" s="1"/>
  <c r="E11" i="20"/>
  <c r="E57" i="3"/>
  <c r="E147" i="20" s="1"/>
  <c r="E60" i="3"/>
  <c r="E150" i="20" s="1"/>
  <c r="D60" i="3"/>
  <c r="D150" i="20" s="1"/>
  <c r="E85" i="3"/>
  <c r="E175" i="20" s="1"/>
  <c r="D85" i="3"/>
  <c r="D175" i="20" s="1"/>
  <c r="G39" i="3"/>
  <c r="G39" i="20" s="1"/>
  <c r="F39" i="3"/>
  <c r="F39" i="20" s="1"/>
  <c r="E39" i="20"/>
  <c r="H33" i="48"/>
  <c r="I33" i="48" s="1"/>
  <c r="H29" i="48"/>
  <c r="I29" i="48" s="1"/>
  <c r="H25" i="48"/>
  <c r="I25" i="48" s="1"/>
  <c r="H21" i="48"/>
  <c r="I21" i="48" s="1"/>
  <c r="H17" i="48"/>
  <c r="H36" i="48"/>
  <c r="I36" i="48" s="1"/>
  <c r="H32" i="48"/>
  <c r="I32" i="48" s="1"/>
  <c r="H28" i="48"/>
  <c r="I28" i="48" s="1"/>
  <c r="H24" i="48"/>
  <c r="I24" i="48" s="1"/>
  <c r="H35" i="48"/>
  <c r="H31" i="48"/>
  <c r="I31" i="48" s="1"/>
  <c r="H27" i="48"/>
  <c r="H23" i="48"/>
  <c r="I23" i="48" s="1"/>
  <c r="H19" i="48"/>
  <c r="I19" i="48" s="1"/>
  <c r="H34" i="48"/>
  <c r="I34" i="48" s="1"/>
  <c r="H30" i="48"/>
  <c r="I30" i="48" s="1"/>
  <c r="H26" i="48"/>
  <c r="I26" i="48" s="1"/>
  <c r="H22" i="48"/>
  <c r="I22" i="48" s="1"/>
  <c r="H18" i="48"/>
  <c r="H14" i="48"/>
  <c r="I14" i="48" s="1"/>
  <c r="H11" i="48"/>
  <c r="I11" i="48" s="1"/>
  <c r="H7" i="48"/>
  <c r="I7" i="48" s="1"/>
  <c r="H15" i="48"/>
  <c r="I15" i="48" s="1"/>
  <c r="H20" i="48"/>
  <c r="I20" i="48" s="1"/>
  <c r="H12" i="48"/>
  <c r="I12" i="48" s="1"/>
  <c r="H8" i="48"/>
  <c r="I8" i="48" s="1"/>
  <c r="H13" i="48"/>
  <c r="I13" i="48" s="1"/>
  <c r="H6" i="48"/>
  <c r="I6" i="48" s="1"/>
  <c r="H9" i="48"/>
  <c r="I9" i="48" s="1"/>
  <c r="H10" i="48"/>
  <c r="I10" i="48" s="1"/>
  <c r="G17" i="48"/>
  <c r="G40" i="48" s="1"/>
  <c r="K34" i="46"/>
  <c r="K61" i="46" s="1"/>
  <c r="G27" i="48"/>
  <c r="G42" i="48" s="1"/>
  <c r="K51" i="46"/>
  <c r="K63" i="46" s="1"/>
  <c r="G28" i="43"/>
  <c r="G5" i="48"/>
  <c r="G38" i="48" s="1"/>
  <c r="K32" i="46"/>
  <c r="K59" i="46" s="1"/>
  <c r="F5" i="48"/>
  <c r="F38" i="48" s="1"/>
  <c r="K59" i="45"/>
  <c r="E5" i="48"/>
  <c r="E38" i="48" s="1"/>
  <c r="E158" i="20"/>
  <c r="G23" i="20"/>
  <c r="G24" i="20"/>
  <c r="G36" i="20"/>
  <c r="G19" i="20"/>
  <c r="E174" i="20"/>
  <c r="E164" i="20"/>
  <c r="F23" i="20"/>
  <c r="D159" i="20"/>
  <c r="D160" i="20"/>
  <c r="E172" i="20"/>
  <c r="F19" i="20"/>
  <c r="F38" i="20"/>
  <c r="D174" i="20"/>
  <c r="F26" i="20"/>
  <c r="F46" i="20"/>
  <c r="F22" i="20"/>
  <c r="E160" i="20"/>
  <c r="F30" i="20"/>
  <c r="G38" i="20"/>
  <c r="D153" i="20"/>
  <c r="G22" i="20"/>
  <c r="D158" i="20"/>
  <c r="E159" i="20"/>
  <c r="F24" i="20"/>
  <c r="G32" i="20"/>
  <c r="F36" i="20"/>
  <c r="D172" i="20"/>
  <c r="E155" i="20"/>
  <c r="D155" i="20"/>
  <c r="E145" i="20"/>
  <c r="H16" i="48" l="1"/>
  <c r="K65" i="46"/>
  <c r="K54" i="45"/>
  <c r="J29" i="43"/>
  <c r="J31" i="48" s="1"/>
  <c r="K31" i="48" s="1"/>
  <c r="E31" i="43"/>
  <c r="G44" i="48"/>
  <c r="L31" i="48"/>
  <c r="M31" i="48" s="1"/>
  <c r="L10" i="48"/>
  <c r="M10" i="48" s="1"/>
  <c r="L20" i="48"/>
  <c r="M20" i="48" s="1"/>
  <c r="L32" i="48"/>
  <c r="M32" i="48" s="1"/>
  <c r="L14" i="48"/>
  <c r="M14" i="48" s="1"/>
  <c r="L29" i="48"/>
  <c r="M29" i="48" s="1"/>
  <c r="L30" i="48"/>
  <c r="M30" i="48" s="1"/>
  <c r="L7" i="48"/>
  <c r="M7" i="48" s="1"/>
  <c r="L35" i="48"/>
  <c r="M35" i="48" s="1"/>
  <c r="L33" i="48"/>
  <c r="M33" i="48" s="1"/>
  <c r="L37" i="48"/>
  <c r="M37" i="48" s="1"/>
  <c r="L9" i="48"/>
  <c r="M9" i="48" s="1"/>
  <c r="L8" i="48"/>
  <c r="M8" i="48" s="1"/>
  <c r="L18" i="48"/>
  <c r="M18" i="48" s="1"/>
  <c r="L34" i="48"/>
  <c r="M34" i="48" s="1"/>
  <c r="L36" i="48"/>
  <c r="M36" i="48" s="1"/>
  <c r="L13" i="48"/>
  <c r="M13" i="48" s="1"/>
  <c r="L12" i="48"/>
  <c r="M12" i="48" s="1"/>
  <c r="L11" i="48"/>
  <c r="M11" i="48" s="1"/>
  <c r="L22" i="48"/>
  <c r="M22" i="48" s="1"/>
  <c r="L19" i="48"/>
  <c r="M19" i="48" s="1"/>
  <c r="L24" i="48"/>
  <c r="M24" i="48" s="1"/>
  <c r="L21" i="48"/>
  <c r="M21" i="48" s="1"/>
  <c r="L6" i="48"/>
  <c r="M6" i="48" s="1"/>
  <c r="L15" i="48"/>
  <c r="M15" i="48" s="1"/>
  <c r="L16" i="48"/>
  <c r="M16" i="48" s="1"/>
  <c r="M39" i="48" s="1"/>
  <c r="L26" i="48"/>
  <c r="M26" i="48" s="1"/>
  <c r="L23" i="48"/>
  <c r="M23" i="48" s="1"/>
  <c r="L28" i="48"/>
  <c r="M28" i="48" s="1"/>
  <c r="L27" i="48"/>
  <c r="L5" i="48"/>
  <c r="L17" i="48"/>
  <c r="H41" i="48"/>
  <c r="I18" i="48"/>
  <c r="I35" i="48"/>
  <c r="H5" i="48"/>
  <c r="H39" i="48"/>
  <c r="I16" i="48"/>
  <c r="H40" i="48"/>
  <c r="I17" i="48"/>
  <c r="I27" i="48"/>
  <c r="H42" i="48"/>
  <c r="J6" i="48" l="1"/>
  <c r="K6" i="48" s="1"/>
  <c r="N6" i="48" s="1"/>
  <c r="P6" i="48" s="1"/>
  <c r="J18" i="48"/>
  <c r="K18" i="48" s="1"/>
  <c r="J16" i="48"/>
  <c r="J39" i="48" s="1"/>
  <c r="J21" i="48"/>
  <c r="K21" i="48" s="1"/>
  <c r="N21" i="48" s="1"/>
  <c r="P21" i="48" s="1"/>
  <c r="J26" i="48"/>
  <c r="K26" i="48" s="1"/>
  <c r="N26" i="48" s="1"/>
  <c r="P26" i="48" s="1"/>
  <c r="J27" i="48"/>
  <c r="K27" i="48" s="1"/>
  <c r="J12" i="48"/>
  <c r="K12" i="48" s="1"/>
  <c r="N12" i="48" s="1"/>
  <c r="P12" i="48" s="1"/>
  <c r="J13" i="48"/>
  <c r="K13" i="48" s="1"/>
  <c r="N13" i="48" s="1"/>
  <c r="P13" i="48" s="1"/>
  <c r="J8" i="48"/>
  <c r="K8" i="48" s="1"/>
  <c r="N8" i="48" s="1"/>
  <c r="P8" i="48" s="1"/>
  <c r="J10" i="48"/>
  <c r="K10" i="48" s="1"/>
  <c r="N10" i="48" s="1"/>
  <c r="P10" i="48" s="1"/>
  <c r="J22" i="48"/>
  <c r="K22" i="48" s="1"/>
  <c r="N22" i="48" s="1"/>
  <c r="P22" i="48" s="1"/>
  <c r="V10" i="48" s="1"/>
  <c r="G15" i="41" s="1"/>
  <c r="E15" i="41" s="1"/>
  <c r="C11" i="42" s="1"/>
  <c r="G11" i="42" s="1"/>
  <c r="J24" i="48"/>
  <c r="K24" i="48" s="1"/>
  <c r="N24" i="48" s="1"/>
  <c r="P24" i="48" s="1"/>
  <c r="V12" i="48" s="1"/>
  <c r="G17" i="41" s="1"/>
  <c r="E17" i="41" s="1"/>
  <c r="C13" i="42" s="1"/>
  <c r="G13" i="42" s="1"/>
  <c r="J25" i="48"/>
  <c r="K25" i="48" s="1"/>
  <c r="N25" i="48" s="1"/>
  <c r="P25" i="48" s="1"/>
  <c r="V15" i="48" s="1"/>
  <c r="G20" i="41" s="1"/>
  <c r="E20" i="41" s="1"/>
  <c r="C16" i="42" s="1"/>
  <c r="G16" i="42" s="1"/>
  <c r="J30" i="48"/>
  <c r="K30" i="48" s="1"/>
  <c r="N30" i="48" s="1"/>
  <c r="P30" i="48" s="1"/>
  <c r="J35" i="48"/>
  <c r="K35" i="48" s="1"/>
  <c r="J17" i="48"/>
  <c r="K17" i="48" s="1"/>
  <c r="K40" i="48" s="1"/>
  <c r="J32" i="48"/>
  <c r="K32" i="48" s="1"/>
  <c r="N32" i="48" s="1"/>
  <c r="P32" i="48" s="1"/>
  <c r="J23" i="48"/>
  <c r="K23" i="48" s="1"/>
  <c r="N23" i="48" s="1"/>
  <c r="P23" i="48" s="1"/>
  <c r="J11" i="48"/>
  <c r="K11" i="48" s="1"/>
  <c r="N11" i="48" s="1"/>
  <c r="P11" i="48" s="1"/>
  <c r="J15" i="48"/>
  <c r="K15" i="48" s="1"/>
  <c r="N15" i="48" s="1"/>
  <c r="P15" i="48" s="1"/>
  <c r="J9" i="48"/>
  <c r="K9" i="48" s="1"/>
  <c r="N9" i="48" s="1"/>
  <c r="P9" i="48" s="1"/>
  <c r="J28" i="48"/>
  <c r="K28" i="48" s="1"/>
  <c r="N28" i="48" s="1"/>
  <c r="P28" i="48" s="1"/>
  <c r="J29" i="48"/>
  <c r="K29" i="48" s="1"/>
  <c r="N29" i="48" s="1"/>
  <c r="P29" i="48" s="1"/>
  <c r="V37" i="48" s="1"/>
  <c r="G42" i="41" s="1"/>
  <c r="E42" i="41" s="1"/>
  <c r="C38" i="42" s="1"/>
  <c r="F38" i="42" s="1"/>
  <c r="J19" i="48"/>
  <c r="K19" i="48" s="1"/>
  <c r="N19" i="48" s="1"/>
  <c r="P19" i="48" s="1"/>
  <c r="V5" i="48" s="1"/>
  <c r="G10" i="41" s="1"/>
  <c r="E10" i="41" s="1"/>
  <c r="J31" i="43"/>
  <c r="J7" i="48"/>
  <c r="K7" i="48" s="1"/>
  <c r="N7" i="48" s="1"/>
  <c r="P7" i="48" s="1"/>
  <c r="J14" i="48"/>
  <c r="K14" i="48" s="1"/>
  <c r="N14" i="48" s="1"/>
  <c r="P14" i="48" s="1"/>
  <c r="V13" i="48" s="1"/>
  <c r="G18" i="41" s="1"/>
  <c r="E18" i="41" s="1"/>
  <c r="C14" i="42" s="1"/>
  <c r="G14" i="42" s="1"/>
  <c r="J5" i="48"/>
  <c r="K5" i="48" s="1"/>
  <c r="J20" i="48"/>
  <c r="K20" i="48" s="1"/>
  <c r="J36" i="48"/>
  <c r="K36" i="48" s="1"/>
  <c r="N36" i="48" s="1"/>
  <c r="P36" i="48" s="1"/>
  <c r="J33" i="48"/>
  <c r="K33" i="48" s="1"/>
  <c r="N33" i="48" s="1"/>
  <c r="P33" i="48" s="1"/>
  <c r="J34" i="48"/>
  <c r="K34" i="48" s="1"/>
  <c r="N34" i="48" s="1"/>
  <c r="P34" i="48" s="1"/>
  <c r="V40" i="48" s="1"/>
  <c r="G45" i="41" s="1"/>
  <c r="E45" i="41" s="1"/>
  <c r="C41" i="42" s="1"/>
  <c r="F41" i="42" s="1"/>
  <c r="N20" i="48"/>
  <c r="P20" i="48" s="1"/>
  <c r="V7" i="48" s="1"/>
  <c r="G12" i="41" s="1"/>
  <c r="E12" i="41" s="1"/>
  <c r="C8" i="42" s="1"/>
  <c r="F8" i="42" s="1"/>
  <c r="N31" i="48"/>
  <c r="P31" i="48" s="1"/>
  <c r="L39" i="48"/>
  <c r="L43" i="48"/>
  <c r="M41" i="48"/>
  <c r="L42" i="48"/>
  <c r="M43" i="48"/>
  <c r="L41" i="48"/>
  <c r="M27" i="48"/>
  <c r="M42" i="48" s="1"/>
  <c r="I39" i="48"/>
  <c r="L40" i="48"/>
  <c r="M17" i="48"/>
  <c r="M40" i="48" s="1"/>
  <c r="I42" i="48"/>
  <c r="I40" i="48"/>
  <c r="H38" i="48"/>
  <c r="I5" i="48"/>
  <c r="I41" i="48"/>
  <c r="L44" i="48"/>
  <c r="L38" i="48"/>
  <c r="M5" i="48"/>
  <c r="K16" i="48" l="1"/>
  <c r="K39" i="48" s="1"/>
  <c r="J40" i="48"/>
  <c r="F16" i="42"/>
  <c r="H16" i="42" s="1"/>
  <c r="J16" i="42" s="1"/>
  <c r="D18" i="3" s="1"/>
  <c r="J42" i="48"/>
  <c r="J41" i="48"/>
  <c r="K42" i="48"/>
  <c r="K41" i="48"/>
  <c r="J38" i="48"/>
  <c r="G8" i="42"/>
  <c r="H8" i="42" s="1"/>
  <c r="D10" i="3" s="1"/>
  <c r="F14" i="42"/>
  <c r="H14" i="42" s="1"/>
  <c r="J14" i="42" s="1"/>
  <c r="D16" i="3" s="1"/>
  <c r="D16" i="20" s="1"/>
  <c r="V26" i="48"/>
  <c r="G31" i="41" s="1"/>
  <c r="E31" i="41" s="1"/>
  <c r="C27" i="42" s="1"/>
  <c r="F27" i="42" s="1"/>
  <c r="G38" i="42"/>
  <c r="H38" i="42" s="1"/>
  <c r="J38" i="42" s="1"/>
  <c r="D40" i="3" s="1"/>
  <c r="E40" i="3" s="1"/>
  <c r="F11" i="42"/>
  <c r="H11" i="42" s="1"/>
  <c r="J11" i="42" s="1"/>
  <c r="D13" i="3" s="1"/>
  <c r="F13" i="42"/>
  <c r="H13" i="42" s="1"/>
  <c r="J13" i="42" s="1"/>
  <c r="D15" i="3" s="1"/>
  <c r="G41" i="42"/>
  <c r="H41" i="42" s="1"/>
  <c r="J41" i="42" s="1"/>
  <c r="D43" i="3" s="1"/>
  <c r="E43" i="3" s="1"/>
  <c r="N18" i="48"/>
  <c r="N41" i="48" s="1"/>
  <c r="N35" i="48"/>
  <c r="N17" i="48"/>
  <c r="N40" i="48" s="1"/>
  <c r="C6" i="42"/>
  <c r="M44" i="48"/>
  <c r="M38" i="48"/>
  <c r="I38" i="48"/>
  <c r="N5" i="48"/>
  <c r="N27" i="48"/>
  <c r="K38" i="48"/>
  <c r="N16" i="48" l="1"/>
  <c r="N39" i="48" s="1"/>
  <c r="G27" i="42"/>
  <c r="H27" i="42" s="1"/>
  <c r="J27" i="42" s="1"/>
  <c r="D29" i="3" s="1"/>
  <c r="D13" i="20"/>
  <c r="E13" i="3"/>
  <c r="P18" i="48"/>
  <c r="V9" i="48" s="1"/>
  <c r="G14" i="41" s="1"/>
  <c r="P35" i="48"/>
  <c r="P17" i="48"/>
  <c r="P40" i="48" s="1"/>
  <c r="E16" i="3"/>
  <c r="D62" i="3" s="1"/>
  <c r="D152" i="20" s="1"/>
  <c r="D15" i="20"/>
  <c r="E15" i="3"/>
  <c r="D18" i="20"/>
  <c r="D43" i="20"/>
  <c r="D40" i="20"/>
  <c r="D10" i="20"/>
  <c r="G6" i="42"/>
  <c r="F6" i="42"/>
  <c r="N42" i="48"/>
  <c r="P27" i="48"/>
  <c r="P42" i="48" s="1"/>
  <c r="N38" i="48"/>
  <c r="P5" i="48"/>
  <c r="P16" i="48" l="1"/>
  <c r="P39" i="48" s="1"/>
  <c r="E59" i="3"/>
  <c r="E149" i="20" s="1"/>
  <c r="E13" i="20"/>
  <c r="D29" i="20"/>
  <c r="P41" i="48"/>
  <c r="F16" i="3"/>
  <c r="F16" i="20" s="1"/>
  <c r="G16" i="3"/>
  <c r="G16" i="20" s="1"/>
  <c r="F13" i="3"/>
  <c r="F13" i="20" s="1"/>
  <c r="E16" i="20"/>
  <c r="E62" i="3"/>
  <c r="E152" i="20" s="1"/>
  <c r="G13" i="3"/>
  <c r="G13" i="20" s="1"/>
  <c r="D59" i="3"/>
  <c r="D149" i="20" s="1"/>
  <c r="E40" i="20"/>
  <c r="E86" i="3"/>
  <c r="E176" i="20" s="1"/>
  <c r="G40" i="3"/>
  <c r="G40" i="20" s="1"/>
  <c r="D86" i="3"/>
  <c r="D176" i="20" s="1"/>
  <c r="F40" i="3"/>
  <c r="F40" i="20" s="1"/>
  <c r="E64" i="3"/>
  <c r="E154" i="20" s="1"/>
  <c r="G18" i="3"/>
  <c r="G18" i="20" s="1"/>
  <c r="E18" i="20"/>
  <c r="D64" i="3"/>
  <c r="D154" i="20" s="1"/>
  <c r="F18" i="3"/>
  <c r="F18" i="20" s="1"/>
  <c r="E56" i="3"/>
  <c r="E146" i="20" s="1"/>
  <c r="G10" i="3"/>
  <c r="G10" i="20" s="1"/>
  <c r="E10" i="20"/>
  <c r="F10" i="3"/>
  <c r="F10" i="20" s="1"/>
  <c r="D56" i="3"/>
  <c r="D146" i="20" s="1"/>
  <c r="G29" i="3"/>
  <c r="G29" i="20" s="1"/>
  <c r="D75" i="3"/>
  <c r="D165" i="20" s="1"/>
  <c r="F29" i="3"/>
  <c r="F29" i="20" s="1"/>
  <c r="E75" i="3"/>
  <c r="E165" i="20" s="1"/>
  <c r="E29" i="20"/>
  <c r="D89" i="3"/>
  <c r="D179" i="20" s="1"/>
  <c r="G43" i="3"/>
  <c r="G43" i="20" s="1"/>
  <c r="F43" i="3"/>
  <c r="F43" i="20" s="1"/>
  <c r="E43" i="20"/>
  <c r="E89" i="3"/>
  <c r="E179" i="20" s="1"/>
  <c r="E61" i="3"/>
  <c r="E151" i="20" s="1"/>
  <c r="E15" i="20"/>
  <c r="G15" i="3"/>
  <c r="G15" i="20" s="1"/>
  <c r="D61" i="3"/>
  <c r="D151" i="20" s="1"/>
  <c r="F15" i="3"/>
  <c r="F15" i="20" s="1"/>
  <c r="E14" i="41"/>
  <c r="H6" i="42"/>
  <c r="P38" i="48"/>
  <c r="V34" i="48"/>
  <c r="G39" i="41" s="1"/>
  <c r="E39" i="41" s="1"/>
  <c r="C35" i="42" s="1"/>
  <c r="C10" i="42" l="1"/>
  <c r="F35" i="42"/>
  <c r="H35" i="42" s="1"/>
  <c r="J6" i="42"/>
  <c r="D8" i="3" s="1"/>
  <c r="E8" i="3" s="1"/>
  <c r="D8" i="20" l="1"/>
  <c r="F10" i="42"/>
  <c r="G10" i="42"/>
  <c r="G8" i="3" l="1"/>
  <c r="D54" i="3"/>
  <c r="E54" i="3"/>
  <c r="F8" i="3"/>
  <c r="E8" i="20"/>
  <c r="H10" i="42"/>
  <c r="F8" i="20" l="1"/>
  <c r="E144" i="20"/>
  <c r="D144" i="20"/>
  <c r="G8" i="20"/>
  <c r="J10" i="42"/>
  <c r="D12" i="3" l="1"/>
  <c r="E12" i="3" s="1"/>
  <c r="D12" i="20" l="1"/>
  <c r="E58" i="3" l="1"/>
  <c r="F12" i="3"/>
  <c r="D58" i="3"/>
  <c r="E12" i="20"/>
  <c r="G12" i="3"/>
  <c r="D148" i="20" l="1"/>
  <c r="F12" i="20"/>
  <c r="G12" i="20"/>
  <c r="E148" i="20"/>
  <c r="K64" i="45"/>
  <c r="K65" i="45" s="1"/>
  <c r="F37" i="48"/>
  <c r="E43" i="48"/>
  <c r="E44" i="48" s="1"/>
  <c r="H37" i="48" l="1"/>
  <c r="H43" i="48" s="1"/>
  <c r="F43" i="48"/>
  <c r="F44" i="48" s="1"/>
  <c r="J37" i="48"/>
  <c r="I37" i="48" l="1"/>
  <c r="I43" i="48" s="1"/>
  <c r="H44" i="48"/>
  <c r="K37" i="48"/>
  <c r="J44" i="48"/>
  <c r="J43" i="48"/>
  <c r="N37" i="48" l="1"/>
  <c r="P37" i="48" s="1"/>
  <c r="I44" i="48"/>
  <c r="K43" i="48"/>
  <c r="K44" i="48"/>
  <c r="N44" i="48" l="1"/>
  <c r="N43" i="48"/>
  <c r="P44" i="48"/>
  <c r="V41" i="48"/>
  <c r="G46" i="41" s="1"/>
  <c r="P43" i="48"/>
  <c r="G49" i="41" l="1"/>
  <c r="E46" i="41"/>
  <c r="C42" i="42" l="1"/>
  <c r="E49" i="41"/>
  <c r="C45" i="42" l="1"/>
  <c r="G42" i="42"/>
  <c r="G45" i="42" s="1"/>
  <c r="I35" i="42" s="1"/>
  <c r="J35" i="42" s="1"/>
  <c r="D37" i="3" s="1"/>
  <c r="F42" i="42"/>
  <c r="H42" i="42" l="1"/>
  <c r="F45" i="42"/>
  <c r="I32" i="42" s="1"/>
  <c r="D37" i="20"/>
  <c r="E37" i="3"/>
  <c r="D83" i="3" l="1"/>
  <c r="E83" i="3"/>
  <c r="G37" i="3"/>
  <c r="F37" i="3"/>
  <c r="E37" i="20"/>
  <c r="I45" i="42"/>
  <c r="J32" i="42"/>
  <c r="H45" i="42"/>
  <c r="J42" i="42"/>
  <c r="D44" i="3" s="1"/>
  <c r="G37" i="20" l="1"/>
  <c r="F37" i="20"/>
  <c r="E173" i="20"/>
  <c r="D44" i="20"/>
  <c r="E44" i="3"/>
  <c r="J45" i="42"/>
  <c r="D34" i="3"/>
  <c r="D173" i="20"/>
  <c r="D47" i="3" l="1"/>
  <c r="D34" i="20"/>
  <c r="E34" i="3"/>
  <c r="D53" i="27" s="1" a="1"/>
  <c r="D90" i="3"/>
  <c r="G44" i="3"/>
  <c r="F44" i="3"/>
  <c r="E90" i="3"/>
  <c r="E44" i="20"/>
  <c r="D53" i="27" l="1"/>
  <c r="F53" i="27"/>
  <c r="H53" i="27"/>
  <c r="J53" i="27"/>
  <c r="L53" i="27"/>
  <c r="N53" i="27"/>
  <c r="P53" i="27"/>
  <c r="R53" i="27"/>
  <c r="T53" i="27"/>
  <c r="V53" i="27"/>
  <c r="X53" i="27"/>
  <c r="Z53" i="27"/>
  <c r="AB53" i="27"/>
  <c r="AE53" i="27"/>
  <c r="AH53" i="27"/>
  <c r="AJ53" i="27"/>
  <c r="AL53" i="27"/>
  <c r="AO53" i="27"/>
  <c r="E53" i="27"/>
  <c r="G53" i="27"/>
  <c r="I53" i="27"/>
  <c r="K53" i="27"/>
  <c r="M53" i="27"/>
  <c r="O53" i="27"/>
  <c r="Q53" i="27"/>
  <c r="S53" i="27"/>
  <c r="U53" i="27"/>
  <c r="W53" i="27"/>
  <c r="Y53" i="27"/>
  <c r="AA53" i="27"/>
  <c r="AC53" i="27"/>
  <c r="AF53" i="27"/>
  <c r="AI53" i="27"/>
  <c r="AK53" i="27"/>
  <c r="AM53" i="27"/>
  <c r="AP53" i="27"/>
  <c r="AG53" i="27"/>
  <c r="AN53" i="27"/>
  <c r="AN10" i="27" s="1"/>
  <c r="E34" i="20"/>
  <c r="E47" i="3"/>
  <c r="D80" i="3"/>
  <c r="F34" i="3"/>
  <c r="AD53" i="27"/>
  <c r="E80" i="3"/>
  <c r="G34" i="3"/>
  <c r="F44" i="20"/>
  <c r="E180" i="20"/>
  <c r="G44" i="20"/>
  <c r="D14" i="34"/>
  <c r="C7" i="37"/>
  <c r="C59" i="37"/>
  <c r="D47" i="20"/>
  <c r="D180" i="20"/>
  <c r="AN46" i="27" l="1"/>
  <c r="AN32" i="27"/>
  <c r="AN26" i="27"/>
  <c r="AN20" i="27"/>
  <c r="AN27" i="27"/>
  <c r="AN39" i="27"/>
  <c r="AN49" i="27"/>
  <c r="AN44" i="27"/>
  <c r="AN15" i="27"/>
  <c r="AN22" i="27"/>
  <c r="AN19" i="27"/>
  <c r="AN11" i="27"/>
  <c r="AN31" i="27"/>
  <c r="AN35" i="27"/>
  <c r="AN9" i="27"/>
  <c r="AN40" i="27"/>
  <c r="AN41" i="27"/>
  <c r="AN6" i="27"/>
  <c r="AN12" i="27"/>
  <c r="AN50" i="27"/>
  <c r="AN43" i="27"/>
  <c r="AN29" i="27"/>
  <c r="AN14" i="27"/>
  <c r="AN16" i="27"/>
  <c r="AN8" i="27"/>
  <c r="AN38" i="27"/>
  <c r="AN24" i="27"/>
  <c r="AN47" i="27"/>
  <c r="AN30" i="27"/>
  <c r="AN34" i="27"/>
  <c r="AN51" i="27"/>
  <c r="AN21" i="27"/>
  <c r="AN48" i="27"/>
  <c r="AN23" i="27"/>
  <c r="AN33" i="27"/>
  <c r="AN7" i="27"/>
  <c r="AN37" i="27"/>
  <c r="AN17" i="27"/>
  <c r="AN18" i="27"/>
  <c r="AN42" i="27"/>
  <c r="AN28" i="27"/>
  <c r="AN25" i="27"/>
  <c r="AN36" i="27"/>
  <c r="AN13" i="27"/>
  <c r="AP6" i="27"/>
  <c r="AP49" i="27"/>
  <c r="AP50" i="27"/>
  <c r="AP46" i="27"/>
  <c r="AP51" i="27"/>
  <c r="AP47" i="27"/>
  <c r="AP21" i="27"/>
  <c r="AP17" i="27"/>
  <c r="AP32" i="27"/>
  <c r="AP22" i="27"/>
  <c r="AP8" i="27"/>
  <c r="AP36" i="27"/>
  <c r="AP48" i="27"/>
  <c r="AP9" i="27"/>
  <c r="AP13" i="27"/>
  <c r="AP18" i="27"/>
  <c r="AP24" i="27"/>
  <c r="AP28" i="27"/>
  <c r="AP33" i="27"/>
  <c r="AP38" i="27"/>
  <c r="AP42" i="27"/>
  <c r="AP11" i="27"/>
  <c r="AP40" i="27"/>
  <c r="AP10" i="27"/>
  <c r="AP14" i="27"/>
  <c r="AP19" i="27"/>
  <c r="AP25" i="27"/>
  <c r="AP29" i="27"/>
  <c r="AP34" i="27"/>
  <c r="AP39" i="27"/>
  <c r="AP43" i="27"/>
  <c r="AP26" i="27"/>
  <c r="AP44" i="27"/>
  <c r="AP41" i="27"/>
  <c r="AP15" i="27"/>
  <c r="AP20" i="27"/>
  <c r="AP30" i="27"/>
  <c r="AP35" i="27"/>
  <c r="AP7" i="27"/>
  <c r="AP12" i="27"/>
  <c r="AP16" i="27"/>
  <c r="AP23" i="27"/>
  <c r="AP27" i="27"/>
  <c r="AP31" i="27"/>
  <c r="AP37" i="27"/>
  <c r="AF6" i="27"/>
  <c r="AF48" i="27"/>
  <c r="AF49" i="27"/>
  <c r="AF46" i="27"/>
  <c r="AF50" i="27"/>
  <c r="AF47" i="27"/>
  <c r="AF51" i="27"/>
  <c r="AF21" i="27"/>
  <c r="AF17" i="27"/>
  <c r="AF32" i="27"/>
  <c r="AF22" i="27"/>
  <c r="AF8" i="27"/>
  <c r="AF36" i="27"/>
  <c r="AF9" i="27"/>
  <c r="AF13" i="27"/>
  <c r="AF18" i="27"/>
  <c r="AF24" i="27"/>
  <c r="AF28" i="27"/>
  <c r="AF33" i="27"/>
  <c r="AF38" i="27"/>
  <c r="AF42" i="27"/>
  <c r="AF10" i="27"/>
  <c r="AF14" i="27"/>
  <c r="AF19" i="27"/>
  <c r="AF25" i="27"/>
  <c r="AF29" i="27"/>
  <c r="AF34" i="27"/>
  <c r="AF39" i="27"/>
  <c r="AF43" i="27"/>
  <c r="AF11" i="27"/>
  <c r="AF15" i="27"/>
  <c r="AF20" i="27"/>
  <c r="AF26" i="27"/>
  <c r="AF30" i="27"/>
  <c r="AF35" i="27"/>
  <c r="AF40" i="27"/>
  <c r="AF44" i="27"/>
  <c r="AF7" i="27"/>
  <c r="AF12" i="27"/>
  <c r="AF16" i="27"/>
  <c r="AF23" i="27"/>
  <c r="AF27" i="27"/>
  <c r="AF31" i="27"/>
  <c r="AF37" i="27"/>
  <c r="AF41" i="27"/>
  <c r="W6" i="27"/>
  <c r="W48" i="27"/>
  <c r="W49" i="27"/>
  <c r="W46" i="27"/>
  <c r="W50" i="27"/>
  <c r="W47" i="27"/>
  <c r="W51" i="27"/>
  <c r="W21" i="27"/>
  <c r="W17" i="27"/>
  <c r="W32" i="27"/>
  <c r="W22" i="27"/>
  <c r="W8" i="27"/>
  <c r="W36" i="27"/>
  <c r="W9" i="27"/>
  <c r="W13" i="27"/>
  <c r="W18" i="27"/>
  <c r="W24" i="27"/>
  <c r="W28" i="27"/>
  <c r="W33" i="27"/>
  <c r="W38" i="27"/>
  <c r="W42" i="27"/>
  <c r="W10" i="27"/>
  <c r="W14" i="27"/>
  <c r="W19" i="27"/>
  <c r="W25" i="27"/>
  <c r="W29" i="27"/>
  <c r="W34" i="27"/>
  <c r="W39" i="27"/>
  <c r="W43" i="27"/>
  <c r="W11" i="27"/>
  <c r="W15" i="27"/>
  <c r="W20" i="27"/>
  <c r="W26" i="27"/>
  <c r="W30" i="27"/>
  <c r="W35" i="27"/>
  <c r="W40" i="27"/>
  <c r="W44" i="27"/>
  <c r="W7" i="27"/>
  <c r="W12" i="27"/>
  <c r="W16" i="27"/>
  <c r="W23" i="27"/>
  <c r="W27" i="27"/>
  <c r="W31" i="27"/>
  <c r="W37" i="27"/>
  <c r="W41" i="27"/>
  <c r="O6" i="27"/>
  <c r="O48" i="27"/>
  <c r="O49" i="27"/>
  <c r="O46" i="27"/>
  <c r="O50" i="27"/>
  <c r="O47" i="27"/>
  <c r="O51" i="27"/>
  <c r="O17" i="27"/>
  <c r="O32" i="27"/>
  <c r="O22" i="27"/>
  <c r="O8" i="27"/>
  <c r="O36" i="27"/>
  <c r="O21" i="27"/>
  <c r="O7" i="27"/>
  <c r="O12" i="27"/>
  <c r="O16" i="27"/>
  <c r="O23" i="27"/>
  <c r="O27" i="27"/>
  <c r="O31" i="27"/>
  <c r="O37" i="27"/>
  <c r="O41" i="27"/>
  <c r="O9" i="27"/>
  <c r="O13" i="27"/>
  <c r="O18" i="27"/>
  <c r="O24" i="27"/>
  <c r="O28" i="27"/>
  <c r="O33" i="27"/>
  <c r="O38" i="27"/>
  <c r="O42" i="27"/>
  <c r="O10" i="27"/>
  <c r="O14" i="27"/>
  <c r="O19" i="27"/>
  <c r="O25" i="27"/>
  <c r="O29" i="27"/>
  <c r="O34" i="27"/>
  <c r="O39" i="27"/>
  <c r="O43" i="27"/>
  <c r="O11" i="27"/>
  <c r="O15" i="27"/>
  <c r="O20" i="27"/>
  <c r="O26" i="27"/>
  <c r="O30" i="27"/>
  <c r="O35" i="27"/>
  <c r="O40" i="27"/>
  <c r="O44" i="27"/>
  <c r="G6" i="27"/>
  <c r="G48" i="27"/>
  <c r="G49" i="27"/>
  <c r="G46" i="27"/>
  <c r="G50" i="27"/>
  <c r="G47" i="27"/>
  <c r="G51" i="27"/>
  <c r="G10" i="27"/>
  <c r="G21" i="27"/>
  <c r="G11" i="27"/>
  <c r="G15" i="27"/>
  <c r="G20" i="27"/>
  <c r="G26" i="27"/>
  <c r="G30" i="27"/>
  <c r="G35" i="27"/>
  <c r="G40" i="27"/>
  <c r="G17" i="27"/>
  <c r="G32" i="27"/>
  <c r="G22" i="27"/>
  <c r="G8" i="27"/>
  <c r="G36" i="27"/>
  <c r="G7" i="27"/>
  <c r="G14" i="27"/>
  <c r="G23" i="27"/>
  <c r="G28" i="27"/>
  <c r="G34" i="27"/>
  <c r="G41" i="27"/>
  <c r="G9" i="27"/>
  <c r="G16" i="27"/>
  <c r="G24" i="27"/>
  <c r="G29" i="27"/>
  <c r="G37" i="27"/>
  <c r="G42" i="27"/>
  <c r="G12" i="27"/>
  <c r="G18" i="27"/>
  <c r="G25" i="27"/>
  <c r="G31" i="27"/>
  <c r="G38" i="27"/>
  <c r="G43" i="27"/>
  <c r="G13" i="27"/>
  <c r="G19" i="27"/>
  <c r="G27" i="27"/>
  <c r="G33" i="27"/>
  <c r="G39" i="27"/>
  <c r="G44" i="27"/>
  <c r="AJ48" i="27"/>
  <c r="AJ6" i="27"/>
  <c r="AJ49" i="27"/>
  <c r="AJ46" i="27"/>
  <c r="AJ50" i="27"/>
  <c r="AJ47" i="27"/>
  <c r="AJ21" i="27"/>
  <c r="AJ17" i="27"/>
  <c r="AJ32" i="27"/>
  <c r="AJ22" i="27"/>
  <c r="AJ8" i="27"/>
  <c r="AJ36" i="27"/>
  <c r="AJ51" i="27"/>
  <c r="AJ10" i="27"/>
  <c r="AJ14" i="27"/>
  <c r="AJ19" i="27"/>
  <c r="AJ25" i="27"/>
  <c r="AJ29" i="27"/>
  <c r="AJ34" i="27"/>
  <c r="AJ39" i="27"/>
  <c r="AJ43" i="27"/>
  <c r="AJ11" i="27"/>
  <c r="AJ15" i="27"/>
  <c r="AJ20" i="27"/>
  <c r="AJ26" i="27"/>
  <c r="AJ30" i="27"/>
  <c r="AJ35" i="27"/>
  <c r="AJ40" i="27"/>
  <c r="AJ44" i="27"/>
  <c r="AJ7" i="27"/>
  <c r="AJ12" i="27"/>
  <c r="AJ16" i="27"/>
  <c r="AJ23" i="27"/>
  <c r="AJ27" i="27"/>
  <c r="AJ31" i="27"/>
  <c r="AJ37" i="27"/>
  <c r="AJ41" i="27"/>
  <c r="AJ9" i="27"/>
  <c r="AJ13" i="27"/>
  <c r="AJ18" i="27"/>
  <c r="AJ24" i="27"/>
  <c r="AJ28" i="27"/>
  <c r="AJ33" i="27"/>
  <c r="AJ38" i="27"/>
  <c r="AJ42" i="27"/>
  <c r="Z47" i="27"/>
  <c r="Z51" i="27"/>
  <c r="Z48" i="27"/>
  <c r="Z6" i="27"/>
  <c r="Z49" i="27"/>
  <c r="Z46" i="27"/>
  <c r="Z50" i="27"/>
  <c r="Z21" i="27"/>
  <c r="Z17" i="27"/>
  <c r="Z32" i="27"/>
  <c r="Z22" i="27"/>
  <c r="Z8" i="27"/>
  <c r="Z36" i="27"/>
  <c r="Z10" i="27"/>
  <c r="Z14" i="27"/>
  <c r="Z19" i="27"/>
  <c r="Z25" i="27"/>
  <c r="Z29" i="27"/>
  <c r="Z34" i="27"/>
  <c r="Z39" i="27"/>
  <c r="Z43" i="27"/>
  <c r="Z11" i="27"/>
  <c r="Z15" i="27"/>
  <c r="Z20" i="27"/>
  <c r="Z26" i="27"/>
  <c r="Z30" i="27"/>
  <c r="Z35" i="27"/>
  <c r="Z40" i="27"/>
  <c r="Z44" i="27"/>
  <c r="Z7" i="27"/>
  <c r="Z12" i="27"/>
  <c r="Z16" i="27"/>
  <c r="Z23" i="27"/>
  <c r="Z27" i="27"/>
  <c r="Z31" i="27"/>
  <c r="Z37" i="27"/>
  <c r="Z41" i="27"/>
  <c r="Z9" i="27"/>
  <c r="Z13" i="27"/>
  <c r="Z18" i="27"/>
  <c r="Z24" i="27"/>
  <c r="Z28" i="27"/>
  <c r="Z33" i="27"/>
  <c r="Z38" i="27"/>
  <c r="Z42" i="27"/>
  <c r="R47" i="27"/>
  <c r="R51" i="27"/>
  <c r="R48" i="27"/>
  <c r="R6" i="27"/>
  <c r="R49" i="27"/>
  <c r="R46" i="27"/>
  <c r="R50" i="27"/>
  <c r="R21" i="27"/>
  <c r="R17" i="27"/>
  <c r="R32" i="27"/>
  <c r="R22" i="27"/>
  <c r="R8" i="27"/>
  <c r="R36" i="27"/>
  <c r="R9" i="27"/>
  <c r="R13" i="27"/>
  <c r="R18" i="27"/>
  <c r="R24" i="27"/>
  <c r="R28" i="27"/>
  <c r="R33" i="27"/>
  <c r="R38" i="27"/>
  <c r="R42" i="27"/>
  <c r="R10" i="27"/>
  <c r="R14" i="27"/>
  <c r="R15" i="27"/>
  <c r="R23" i="27"/>
  <c r="R29" i="27"/>
  <c r="R35" i="27"/>
  <c r="R41" i="27"/>
  <c r="R7" i="27"/>
  <c r="R16" i="27"/>
  <c r="R25" i="27"/>
  <c r="R30" i="27"/>
  <c r="R37" i="27"/>
  <c r="R43" i="27"/>
  <c r="R11" i="27"/>
  <c r="R19" i="27"/>
  <c r="R26" i="27"/>
  <c r="R31" i="27"/>
  <c r="R39" i="27"/>
  <c r="R44" i="27"/>
  <c r="R12" i="27"/>
  <c r="R20" i="27"/>
  <c r="R27" i="27"/>
  <c r="R34" i="27"/>
  <c r="R40" i="27"/>
  <c r="J47" i="27"/>
  <c r="J51" i="27"/>
  <c r="J48" i="27"/>
  <c r="J6" i="27"/>
  <c r="J49" i="27"/>
  <c r="J46" i="27"/>
  <c r="J50" i="27"/>
  <c r="J17" i="27"/>
  <c r="J32" i="27"/>
  <c r="J22" i="27"/>
  <c r="J8" i="27"/>
  <c r="J36" i="27"/>
  <c r="J21" i="27"/>
  <c r="J9" i="27"/>
  <c r="J13" i="27"/>
  <c r="J18" i="27"/>
  <c r="J24" i="27"/>
  <c r="J28" i="27"/>
  <c r="J33" i="27"/>
  <c r="J38" i="27"/>
  <c r="J42" i="27"/>
  <c r="J10" i="27"/>
  <c r="J14" i="27"/>
  <c r="J19" i="27"/>
  <c r="J25" i="27"/>
  <c r="J29" i="27"/>
  <c r="J34" i="27"/>
  <c r="J39" i="27"/>
  <c r="J43" i="27"/>
  <c r="J11" i="27"/>
  <c r="J15" i="27"/>
  <c r="J20" i="27"/>
  <c r="J26" i="27"/>
  <c r="J30" i="27"/>
  <c r="J35" i="27"/>
  <c r="J40" i="27"/>
  <c r="J44" i="27"/>
  <c r="J7" i="27"/>
  <c r="J12" i="27"/>
  <c r="J16" i="27"/>
  <c r="J23" i="27"/>
  <c r="J27" i="27"/>
  <c r="J31" i="27"/>
  <c r="J37" i="27"/>
  <c r="J41" i="27"/>
  <c r="AM6" i="27"/>
  <c r="AM47" i="27"/>
  <c r="AM51" i="27"/>
  <c r="AM49" i="27"/>
  <c r="AM21" i="27"/>
  <c r="AM17" i="27"/>
  <c r="AM32" i="27"/>
  <c r="AM22" i="27"/>
  <c r="AM8" i="27"/>
  <c r="AM36" i="27"/>
  <c r="AM46" i="27"/>
  <c r="AM48" i="27"/>
  <c r="AM50" i="27"/>
  <c r="AM11" i="27"/>
  <c r="AM15" i="27"/>
  <c r="AM20" i="27"/>
  <c r="AM26" i="27"/>
  <c r="AM30" i="27"/>
  <c r="AM35" i="27"/>
  <c r="AM40" i="27"/>
  <c r="AM44" i="27"/>
  <c r="AM7" i="27"/>
  <c r="AM12" i="27"/>
  <c r="AM16" i="27"/>
  <c r="AM23" i="27"/>
  <c r="AM27" i="27"/>
  <c r="AM31" i="27"/>
  <c r="AM37" i="27"/>
  <c r="AM41" i="27"/>
  <c r="AM9" i="27"/>
  <c r="AM13" i="27"/>
  <c r="AM18" i="27"/>
  <c r="AM24" i="27"/>
  <c r="AM28" i="27"/>
  <c r="AM33" i="27"/>
  <c r="AM38" i="27"/>
  <c r="AM42" i="27"/>
  <c r="AM10" i="27"/>
  <c r="AM14" i="27"/>
  <c r="AM19" i="27"/>
  <c r="AM25" i="27"/>
  <c r="AM29" i="27"/>
  <c r="AM34" i="27"/>
  <c r="AM39" i="27"/>
  <c r="AM43" i="27"/>
  <c r="AC6" i="27"/>
  <c r="AC46" i="27"/>
  <c r="AC50" i="27"/>
  <c r="AC47" i="27"/>
  <c r="AC51" i="27"/>
  <c r="AC48" i="27"/>
  <c r="AC49" i="27"/>
  <c r="AC21" i="27"/>
  <c r="AC17" i="27"/>
  <c r="AC32" i="27"/>
  <c r="AC22" i="27"/>
  <c r="AC8" i="27"/>
  <c r="AC36" i="27"/>
  <c r="AC11" i="27"/>
  <c r="AC15" i="27"/>
  <c r="AC20" i="27"/>
  <c r="AC26" i="27"/>
  <c r="AC30" i="27"/>
  <c r="AC35" i="27"/>
  <c r="AC40" i="27"/>
  <c r="AC44" i="27"/>
  <c r="AC7" i="27"/>
  <c r="AC12" i="27"/>
  <c r="AC16" i="27"/>
  <c r="AC23" i="27"/>
  <c r="AC27" i="27"/>
  <c r="AC31" i="27"/>
  <c r="AC37" i="27"/>
  <c r="AC41" i="27"/>
  <c r="AC10" i="27"/>
  <c r="AC19" i="27"/>
  <c r="AC29" i="27"/>
  <c r="AC39" i="27"/>
  <c r="AC13" i="27"/>
  <c r="AC24" i="27"/>
  <c r="AC33" i="27"/>
  <c r="AC42" i="27"/>
  <c r="AC14" i="27"/>
  <c r="AC25" i="27"/>
  <c r="AC34" i="27"/>
  <c r="AC43" i="27"/>
  <c r="AC9" i="27"/>
  <c r="AC18" i="27"/>
  <c r="AC28" i="27"/>
  <c r="AC38" i="27"/>
  <c r="U6" i="27"/>
  <c r="U46" i="27"/>
  <c r="U50" i="27"/>
  <c r="U47" i="27"/>
  <c r="U51" i="27"/>
  <c r="U48" i="27"/>
  <c r="U49" i="27"/>
  <c r="U21" i="27"/>
  <c r="U17" i="27"/>
  <c r="U32" i="27"/>
  <c r="U22" i="27"/>
  <c r="U8" i="27"/>
  <c r="U36" i="27"/>
  <c r="U11" i="27"/>
  <c r="U15" i="27"/>
  <c r="U20" i="27"/>
  <c r="U26" i="27"/>
  <c r="U30" i="27"/>
  <c r="U35" i="27"/>
  <c r="U40" i="27"/>
  <c r="U44" i="27"/>
  <c r="U7" i="27"/>
  <c r="U12" i="27"/>
  <c r="U16" i="27"/>
  <c r="U23" i="27"/>
  <c r="U27" i="27"/>
  <c r="U31" i="27"/>
  <c r="U37" i="27"/>
  <c r="U41" i="27"/>
  <c r="U9" i="27"/>
  <c r="U13" i="27"/>
  <c r="U18" i="27"/>
  <c r="U24" i="27"/>
  <c r="U28" i="27"/>
  <c r="U33" i="27"/>
  <c r="U38" i="27"/>
  <c r="U42" i="27"/>
  <c r="U10" i="27"/>
  <c r="U14" i="27"/>
  <c r="U19" i="27"/>
  <c r="U25" i="27"/>
  <c r="U29" i="27"/>
  <c r="U34" i="27"/>
  <c r="U39" i="27"/>
  <c r="U43" i="27"/>
  <c r="M6" i="27"/>
  <c r="M46" i="27"/>
  <c r="M50" i="27"/>
  <c r="M47" i="27"/>
  <c r="M51" i="27"/>
  <c r="M48" i="27"/>
  <c r="M49" i="27"/>
  <c r="M17" i="27"/>
  <c r="M32" i="27"/>
  <c r="M22" i="27"/>
  <c r="M8" i="27"/>
  <c r="M36" i="27"/>
  <c r="M21" i="27"/>
  <c r="M10" i="27"/>
  <c r="M14" i="27"/>
  <c r="M19" i="27"/>
  <c r="M25" i="27"/>
  <c r="M29" i="27"/>
  <c r="M34" i="27"/>
  <c r="M39" i="27"/>
  <c r="M43" i="27"/>
  <c r="M11" i="27"/>
  <c r="M15" i="27"/>
  <c r="M20" i="27"/>
  <c r="M26" i="27"/>
  <c r="M30" i="27"/>
  <c r="M35" i="27"/>
  <c r="M40" i="27"/>
  <c r="M44" i="27"/>
  <c r="M7" i="27"/>
  <c r="M12" i="27"/>
  <c r="M16" i="27"/>
  <c r="M23" i="27"/>
  <c r="M27" i="27"/>
  <c r="M31" i="27"/>
  <c r="M37" i="27"/>
  <c r="M41" i="27"/>
  <c r="M9" i="27"/>
  <c r="M13" i="27"/>
  <c r="M18" i="27"/>
  <c r="M24" i="27"/>
  <c r="M28" i="27"/>
  <c r="M33" i="27"/>
  <c r="M38" i="27"/>
  <c r="M42" i="27"/>
  <c r="E6" i="27"/>
  <c r="E46" i="27"/>
  <c r="E50" i="27"/>
  <c r="E47" i="27"/>
  <c r="E51" i="27"/>
  <c r="E48" i="27"/>
  <c r="E49" i="27"/>
  <c r="E17" i="27"/>
  <c r="E32" i="27"/>
  <c r="E22" i="27"/>
  <c r="E8" i="27"/>
  <c r="E36" i="27"/>
  <c r="E7" i="27"/>
  <c r="E12" i="27"/>
  <c r="E16" i="27"/>
  <c r="E23" i="27"/>
  <c r="E27" i="27"/>
  <c r="E31" i="27"/>
  <c r="E37" i="27"/>
  <c r="E41" i="27"/>
  <c r="E9" i="27"/>
  <c r="E13" i="27"/>
  <c r="E18" i="27"/>
  <c r="E24" i="27"/>
  <c r="E28" i="27"/>
  <c r="E33" i="27"/>
  <c r="E38" i="27"/>
  <c r="E42" i="27"/>
  <c r="E10" i="27"/>
  <c r="E14" i="27"/>
  <c r="E19" i="27"/>
  <c r="E25" i="27"/>
  <c r="E29" i="27"/>
  <c r="E34" i="27"/>
  <c r="E39" i="27"/>
  <c r="E43" i="27"/>
  <c r="E21" i="27"/>
  <c r="E11" i="27"/>
  <c r="E15" i="27"/>
  <c r="E20" i="27"/>
  <c r="E26" i="27"/>
  <c r="E30" i="27"/>
  <c r="E35" i="27"/>
  <c r="E40" i="27"/>
  <c r="E44" i="27"/>
  <c r="AH49" i="27"/>
  <c r="AH46" i="27"/>
  <c r="AH50" i="27"/>
  <c r="AH6" i="27"/>
  <c r="AH47" i="27"/>
  <c r="AH51" i="27"/>
  <c r="AH48" i="27"/>
  <c r="AH21" i="27"/>
  <c r="AH17" i="27"/>
  <c r="AH32" i="27"/>
  <c r="AH22" i="27"/>
  <c r="AH8" i="27"/>
  <c r="AH36" i="27"/>
  <c r="AH7" i="27"/>
  <c r="AH12" i="27"/>
  <c r="AH16" i="27"/>
  <c r="AH23" i="27"/>
  <c r="AH27" i="27"/>
  <c r="AH31" i="27"/>
  <c r="AH37" i="27"/>
  <c r="AH41" i="27"/>
  <c r="AH9" i="27"/>
  <c r="AH13" i="27"/>
  <c r="AH18" i="27"/>
  <c r="AH24" i="27"/>
  <c r="AH28" i="27"/>
  <c r="AH33" i="27"/>
  <c r="AH38" i="27"/>
  <c r="AH42" i="27"/>
  <c r="AH10" i="27"/>
  <c r="AH14" i="27"/>
  <c r="AH19" i="27"/>
  <c r="AH25" i="27"/>
  <c r="AH29" i="27"/>
  <c r="AH34" i="27"/>
  <c r="AH39" i="27"/>
  <c r="AH43" i="27"/>
  <c r="AH11" i="27"/>
  <c r="AH15" i="27"/>
  <c r="AH20" i="27"/>
  <c r="AH26" i="27"/>
  <c r="AH30" i="27"/>
  <c r="AH35" i="27"/>
  <c r="AH40" i="27"/>
  <c r="AH44" i="27"/>
  <c r="X49" i="27"/>
  <c r="X46" i="27"/>
  <c r="X50" i="27"/>
  <c r="X6" i="27"/>
  <c r="X47" i="27"/>
  <c r="X51" i="27"/>
  <c r="X48" i="27"/>
  <c r="X21" i="27"/>
  <c r="X17" i="27"/>
  <c r="X32" i="27"/>
  <c r="X22" i="27"/>
  <c r="X8" i="27"/>
  <c r="X36" i="27"/>
  <c r="X7" i="27"/>
  <c r="X12" i="27"/>
  <c r="X16" i="27"/>
  <c r="X23" i="27"/>
  <c r="X27" i="27"/>
  <c r="X31" i="27"/>
  <c r="X37" i="27"/>
  <c r="X41" i="27"/>
  <c r="X9" i="27"/>
  <c r="X13" i="27"/>
  <c r="X18" i="27"/>
  <c r="X24" i="27"/>
  <c r="X28" i="27"/>
  <c r="X33" i="27"/>
  <c r="X38" i="27"/>
  <c r="X42" i="27"/>
  <c r="X10" i="27"/>
  <c r="X14" i="27"/>
  <c r="X19" i="27"/>
  <c r="X25" i="27"/>
  <c r="X29" i="27"/>
  <c r="X34" i="27"/>
  <c r="X39" i="27"/>
  <c r="X43" i="27"/>
  <c r="X11" i="27"/>
  <c r="X15" i="27"/>
  <c r="X20" i="27"/>
  <c r="X26" i="27"/>
  <c r="X30" i="27"/>
  <c r="X35" i="27"/>
  <c r="X40" i="27"/>
  <c r="X44" i="27"/>
  <c r="P49" i="27"/>
  <c r="P46" i="27"/>
  <c r="P50" i="27"/>
  <c r="P21" i="27"/>
  <c r="P6" i="27"/>
  <c r="P47" i="27"/>
  <c r="P51" i="27"/>
  <c r="P48" i="27"/>
  <c r="P17" i="27"/>
  <c r="P32" i="27"/>
  <c r="P22" i="27"/>
  <c r="P8" i="27"/>
  <c r="P36" i="27"/>
  <c r="P11" i="27"/>
  <c r="P15" i="27"/>
  <c r="P20" i="27"/>
  <c r="P26" i="27"/>
  <c r="P30" i="27"/>
  <c r="P35" i="27"/>
  <c r="P40" i="27"/>
  <c r="P44" i="27"/>
  <c r="P7" i="27"/>
  <c r="P12" i="27"/>
  <c r="P16" i="27"/>
  <c r="P23" i="27"/>
  <c r="P27" i="27"/>
  <c r="P31" i="27"/>
  <c r="P37" i="27"/>
  <c r="P41" i="27"/>
  <c r="P9" i="27"/>
  <c r="P13" i="27"/>
  <c r="P18" i="27"/>
  <c r="P24" i="27"/>
  <c r="P28" i="27"/>
  <c r="P33" i="27"/>
  <c r="P38" i="27"/>
  <c r="P42" i="27"/>
  <c r="P10" i="27"/>
  <c r="P14" i="27"/>
  <c r="P19" i="27"/>
  <c r="P25" i="27"/>
  <c r="P43" i="27"/>
  <c r="P29" i="27"/>
  <c r="P34" i="27"/>
  <c r="P39" i="27"/>
  <c r="H49" i="27"/>
  <c r="H46" i="27"/>
  <c r="H50" i="27"/>
  <c r="H21" i="27"/>
  <c r="H6" i="27"/>
  <c r="H47" i="27"/>
  <c r="H51" i="27"/>
  <c r="H48" i="27"/>
  <c r="H17" i="27"/>
  <c r="H32" i="27"/>
  <c r="H22" i="27"/>
  <c r="H8" i="27"/>
  <c r="H36" i="27"/>
  <c r="H11" i="27"/>
  <c r="H15" i="27"/>
  <c r="H20" i="27"/>
  <c r="H26" i="27"/>
  <c r="H30" i="27"/>
  <c r="H35" i="27"/>
  <c r="H40" i="27"/>
  <c r="H44" i="27"/>
  <c r="H7" i="27"/>
  <c r="H12" i="27"/>
  <c r="H16" i="27"/>
  <c r="H23" i="27"/>
  <c r="H27" i="27"/>
  <c r="H31" i="27"/>
  <c r="H37" i="27"/>
  <c r="H41" i="27"/>
  <c r="H9" i="27"/>
  <c r="H13" i="27"/>
  <c r="H18" i="27"/>
  <c r="H24" i="27"/>
  <c r="H28" i="27"/>
  <c r="H33" i="27"/>
  <c r="H38" i="27"/>
  <c r="H42" i="27"/>
  <c r="H10" i="27"/>
  <c r="H14" i="27"/>
  <c r="H19" i="27"/>
  <c r="H25" i="27"/>
  <c r="H29" i="27"/>
  <c r="H34" i="27"/>
  <c r="H39" i="27"/>
  <c r="H43" i="27"/>
  <c r="AK6" i="27"/>
  <c r="AK49" i="27"/>
  <c r="AK46" i="27"/>
  <c r="AK47" i="27"/>
  <c r="AK51" i="27"/>
  <c r="AK50" i="27"/>
  <c r="AK21" i="27"/>
  <c r="AK17" i="27"/>
  <c r="AK32" i="27"/>
  <c r="AK22" i="27"/>
  <c r="AK8" i="27"/>
  <c r="AK36" i="27"/>
  <c r="AK48" i="27"/>
  <c r="AK9" i="27"/>
  <c r="AK13" i="27"/>
  <c r="AK18" i="27"/>
  <c r="AK24" i="27"/>
  <c r="AK28" i="27"/>
  <c r="AK33" i="27"/>
  <c r="AK38" i="27"/>
  <c r="AK42" i="27"/>
  <c r="AK10" i="27"/>
  <c r="AK14" i="27"/>
  <c r="AK19" i="27"/>
  <c r="AK25" i="27"/>
  <c r="AK29" i="27"/>
  <c r="AK34" i="27"/>
  <c r="AK39" i="27"/>
  <c r="AK43" i="27"/>
  <c r="AK11" i="27"/>
  <c r="AK15" i="27"/>
  <c r="AK20" i="27"/>
  <c r="AK26" i="27"/>
  <c r="AK30" i="27"/>
  <c r="AK35" i="27"/>
  <c r="AK40" i="27"/>
  <c r="AK44" i="27"/>
  <c r="AK7" i="27"/>
  <c r="AK12" i="27"/>
  <c r="AK16" i="27"/>
  <c r="AK23" i="27"/>
  <c r="AK27" i="27"/>
  <c r="AK31" i="27"/>
  <c r="AK37" i="27"/>
  <c r="AK41" i="27"/>
  <c r="AA6" i="27"/>
  <c r="AA48" i="27"/>
  <c r="AA49" i="27"/>
  <c r="AA46" i="27"/>
  <c r="AA50" i="27"/>
  <c r="AA47" i="27"/>
  <c r="AA51" i="27"/>
  <c r="AA21" i="27"/>
  <c r="AA17" i="27"/>
  <c r="AA32" i="27"/>
  <c r="AA22" i="27"/>
  <c r="AA8" i="27"/>
  <c r="AA36" i="27"/>
  <c r="AA9" i="27"/>
  <c r="AA13" i="27"/>
  <c r="AA18" i="27"/>
  <c r="AA24" i="27"/>
  <c r="AA28" i="27"/>
  <c r="AA33" i="27"/>
  <c r="AA38" i="27"/>
  <c r="AA42" i="27"/>
  <c r="AA10" i="27"/>
  <c r="AA14" i="27"/>
  <c r="AA19" i="27"/>
  <c r="AA25" i="27"/>
  <c r="AA29" i="27"/>
  <c r="AA34" i="27"/>
  <c r="AA39" i="27"/>
  <c r="AA43" i="27"/>
  <c r="AA11" i="27"/>
  <c r="AA15" i="27"/>
  <c r="AA20" i="27"/>
  <c r="AA26" i="27"/>
  <c r="AA30" i="27"/>
  <c r="AA35" i="27"/>
  <c r="AA40" i="27"/>
  <c r="AA44" i="27"/>
  <c r="AA7" i="27"/>
  <c r="AA12" i="27"/>
  <c r="AA16" i="27"/>
  <c r="AA23" i="27"/>
  <c r="AA27" i="27"/>
  <c r="AA31" i="27"/>
  <c r="AA37" i="27"/>
  <c r="AA41" i="27"/>
  <c r="S6" i="27"/>
  <c r="S48" i="27"/>
  <c r="S49" i="27"/>
  <c r="S46" i="27"/>
  <c r="S50" i="27"/>
  <c r="S47" i="27"/>
  <c r="S51" i="27"/>
  <c r="S21" i="27"/>
  <c r="S17" i="27"/>
  <c r="S32" i="27"/>
  <c r="S22" i="27"/>
  <c r="S8" i="27"/>
  <c r="S36" i="27"/>
  <c r="S7" i="27"/>
  <c r="S9" i="27"/>
  <c r="S13" i="27"/>
  <c r="S18" i="27"/>
  <c r="S24" i="27"/>
  <c r="S28" i="27"/>
  <c r="S33" i="27"/>
  <c r="S38" i="27"/>
  <c r="S42" i="27"/>
  <c r="S10" i="27"/>
  <c r="S14" i="27"/>
  <c r="S19" i="27"/>
  <c r="S25" i="27"/>
  <c r="S29" i="27"/>
  <c r="S34" i="27"/>
  <c r="S39" i="27"/>
  <c r="S43" i="27"/>
  <c r="S11" i="27"/>
  <c r="S15" i="27"/>
  <c r="S20" i="27"/>
  <c r="S26" i="27"/>
  <c r="S30" i="27"/>
  <c r="S35" i="27"/>
  <c r="S40" i="27"/>
  <c r="S44" i="27"/>
  <c r="S12" i="27"/>
  <c r="S16" i="27"/>
  <c r="S23" i="27"/>
  <c r="S27" i="27"/>
  <c r="S31" i="27"/>
  <c r="S37" i="27"/>
  <c r="S41" i="27"/>
  <c r="K6" i="27"/>
  <c r="K48" i="27"/>
  <c r="K49" i="27"/>
  <c r="K46" i="27"/>
  <c r="K50" i="27"/>
  <c r="K47" i="27"/>
  <c r="K51" i="27"/>
  <c r="K21" i="27"/>
  <c r="K17" i="27"/>
  <c r="K32" i="27"/>
  <c r="K22" i="27"/>
  <c r="K8" i="27"/>
  <c r="K36" i="27"/>
  <c r="K7" i="27"/>
  <c r="K12" i="27"/>
  <c r="K16" i="27"/>
  <c r="K23" i="27"/>
  <c r="K27" i="27"/>
  <c r="K31" i="27"/>
  <c r="K37" i="27"/>
  <c r="K41" i="27"/>
  <c r="K9" i="27"/>
  <c r="K13" i="27"/>
  <c r="K18" i="27"/>
  <c r="K24" i="27"/>
  <c r="K28" i="27"/>
  <c r="K33" i="27"/>
  <c r="K38" i="27"/>
  <c r="K42" i="27"/>
  <c r="K10" i="27"/>
  <c r="K14" i="27"/>
  <c r="K19" i="27"/>
  <c r="K25" i="27"/>
  <c r="K29" i="27"/>
  <c r="K34" i="27"/>
  <c r="K39" i="27"/>
  <c r="K43" i="27"/>
  <c r="K11" i="27"/>
  <c r="K15" i="27"/>
  <c r="K20" i="27"/>
  <c r="K26" i="27"/>
  <c r="K30" i="27"/>
  <c r="K35" i="27"/>
  <c r="K40" i="27"/>
  <c r="K44" i="27"/>
  <c r="AO48" i="27"/>
  <c r="AO6" i="27"/>
  <c r="AO46" i="27"/>
  <c r="AO51" i="27"/>
  <c r="AO47" i="27"/>
  <c r="AO21" i="27"/>
  <c r="AO17" i="27"/>
  <c r="AO32" i="27"/>
  <c r="AO22" i="27"/>
  <c r="AO8" i="27"/>
  <c r="AO36" i="27"/>
  <c r="AO49" i="27"/>
  <c r="AO50" i="27"/>
  <c r="AO10" i="27"/>
  <c r="AO14" i="27"/>
  <c r="AO19" i="27"/>
  <c r="AO25" i="27"/>
  <c r="AO29" i="27"/>
  <c r="AO34" i="27"/>
  <c r="AO39" i="27"/>
  <c r="AO43" i="27"/>
  <c r="AO11" i="27"/>
  <c r="AO15" i="27"/>
  <c r="AO20" i="27"/>
  <c r="AO26" i="27"/>
  <c r="AO30" i="27"/>
  <c r="AO35" i="27"/>
  <c r="AO40" i="27"/>
  <c r="AO44" i="27"/>
  <c r="AO7" i="27"/>
  <c r="AO12" i="27"/>
  <c r="AO16" i="27"/>
  <c r="AO23" i="27"/>
  <c r="AO27" i="27"/>
  <c r="AO31" i="27"/>
  <c r="AO37" i="27"/>
  <c r="AO41" i="27"/>
  <c r="AO9" i="27"/>
  <c r="AO13" i="27"/>
  <c r="AO18" i="27"/>
  <c r="AO24" i="27"/>
  <c r="AO28" i="27"/>
  <c r="AO33" i="27"/>
  <c r="AO38" i="27"/>
  <c r="AO42" i="27"/>
  <c r="AE47" i="27"/>
  <c r="AE51" i="27"/>
  <c r="AE48" i="27"/>
  <c r="AE6" i="27"/>
  <c r="AE49" i="27"/>
  <c r="AE46" i="27"/>
  <c r="AE50" i="27"/>
  <c r="AE21" i="27"/>
  <c r="AE17" i="27"/>
  <c r="AE32" i="27"/>
  <c r="AE22" i="27"/>
  <c r="AE8" i="27"/>
  <c r="AE36" i="27"/>
  <c r="AE10" i="27"/>
  <c r="AE14" i="27"/>
  <c r="AE19" i="27"/>
  <c r="AE25" i="27"/>
  <c r="AE29" i="27"/>
  <c r="AE34" i="27"/>
  <c r="AE39" i="27"/>
  <c r="AE43" i="27"/>
  <c r="AE11" i="27"/>
  <c r="AE9" i="27"/>
  <c r="AE16" i="27"/>
  <c r="AE24" i="27"/>
  <c r="AE30" i="27"/>
  <c r="AE37" i="27"/>
  <c r="AE42" i="27"/>
  <c r="AE12" i="27"/>
  <c r="AE18" i="27"/>
  <c r="AE26" i="27"/>
  <c r="AE31" i="27"/>
  <c r="AE38" i="27"/>
  <c r="AE44" i="27"/>
  <c r="AE13" i="27"/>
  <c r="AE20" i="27"/>
  <c r="AE27" i="27"/>
  <c r="AE33" i="27"/>
  <c r="AE40" i="27"/>
  <c r="AE7" i="27"/>
  <c r="AE15" i="27"/>
  <c r="AE23" i="27"/>
  <c r="AE28" i="27"/>
  <c r="AE35" i="27"/>
  <c r="AE41" i="27"/>
  <c r="V47" i="27"/>
  <c r="V51" i="27"/>
  <c r="V48" i="27"/>
  <c r="V6" i="27"/>
  <c r="V49" i="27"/>
  <c r="V46" i="27"/>
  <c r="V50" i="27"/>
  <c r="V21" i="27"/>
  <c r="V17" i="27"/>
  <c r="V32" i="27"/>
  <c r="V22" i="27"/>
  <c r="V8" i="27"/>
  <c r="V36" i="27"/>
  <c r="V10" i="27"/>
  <c r="V14" i="27"/>
  <c r="V19" i="27"/>
  <c r="V25" i="27"/>
  <c r="V29" i="27"/>
  <c r="V34" i="27"/>
  <c r="V39" i="27"/>
  <c r="V43" i="27"/>
  <c r="V11" i="27"/>
  <c r="V15" i="27"/>
  <c r="V20" i="27"/>
  <c r="V26" i="27"/>
  <c r="V30" i="27"/>
  <c r="V35" i="27"/>
  <c r="V40" i="27"/>
  <c r="V44" i="27"/>
  <c r="V7" i="27"/>
  <c r="V12" i="27"/>
  <c r="V16" i="27"/>
  <c r="V23" i="27"/>
  <c r="V27" i="27"/>
  <c r="V31" i="27"/>
  <c r="V37" i="27"/>
  <c r="V41" i="27"/>
  <c r="V9" i="27"/>
  <c r="V13" i="27"/>
  <c r="V18" i="27"/>
  <c r="V24" i="27"/>
  <c r="V28" i="27"/>
  <c r="V33" i="27"/>
  <c r="V38" i="27"/>
  <c r="V42" i="27"/>
  <c r="N47" i="27"/>
  <c r="N51" i="27"/>
  <c r="N48" i="27"/>
  <c r="N6" i="27"/>
  <c r="N49" i="27"/>
  <c r="N46" i="27"/>
  <c r="N50" i="27"/>
  <c r="N17" i="27"/>
  <c r="N32" i="27"/>
  <c r="N22" i="27"/>
  <c r="N8" i="27"/>
  <c r="N36" i="27"/>
  <c r="N21" i="27"/>
  <c r="N9" i="27"/>
  <c r="N13" i="27"/>
  <c r="N18" i="27"/>
  <c r="N24" i="27"/>
  <c r="N28" i="27"/>
  <c r="N33" i="27"/>
  <c r="N38" i="27"/>
  <c r="N42" i="27"/>
  <c r="N10" i="27"/>
  <c r="N14" i="27"/>
  <c r="N19" i="27"/>
  <c r="N25" i="27"/>
  <c r="N29" i="27"/>
  <c r="N34" i="27"/>
  <c r="N39" i="27"/>
  <c r="N43" i="27"/>
  <c r="N11" i="27"/>
  <c r="N15" i="27"/>
  <c r="N20" i="27"/>
  <c r="N26" i="27"/>
  <c r="N30" i="27"/>
  <c r="N35" i="27"/>
  <c r="N40" i="27"/>
  <c r="N44" i="27"/>
  <c r="N7" i="27"/>
  <c r="N12" i="27"/>
  <c r="N16" i="27"/>
  <c r="N23" i="27"/>
  <c r="N27" i="27"/>
  <c r="N31" i="27"/>
  <c r="N37" i="27"/>
  <c r="N41" i="27"/>
  <c r="F47" i="27"/>
  <c r="F51" i="27"/>
  <c r="F48" i="27"/>
  <c r="F6" i="27"/>
  <c r="F49" i="27"/>
  <c r="F46" i="27"/>
  <c r="F50" i="27"/>
  <c r="F21" i="27"/>
  <c r="F11" i="27"/>
  <c r="F15" i="27"/>
  <c r="F20" i="27"/>
  <c r="F26" i="27"/>
  <c r="F30" i="27"/>
  <c r="F35" i="27"/>
  <c r="F40" i="27"/>
  <c r="F44" i="27"/>
  <c r="F17" i="27"/>
  <c r="F32" i="27"/>
  <c r="F22" i="27"/>
  <c r="F8" i="27"/>
  <c r="F36" i="27"/>
  <c r="F7" i="27"/>
  <c r="F12" i="27"/>
  <c r="F16" i="27"/>
  <c r="F23" i="27"/>
  <c r="F27" i="27"/>
  <c r="F31" i="27"/>
  <c r="F37" i="27"/>
  <c r="F41" i="27"/>
  <c r="F9" i="27"/>
  <c r="F18" i="27"/>
  <c r="F28" i="27"/>
  <c r="F38" i="27"/>
  <c r="F10" i="27"/>
  <c r="F19" i="27"/>
  <c r="F29" i="27"/>
  <c r="F39" i="27"/>
  <c r="F13" i="27"/>
  <c r="F24" i="27"/>
  <c r="F33" i="27"/>
  <c r="F42" i="27"/>
  <c r="F14" i="27"/>
  <c r="F25" i="27"/>
  <c r="F34" i="27"/>
  <c r="F43" i="27"/>
  <c r="AG28" i="27"/>
  <c r="AG48" i="27"/>
  <c r="AG31" i="27"/>
  <c r="AG21" i="27"/>
  <c r="AG14" i="27"/>
  <c r="AG41" i="27"/>
  <c r="AG38" i="27"/>
  <c r="AG6" i="27"/>
  <c r="AG12" i="27"/>
  <c r="AG35" i="27"/>
  <c r="AG29" i="27"/>
  <c r="AG8" i="27"/>
  <c r="AG51" i="27"/>
  <c r="AG25" i="27"/>
  <c r="AG10" i="27"/>
  <c r="AG27" i="27"/>
  <c r="AG36" i="27"/>
  <c r="AG19" i="27"/>
  <c r="AG17" i="27"/>
  <c r="AG37" i="27"/>
  <c r="AG11" i="27"/>
  <c r="AG47" i="27"/>
  <c r="AG40" i="27"/>
  <c r="AG20" i="27"/>
  <c r="AG34" i="27"/>
  <c r="AG49" i="27"/>
  <c r="AG16" i="27"/>
  <c r="AG22" i="27"/>
  <c r="AG39" i="27"/>
  <c r="AG23" i="27"/>
  <c r="AG50" i="27"/>
  <c r="AG33" i="27"/>
  <c r="AG26" i="27"/>
  <c r="AG15" i="27"/>
  <c r="AG7" i="27"/>
  <c r="AG9" i="27"/>
  <c r="AG24" i="27"/>
  <c r="AG32" i="27"/>
  <c r="AG30" i="27"/>
  <c r="AG18" i="27"/>
  <c r="AG44" i="27"/>
  <c r="AG46" i="27"/>
  <c r="AG42" i="27"/>
  <c r="AG43" i="27"/>
  <c r="AG13" i="27"/>
  <c r="AI6" i="27"/>
  <c r="AI46" i="27"/>
  <c r="AI47" i="27"/>
  <c r="AI51" i="27"/>
  <c r="AI48" i="27"/>
  <c r="AI49" i="27"/>
  <c r="AI50" i="27"/>
  <c r="AI21" i="27"/>
  <c r="AI17" i="27"/>
  <c r="AI32" i="27"/>
  <c r="AI22" i="27"/>
  <c r="AI8" i="27"/>
  <c r="AI36" i="27"/>
  <c r="AI11" i="27"/>
  <c r="AI15" i="27"/>
  <c r="AI20" i="27"/>
  <c r="AI26" i="27"/>
  <c r="AI30" i="27"/>
  <c r="AI35" i="27"/>
  <c r="AI40" i="27"/>
  <c r="AI44" i="27"/>
  <c r="AI7" i="27"/>
  <c r="AI12" i="27"/>
  <c r="AI16" i="27"/>
  <c r="AI23" i="27"/>
  <c r="AI27" i="27"/>
  <c r="AI31" i="27"/>
  <c r="AI37" i="27"/>
  <c r="AI41" i="27"/>
  <c r="AI9" i="27"/>
  <c r="AI13" i="27"/>
  <c r="AI18" i="27"/>
  <c r="AI24" i="27"/>
  <c r="AI28" i="27"/>
  <c r="AI33" i="27"/>
  <c r="AI38" i="27"/>
  <c r="AI42" i="27"/>
  <c r="AI10" i="27"/>
  <c r="AI14" i="27"/>
  <c r="AI19" i="27"/>
  <c r="AI25" i="27"/>
  <c r="AI29" i="27"/>
  <c r="AI34" i="27"/>
  <c r="AI39" i="27"/>
  <c r="AI43" i="27"/>
  <c r="Y6" i="27"/>
  <c r="Y46" i="27"/>
  <c r="Y50" i="27"/>
  <c r="Y47" i="27"/>
  <c r="Y51" i="27"/>
  <c r="Y48" i="27"/>
  <c r="Y49" i="27"/>
  <c r="Y21" i="27"/>
  <c r="Y17" i="27"/>
  <c r="Y32" i="27"/>
  <c r="Y22" i="27"/>
  <c r="Y8" i="27"/>
  <c r="Y36" i="27"/>
  <c r="Y11" i="27"/>
  <c r="Y15" i="27"/>
  <c r="Y20" i="27"/>
  <c r="Y26" i="27"/>
  <c r="Y30" i="27"/>
  <c r="Y35" i="27"/>
  <c r="Y40" i="27"/>
  <c r="Y44" i="27"/>
  <c r="Y7" i="27"/>
  <c r="Y12" i="27"/>
  <c r="Y16" i="27"/>
  <c r="Y23" i="27"/>
  <c r="Y27" i="27"/>
  <c r="Y31" i="27"/>
  <c r="Y37" i="27"/>
  <c r="Y41" i="27"/>
  <c r="Y9" i="27"/>
  <c r="Y13" i="27"/>
  <c r="Y18" i="27"/>
  <c r="Y24" i="27"/>
  <c r="Y28" i="27"/>
  <c r="Y33" i="27"/>
  <c r="Y38" i="27"/>
  <c r="Y42" i="27"/>
  <c r="Y10" i="27"/>
  <c r="Y14" i="27"/>
  <c r="Y19" i="27"/>
  <c r="Y25" i="27"/>
  <c r="Y29" i="27"/>
  <c r="Y34" i="27"/>
  <c r="Y39" i="27"/>
  <c r="Y43" i="27"/>
  <c r="Q6" i="27"/>
  <c r="Q46" i="27"/>
  <c r="Q50" i="27"/>
  <c r="Q47" i="27"/>
  <c r="Q51" i="27"/>
  <c r="Q48" i="27"/>
  <c r="Q49" i="27"/>
  <c r="Q21" i="27"/>
  <c r="Q17" i="27"/>
  <c r="Q32" i="27"/>
  <c r="Q22" i="27"/>
  <c r="Q8" i="27"/>
  <c r="Q36" i="27"/>
  <c r="Q10" i="27"/>
  <c r="Q14" i="27"/>
  <c r="Q19" i="27"/>
  <c r="Q25" i="27"/>
  <c r="Q29" i="27"/>
  <c r="Q34" i="27"/>
  <c r="Q39" i="27"/>
  <c r="Q43" i="27"/>
  <c r="Q11" i="27"/>
  <c r="Q15" i="27"/>
  <c r="Q20" i="27"/>
  <c r="Q26" i="27"/>
  <c r="Q30" i="27"/>
  <c r="Q35" i="27"/>
  <c r="Q40" i="27"/>
  <c r="Q44" i="27"/>
  <c r="Q7" i="27"/>
  <c r="Q16" i="27"/>
  <c r="Q27" i="27"/>
  <c r="Q37" i="27"/>
  <c r="Q9" i="27"/>
  <c r="Q18" i="27"/>
  <c r="Q28" i="27"/>
  <c r="Q38" i="27"/>
  <c r="Q12" i="27"/>
  <c r="Q23" i="27"/>
  <c r="Q31" i="27"/>
  <c r="Q41" i="27"/>
  <c r="Q13" i="27"/>
  <c r="Q24" i="27"/>
  <c r="Q33" i="27"/>
  <c r="Q42" i="27"/>
  <c r="I6" i="27"/>
  <c r="I46" i="27"/>
  <c r="I50" i="27"/>
  <c r="I47" i="27"/>
  <c r="I51" i="27"/>
  <c r="I48" i="27"/>
  <c r="I49" i="27"/>
  <c r="I17" i="27"/>
  <c r="I32" i="27"/>
  <c r="I22" i="27"/>
  <c r="I8" i="27"/>
  <c r="I36" i="27"/>
  <c r="I21" i="27"/>
  <c r="I10" i="27"/>
  <c r="I14" i="27"/>
  <c r="I19" i="27"/>
  <c r="I25" i="27"/>
  <c r="I29" i="27"/>
  <c r="I34" i="27"/>
  <c r="I39" i="27"/>
  <c r="I43" i="27"/>
  <c r="I11" i="27"/>
  <c r="I15" i="27"/>
  <c r="I20" i="27"/>
  <c r="I26" i="27"/>
  <c r="I30" i="27"/>
  <c r="I35" i="27"/>
  <c r="I40" i="27"/>
  <c r="I44" i="27"/>
  <c r="I7" i="27"/>
  <c r="I12" i="27"/>
  <c r="I16" i="27"/>
  <c r="I23" i="27"/>
  <c r="I27" i="27"/>
  <c r="I31" i="27"/>
  <c r="I37" i="27"/>
  <c r="I41" i="27"/>
  <c r="I9" i="27"/>
  <c r="I13" i="27"/>
  <c r="I18" i="27"/>
  <c r="I24" i="27"/>
  <c r="I28" i="27"/>
  <c r="I33" i="27"/>
  <c r="I38" i="27"/>
  <c r="I42" i="27"/>
  <c r="AL46" i="27"/>
  <c r="AL50" i="27"/>
  <c r="AL6" i="27"/>
  <c r="AL48" i="27"/>
  <c r="AL51" i="27"/>
  <c r="AL47" i="27"/>
  <c r="AL49" i="27"/>
  <c r="AL21" i="27"/>
  <c r="AL17" i="27"/>
  <c r="AL32" i="27"/>
  <c r="AL22" i="27"/>
  <c r="AL8" i="27"/>
  <c r="AL36" i="27"/>
  <c r="AL7" i="27"/>
  <c r="AL12" i="27"/>
  <c r="AL16" i="27"/>
  <c r="AL23" i="27"/>
  <c r="AL27" i="27"/>
  <c r="AL31" i="27"/>
  <c r="AL37" i="27"/>
  <c r="AL41" i="27"/>
  <c r="AL9" i="27"/>
  <c r="AL13" i="27"/>
  <c r="AL18" i="27"/>
  <c r="AL24" i="27"/>
  <c r="AL28" i="27"/>
  <c r="AL33" i="27"/>
  <c r="AL38" i="27"/>
  <c r="AL42" i="27"/>
  <c r="AL10" i="27"/>
  <c r="AL14" i="27"/>
  <c r="AL19" i="27"/>
  <c r="AL25" i="27"/>
  <c r="AL29" i="27"/>
  <c r="AL34" i="27"/>
  <c r="AL39" i="27"/>
  <c r="AL43" i="27"/>
  <c r="AL11" i="27"/>
  <c r="AL15" i="27"/>
  <c r="AL20" i="27"/>
  <c r="AL26" i="27"/>
  <c r="AL30" i="27"/>
  <c r="AL35" i="27"/>
  <c r="AL40" i="27"/>
  <c r="AL44" i="27"/>
  <c r="AB49" i="27"/>
  <c r="AB46" i="27"/>
  <c r="AB50" i="27"/>
  <c r="AB6" i="27"/>
  <c r="AB47" i="27"/>
  <c r="AB51" i="27"/>
  <c r="AB48" i="27"/>
  <c r="AB21" i="27"/>
  <c r="AB17" i="27"/>
  <c r="AB32" i="27"/>
  <c r="AB22" i="27"/>
  <c r="AB8" i="27"/>
  <c r="AB36" i="27"/>
  <c r="AB7" i="27"/>
  <c r="AB12" i="27"/>
  <c r="AB16" i="27"/>
  <c r="AB23" i="27"/>
  <c r="AB27" i="27"/>
  <c r="AB31" i="27"/>
  <c r="AB37" i="27"/>
  <c r="AB41" i="27"/>
  <c r="AB9" i="27"/>
  <c r="AB13" i="27"/>
  <c r="AB18" i="27"/>
  <c r="AB24" i="27"/>
  <c r="AB28" i="27"/>
  <c r="AB33" i="27"/>
  <c r="AB38" i="27"/>
  <c r="AB42" i="27"/>
  <c r="AB10" i="27"/>
  <c r="AB14" i="27"/>
  <c r="AB19" i="27"/>
  <c r="AB25" i="27"/>
  <c r="AB29" i="27"/>
  <c r="AB11" i="27"/>
  <c r="AB30" i="27"/>
  <c r="AB40" i="27"/>
  <c r="AB15" i="27"/>
  <c r="AB34" i="27"/>
  <c r="AB43" i="27"/>
  <c r="AB20" i="27"/>
  <c r="AB35" i="27"/>
  <c r="AB44" i="27"/>
  <c r="AB26" i="27"/>
  <c r="AB39" i="27"/>
  <c r="T49" i="27"/>
  <c r="T46" i="27"/>
  <c r="T50" i="27"/>
  <c r="T6" i="27"/>
  <c r="T47" i="27"/>
  <c r="T51" i="27"/>
  <c r="T48" i="27"/>
  <c r="T21" i="27"/>
  <c r="T17" i="27"/>
  <c r="T32" i="27"/>
  <c r="T22" i="27"/>
  <c r="T8" i="27"/>
  <c r="T36" i="27"/>
  <c r="T7" i="27"/>
  <c r="T12" i="27"/>
  <c r="T16" i="27"/>
  <c r="T23" i="27"/>
  <c r="T27" i="27"/>
  <c r="T31" i="27"/>
  <c r="T37" i="27"/>
  <c r="T41" i="27"/>
  <c r="T9" i="27"/>
  <c r="T13" i="27"/>
  <c r="T18" i="27"/>
  <c r="T24" i="27"/>
  <c r="T28" i="27"/>
  <c r="T33" i="27"/>
  <c r="T38" i="27"/>
  <c r="T42" i="27"/>
  <c r="T10" i="27"/>
  <c r="T14" i="27"/>
  <c r="T19" i="27"/>
  <c r="T25" i="27"/>
  <c r="T29" i="27"/>
  <c r="T34" i="27"/>
  <c r="T39" i="27"/>
  <c r="T43" i="27"/>
  <c r="T11" i="27"/>
  <c r="T15" i="27"/>
  <c r="T20" i="27"/>
  <c r="T26" i="27"/>
  <c r="T30" i="27"/>
  <c r="T35" i="27"/>
  <c r="T40" i="27"/>
  <c r="T44" i="27"/>
  <c r="L49" i="27"/>
  <c r="L46" i="27"/>
  <c r="L50" i="27"/>
  <c r="L21" i="27"/>
  <c r="L6" i="27"/>
  <c r="L47" i="27"/>
  <c r="L51" i="27"/>
  <c r="L48" i="27"/>
  <c r="L17" i="27"/>
  <c r="L32" i="27"/>
  <c r="L22" i="27"/>
  <c r="L8" i="27"/>
  <c r="L36" i="27"/>
  <c r="L11" i="27"/>
  <c r="L15" i="27"/>
  <c r="L20" i="27"/>
  <c r="L26" i="27"/>
  <c r="L30" i="27"/>
  <c r="L35" i="27"/>
  <c r="L40" i="27"/>
  <c r="L44" i="27"/>
  <c r="L7" i="27"/>
  <c r="L12" i="27"/>
  <c r="L16" i="27"/>
  <c r="L23" i="27"/>
  <c r="L27" i="27"/>
  <c r="L31" i="27"/>
  <c r="L37" i="27"/>
  <c r="L41" i="27"/>
  <c r="L9" i="27"/>
  <c r="L13" i="27"/>
  <c r="L18" i="27"/>
  <c r="L24" i="27"/>
  <c r="L28" i="27"/>
  <c r="L33" i="27"/>
  <c r="L38" i="27"/>
  <c r="L42" i="27"/>
  <c r="L10" i="27"/>
  <c r="L14" i="27"/>
  <c r="L19" i="27"/>
  <c r="L25" i="27"/>
  <c r="L29" i="27"/>
  <c r="L34" i="27"/>
  <c r="L39" i="27"/>
  <c r="L43" i="27"/>
  <c r="D49" i="27"/>
  <c r="D46" i="27"/>
  <c r="D50" i="27"/>
  <c r="D21" i="27"/>
  <c r="D6" i="27"/>
  <c r="D47" i="27"/>
  <c r="D51" i="27"/>
  <c r="D48" i="27"/>
  <c r="D9" i="27"/>
  <c r="D13" i="27"/>
  <c r="D18" i="27"/>
  <c r="D24" i="27"/>
  <c r="D28" i="27"/>
  <c r="D33" i="27"/>
  <c r="D38" i="27"/>
  <c r="D42" i="27"/>
  <c r="D10" i="27"/>
  <c r="D14" i="27"/>
  <c r="D19" i="27"/>
  <c r="D25" i="27"/>
  <c r="D29" i="27"/>
  <c r="D34" i="27"/>
  <c r="D39" i="27"/>
  <c r="D43" i="27"/>
  <c r="D11" i="27"/>
  <c r="D15" i="27"/>
  <c r="D20" i="27"/>
  <c r="D26" i="27"/>
  <c r="D30" i="27"/>
  <c r="D35" i="27"/>
  <c r="D40" i="27"/>
  <c r="D44" i="27"/>
  <c r="D17" i="27"/>
  <c r="D32" i="27"/>
  <c r="D22" i="27"/>
  <c r="D8" i="27"/>
  <c r="D36" i="27"/>
  <c r="D7" i="27"/>
  <c r="D12" i="27"/>
  <c r="D16" i="27"/>
  <c r="D23" i="27"/>
  <c r="D27" i="27"/>
  <c r="D31" i="27"/>
  <c r="D37" i="27"/>
  <c r="D41" i="27"/>
  <c r="G34" i="20"/>
  <c r="G47" i="3"/>
  <c r="D93" i="3"/>
  <c r="D170" i="20"/>
  <c r="E93" i="3"/>
  <c r="E170" i="20"/>
  <c r="AD42" i="27"/>
  <c r="AD16" i="27"/>
  <c r="AD22" i="27"/>
  <c r="AD36" i="27"/>
  <c r="AD21" i="27"/>
  <c r="AD8" i="27"/>
  <c r="AD6" i="27"/>
  <c r="AD18" i="27"/>
  <c r="AD17" i="27"/>
  <c r="AD38" i="27"/>
  <c r="AD26" i="27"/>
  <c r="AD44" i="27"/>
  <c r="AD43" i="27"/>
  <c r="AD39" i="27"/>
  <c r="AD9" i="27"/>
  <c r="AD10" i="27"/>
  <c r="AD15" i="27"/>
  <c r="AD41" i="27"/>
  <c r="AD46" i="27"/>
  <c r="AD13" i="27"/>
  <c r="AD7" i="27"/>
  <c r="AD40" i="27"/>
  <c r="AD25" i="27"/>
  <c r="AD34" i="27"/>
  <c r="AD35" i="27"/>
  <c r="AD11" i="27"/>
  <c r="AD29" i="27"/>
  <c r="AD12" i="27"/>
  <c r="AD50" i="27"/>
  <c r="AD33" i="27"/>
  <c r="AD31" i="27"/>
  <c r="AD48" i="27"/>
  <c r="AD32" i="27"/>
  <c r="AD24" i="27"/>
  <c r="AQ53" i="27"/>
  <c r="AD20" i="27"/>
  <c r="AD14" i="27"/>
  <c r="AD28" i="27"/>
  <c r="AD19" i="27"/>
  <c r="AD37" i="27"/>
  <c r="AD51" i="27"/>
  <c r="AD23" i="27"/>
  <c r="AD47" i="27"/>
  <c r="AD27" i="27"/>
  <c r="AD30" i="27"/>
  <c r="AD49" i="27"/>
  <c r="C67" i="37"/>
  <c r="C13" i="37"/>
  <c r="D15" i="34"/>
  <c r="D23" i="34"/>
  <c r="E47" i="20"/>
  <c r="F47" i="3"/>
  <c r="F34" i="20"/>
  <c r="AN52" i="27" l="1"/>
  <c r="AQ19" i="27"/>
  <c r="H21" i="3" s="1"/>
  <c r="I21" i="3" s="1"/>
  <c r="I21" i="20" s="1"/>
  <c r="AQ47" i="27"/>
  <c r="AQ25" i="27"/>
  <c r="H27" i="3" s="1"/>
  <c r="I27" i="3" s="1"/>
  <c r="I27" i="20" s="1"/>
  <c r="AN45" i="27"/>
  <c r="AQ23" i="27"/>
  <c r="H25" i="3" s="1"/>
  <c r="I25" i="3" s="1"/>
  <c r="I25" i="20" s="1"/>
  <c r="AQ11" i="27"/>
  <c r="H13" i="3" s="1"/>
  <c r="H13" i="20" s="1"/>
  <c r="AQ40" i="27"/>
  <c r="H42" i="3" s="1"/>
  <c r="H42" i="20" s="1"/>
  <c r="AQ39" i="27"/>
  <c r="H41" i="3" s="1"/>
  <c r="H41" i="20" s="1"/>
  <c r="AQ8" i="27"/>
  <c r="H10" i="3" s="1"/>
  <c r="I10" i="3" s="1"/>
  <c r="I10" i="20" s="1"/>
  <c r="AG52" i="27"/>
  <c r="AQ24" i="27"/>
  <c r="H26" i="3" s="1"/>
  <c r="I26" i="3" s="1"/>
  <c r="I26" i="20" s="1"/>
  <c r="AQ16" i="27"/>
  <c r="H18" i="3" s="1"/>
  <c r="I18" i="3" s="1"/>
  <c r="I18" i="20" s="1"/>
  <c r="AQ14" i="27"/>
  <c r="H16" i="3" s="1"/>
  <c r="I16" i="3" s="1"/>
  <c r="I16" i="20" s="1"/>
  <c r="AQ35" i="27"/>
  <c r="H37" i="3" s="1"/>
  <c r="H37" i="20" s="1"/>
  <c r="AQ17" i="27"/>
  <c r="H19" i="3" s="1"/>
  <c r="H19" i="20" s="1"/>
  <c r="AQ42" i="27"/>
  <c r="H44" i="3" s="1"/>
  <c r="H44" i="20" s="1"/>
  <c r="AM52" i="27"/>
  <c r="AP52" i="27"/>
  <c r="AQ49" i="27"/>
  <c r="AQ28" i="27"/>
  <c r="H30" i="3" s="1"/>
  <c r="H30" i="20" s="1"/>
  <c r="AQ33" i="27"/>
  <c r="H35" i="3" s="1"/>
  <c r="H35" i="20" s="1"/>
  <c r="AQ41" i="27"/>
  <c r="H43" i="3" s="1"/>
  <c r="H43" i="20" s="1"/>
  <c r="AQ38" i="27"/>
  <c r="H40" i="3" s="1"/>
  <c r="H40" i="20" s="1"/>
  <c r="AE52" i="27"/>
  <c r="AO52" i="27"/>
  <c r="K52" i="27"/>
  <c r="R52" i="27"/>
  <c r="AQ30" i="27"/>
  <c r="H32" i="3" s="1"/>
  <c r="H32" i="20" s="1"/>
  <c r="AQ51" i="27"/>
  <c r="AQ32" i="27"/>
  <c r="H34" i="3" s="1"/>
  <c r="I34" i="3" s="1"/>
  <c r="I34" i="20" s="1"/>
  <c r="AQ50" i="27"/>
  <c r="AQ7" i="27"/>
  <c r="H9" i="3" s="1"/>
  <c r="H9" i="20" s="1"/>
  <c r="AQ15" i="27"/>
  <c r="H17" i="3" s="1"/>
  <c r="I17" i="3" s="1"/>
  <c r="I17" i="20" s="1"/>
  <c r="AQ43" i="27"/>
  <c r="H45" i="3" s="1"/>
  <c r="I45" i="3" s="1"/>
  <c r="I45" i="20" s="1"/>
  <c r="AQ21" i="27"/>
  <c r="H23" i="3" s="1"/>
  <c r="H23" i="20" s="1"/>
  <c r="AQ27" i="27"/>
  <c r="H29" i="3" s="1"/>
  <c r="H29" i="20" s="1"/>
  <c r="AQ37" i="27"/>
  <c r="H39" i="3" s="1"/>
  <c r="H39" i="20" s="1"/>
  <c r="AQ20" i="27"/>
  <c r="H22" i="3" s="1"/>
  <c r="I22" i="3" s="1"/>
  <c r="I22" i="20" s="1"/>
  <c r="AQ48" i="27"/>
  <c r="AQ12" i="27"/>
  <c r="H14" i="3" s="1"/>
  <c r="H14" i="20" s="1"/>
  <c r="AQ34" i="27"/>
  <c r="H36" i="3" s="1"/>
  <c r="H36" i="20" s="1"/>
  <c r="AQ13" i="27"/>
  <c r="H15" i="3" s="1"/>
  <c r="I15" i="3" s="1"/>
  <c r="I15" i="20" s="1"/>
  <c r="AQ10" i="27"/>
  <c r="H12" i="3" s="1"/>
  <c r="H12" i="20" s="1"/>
  <c r="AQ44" i="27"/>
  <c r="H46" i="3" s="1"/>
  <c r="I46" i="3" s="1"/>
  <c r="I46" i="20" s="1"/>
  <c r="AQ18" i="27"/>
  <c r="H20" i="3" s="1"/>
  <c r="H20" i="20" s="1"/>
  <c r="AQ36" i="27"/>
  <c r="H38" i="3" s="1"/>
  <c r="H38" i="20" s="1"/>
  <c r="N52" i="27"/>
  <c r="O52" i="27"/>
  <c r="L45" i="27"/>
  <c r="T52" i="27"/>
  <c r="I45" i="27"/>
  <c r="Q52" i="27"/>
  <c r="F52" i="27"/>
  <c r="V45" i="27"/>
  <c r="AO45" i="27"/>
  <c r="S52" i="27"/>
  <c r="AA45" i="27"/>
  <c r="AH52" i="27"/>
  <c r="U45" i="27"/>
  <c r="AC52" i="27"/>
  <c r="J45" i="27"/>
  <c r="Z52" i="27"/>
  <c r="G52" i="27"/>
  <c r="O45" i="27"/>
  <c r="AB52" i="27"/>
  <c r="AL45" i="27"/>
  <c r="Q45" i="27"/>
  <c r="Y52" i="27"/>
  <c r="AG45" i="27"/>
  <c r="AE45" i="27"/>
  <c r="AA52" i="27"/>
  <c r="AK45" i="27"/>
  <c r="H52" i="27"/>
  <c r="X45" i="27"/>
  <c r="E52" i="27"/>
  <c r="AC45" i="27"/>
  <c r="R45" i="27"/>
  <c r="AJ45" i="27"/>
  <c r="W45" i="27"/>
  <c r="AQ31" i="27"/>
  <c r="H33" i="3" s="1"/>
  <c r="I33" i="3" s="1"/>
  <c r="I33" i="20" s="1"/>
  <c r="AQ29" i="27"/>
  <c r="H31" i="3" s="1"/>
  <c r="H31" i="20" s="1"/>
  <c r="AQ9" i="27"/>
  <c r="H11" i="3" s="1"/>
  <c r="H11" i="20" s="1"/>
  <c r="AQ26" i="27"/>
  <c r="H28" i="3" s="1"/>
  <c r="I28" i="3" s="1"/>
  <c r="I28" i="20" s="1"/>
  <c r="AQ22" i="27"/>
  <c r="H24" i="3" s="1"/>
  <c r="I24" i="3" s="1"/>
  <c r="I24" i="20" s="1"/>
  <c r="D52" i="27"/>
  <c r="T45" i="27"/>
  <c r="Y45" i="27"/>
  <c r="AI52" i="27"/>
  <c r="F45" i="27"/>
  <c r="V52" i="27"/>
  <c r="K45" i="27"/>
  <c r="H45" i="27"/>
  <c r="P52" i="27"/>
  <c r="AH45" i="27"/>
  <c r="E45" i="27"/>
  <c r="M52" i="27"/>
  <c r="AM45" i="27"/>
  <c r="J52" i="27"/>
  <c r="Z45" i="27"/>
  <c r="W52" i="27"/>
  <c r="AF45" i="27"/>
  <c r="D45" i="27"/>
  <c r="L52" i="27"/>
  <c r="AB45" i="27"/>
  <c r="AL52" i="27"/>
  <c r="I52" i="27"/>
  <c r="AI45" i="27"/>
  <c r="N45" i="27"/>
  <c r="S45" i="27"/>
  <c r="AK52" i="27"/>
  <c r="P45" i="27"/>
  <c r="X52" i="27"/>
  <c r="M45" i="27"/>
  <c r="U52" i="27"/>
  <c r="AJ52" i="27"/>
  <c r="G45" i="27"/>
  <c r="AF52" i="27"/>
  <c r="AP45" i="27"/>
  <c r="E23" i="34"/>
  <c r="S19" i="37"/>
  <c r="F47" i="20"/>
  <c r="AD52" i="27"/>
  <c r="AQ46" i="27"/>
  <c r="AQ6" i="27"/>
  <c r="H8" i="3" s="1"/>
  <c r="AD45" i="27"/>
  <c r="E183" i="20"/>
  <c r="U73" i="37"/>
  <c r="H23" i="34"/>
  <c r="G47" i="20"/>
  <c r="F23" i="34"/>
  <c r="U19" i="37"/>
  <c r="S73" i="37"/>
  <c r="D183" i="20"/>
  <c r="G23" i="34"/>
  <c r="H16" i="20" l="1"/>
  <c r="H21" i="20"/>
  <c r="I36" i="3"/>
  <c r="I36" i="20" s="1"/>
  <c r="I39" i="3"/>
  <c r="I39" i="20" s="1"/>
  <c r="I37" i="3"/>
  <c r="I37" i="20" s="1"/>
  <c r="H27" i="20"/>
  <c r="I20" i="3"/>
  <c r="I20" i="20" s="1"/>
  <c r="I38" i="3"/>
  <c r="I38" i="20" s="1"/>
  <c r="H10" i="20"/>
  <c r="I35" i="3"/>
  <c r="I35" i="20" s="1"/>
  <c r="I31" i="3"/>
  <c r="I31" i="20" s="1"/>
  <c r="H17" i="20"/>
  <c r="I23" i="3"/>
  <c r="I23" i="20" s="1"/>
  <c r="H25" i="20"/>
  <c r="H26" i="20"/>
  <c r="H28" i="20"/>
  <c r="I42" i="3"/>
  <c r="I42" i="20" s="1"/>
  <c r="I29" i="3"/>
  <c r="I29" i="20" s="1"/>
  <c r="I12" i="3"/>
  <c r="I12" i="20" s="1"/>
  <c r="I19" i="3"/>
  <c r="I19" i="20" s="1"/>
  <c r="I40" i="3"/>
  <c r="I40" i="20" s="1"/>
  <c r="I9" i="3"/>
  <c r="I9" i="20" s="1"/>
  <c r="I32" i="3"/>
  <c r="I32" i="20" s="1"/>
  <c r="I41" i="3"/>
  <c r="I41" i="20" s="1"/>
  <c r="H15" i="20"/>
  <c r="H45" i="20"/>
  <c r="H34" i="20"/>
  <c r="I43" i="3"/>
  <c r="I43" i="20" s="1"/>
  <c r="I13" i="3"/>
  <c r="I13" i="20" s="1"/>
  <c r="H22" i="20"/>
  <c r="I11" i="3"/>
  <c r="I11" i="20" s="1"/>
  <c r="H24" i="20"/>
  <c r="I14" i="3"/>
  <c r="I14" i="20" s="1"/>
  <c r="H46" i="20"/>
  <c r="AQ45" i="27"/>
  <c r="I44" i="3"/>
  <c r="I44" i="20" s="1"/>
  <c r="I30" i="3"/>
  <c r="I30" i="20" s="1"/>
  <c r="H18" i="20"/>
  <c r="H33" i="20"/>
  <c r="AQ52" i="27"/>
  <c r="I8" i="3"/>
  <c r="H8" i="20"/>
  <c r="H47" i="3"/>
  <c r="H47" i="20" l="1"/>
  <c r="C19" i="37"/>
  <c r="I8" i="20"/>
  <c r="D6" i="28" a="1"/>
  <c r="I47" i="3"/>
  <c r="D26" i="28" l="1"/>
  <c r="J28" i="3" s="1"/>
  <c r="D7" i="28"/>
  <c r="J9" i="3" s="1"/>
  <c r="D6" i="28"/>
  <c r="J8" i="3" s="1"/>
  <c r="D32" i="28"/>
  <c r="J34" i="3" s="1"/>
  <c r="D15" i="28"/>
  <c r="J17" i="3" s="1"/>
  <c r="D30" i="28"/>
  <c r="J32" i="3" s="1"/>
  <c r="D14" i="28"/>
  <c r="J16" i="3" s="1"/>
  <c r="D27" i="28"/>
  <c r="J29" i="3" s="1"/>
  <c r="D35" i="28"/>
  <c r="J37" i="3" s="1"/>
  <c r="D34" i="28"/>
  <c r="J36" i="3" s="1"/>
  <c r="D40" i="28"/>
  <c r="J42" i="3" s="1"/>
  <c r="D38" i="28"/>
  <c r="J40" i="3" s="1"/>
  <c r="D22" i="28"/>
  <c r="J24" i="3" s="1"/>
  <c r="D42" i="28"/>
  <c r="J44" i="3" s="1"/>
  <c r="D8" i="28"/>
  <c r="J10" i="3" s="1"/>
  <c r="D18" i="28"/>
  <c r="J20" i="3" s="1"/>
  <c r="D17" i="28"/>
  <c r="J19" i="3" s="1"/>
  <c r="D13" i="28"/>
  <c r="J15" i="3" s="1"/>
  <c r="D31" i="28"/>
  <c r="J33" i="3" s="1"/>
  <c r="D25" i="28"/>
  <c r="J27" i="3" s="1"/>
  <c r="D43" i="28"/>
  <c r="J45" i="3" s="1"/>
  <c r="D24" i="28"/>
  <c r="J26" i="3" s="1"/>
  <c r="D19" i="28"/>
  <c r="J21" i="3" s="1"/>
  <c r="D12" i="28"/>
  <c r="J14" i="3" s="1"/>
  <c r="D16" i="28"/>
  <c r="J18" i="3" s="1"/>
  <c r="D11" i="28"/>
  <c r="J13" i="3" s="1"/>
  <c r="D21" i="28"/>
  <c r="J23" i="3" s="1"/>
  <c r="D23" i="28"/>
  <c r="J25" i="3" s="1"/>
  <c r="D28" i="28"/>
  <c r="J30" i="3" s="1"/>
  <c r="D20" i="28"/>
  <c r="J22" i="3" s="1"/>
  <c r="D41" i="28"/>
  <c r="J43" i="3" s="1"/>
  <c r="D9" i="28"/>
  <c r="J11" i="3" s="1"/>
  <c r="D44" i="28"/>
  <c r="J46" i="3" s="1"/>
  <c r="D37" i="28"/>
  <c r="J39" i="3" s="1"/>
  <c r="D10" i="28"/>
  <c r="J12" i="3" s="1"/>
  <c r="D33" i="28"/>
  <c r="J35" i="3" s="1"/>
  <c r="D29" i="28"/>
  <c r="J31" i="3" s="1"/>
  <c r="D36" i="28"/>
  <c r="J38" i="3" s="1"/>
  <c r="D39" i="28"/>
  <c r="J41" i="3" s="1"/>
  <c r="I47" i="20"/>
  <c r="C25" i="37"/>
  <c r="G76" i="3" l="1"/>
  <c r="L30" i="3"/>
  <c r="K30" i="3"/>
  <c r="F76" i="3"/>
  <c r="D75" i="20"/>
  <c r="K11" i="3"/>
  <c r="L11" i="3"/>
  <c r="F57" i="3"/>
  <c r="G57" i="3"/>
  <c r="D56" i="20"/>
  <c r="L14" i="3"/>
  <c r="K14" i="3"/>
  <c r="F60" i="3"/>
  <c r="G60" i="3"/>
  <c r="D59" i="20"/>
  <c r="G73" i="3"/>
  <c r="L27" i="3"/>
  <c r="F73" i="3"/>
  <c r="K27" i="3"/>
  <c r="D72" i="20"/>
  <c r="G66" i="3"/>
  <c r="F66" i="3"/>
  <c r="L20" i="3"/>
  <c r="K20" i="3"/>
  <c r="D65" i="20"/>
  <c r="L40" i="3"/>
  <c r="F86" i="3"/>
  <c r="G86" i="3"/>
  <c r="K40" i="3"/>
  <c r="D85" i="20"/>
  <c r="L29" i="3"/>
  <c r="K29" i="3"/>
  <c r="F75" i="3"/>
  <c r="G75" i="3"/>
  <c r="D74" i="20"/>
  <c r="L34" i="3"/>
  <c r="G80" i="3"/>
  <c r="D79" i="20"/>
  <c r="K34" i="3"/>
  <c r="F80" i="3"/>
  <c r="K45" i="3"/>
  <c r="L45" i="3"/>
  <c r="F91" i="3"/>
  <c r="G91" i="3"/>
  <c r="D90" i="20"/>
  <c r="F81" i="3"/>
  <c r="K35" i="3"/>
  <c r="D80" i="20"/>
  <c r="G81" i="3"/>
  <c r="L35" i="3"/>
  <c r="G87" i="3"/>
  <c r="K41" i="3"/>
  <c r="D86" i="20"/>
  <c r="L41" i="3"/>
  <c r="F87" i="3"/>
  <c r="F89" i="3"/>
  <c r="K43" i="3"/>
  <c r="G89" i="3"/>
  <c r="L43" i="3"/>
  <c r="D88" i="20"/>
  <c r="L21" i="3"/>
  <c r="K21" i="3"/>
  <c r="G67" i="3"/>
  <c r="F67" i="3"/>
  <c r="D66" i="20"/>
  <c r="F56" i="3"/>
  <c r="L10" i="3"/>
  <c r="K10" i="3"/>
  <c r="G56" i="3"/>
  <c r="D55" i="20"/>
  <c r="K16" i="3"/>
  <c r="F62" i="3"/>
  <c r="G62" i="3"/>
  <c r="D61" i="20"/>
  <c r="L16" i="3"/>
  <c r="G54" i="3"/>
  <c r="L8" i="3"/>
  <c r="K8" i="3"/>
  <c r="D53" i="20"/>
  <c r="F54" i="3"/>
  <c r="J47" i="3"/>
  <c r="K31" i="3"/>
  <c r="F77" i="3"/>
  <c r="G77" i="3"/>
  <c r="L31" i="3"/>
  <c r="D76" i="20"/>
  <c r="F65" i="3"/>
  <c r="G65" i="3"/>
  <c r="L19" i="3"/>
  <c r="K19" i="3"/>
  <c r="D64" i="20"/>
  <c r="F71" i="3"/>
  <c r="G71" i="3"/>
  <c r="L25" i="3"/>
  <c r="K25" i="3"/>
  <c r="D70" i="20"/>
  <c r="K12" i="3"/>
  <c r="G58" i="3"/>
  <c r="L12" i="3"/>
  <c r="D57" i="20"/>
  <c r="F58" i="3"/>
  <c r="K23" i="3"/>
  <c r="L23" i="3"/>
  <c r="G69" i="3"/>
  <c r="D68" i="20"/>
  <c r="F69" i="3"/>
  <c r="L33" i="3"/>
  <c r="K33" i="3"/>
  <c r="F79" i="3"/>
  <c r="G79" i="3"/>
  <c r="D78" i="20"/>
  <c r="G88" i="3"/>
  <c r="F88" i="3"/>
  <c r="L42" i="3"/>
  <c r="K42" i="3"/>
  <c r="D87" i="20"/>
  <c r="L38" i="3"/>
  <c r="G84" i="3"/>
  <c r="K38" i="3"/>
  <c r="F84" i="3"/>
  <c r="D83" i="20"/>
  <c r="F85" i="3"/>
  <c r="K39" i="3"/>
  <c r="G85" i="3"/>
  <c r="L39" i="3"/>
  <c r="D84" i="20"/>
  <c r="K22" i="3"/>
  <c r="L22" i="3"/>
  <c r="G68" i="3"/>
  <c r="D67" i="20"/>
  <c r="F68" i="3"/>
  <c r="F59" i="3"/>
  <c r="K13" i="3"/>
  <c r="L13" i="3"/>
  <c r="G59" i="3"/>
  <c r="D58" i="20"/>
  <c r="L26" i="3"/>
  <c r="F72" i="3"/>
  <c r="D71" i="20"/>
  <c r="K26" i="3"/>
  <c r="G72" i="3"/>
  <c r="G61" i="3"/>
  <c r="F61" i="3"/>
  <c r="D60" i="20"/>
  <c r="K15" i="3"/>
  <c r="L15" i="3"/>
  <c r="L44" i="3"/>
  <c r="G90" i="3"/>
  <c r="K44" i="3"/>
  <c r="F90" i="3"/>
  <c r="D89" i="20"/>
  <c r="L36" i="3"/>
  <c r="F82" i="3"/>
  <c r="K36" i="3"/>
  <c r="G82" i="3"/>
  <c r="D81" i="20"/>
  <c r="L32" i="3"/>
  <c r="K32" i="3"/>
  <c r="F78" i="3"/>
  <c r="G78" i="3"/>
  <c r="D77" i="20"/>
  <c r="F55" i="3"/>
  <c r="K9" i="3"/>
  <c r="D54" i="20"/>
  <c r="G55" i="3"/>
  <c r="L9" i="3"/>
  <c r="F92" i="3"/>
  <c r="L46" i="3"/>
  <c r="G92" i="3"/>
  <c r="K46" i="3"/>
  <c r="D91" i="20"/>
  <c r="G64" i="3"/>
  <c r="D63" i="20"/>
  <c r="F64" i="3"/>
  <c r="K18" i="3"/>
  <c r="L18" i="3"/>
  <c r="F70" i="3"/>
  <c r="K24" i="3"/>
  <c r="D69" i="20"/>
  <c r="L24" i="3"/>
  <c r="G70" i="3"/>
  <c r="L37" i="3"/>
  <c r="G83" i="3"/>
  <c r="D82" i="20"/>
  <c r="F83" i="3"/>
  <c r="K37" i="3"/>
  <c r="G63" i="3"/>
  <c r="K17" i="3"/>
  <c r="L17" i="3"/>
  <c r="F63" i="3"/>
  <c r="D62" i="20"/>
  <c r="L28" i="3"/>
  <c r="G74" i="3"/>
  <c r="K28" i="3"/>
  <c r="F74" i="3"/>
  <c r="D73" i="20"/>
  <c r="F62" i="20" l="1"/>
  <c r="F82" i="20"/>
  <c r="E63" i="20"/>
  <c r="F54" i="20"/>
  <c r="F168" i="20"/>
  <c r="F81" i="20"/>
  <c r="E60" i="20"/>
  <c r="F149" i="20"/>
  <c r="F175" i="20"/>
  <c r="G178" i="20"/>
  <c r="F57" i="20"/>
  <c r="F161" i="20"/>
  <c r="F76" i="20"/>
  <c r="E53" i="20"/>
  <c r="K47" i="3"/>
  <c r="E55" i="20"/>
  <c r="F88" i="20"/>
  <c r="E86" i="20"/>
  <c r="E79" i="20"/>
  <c r="E74" i="20"/>
  <c r="E72" i="20"/>
  <c r="E59" i="20"/>
  <c r="G147" i="20"/>
  <c r="F173" i="20"/>
  <c r="G172" i="20"/>
  <c r="G180" i="20"/>
  <c r="G162" i="20"/>
  <c r="F158" i="20"/>
  <c r="F148" i="20"/>
  <c r="D92" i="20"/>
  <c r="C31" i="37"/>
  <c r="D24" i="34"/>
  <c r="C79" i="37"/>
  <c r="F61" i="20"/>
  <c r="F157" i="20"/>
  <c r="G179" i="20"/>
  <c r="G177" i="20"/>
  <c r="E80" i="20"/>
  <c r="E90" i="20"/>
  <c r="F74" i="20"/>
  <c r="G176" i="20"/>
  <c r="G156" i="20"/>
  <c r="F163" i="20"/>
  <c r="F59" i="20"/>
  <c r="F147" i="20"/>
  <c r="G166" i="20"/>
  <c r="E73" i="20"/>
  <c r="G153" i="20"/>
  <c r="F69" i="20"/>
  <c r="F160" i="20"/>
  <c r="F154" i="20"/>
  <c r="E91" i="20"/>
  <c r="F182" i="20"/>
  <c r="F77" i="20"/>
  <c r="E81" i="20"/>
  <c r="F89" i="20"/>
  <c r="F71" i="20"/>
  <c r="F58" i="20"/>
  <c r="E67" i="20"/>
  <c r="G175" i="20"/>
  <c r="F83" i="20"/>
  <c r="F87" i="20"/>
  <c r="F78" i="20"/>
  <c r="G159" i="20"/>
  <c r="E57" i="20"/>
  <c r="F70" i="20"/>
  <c r="E64" i="20"/>
  <c r="F155" i="20"/>
  <c r="F144" i="20"/>
  <c r="F93" i="3"/>
  <c r="G144" i="20"/>
  <c r="G93" i="3"/>
  <c r="F55" i="20"/>
  <c r="E88" i="20"/>
  <c r="F80" i="20"/>
  <c r="F181" i="20"/>
  <c r="G170" i="20"/>
  <c r="G165" i="20"/>
  <c r="F176" i="20"/>
  <c r="E65" i="20"/>
  <c r="F72" i="20"/>
  <c r="G150" i="20"/>
  <c r="F56" i="20"/>
  <c r="F166" i="20"/>
  <c r="F73" i="20"/>
  <c r="E82" i="20"/>
  <c r="E69" i="20"/>
  <c r="G154" i="20"/>
  <c r="F145" i="20"/>
  <c r="E89" i="20"/>
  <c r="G151" i="20"/>
  <c r="G158" i="20"/>
  <c r="E83" i="20"/>
  <c r="E87" i="20"/>
  <c r="F169" i="20"/>
  <c r="E68" i="20"/>
  <c r="E76" i="20"/>
  <c r="F152" i="20"/>
  <c r="E66" i="20"/>
  <c r="F177" i="20"/>
  <c r="F90" i="20"/>
  <c r="E85" i="20"/>
  <c r="F156" i="20"/>
  <c r="F75" i="20"/>
  <c r="F164" i="20"/>
  <c r="E62" i="20"/>
  <c r="G160" i="20"/>
  <c r="F91" i="20"/>
  <c r="G145" i="20"/>
  <c r="E77" i="20"/>
  <c r="F162" i="20"/>
  <c r="G149" i="20"/>
  <c r="F67" i="20"/>
  <c r="F84" i="20"/>
  <c r="G174" i="20"/>
  <c r="E78" i="20"/>
  <c r="G148" i="20"/>
  <c r="E70" i="20"/>
  <c r="G155" i="20"/>
  <c r="G167" i="20"/>
  <c r="F53" i="20"/>
  <c r="L47" i="3"/>
  <c r="E61" i="20"/>
  <c r="F66" i="20"/>
  <c r="F86" i="20"/>
  <c r="G181" i="20"/>
  <c r="G164" i="20"/>
  <c r="F153" i="20"/>
  <c r="G173" i="20"/>
  <c r="F63" i="20"/>
  <c r="E54" i="20"/>
  <c r="G168" i="20"/>
  <c r="F172" i="20"/>
  <c r="F180" i="20"/>
  <c r="F60" i="20"/>
  <c r="F151" i="20"/>
  <c r="E71" i="20"/>
  <c r="E58" i="20"/>
  <c r="E84" i="20"/>
  <c r="F174" i="20"/>
  <c r="F178" i="20"/>
  <c r="G169" i="20"/>
  <c r="F159" i="20"/>
  <c r="F68" i="20"/>
  <c r="G161" i="20"/>
  <c r="F64" i="20"/>
  <c r="F167" i="20"/>
  <c r="G152" i="20"/>
  <c r="G146" i="20"/>
  <c r="F146" i="20"/>
  <c r="G157" i="20"/>
  <c r="F179" i="20"/>
  <c r="G171" i="20"/>
  <c r="F171" i="20"/>
  <c r="F170" i="20"/>
  <c r="F79" i="20"/>
  <c r="F165" i="20"/>
  <c r="F85" i="20"/>
  <c r="F65" i="20"/>
  <c r="G163" i="20"/>
  <c r="F150" i="20"/>
  <c r="E56" i="20"/>
  <c r="E75" i="20"/>
  <c r="G182" i="20"/>
  <c r="F24" i="34" l="1"/>
  <c r="F92" i="20"/>
  <c r="E37" i="37"/>
  <c r="M47" i="3"/>
  <c r="S85" i="37"/>
  <c r="F183" i="20"/>
  <c r="G24" i="34"/>
  <c r="G183" i="20"/>
  <c r="H24" i="34"/>
  <c r="U85" i="37"/>
  <c r="C37" i="37"/>
  <c r="E24" i="34"/>
  <c r="E92" i="20"/>
  <c r="V25" i="37" l="1"/>
  <c r="G92" i="20"/>
  <c r="N47" i="3"/>
  <c r="O43" i="3" l="1"/>
  <c r="O20" i="3"/>
  <c r="O14" i="3"/>
  <c r="O22" i="3"/>
  <c r="O10" i="3"/>
  <c r="O9" i="3"/>
  <c r="O47" i="3"/>
  <c r="O11" i="3"/>
  <c r="O37" i="3"/>
  <c r="O33" i="3"/>
  <c r="O38" i="3"/>
  <c r="O32" i="3"/>
  <c r="O15" i="3"/>
  <c r="O27" i="3"/>
  <c r="O39" i="3"/>
  <c r="O30" i="3"/>
  <c r="O31" i="3"/>
  <c r="H92" i="20"/>
  <c r="O42" i="3"/>
  <c r="O19" i="3"/>
  <c r="O16" i="3"/>
  <c r="O13" i="3"/>
  <c r="O8" i="3"/>
  <c r="O26" i="3"/>
  <c r="O21" i="3"/>
  <c r="O28" i="3"/>
  <c r="O17" i="3"/>
  <c r="O29" i="3"/>
  <c r="O24" i="3"/>
  <c r="O34" i="3"/>
  <c r="O46" i="3"/>
  <c r="O41" i="3"/>
  <c r="O44" i="3"/>
  <c r="O40" i="3"/>
  <c r="O36" i="3"/>
  <c r="O35" i="3"/>
  <c r="W31" i="37"/>
  <c r="O25" i="3"/>
  <c r="O12" i="3"/>
  <c r="O23" i="3"/>
  <c r="O18" i="3"/>
  <c r="O45" i="3"/>
  <c r="P25" i="3" l="1"/>
  <c r="J70" i="20" s="1"/>
  <c r="I70" i="20"/>
  <c r="P34" i="3"/>
  <c r="J79" i="20" s="1"/>
  <c r="I79" i="20"/>
  <c r="P33" i="3"/>
  <c r="J78" i="20" s="1"/>
  <c r="I78" i="20"/>
  <c r="P24" i="3"/>
  <c r="J69" i="20" s="1"/>
  <c r="I69" i="20"/>
  <c r="P16" i="3"/>
  <c r="J61" i="20" s="1"/>
  <c r="I61" i="20"/>
  <c r="I76" i="20"/>
  <c r="P31" i="3"/>
  <c r="J76" i="20" s="1"/>
  <c r="P37" i="3"/>
  <c r="J82" i="20" s="1"/>
  <c r="I82" i="20"/>
  <c r="P10" i="3"/>
  <c r="J55" i="20" s="1"/>
  <c r="I55" i="20"/>
  <c r="P23" i="3"/>
  <c r="J68" i="20" s="1"/>
  <c r="I68" i="20"/>
  <c r="I80" i="20"/>
  <c r="P35" i="3"/>
  <c r="J80" i="20" s="1"/>
  <c r="I86" i="20"/>
  <c r="P41" i="3"/>
  <c r="J86" i="20" s="1"/>
  <c r="P29" i="3"/>
  <c r="J74" i="20" s="1"/>
  <c r="I74" i="20"/>
  <c r="P26" i="3"/>
  <c r="J71" i="20" s="1"/>
  <c r="I71" i="20"/>
  <c r="I64" i="20"/>
  <c r="P19" i="3"/>
  <c r="J64" i="20" s="1"/>
  <c r="P30" i="3"/>
  <c r="J75" i="20" s="1"/>
  <c r="I75" i="20"/>
  <c r="P32" i="3"/>
  <c r="J77" i="20" s="1"/>
  <c r="I77" i="20"/>
  <c r="P11" i="3"/>
  <c r="J56" i="20" s="1"/>
  <c r="I56" i="20"/>
  <c r="I67" i="20"/>
  <c r="P22" i="3"/>
  <c r="J67" i="20" s="1"/>
  <c r="I90" i="20"/>
  <c r="P45" i="3"/>
  <c r="J90" i="20" s="1"/>
  <c r="P40" i="3"/>
  <c r="J85" i="20" s="1"/>
  <c r="I85" i="20"/>
  <c r="P28" i="3"/>
  <c r="J73" i="20" s="1"/>
  <c r="I73" i="20"/>
  <c r="I58" i="20"/>
  <c r="P13" i="3"/>
  <c r="J58" i="20" s="1"/>
  <c r="P27" i="3"/>
  <c r="J72" i="20" s="1"/>
  <c r="I72" i="20"/>
  <c r="P9" i="3"/>
  <c r="J54" i="20" s="1"/>
  <c r="I54" i="20"/>
  <c r="P18" i="3"/>
  <c r="J63" i="20" s="1"/>
  <c r="I63" i="20"/>
  <c r="I89" i="20"/>
  <c r="P44" i="3"/>
  <c r="J89" i="20" s="1"/>
  <c r="I66" i="20"/>
  <c r="P21" i="3"/>
  <c r="J66" i="20" s="1"/>
  <c r="I60" i="20"/>
  <c r="P15" i="3"/>
  <c r="J60" i="20" s="1"/>
  <c r="P43" i="3"/>
  <c r="J88" i="20" s="1"/>
  <c r="I88" i="20"/>
  <c r="P12" i="3"/>
  <c r="J57" i="20" s="1"/>
  <c r="I57" i="20"/>
  <c r="I81" i="20"/>
  <c r="P36" i="3"/>
  <c r="J81" i="20" s="1"/>
  <c r="P46" i="3"/>
  <c r="J91" i="20" s="1"/>
  <c r="I91" i="20"/>
  <c r="P17" i="3"/>
  <c r="J62" i="20" s="1"/>
  <c r="I62" i="20"/>
  <c r="I53" i="20"/>
  <c r="P8" i="3"/>
  <c r="I87" i="20"/>
  <c r="P42" i="3"/>
  <c r="J87" i="20" s="1"/>
  <c r="P39" i="3"/>
  <c r="J84" i="20" s="1"/>
  <c r="I84" i="20"/>
  <c r="I83" i="20"/>
  <c r="P38" i="3"/>
  <c r="J83" i="20" s="1"/>
  <c r="I92" i="20"/>
  <c r="W37" i="37"/>
  <c r="P14" i="3"/>
  <c r="J59" i="20" s="1"/>
  <c r="I59" i="20"/>
  <c r="I65" i="20"/>
  <c r="P20" i="3"/>
  <c r="J65" i="20" s="1"/>
  <c r="J53" i="20" l="1"/>
  <c r="P47" i="3"/>
  <c r="D6" i="29" a="1"/>
  <c r="D22" i="29" l="1"/>
  <c r="Q24" i="3" s="1"/>
  <c r="D38" i="29"/>
  <c r="Q40" i="3" s="1"/>
  <c r="D34" i="29"/>
  <c r="Q36" i="3" s="1"/>
  <c r="D27" i="29"/>
  <c r="Q29" i="3" s="1"/>
  <c r="D39" i="29"/>
  <c r="Q41" i="3" s="1"/>
  <c r="D24" i="29"/>
  <c r="Q26" i="3" s="1"/>
  <c r="D11" i="29"/>
  <c r="Q13" i="3" s="1"/>
  <c r="D16" i="29"/>
  <c r="Q18" i="3" s="1"/>
  <c r="D20" i="29"/>
  <c r="Q22" i="3" s="1"/>
  <c r="D8" i="29"/>
  <c r="Q10" i="3" s="1"/>
  <c r="D40" i="29"/>
  <c r="Q42" i="3" s="1"/>
  <c r="D6" i="29"/>
  <c r="Q8" i="3" s="1"/>
  <c r="D32" i="29"/>
  <c r="Q34" i="3" s="1"/>
  <c r="D15" i="29"/>
  <c r="Q17" i="3" s="1"/>
  <c r="D43" i="29"/>
  <c r="Q45" i="3" s="1"/>
  <c r="D42" i="29"/>
  <c r="Q44" i="3" s="1"/>
  <c r="D35" i="29"/>
  <c r="Q37" i="3" s="1"/>
  <c r="D10" i="29"/>
  <c r="Q12" i="3" s="1"/>
  <c r="D44" i="29"/>
  <c r="Q46" i="3" s="1"/>
  <c r="D37" i="29"/>
  <c r="Q39" i="3" s="1"/>
  <c r="D7" i="29"/>
  <c r="Q9" i="3" s="1"/>
  <c r="D23" i="29"/>
  <c r="Q25" i="3" s="1"/>
  <c r="D36" i="29"/>
  <c r="Q38" i="3" s="1"/>
  <c r="D29" i="29"/>
  <c r="Q31" i="3" s="1"/>
  <c r="D9" i="29"/>
  <c r="Q11" i="3" s="1"/>
  <c r="D14" i="29"/>
  <c r="Q16" i="3" s="1"/>
  <c r="D12" i="29"/>
  <c r="Q14" i="3" s="1"/>
  <c r="D31" i="29"/>
  <c r="Q33" i="3" s="1"/>
  <c r="D28" i="29"/>
  <c r="Q30" i="3" s="1"/>
  <c r="D17" i="29"/>
  <c r="Q19" i="3" s="1"/>
  <c r="D19" i="29"/>
  <c r="Q21" i="3" s="1"/>
  <c r="D41" i="29"/>
  <c r="Q43" i="3" s="1"/>
  <c r="D13" i="29"/>
  <c r="Q15" i="3" s="1"/>
  <c r="D21" i="29"/>
  <c r="Q23" i="3" s="1"/>
  <c r="D33" i="29"/>
  <c r="Q35" i="3" s="1"/>
  <c r="D30" i="29"/>
  <c r="Q32" i="3" s="1"/>
  <c r="D18" i="29"/>
  <c r="Q20" i="3" s="1"/>
  <c r="D26" i="29"/>
  <c r="Q28" i="3" s="1"/>
  <c r="D25" i="29"/>
  <c r="Q27" i="3" s="1"/>
  <c r="J92" i="20"/>
  <c r="W43" i="37"/>
  <c r="I89" i="3" l="1"/>
  <c r="H89" i="3"/>
  <c r="S43" i="3"/>
  <c r="R43" i="3"/>
  <c r="D133" i="20"/>
  <c r="T43" i="3"/>
  <c r="H90" i="3"/>
  <c r="R44" i="3"/>
  <c r="I90" i="3"/>
  <c r="D134" i="20"/>
  <c r="S44" i="3"/>
  <c r="T44" i="3"/>
  <c r="I75" i="3"/>
  <c r="S29" i="3"/>
  <c r="D119" i="20"/>
  <c r="R29" i="3"/>
  <c r="H75" i="3"/>
  <c r="T29" i="3"/>
  <c r="R39" i="3"/>
  <c r="S39" i="3"/>
  <c r="I85" i="3"/>
  <c r="H85" i="3"/>
  <c r="D129" i="20"/>
  <c r="T39" i="3"/>
  <c r="R27" i="3"/>
  <c r="S27" i="3"/>
  <c r="H73" i="3"/>
  <c r="I73" i="3"/>
  <c r="D117" i="20"/>
  <c r="T27" i="3"/>
  <c r="I60" i="3"/>
  <c r="H60" i="3"/>
  <c r="S14" i="3"/>
  <c r="D104" i="20"/>
  <c r="R14" i="3"/>
  <c r="T14" i="3"/>
  <c r="H84" i="3"/>
  <c r="D128" i="20"/>
  <c r="I84" i="3"/>
  <c r="R38" i="3"/>
  <c r="S38" i="3"/>
  <c r="T38" i="3"/>
  <c r="S46" i="3"/>
  <c r="H92" i="3"/>
  <c r="I92" i="3"/>
  <c r="D136" i="20"/>
  <c r="R46" i="3"/>
  <c r="T46" i="3"/>
  <c r="S45" i="3"/>
  <c r="H91" i="3"/>
  <c r="I91" i="3"/>
  <c r="D135" i="20"/>
  <c r="R45" i="3"/>
  <c r="T45" i="3"/>
  <c r="H88" i="3"/>
  <c r="I88" i="3"/>
  <c r="S42" i="3"/>
  <c r="R42" i="3"/>
  <c r="D132" i="20"/>
  <c r="T42" i="3"/>
  <c r="H59" i="3"/>
  <c r="R13" i="3"/>
  <c r="S13" i="3"/>
  <c r="I59" i="3"/>
  <c r="D103" i="20"/>
  <c r="T13" i="3"/>
  <c r="R36" i="3"/>
  <c r="H82" i="3"/>
  <c r="S36" i="3"/>
  <c r="I82" i="3"/>
  <c r="D126" i="20"/>
  <c r="T36" i="3"/>
  <c r="R32" i="3"/>
  <c r="I78" i="3"/>
  <c r="D122" i="20"/>
  <c r="H78" i="3"/>
  <c r="S32" i="3"/>
  <c r="T32" i="3"/>
  <c r="R31" i="3"/>
  <c r="H77" i="3"/>
  <c r="D121" i="20"/>
  <c r="S31" i="3"/>
  <c r="I77" i="3"/>
  <c r="T31" i="3"/>
  <c r="H54" i="3"/>
  <c r="I54" i="3"/>
  <c r="R8" i="3"/>
  <c r="S8" i="3"/>
  <c r="Q47" i="3"/>
  <c r="D98" i="20"/>
  <c r="T8" i="3"/>
  <c r="I81" i="3"/>
  <c r="H81" i="3"/>
  <c r="S35" i="3"/>
  <c r="R35" i="3"/>
  <c r="D125" i="20"/>
  <c r="T35" i="3"/>
  <c r="H69" i="3"/>
  <c r="S23" i="3"/>
  <c r="R23" i="3"/>
  <c r="D113" i="20"/>
  <c r="I69" i="3"/>
  <c r="T23" i="3"/>
  <c r="S16" i="3"/>
  <c r="R16" i="3"/>
  <c r="I62" i="3"/>
  <c r="H62" i="3"/>
  <c r="D106" i="20"/>
  <c r="T16" i="3"/>
  <c r="I71" i="3"/>
  <c r="R25" i="3"/>
  <c r="H71" i="3"/>
  <c r="S25" i="3"/>
  <c r="D115" i="20"/>
  <c r="T25" i="3"/>
  <c r="S12" i="3"/>
  <c r="H58" i="3"/>
  <c r="D102" i="20"/>
  <c r="I58" i="3"/>
  <c r="R12" i="3"/>
  <c r="T12" i="3"/>
  <c r="R17" i="3"/>
  <c r="H63" i="3"/>
  <c r="D107" i="20"/>
  <c r="I63" i="3"/>
  <c r="S17" i="3"/>
  <c r="T17" i="3"/>
  <c r="S10" i="3"/>
  <c r="I56" i="3"/>
  <c r="D100" i="20"/>
  <c r="R10" i="3"/>
  <c r="H56" i="3"/>
  <c r="T10" i="3"/>
  <c r="H72" i="3"/>
  <c r="R26" i="3"/>
  <c r="I72" i="3"/>
  <c r="D116" i="20"/>
  <c r="S26" i="3"/>
  <c r="T26" i="3"/>
  <c r="H86" i="3"/>
  <c r="R40" i="3"/>
  <c r="D130" i="20"/>
  <c r="I86" i="3"/>
  <c r="S40" i="3"/>
  <c r="T40" i="3"/>
  <c r="D123" i="20"/>
  <c r="I79" i="3"/>
  <c r="S33" i="3"/>
  <c r="H79" i="3"/>
  <c r="R33" i="3"/>
  <c r="T33" i="3"/>
  <c r="I64" i="3"/>
  <c r="H64" i="3"/>
  <c r="D108" i="20"/>
  <c r="S18" i="3"/>
  <c r="R18" i="3"/>
  <c r="T18" i="3"/>
  <c r="H67" i="3"/>
  <c r="R21" i="3"/>
  <c r="S21" i="3"/>
  <c r="I67" i="3"/>
  <c r="D111" i="20"/>
  <c r="T21" i="3"/>
  <c r="S28" i="3"/>
  <c r="R28" i="3"/>
  <c r="D118" i="20"/>
  <c r="H74" i="3"/>
  <c r="I74" i="3"/>
  <c r="T28" i="3"/>
  <c r="I65" i="3"/>
  <c r="S19" i="3"/>
  <c r="R19" i="3"/>
  <c r="H65" i="3"/>
  <c r="D109" i="20"/>
  <c r="T19" i="3"/>
  <c r="H66" i="3"/>
  <c r="I66" i="3"/>
  <c r="D110" i="20"/>
  <c r="S20" i="3"/>
  <c r="R20" i="3"/>
  <c r="T20" i="3"/>
  <c r="I61" i="3"/>
  <c r="S15" i="3"/>
  <c r="H61" i="3"/>
  <c r="D105" i="20"/>
  <c r="R15" i="3"/>
  <c r="T15" i="3"/>
  <c r="R30" i="3"/>
  <c r="S30" i="3"/>
  <c r="D120" i="20"/>
  <c r="I76" i="3"/>
  <c r="H76" i="3"/>
  <c r="T30" i="3"/>
  <c r="S11" i="3"/>
  <c r="H57" i="3"/>
  <c r="R11" i="3"/>
  <c r="I57" i="3"/>
  <c r="D101" i="20"/>
  <c r="T11" i="3"/>
  <c r="S9" i="3"/>
  <c r="I55" i="3"/>
  <c r="R9" i="3"/>
  <c r="D99" i="20"/>
  <c r="H55" i="3"/>
  <c r="T9" i="3"/>
  <c r="S37" i="3"/>
  <c r="R37" i="3"/>
  <c r="H83" i="3"/>
  <c r="I83" i="3"/>
  <c r="D127" i="20"/>
  <c r="T37" i="3"/>
  <c r="I80" i="3"/>
  <c r="H80" i="3"/>
  <c r="R34" i="3"/>
  <c r="S34" i="3"/>
  <c r="D124" i="20"/>
  <c r="T34" i="3"/>
  <c r="S22" i="3"/>
  <c r="H68" i="3"/>
  <c r="R22" i="3"/>
  <c r="D112" i="20"/>
  <c r="I68" i="3"/>
  <c r="T22" i="3"/>
  <c r="S41" i="3"/>
  <c r="R41" i="3"/>
  <c r="D131" i="20"/>
  <c r="H87" i="3"/>
  <c r="I87" i="3"/>
  <c r="T41" i="3"/>
  <c r="I70" i="3"/>
  <c r="H70" i="3"/>
  <c r="D114" i="20"/>
  <c r="S24" i="3"/>
  <c r="R24" i="3"/>
  <c r="T24" i="3"/>
  <c r="I170" i="20" l="1"/>
  <c r="K80" i="3"/>
  <c r="H173" i="20"/>
  <c r="J83" i="3"/>
  <c r="H145" i="20"/>
  <c r="J55" i="3"/>
  <c r="F99" i="20"/>
  <c r="V9" i="3"/>
  <c r="E101" i="20"/>
  <c r="U11" i="3"/>
  <c r="H166" i="20"/>
  <c r="J76" i="3"/>
  <c r="E120" i="20"/>
  <c r="U30" i="3"/>
  <c r="H151" i="20"/>
  <c r="J61" i="3"/>
  <c r="E110" i="20"/>
  <c r="U20" i="3"/>
  <c r="H156" i="20"/>
  <c r="J66" i="3"/>
  <c r="E109" i="20"/>
  <c r="U19" i="3"/>
  <c r="I164" i="20"/>
  <c r="K74" i="3"/>
  <c r="F118" i="20"/>
  <c r="V28" i="3"/>
  <c r="F111" i="20"/>
  <c r="V21" i="3"/>
  <c r="E108" i="20"/>
  <c r="U18" i="3"/>
  <c r="I154" i="20"/>
  <c r="K64" i="3"/>
  <c r="F123" i="20"/>
  <c r="V33" i="3"/>
  <c r="F130" i="20"/>
  <c r="V40" i="3"/>
  <c r="H176" i="20"/>
  <c r="J86" i="3"/>
  <c r="I162" i="20"/>
  <c r="K72" i="3"/>
  <c r="H146" i="20"/>
  <c r="J56" i="3"/>
  <c r="F100" i="20"/>
  <c r="V10" i="3"/>
  <c r="E102" i="20"/>
  <c r="U12" i="3"/>
  <c r="F102" i="20"/>
  <c r="V12" i="3"/>
  <c r="H161" i="20"/>
  <c r="J71" i="3"/>
  <c r="F106" i="20"/>
  <c r="V16" i="3"/>
  <c r="E113" i="20"/>
  <c r="U23" i="3"/>
  <c r="I171" i="20"/>
  <c r="K81" i="3"/>
  <c r="S47" i="3"/>
  <c r="F98" i="20"/>
  <c r="V8" i="3"/>
  <c r="G121" i="20"/>
  <c r="D29" i="17"/>
  <c r="H167" i="20"/>
  <c r="J77" i="3"/>
  <c r="H168" i="20"/>
  <c r="J78" i="3"/>
  <c r="D34" i="17"/>
  <c r="G126" i="20"/>
  <c r="H172" i="20"/>
  <c r="J82" i="3"/>
  <c r="I149" i="20"/>
  <c r="K59" i="3"/>
  <c r="D40" i="17"/>
  <c r="G132" i="20"/>
  <c r="I178" i="20"/>
  <c r="K88" i="3"/>
  <c r="D44" i="17"/>
  <c r="G136" i="20"/>
  <c r="H182" i="20"/>
  <c r="J92" i="3"/>
  <c r="E128" i="20"/>
  <c r="U38" i="3"/>
  <c r="G104" i="20"/>
  <c r="D12" i="17"/>
  <c r="H150" i="20"/>
  <c r="J60" i="3"/>
  <c r="I163" i="20"/>
  <c r="K73" i="3"/>
  <c r="D37" i="17"/>
  <c r="G129" i="20"/>
  <c r="F129" i="20"/>
  <c r="V39" i="3"/>
  <c r="E119" i="20"/>
  <c r="U29" i="3"/>
  <c r="G134" i="20"/>
  <c r="D42" i="17"/>
  <c r="E134" i="20"/>
  <c r="U44" i="3"/>
  <c r="E133" i="20"/>
  <c r="U43" i="3"/>
  <c r="I177" i="20"/>
  <c r="K87" i="3"/>
  <c r="D22" i="17"/>
  <c r="G114" i="20"/>
  <c r="H177" i="20"/>
  <c r="J87" i="3"/>
  <c r="G112" i="20"/>
  <c r="D20" i="17"/>
  <c r="H158" i="20"/>
  <c r="J68" i="3"/>
  <c r="F124" i="20"/>
  <c r="V34" i="3"/>
  <c r="D35" i="17"/>
  <c r="G127" i="20"/>
  <c r="E127" i="20"/>
  <c r="U37" i="3"/>
  <c r="D9" i="17"/>
  <c r="G101" i="20"/>
  <c r="H147" i="20"/>
  <c r="J57" i="3"/>
  <c r="I166" i="20"/>
  <c r="K76" i="3"/>
  <c r="G105" i="20"/>
  <c r="D13" i="17"/>
  <c r="F105" i="20"/>
  <c r="V15" i="3"/>
  <c r="F110" i="20"/>
  <c r="V20" i="3"/>
  <c r="G109" i="20"/>
  <c r="D17" i="17"/>
  <c r="F109" i="20"/>
  <c r="V19" i="3"/>
  <c r="H164" i="20"/>
  <c r="J74" i="3"/>
  <c r="G111" i="20"/>
  <c r="D19" i="17"/>
  <c r="E111" i="20"/>
  <c r="U21" i="3"/>
  <c r="F108" i="20"/>
  <c r="V18" i="3"/>
  <c r="G123" i="20"/>
  <c r="D31" i="17"/>
  <c r="I169" i="20"/>
  <c r="K79" i="3"/>
  <c r="I176" i="20"/>
  <c r="K86" i="3"/>
  <c r="G116" i="20"/>
  <c r="D24" i="17"/>
  <c r="E116" i="20"/>
  <c r="U26" i="3"/>
  <c r="E100" i="20"/>
  <c r="U10" i="3"/>
  <c r="D15" i="17"/>
  <c r="G107" i="20"/>
  <c r="H153" i="20"/>
  <c r="J63" i="3"/>
  <c r="I148" i="20"/>
  <c r="K58" i="3"/>
  <c r="D23" i="17"/>
  <c r="G115" i="20"/>
  <c r="E115" i="20"/>
  <c r="U25" i="3"/>
  <c r="H152" i="20"/>
  <c r="J62" i="3"/>
  <c r="G113" i="20"/>
  <c r="D21" i="17"/>
  <c r="F113" i="20"/>
  <c r="V23" i="3"/>
  <c r="E125" i="20"/>
  <c r="U35" i="3"/>
  <c r="D6" i="17"/>
  <c r="G98" i="20"/>
  <c r="T47" i="3"/>
  <c r="R47" i="3"/>
  <c r="E98" i="20"/>
  <c r="U8" i="3"/>
  <c r="I167" i="20"/>
  <c r="K77" i="3"/>
  <c r="E121" i="20"/>
  <c r="U31" i="3"/>
  <c r="E126" i="20"/>
  <c r="U36" i="3"/>
  <c r="F103" i="20"/>
  <c r="V13" i="3"/>
  <c r="H178" i="20"/>
  <c r="J88" i="3"/>
  <c r="I181" i="20"/>
  <c r="K91" i="3"/>
  <c r="E136" i="20"/>
  <c r="U46" i="3"/>
  <c r="F136" i="20"/>
  <c r="V46" i="3"/>
  <c r="I174" i="20"/>
  <c r="K84" i="3"/>
  <c r="E104" i="20"/>
  <c r="U14" i="3"/>
  <c r="I150" i="20"/>
  <c r="K60" i="3"/>
  <c r="H163" i="20"/>
  <c r="J73" i="3"/>
  <c r="E129" i="20"/>
  <c r="U39" i="3"/>
  <c r="F134" i="20"/>
  <c r="V44" i="3"/>
  <c r="H180" i="20"/>
  <c r="J90" i="3"/>
  <c r="F133" i="20"/>
  <c r="V43" i="3"/>
  <c r="E112" i="20"/>
  <c r="U22" i="3"/>
  <c r="I160" i="20"/>
  <c r="K70" i="3"/>
  <c r="I158" i="20"/>
  <c r="K68" i="3"/>
  <c r="E124" i="20"/>
  <c r="U34" i="3"/>
  <c r="F127" i="20"/>
  <c r="V37" i="3"/>
  <c r="E99" i="20"/>
  <c r="U9" i="3"/>
  <c r="F101" i="20"/>
  <c r="V11" i="3"/>
  <c r="E105" i="20"/>
  <c r="U15" i="3"/>
  <c r="I151" i="20"/>
  <c r="K61" i="3"/>
  <c r="I155" i="20"/>
  <c r="K65" i="3"/>
  <c r="H157" i="20"/>
  <c r="J67" i="3"/>
  <c r="E123" i="20"/>
  <c r="U33" i="3"/>
  <c r="F116" i="20"/>
  <c r="V26" i="3"/>
  <c r="H162" i="20"/>
  <c r="J72" i="3"/>
  <c r="F107" i="20"/>
  <c r="V17" i="3"/>
  <c r="E107" i="20"/>
  <c r="U17" i="3"/>
  <c r="I161" i="20"/>
  <c r="K71" i="3"/>
  <c r="I152" i="20"/>
  <c r="K62" i="3"/>
  <c r="I159" i="20"/>
  <c r="K69" i="3"/>
  <c r="H159" i="20"/>
  <c r="J69" i="3"/>
  <c r="F125" i="20"/>
  <c r="V35" i="3"/>
  <c r="I93" i="3"/>
  <c r="I144" i="20"/>
  <c r="K54" i="3"/>
  <c r="F121" i="20"/>
  <c r="V31" i="3"/>
  <c r="G122" i="20"/>
  <c r="D30" i="17"/>
  <c r="I168" i="20"/>
  <c r="K78" i="3"/>
  <c r="I172" i="20"/>
  <c r="K82" i="3"/>
  <c r="G103" i="20"/>
  <c r="D11" i="17"/>
  <c r="E103" i="20"/>
  <c r="U13" i="3"/>
  <c r="E132" i="20"/>
  <c r="U42" i="3"/>
  <c r="D43" i="17"/>
  <c r="G135" i="20"/>
  <c r="H181" i="20"/>
  <c r="J91" i="3"/>
  <c r="D36" i="17"/>
  <c r="G128" i="20"/>
  <c r="G117" i="20"/>
  <c r="D25" i="17"/>
  <c r="F117" i="20"/>
  <c r="V27" i="3"/>
  <c r="H175" i="20"/>
  <c r="J85" i="3"/>
  <c r="D27" i="17"/>
  <c r="G119" i="20"/>
  <c r="F119" i="20"/>
  <c r="V29" i="3"/>
  <c r="G133" i="20"/>
  <c r="D41" i="17"/>
  <c r="H179" i="20"/>
  <c r="J89" i="3"/>
  <c r="F131" i="20"/>
  <c r="V41" i="3"/>
  <c r="H160" i="20"/>
  <c r="J70" i="3"/>
  <c r="E114" i="20"/>
  <c r="U24" i="3"/>
  <c r="F112" i="20"/>
  <c r="V22" i="3"/>
  <c r="F114" i="20"/>
  <c r="V24" i="3"/>
  <c r="D39" i="17"/>
  <c r="G131" i="20"/>
  <c r="E131" i="20"/>
  <c r="U41" i="3"/>
  <c r="G124" i="20"/>
  <c r="D32" i="17"/>
  <c r="H170" i="20"/>
  <c r="J80" i="3"/>
  <c r="I173" i="20"/>
  <c r="K83" i="3"/>
  <c r="G99" i="20"/>
  <c r="D7" i="17"/>
  <c r="I145" i="20"/>
  <c r="K55" i="3"/>
  <c r="I147" i="20"/>
  <c r="K57" i="3"/>
  <c r="D28" i="17"/>
  <c r="G120" i="20"/>
  <c r="F120" i="20"/>
  <c r="V30" i="3"/>
  <c r="D18" i="17"/>
  <c r="G110" i="20"/>
  <c r="I156" i="20"/>
  <c r="K66" i="3"/>
  <c r="H155" i="20"/>
  <c r="J65" i="3"/>
  <c r="D26" i="17"/>
  <c r="G118" i="20"/>
  <c r="E118" i="20"/>
  <c r="U28" i="3"/>
  <c r="I157" i="20"/>
  <c r="K67" i="3"/>
  <c r="G108" i="20"/>
  <c r="D16" i="17"/>
  <c r="H154" i="20"/>
  <c r="J64" i="3"/>
  <c r="H169" i="20"/>
  <c r="J79" i="3"/>
  <c r="G130" i="20"/>
  <c r="D38" i="17"/>
  <c r="E130" i="20"/>
  <c r="U40" i="3"/>
  <c r="G100" i="20"/>
  <c r="D8" i="17"/>
  <c r="I146" i="20"/>
  <c r="K56" i="3"/>
  <c r="I153" i="20"/>
  <c r="K63" i="3"/>
  <c r="D10" i="17"/>
  <c r="G102" i="20"/>
  <c r="H148" i="20"/>
  <c r="J58" i="3"/>
  <c r="F115" i="20"/>
  <c r="V25" i="3"/>
  <c r="G106" i="20"/>
  <c r="D14" i="17"/>
  <c r="E106" i="20"/>
  <c r="U16" i="3"/>
  <c r="D33" i="17"/>
  <c r="G125" i="20"/>
  <c r="H171" i="20"/>
  <c r="J81" i="3"/>
  <c r="D25" i="34"/>
  <c r="C43" i="37"/>
  <c r="D137" i="20"/>
  <c r="C91" i="37"/>
  <c r="H93" i="3"/>
  <c r="H144" i="20"/>
  <c r="J54" i="3"/>
  <c r="F122" i="20"/>
  <c r="V32" i="3"/>
  <c r="E122" i="20"/>
  <c r="U32" i="3"/>
  <c r="F126" i="20"/>
  <c r="V36" i="3"/>
  <c r="H149" i="20"/>
  <c r="J59" i="3"/>
  <c r="F132" i="20"/>
  <c r="V42" i="3"/>
  <c r="E135" i="20"/>
  <c r="U45" i="3"/>
  <c r="F135" i="20"/>
  <c r="V45" i="3"/>
  <c r="I182" i="20"/>
  <c r="K92" i="3"/>
  <c r="F128" i="20"/>
  <c r="V38" i="3"/>
  <c r="H174" i="20"/>
  <c r="J84" i="3"/>
  <c r="F104" i="20"/>
  <c r="V14" i="3"/>
  <c r="E117" i="20"/>
  <c r="U27" i="3"/>
  <c r="I175" i="20"/>
  <c r="K85" i="3"/>
  <c r="H165" i="20"/>
  <c r="J75" i="3"/>
  <c r="I165" i="20"/>
  <c r="K75" i="3"/>
  <c r="I180" i="20"/>
  <c r="K90" i="3"/>
  <c r="I179" i="20"/>
  <c r="K89" i="3"/>
  <c r="D56" i="17" l="1"/>
  <c r="J148" i="20"/>
  <c r="K153" i="20"/>
  <c r="E61" i="17"/>
  <c r="D62" i="17"/>
  <c r="J154" i="20"/>
  <c r="K157" i="20"/>
  <c r="E65" i="17"/>
  <c r="K156" i="20"/>
  <c r="E64" i="17"/>
  <c r="F28" i="17"/>
  <c r="I120" i="20"/>
  <c r="K147" i="20"/>
  <c r="E55" i="17"/>
  <c r="D78" i="17"/>
  <c r="J170" i="20"/>
  <c r="E39" i="17"/>
  <c r="H131" i="20"/>
  <c r="F22" i="17"/>
  <c r="I114" i="20"/>
  <c r="E22" i="17"/>
  <c r="H114" i="20"/>
  <c r="F39" i="17"/>
  <c r="I131" i="20"/>
  <c r="I117" i="20"/>
  <c r="F25" i="17"/>
  <c r="H103" i="20"/>
  <c r="E11" i="17"/>
  <c r="E80" i="17"/>
  <c r="K172" i="20"/>
  <c r="K144" i="20"/>
  <c r="K93" i="3"/>
  <c r="E52" i="17"/>
  <c r="D26" i="34"/>
  <c r="D27" i="34" s="1"/>
  <c r="G137" i="20"/>
  <c r="E79" i="17"/>
  <c r="K171" i="20"/>
  <c r="I106" i="20"/>
  <c r="F14" i="17"/>
  <c r="I102" i="20"/>
  <c r="F10" i="17"/>
  <c r="I100" i="20"/>
  <c r="F8" i="17"/>
  <c r="K162" i="20"/>
  <c r="E70" i="17"/>
  <c r="F38" i="17"/>
  <c r="I130" i="20"/>
  <c r="K154" i="20"/>
  <c r="E62" i="17"/>
  <c r="F19" i="17"/>
  <c r="I111" i="20"/>
  <c r="K164" i="20"/>
  <c r="E72" i="17"/>
  <c r="J156" i="20"/>
  <c r="D64" i="17"/>
  <c r="D59" i="17"/>
  <c r="J151" i="20"/>
  <c r="J166" i="20"/>
  <c r="D74" i="17"/>
  <c r="F7" i="17"/>
  <c r="I99" i="20"/>
  <c r="D81" i="17"/>
  <c r="J173" i="20"/>
  <c r="K175" i="20"/>
  <c r="E83" i="17"/>
  <c r="F40" i="17"/>
  <c r="I132" i="20"/>
  <c r="G25" i="34"/>
  <c r="H183" i="20"/>
  <c r="S97" i="37"/>
  <c r="J159" i="20"/>
  <c r="D67" i="17"/>
  <c r="E60" i="17"/>
  <c r="K152" i="20"/>
  <c r="E15" i="17"/>
  <c r="H107" i="20"/>
  <c r="J162" i="20"/>
  <c r="D70" i="17"/>
  <c r="H123" i="20"/>
  <c r="E31" i="17"/>
  <c r="K155" i="20"/>
  <c r="E63" i="17"/>
  <c r="H105" i="20"/>
  <c r="E13" i="17"/>
  <c r="H99" i="20"/>
  <c r="E7" i="17"/>
  <c r="H124" i="20"/>
  <c r="E32" i="17"/>
  <c r="K160" i="20"/>
  <c r="E68" i="17"/>
  <c r="I133" i="20"/>
  <c r="F41" i="17"/>
  <c r="I134" i="20"/>
  <c r="F42" i="17"/>
  <c r="J163" i="20"/>
  <c r="D71" i="17"/>
  <c r="H104" i="20"/>
  <c r="E12" i="17"/>
  <c r="F44" i="17"/>
  <c r="I136" i="20"/>
  <c r="E89" i="17"/>
  <c r="K181" i="20"/>
  <c r="F11" i="17"/>
  <c r="I103" i="20"/>
  <c r="E29" i="17"/>
  <c r="H121" i="20"/>
  <c r="E6" i="17"/>
  <c r="H98" i="20"/>
  <c r="U47" i="3"/>
  <c r="I113" i="20"/>
  <c r="F21" i="17"/>
  <c r="D60" i="17"/>
  <c r="J152" i="20"/>
  <c r="D61" i="17"/>
  <c r="J153" i="20"/>
  <c r="E8" i="17"/>
  <c r="H100" i="20"/>
  <c r="E77" i="17"/>
  <c r="K169" i="20"/>
  <c r="I108" i="20"/>
  <c r="F16" i="17"/>
  <c r="I109" i="20"/>
  <c r="F17" i="17"/>
  <c r="F18" i="17"/>
  <c r="I110" i="20"/>
  <c r="J147" i="20"/>
  <c r="D55" i="17"/>
  <c r="E35" i="17"/>
  <c r="H127" i="20"/>
  <c r="I124" i="20"/>
  <c r="F32" i="17"/>
  <c r="E41" i="17"/>
  <c r="H133" i="20"/>
  <c r="I129" i="20"/>
  <c r="F37" i="17"/>
  <c r="K163" i="20"/>
  <c r="E71" i="17"/>
  <c r="J182" i="20"/>
  <c r="D90" i="17"/>
  <c r="E86" i="17"/>
  <c r="K178" i="20"/>
  <c r="K149" i="20"/>
  <c r="E57" i="17"/>
  <c r="J167" i="20"/>
  <c r="D75" i="17"/>
  <c r="F6" i="17"/>
  <c r="V47" i="3"/>
  <c r="I98" i="20"/>
  <c r="K179" i="20"/>
  <c r="E87" i="17"/>
  <c r="F12" i="17"/>
  <c r="I104" i="20"/>
  <c r="F43" i="17"/>
  <c r="I135" i="20"/>
  <c r="I122" i="20"/>
  <c r="F30" i="17"/>
  <c r="D79" i="17"/>
  <c r="J171" i="20"/>
  <c r="H106" i="20"/>
  <c r="E14" i="17"/>
  <c r="I115" i="20"/>
  <c r="F23" i="17"/>
  <c r="E54" i="17"/>
  <c r="K146" i="20"/>
  <c r="E38" i="17"/>
  <c r="H130" i="20"/>
  <c r="J169" i="20"/>
  <c r="D77" i="17"/>
  <c r="H118" i="20"/>
  <c r="E26" i="17"/>
  <c r="D63" i="17"/>
  <c r="J155" i="20"/>
  <c r="E53" i="17"/>
  <c r="K145" i="20"/>
  <c r="K173" i="20"/>
  <c r="E81" i="17"/>
  <c r="F20" i="17"/>
  <c r="I112" i="20"/>
  <c r="J160" i="20"/>
  <c r="D68" i="17"/>
  <c r="J179" i="20"/>
  <c r="D87" i="17"/>
  <c r="F27" i="17"/>
  <c r="I119" i="20"/>
  <c r="D83" i="17"/>
  <c r="J175" i="20"/>
  <c r="J181" i="20"/>
  <c r="D89" i="17"/>
  <c r="E40" i="17"/>
  <c r="H132" i="20"/>
  <c r="E76" i="17"/>
  <c r="K168" i="20"/>
  <c r="I121" i="20"/>
  <c r="F29" i="17"/>
  <c r="I183" i="20"/>
  <c r="U97" i="37"/>
  <c r="H25" i="34"/>
  <c r="D45" i="17"/>
  <c r="E21" i="17"/>
  <c r="H113" i="20"/>
  <c r="D69" i="17"/>
  <c r="J161" i="20"/>
  <c r="E10" i="17"/>
  <c r="H102" i="20"/>
  <c r="J146" i="20"/>
  <c r="D54" i="17"/>
  <c r="D84" i="17"/>
  <c r="J176" i="20"/>
  <c r="I123" i="20"/>
  <c r="F31" i="17"/>
  <c r="E16" i="17"/>
  <c r="H108" i="20"/>
  <c r="I118" i="20"/>
  <c r="F26" i="17"/>
  <c r="H109" i="20"/>
  <c r="E17" i="17"/>
  <c r="E18" i="17"/>
  <c r="H110" i="20"/>
  <c r="H120" i="20"/>
  <c r="E28" i="17"/>
  <c r="H101" i="20"/>
  <c r="E9" i="17"/>
  <c r="D53" i="17"/>
  <c r="J145" i="20"/>
  <c r="K170" i="20"/>
  <c r="E78" i="17"/>
  <c r="E73" i="17"/>
  <c r="K165" i="20"/>
  <c r="I128" i="20"/>
  <c r="F36" i="17"/>
  <c r="I126" i="20"/>
  <c r="F34" i="17"/>
  <c r="E88" i="17"/>
  <c r="K180" i="20"/>
  <c r="J165" i="20"/>
  <c r="D73" i="17"/>
  <c r="H117" i="20"/>
  <c r="E25" i="17"/>
  <c r="J174" i="20"/>
  <c r="D82" i="17"/>
  <c r="K182" i="20"/>
  <c r="E90" i="17"/>
  <c r="E43" i="17"/>
  <c r="H135" i="20"/>
  <c r="J149" i="20"/>
  <c r="D57" i="17"/>
  <c r="E30" i="17"/>
  <c r="H122" i="20"/>
  <c r="D52" i="17"/>
  <c r="J93" i="3"/>
  <c r="J144" i="20"/>
  <c r="I125" i="20"/>
  <c r="F33" i="17"/>
  <c r="E67" i="17"/>
  <c r="K159" i="20"/>
  <c r="E69" i="17"/>
  <c r="K161" i="20"/>
  <c r="I107" i="20"/>
  <c r="F15" i="17"/>
  <c r="F24" i="17"/>
  <c r="I116" i="20"/>
  <c r="J157" i="20"/>
  <c r="D65" i="17"/>
  <c r="E59" i="17"/>
  <c r="K151" i="20"/>
  <c r="F9" i="17"/>
  <c r="I101" i="20"/>
  <c r="F35" i="17"/>
  <c r="I127" i="20"/>
  <c r="K158" i="20"/>
  <c r="E66" i="17"/>
  <c r="E20" i="17"/>
  <c r="H112" i="20"/>
  <c r="J180" i="20"/>
  <c r="D88" i="17"/>
  <c r="E37" i="17"/>
  <c r="H129" i="20"/>
  <c r="K150" i="20"/>
  <c r="E58" i="17"/>
  <c r="K174" i="20"/>
  <c r="E82" i="17"/>
  <c r="H136" i="20"/>
  <c r="E44" i="17"/>
  <c r="D86" i="17"/>
  <c r="J178" i="20"/>
  <c r="H126" i="20"/>
  <c r="E34" i="17"/>
  <c r="E75" i="17"/>
  <c r="K167" i="20"/>
  <c r="E25" i="34"/>
  <c r="C49" i="37"/>
  <c r="E137" i="20"/>
  <c r="H125" i="20"/>
  <c r="E33" i="17"/>
  <c r="H115" i="20"/>
  <c r="E23" i="17"/>
  <c r="E56" i="17"/>
  <c r="K148" i="20"/>
  <c r="H116" i="20"/>
  <c r="E24" i="17"/>
  <c r="K176" i="20"/>
  <c r="E84" i="17"/>
  <c r="H111" i="20"/>
  <c r="E19" i="17"/>
  <c r="D72" i="17"/>
  <c r="J164" i="20"/>
  <c r="F13" i="17"/>
  <c r="I105" i="20"/>
  <c r="E74" i="17"/>
  <c r="K166" i="20"/>
  <c r="D66" i="17"/>
  <c r="J158" i="20"/>
  <c r="J177" i="20"/>
  <c r="D85" i="17"/>
  <c r="K177" i="20"/>
  <c r="E85" i="17"/>
  <c r="E42" i="17"/>
  <c r="H134" i="20"/>
  <c r="H119" i="20"/>
  <c r="E27" i="17"/>
  <c r="D58" i="17"/>
  <c r="J150" i="20"/>
  <c r="H128" i="20"/>
  <c r="E36" i="17"/>
  <c r="D80" i="17"/>
  <c r="J172" i="20"/>
  <c r="J168" i="20"/>
  <c r="D76" i="17"/>
  <c r="F137" i="20"/>
  <c r="E49" i="37"/>
  <c r="F25" i="34"/>
  <c r="D91" i="17" l="1"/>
  <c r="K183" i="20"/>
  <c r="H26" i="34"/>
  <c r="F45" i="17"/>
  <c r="I137" i="20"/>
  <c r="F26" i="34"/>
  <c r="E45" i="17"/>
  <c r="J183" i="20"/>
  <c r="G26" i="34"/>
  <c r="E26" i="34"/>
  <c r="H137" i="20"/>
  <c r="E91"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西村　華奈</author>
  </authors>
  <commentList>
    <comment ref="F39" authorId="0" shapeId="0" xr:uid="{4106CB12-4E30-451C-815C-42CC23D30B8D}">
      <text>
        <r>
          <rPr>
            <sz val="9"/>
            <color indexed="10"/>
            <rFont val="MS UI Gothic"/>
            <family val="3"/>
            <charset val="128"/>
          </rPr>
          <t>令和6（2024）年データでは、
（Ｐ３８セル×100万円）／（Ｈ１４セル×1000人回）
＝0／0
→DIV/0エラーとなるため、"0"固定としている。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松岡　大介</author>
  </authors>
  <commentList>
    <comment ref="F25" authorId="0" shapeId="0" xr:uid="{23234327-3532-4358-8A7D-A62915C35926}">
      <text>
        <r>
          <rPr>
            <b/>
            <sz val="9"/>
            <color indexed="81"/>
            <rFont val="MS P ゴシック"/>
            <family val="3"/>
            <charset val="128"/>
          </rPr>
          <t>計算結果エラーのため、－を手打ち</t>
        </r>
      </text>
    </comment>
    <comment ref="G25" authorId="0" shapeId="0" xr:uid="{88D7738E-DF15-4415-9B10-DE842FC3294E}">
      <text>
        <r>
          <rPr>
            <b/>
            <sz val="9"/>
            <color indexed="81"/>
            <rFont val="MS P ゴシック"/>
            <family val="3"/>
            <charset val="128"/>
          </rPr>
          <t>計算結果エラーのため、－を手打ち</t>
        </r>
      </text>
    </comment>
    <comment ref="H25" authorId="0" shapeId="0" xr:uid="{2209EFFE-6859-480B-9C2B-4A1EAABE9D6A}">
      <text>
        <r>
          <rPr>
            <b/>
            <sz val="9"/>
            <color indexed="81"/>
            <rFont val="MS P ゴシック"/>
            <family val="3"/>
            <charset val="128"/>
          </rPr>
          <t>計算結果エラーのため、－を手打ち</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松岡　大介</author>
  </authors>
  <commentList>
    <comment ref="AA31" authorId="0" shapeId="0" xr:uid="{305739FE-37C8-4FFE-B8CB-F1B66BBFFA03}">
      <text>
        <r>
          <rPr>
            <b/>
            <sz val="9"/>
            <color indexed="81"/>
            <rFont val="MS P ゴシック"/>
            <family val="3"/>
            <charset val="128"/>
          </rPr>
          <t>計算結果エラーのため、－を手打ち</t>
        </r>
      </text>
    </comment>
    <comment ref="AA39" authorId="0" shapeId="0" xr:uid="{90979F4C-9E66-48FE-93BF-40E06B9AF529}">
      <text>
        <r>
          <rPr>
            <b/>
            <sz val="9"/>
            <color indexed="81"/>
            <rFont val="MS P ゴシック"/>
            <family val="3"/>
            <charset val="128"/>
          </rPr>
          <t>計算結果エラーのため、－を手打ち</t>
        </r>
      </text>
    </comment>
  </commentList>
</comments>
</file>

<file path=xl/sharedStrings.xml><?xml version="1.0" encoding="utf-8"?>
<sst xmlns="http://schemas.openxmlformats.org/spreadsheetml/2006/main" count="3643" uniqueCount="932">
  <si>
    <t>（単位：百万円）</t>
  </si>
  <si>
    <t>01</t>
  </si>
  <si>
    <t>02</t>
  </si>
  <si>
    <t>03</t>
  </si>
  <si>
    <t>04</t>
  </si>
  <si>
    <t>05</t>
  </si>
  <si>
    <t>06</t>
  </si>
  <si>
    <t>07</t>
  </si>
  <si>
    <t>08</t>
  </si>
  <si>
    <t>09</t>
  </si>
  <si>
    <t>10</t>
  </si>
  <si>
    <t>11</t>
  </si>
  <si>
    <t>12</t>
  </si>
  <si>
    <t>13</t>
  </si>
  <si>
    <t>14</t>
  </si>
  <si>
    <t>35</t>
  </si>
  <si>
    <t>農業</t>
  </si>
  <si>
    <t>鉱業</t>
  </si>
  <si>
    <t>建設</t>
  </si>
  <si>
    <t>商業</t>
  </si>
  <si>
    <t>金融・保険</t>
  </si>
  <si>
    <t>不動産</t>
  </si>
  <si>
    <t>公務</t>
  </si>
  <si>
    <t>分類不明</t>
  </si>
  <si>
    <t>内生部門計</t>
  </si>
  <si>
    <t>最終需要部門計</t>
  </si>
  <si>
    <t>県内生産額</t>
  </si>
  <si>
    <t>○</t>
  </si>
  <si>
    <t>15</t>
  </si>
  <si>
    <t>37</t>
  </si>
  <si>
    <t>雇用者所得</t>
  </si>
  <si>
    <t>39</t>
  </si>
  <si>
    <t>営業余剰</t>
  </si>
  <si>
    <t>資本減耗引当</t>
  </si>
  <si>
    <t>粗付加価値部門計</t>
  </si>
  <si>
    <t>在庫純増</t>
  </si>
  <si>
    <t>需要合計</t>
  </si>
  <si>
    <t>投入係数</t>
    <rPh sb="0" eb="2">
      <t>トウニュウ</t>
    </rPh>
    <rPh sb="2" eb="4">
      <t>ケイスウ</t>
    </rPh>
    <phoneticPr fontId="2"/>
  </si>
  <si>
    <t>輸移入係数</t>
    <rPh sb="0" eb="1">
      <t>ユ</t>
    </rPh>
    <rPh sb="1" eb="3">
      <t>イニュウ</t>
    </rPh>
    <rPh sb="3" eb="5">
      <t>ケイスウ</t>
    </rPh>
    <phoneticPr fontId="2"/>
  </si>
  <si>
    <t>県内自給率</t>
    <rPh sb="0" eb="1">
      <t>ケン</t>
    </rPh>
    <rPh sb="1" eb="2">
      <t>ナイ</t>
    </rPh>
    <rPh sb="2" eb="5">
      <t>ジキュウリツ</t>
    </rPh>
    <phoneticPr fontId="2"/>
  </si>
  <si>
    <t>消費
パターン</t>
    <rPh sb="0" eb="2">
      <t>ショウヒ</t>
    </rPh>
    <phoneticPr fontId="2"/>
  </si>
  <si>
    <t>消費支出</t>
    <rPh sb="0" eb="2">
      <t>ショウヒ</t>
    </rPh>
    <rPh sb="2" eb="4">
      <t>シシュツ</t>
    </rPh>
    <phoneticPr fontId="2"/>
  </si>
  <si>
    <t>実収入</t>
    <rPh sb="0" eb="3">
      <t>ジッシュウニュウ</t>
    </rPh>
    <phoneticPr fontId="2"/>
  </si>
  <si>
    <t>⑥</t>
  </si>
  <si>
    <t>⑦</t>
  </si>
  <si>
    <t>⑧</t>
  </si>
  <si>
    <t>⑨</t>
  </si>
  <si>
    <t>⑩</t>
  </si>
  <si>
    <t>⑪</t>
  </si>
  <si>
    <t>⑫</t>
  </si>
  <si>
    <t>⑬</t>
  </si>
  <si>
    <t>⑭</t>
  </si>
  <si>
    <t>⑮</t>
  </si>
  <si>
    <t>⑯</t>
  </si>
  <si>
    <t>⑰</t>
  </si>
  <si>
    <t>粗付加価値
誘発額
(直接)</t>
    <rPh sb="0" eb="5">
      <t>ソフカカチ</t>
    </rPh>
    <rPh sb="6" eb="9">
      <t>ユウハツガク</t>
    </rPh>
    <rPh sb="11" eb="13">
      <t>チョクセツ</t>
    </rPh>
    <phoneticPr fontId="2"/>
  </si>
  <si>
    <t>雇用者所得
誘発額
(直接）</t>
    <rPh sb="0" eb="3">
      <t>コヨウシャ</t>
    </rPh>
    <rPh sb="3" eb="5">
      <t>ショトク</t>
    </rPh>
    <rPh sb="6" eb="9">
      <t>ユウハツガク</t>
    </rPh>
    <rPh sb="11" eb="13">
      <t>チョクセツ</t>
    </rPh>
    <phoneticPr fontId="2"/>
  </si>
  <si>
    <t>生産誘発額
(第２次)</t>
    <rPh sb="0" eb="2">
      <t>セイサン</t>
    </rPh>
    <rPh sb="2" eb="5">
      <t>ユウハツガク</t>
    </rPh>
    <rPh sb="7" eb="8">
      <t>ダイ</t>
    </rPh>
    <rPh sb="9" eb="10">
      <t>ジ</t>
    </rPh>
    <phoneticPr fontId="2"/>
  </si>
  <si>
    <t>手順</t>
    <rPh sb="0" eb="2">
      <t>テジュン</t>
    </rPh>
    <phoneticPr fontId="2"/>
  </si>
  <si>
    <t>生産誘発額</t>
  </si>
  <si>
    <t>合計</t>
  </si>
  <si>
    <t>総括表</t>
    <rPh sb="0" eb="2">
      <t>ソウカツ</t>
    </rPh>
    <rPh sb="2" eb="3">
      <t>ヒョウ</t>
    </rPh>
    <phoneticPr fontId="13"/>
  </si>
  <si>
    <t>１　分析担当者</t>
    <rPh sb="4" eb="7">
      <t>タントウシャ</t>
    </rPh>
    <phoneticPr fontId="13"/>
  </si>
  <si>
    <t>(単位：百万円、率）</t>
    <rPh sb="1" eb="3">
      <t>タンイ</t>
    </rPh>
    <rPh sb="4" eb="5">
      <t>ヒャク</t>
    </rPh>
    <rPh sb="5" eb="7">
      <t>マンエン</t>
    </rPh>
    <rPh sb="8" eb="9">
      <t>リツ</t>
    </rPh>
    <phoneticPr fontId="13"/>
  </si>
  <si>
    <t>消費転換率</t>
    <rPh sb="0" eb="2">
      <t>ショウヒ</t>
    </rPh>
    <rPh sb="2" eb="4">
      <t>テンカン</t>
    </rPh>
    <rPh sb="4" eb="5">
      <t>リツ</t>
    </rPh>
    <phoneticPr fontId="2"/>
  </si>
  <si>
    <t>直接効果</t>
  </si>
  <si>
    <t>連絡先</t>
    <rPh sb="0" eb="3">
      <t>レンラクサキ</t>
    </rPh>
    <phoneticPr fontId="13"/>
  </si>
  <si>
    <t>第１次波及効果</t>
    <rPh sb="3" eb="5">
      <t>ハキュウ</t>
    </rPh>
    <phoneticPr fontId="13"/>
  </si>
  <si>
    <t>第２次波及効果</t>
    <rPh sb="3" eb="5">
      <t>ハキュウ</t>
    </rPh>
    <phoneticPr fontId="13"/>
  </si>
  <si>
    <t>担当者名</t>
    <rPh sb="3" eb="4">
      <t>メイ</t>
    </rPh>
    <phoneticPr fontId="13"/>
  </si>
  <si>
    <t>(単位：百万円)</t>
    <rPh sb="1" eb="3">
      <t>タンイ</t>
    </rPh>
    <rPh sb="4" eb="5">
      <t>ヒャク</t>
    </rPh>
    <rPh sb="5" eb="7">
      <t>マンエン</t>
    </rPh>
    <phoneticPr fontId="13"/>
  </si>
  <si>
    <t>生産誘発額(第１次)</t>
    <rPh sb="6" eb="7">
      <t>ダイ</t>
    </rPh>
    <rPh sb="8" eb="9">
      <t>ジ</t>
    </rPh>
    <phoneticPr fontId="13"/>
  </si>
  <si>
    <t>雇用者所得誘発額
(直接＋第１次)</t>
    <rPh sb="10" eb="12">
      <t>チョクセツ</t>
    </rPh>
    <rPh sb="13" eb="14">
      <t>ダイ</t>
    </rPh>
    <rPh sb="15" eb="16">
      <t>ジ</t>
    </rPh>
    <phoneticPr fontId="13"/>
  </si>
  <si>
    <t>民間消費支出増加額</t>
    <rPh sb="0" eb="2">
      <t>ミンカン</t>
    </rPh>
    <phoneticPr fontId="13"/>
  </si>
  <si>
    <t>生産誘発額(第２次)</t>
    <rPh sb="6" eb="7">
      <t>ダイ</t>
    </rPh>
    <rPh sb="8" eb="9">
      <t>ジ</t>
    </rPh>
    <phoneticPr fontId="13"/>
  </si>
  <si>
    <t>効果</t>
    <rPh sb="0" eb="2">
      <t>コウカ</t>
    </rPh>
    <phoneticPr fontId="2"/>
  </si>
  <si>
    <t>推計内容</t>
    <rPh sb="0" eb="2">
      <t>スイケイ</t>
    </rPh>
    <rPh sb="2" eb="4">
      <t>ナイヨウ</t>
    </rPh>
    <phoneticPr fontId="2"/>
  </si>
  <si>
    <t>推計方法</t>
    <rPh sb="0" eb="2">
      <t>スイケイ</t>
    </rPh>
    <rPh sb="2" eb="4">
      <t>ホウホウ</t>
    </rPh>
    <phoneticPr fontId="2"/>
  </si>
  <si>
    <t>直接効果</t>
    <rPh sb="0" eb="2">
      <t>チョクセツ</t>
    </rPh>
    <rPh sb="2" eb="4">
      <t>コウカ</t>
    </rPh>
    <phoneticPr fontId="2"/>
  </si>
  <si>
    <t>総合効果</t>
    <rPh sb="0" eb="2">
      <t>ソウゴウ</t>
    </rPh>
    <rPh sb="2" eb="4">
      <t>コウカ</t>
    </rPh>
    <phoneticPr fontId="2"/>
  </si>
  <si>
    <t>(単位：円)</t>
    <rPh sb="1" eb="3">
      <t>タンイ</t>
    </rPh>
    <rPh sb="4" eb="5">
      <t>エン</t>
    </rPh>
    <phoneticPr fontId="2"/>
  </si>
  <si>
    <t>非印刷-作業シート</t>
    <rPh sb="0" eb="1">
      <t>ヒ</t>
    </rPh>
    <rPh sb="1" eb="3">
      <t>インサツ</t>
    </rPh>
    <rPh sb="4" eb="6">
      <t>サギョウ</t>
    </rPh>
    <phoneticPr fontId="2"/>
  </si>
  <si>
    <t>課所(配属)名</t>
    <rPh sb="3" eb="5">
      <t>ハイゾク</t>
    </rPh>
    <phoneticPr fontId="13"/>
  </si>
  <si>
    <t>第１次
波及効果</t>
    <rPh sb="0" eb="1">
      <t>ダイ</t>
    </rPh>
    <rPh sb="2" eb="3">
      <t>ジ</t>
    </rPh>
    <rPh sb="4" eb="6">
      <t>ハキュウ</t>
    </rPh>
    <rPh sb="6" eb="8">
      <t>コウカ</t>
    </rPh>
    <phoneticPr fontId="2"/>
  </si>
  <si>
    <t>第２次
波及効果</t>
    <rPh sb="0" eb="1">
      <t>ダイ</t>
    </rPh>
    <rPh sb="2" eb="3">
      <t>ジ</t>
    </rPh>
    <rPh sb="4" eb="6">
      <t>ハキュウ</t>
    </rPh>
    <rPh sb="6" eb="8">
      <t>コウカ</t>
    </rPh>
    <phoneticPr fontId="2"/>
  </si>
  <si>
    <t>　雇用者所得誘発額を合計(直接＋第１次)</t>
    <rPh sb="1" eb="4">
      <t>コヨウシャ</t>
    </rPh>
    <rPh sb="4" eb="6">
      <t>ショトク</t>
    </rPh>
    <rPh sb="6" eb="9">
      <t>ユウハツガク</t>
    </rPh>
    <rPh sb="10" eb="12">
      <t>ゴウケイ</t>
    </rPh>
    <rPh sb="13" eb="15">
      <t>チョクセツ</t>
    </rPh>
    <rPh sb="16" eb="17">
      <t>ダイ</t>
    </rPh>
    <rPh sb="18" eb="19">
      <t>ジ</t>
    </rPh>
    <phoneticPr fontId="2"/>
  </si>
  <si>
    <t>　誘発された雇用者所得のうち、消費にまわる額(県外含む)の推計</t>
    <rPh sb="1" eb="3">
      <t>ユウハツ</t>
    </rPh>
    <rPh sb="6" eb="9">
      <t>コヨウシャ</t>
    </rPh>
    <rPh sb="9" eb="11">
      <t>ショトク</t>
    </rPh>
    <rPh sb="15" eb="17">
      <t>ショウヒ</t>
    </rPh>
    <rPh sb="21" eb="22">
      <t>ガク</t>
    </rPh>
    <rPh sb="23" eb="25">
      <t>ケンガイ</t>
    </rPh>
    <rPh sb="25" eb="26">
      <t>フク</t>
    </rPh>
    <rPh sb="28" eb="31">
      <t>ノスイケイ</t>
    </rPh>
    <phoneticPr fontId="2"/>
  </si>
  <si>
    <t>　県内需要増加額(第２次)が誘発する生産額(県内分)の推計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2"/>
  </si>
  <si>
    <t>　生産誘発額を合計(直接＋第１次＋第２次)</t>
    <rPh sb="1" eb="3">
      <t>セイサン</t>
    </rPh>
    <rPh sb="3" eb="6">
      <t>ユウハツガク</t>
    </rPh>
    <rPh sb="7" eb="9">
      <t>ゴウケイ</t>
    </rPh>
    <rPh sb="10" eb="12">
      <t>チョクセツ</t>
    </rPh>
    <rPh sb="13" eb="14">
      <t>ダイ</t>
    </rPh>
    <rPh sb="15" eb="16">
      <t>ジ</t>
    </rPh>
    <rPh sb="17" eb="18">
      <t>ダイ</t>
    </rPh>
    <rPh sb="19" eb="20">
      <t>ジ</t>
    </rPh>
    <phoneticPr fontId="2"/>
  </si>
  <si>
    <t>　粗付加価値誘発額を合計(直接＋第１次＋第２次)</t>
    <rPh sb="1" eb="6">
      <t>ソフカカチ</t>
    </rPh>
    <rPh sb="6" eb="9">
      <t>ユウハツガク</t>
    </rPh>
    <rPh sb="10" eb="12">
      <t>ゴウケイ</t>
    </rPh>
    <phoneticPr fontId="2"/>
  </si>
  <si>
    <t>　雇用者所得誘発額を合計(直接＋第１次＋第２次)</t>
    <rPh sb="1" eb="4">
      <t>コヨウシャ</t>
    </rPh>
    <rPh sb="4" eb="6">
      <t>ショトク</t>
    </rPh>
    <rPh sb="6" eb="9">
      <t>ユウハツガク</t>
    </rPh>
    <rPh sb="10" eb="12">
      <t>ゴウケイ</t>
    </rPh>
    <rPh sb="13" eb="15">
      <t>チョクセツ</t>
    </rPh>
    <rPh sb="16" eb="17">
      <t>ダイ</t>
    </rPh>
    <rPh sb="18" eb="19">
      <t>ジ</t>
    </rPh>
    <rPh sb="20" eb="21">
      <t>ダイ</t>
    </rPh>
    <rPh sb="22" eb="23">
      <t>ジ</t>
    </rPh>
    <phoneticPr fontId="2"/>
  </si>
  <si>
    <t>粗付加価値率</t>
    <rPh sb="0" eb="1">
      <t>ホボ</t>
    </rPh>
    <rPh sb="1" eb="3">
      <t>フカ</t>
    </rPh>
    <rPh sb="3" eb="5">
      <t>カチ</t>
    </rPh>
    <rPh sb="5" eb="6">
      <t>リツ</t>
    </rPh>
    <phoneticPr fontId="2"/>
  </si>
  <si>
    <t>雇用者所得率</t>
    <rPh sb="0" eb="3">
      <t>コヨウシャ</t>
    </rPh>
    <rPh sb="3" eb="6">
      <t>ショトクリツ</t>
    </rPh>
    <phoneticPr fontId="2"/>
  </si>
  <si>
    <t>消費パターン</t>
    <rPh sb="0" eb="2">
      <t>ショウヒ</t>
    </rPh>
    <phoneticPr fontId="2"/>
  </si>
  <si>
    <t>(参考)　各係数の算出方法</t>
    <rPh sb="1" eb="3">
      <t>サンコウ</t>
    </rPh>
    <rPh sb="5" eb="6">
      <t>カク</t>
    </rPh>
    <rPh sb="6" eb="8">
      <t>ケイスウ</t>
    </rPh>
    <rPh sb="9" eb="11">
      <t>サンシュツ</t>
    </rPh>
    <rPh sb="11" eb="13">
      <t>ホウホウ</t>
    </rPh>
    <phoneticPr fontId="2"/>
  </si>
  <si>
    <t>　粗付加価値部門計／県内生産額</t>
    <rPh sb="1" eb="6">
      <t>ソフカカチ</t>
    </rPh>
    <rPh sb="6" eb="8">
      <t>ブモン</t>
    </rPh>
    <rPh sb="8" eb="9">
      <t>ケイ</t>
    </rPh>
    <rPh sb="10" eb="12">
      <t>ケンナイ</t>
    </rPh>
    <rPh sb="12" eb="15">
      <t>セイサンガク</t>
    </rPh>
    <phoneticPr fontId="2"/>
  </si>
  <si>
    <t>　雇用者所得／県内生産額</t>
    <rPh sb="1" eb="4">
      <t>コヨウシャ</t>
    </rPh>
    <rPh sb="4" eb="6">
      <t>ショトク</t>
    </rPh>
    <rPh sb="7" eb="9">
      <t>ケンナイ</t>
    </rPh>
    <rPh sb="9" eb="12">
      <t>セイサンガク</t>
    </rPh>
    <phoneticPr fontId="2"/>
  </si>
  <si>
    <t>　各投入額／県内生産額</t>
    <rPh sb="1" eb="2">
      <t>カク</t>
    </rPh>
    <rPh sb="2" eb="4">
      <t>トウニュウ</t>
    </rPh>
    <rPh sb="4" eb="5">
      <t>ガク</t>
    </rPh>
    <rPh sb="6" eb="8">
      <t>ケンナイ</t>
    </rPh>
    <rPh sb="8" eb="11">
      <t>セイサンガク</t>
    </rPh>
    <phoneticPr fontId="2"/>
  </si>
  <si>
    <t>算出方法</t>
    <rPh sb="0" eb="2">
      <t>サンシュツ</t>
    </rPh>
    <rPh sb="2" eb="4">
      <t>ホウホウ</t>
    </rPh>
    <phoneticPr fontId="2"/>
  </si>
  <si>
    <t>係数名</t>
    <rPh sb="0" eb="2">
      <t>ケイスウ</t>
    </rPh>
    <rPh sb="2" eb="3">
      <t>メイ</t>
    </rPh>
    <phoneticPr fontId="2"/>
  </si>
  <si>
    <t>問い合わせ先</t>
    <rPh sb="0" eb="1">
      <t>ト</t>
    </rPh>
    <rPh sb="2" eb="3">
      <t>ア</t>
    </rPh>
    <rPh sb="5" eb="6">
      <t>サキ</t>
    </rPh>
    <phoneticPr fontId="2"/>
  </si>
  <si>
    <t>県内
自給率</t>
    <rPh sb="0" eb="2">
      <t>ケンナイ</t>
    </rPh>
    <rPh sb="3" eb="6">
      <t>ジキュウリツ</t>
    </rPh>
    <phoneticPr fontId="2"/>
  </si>
  <si>
    <t>非印刷-取引基本表</t>
    <rPh sb="0" eb="1">
      <t>ヒ</t>
    </rPh>
    <rPh sb="1" eb="3">
      <t>インサツ</t>
    </rPh>
    <rPh sb="4" eb="6">
      <t>トリヒキ</t>
    </rPh>
    <rPh sb="6" eb="9">
      <t>キホンヒョウ</t>
    </rPh>
    <phoneticPr fontId="2"/>
  </si>
  <si>
    <t>非印刷-輸移入係数及び県内自給率</t>
    <rPh sb="0" eb="1">
      <t>ヒ</t>
    </rPh>
    <rPh sb="1" eb="3">
      <t>インサツ</t>
    </rPh>
    <rPh sb="4" eb="5">
      <t>ユ</t>
    </rPh>
    <rPh sb="5" eb="7">
      <t>イニュウ</t>
    </rPh>
    <rPh sb="7" eb="9">
      <t>ケイスウ</t>
    </rPh>
    <rPh sb="9" eb="10">
      <t>オヨ</t>
    </rPh>
    <rPh sb="11" eb="13">
      <t>ケンナイ</t>
    </rPh>
    <rPh sb="13" eb="16">
      <t>ジキュウリツ</t>
    </rPh>
    <phoneticPr fontId="2"/>
  </si>
  <si>
    <t>非印刷-消費パターン</t>
    <rPh sb="0" eb="1">
      <t>ヒ</t>
    </rPh>
    <rPh sb="1" eb="3">
      <t>インサツ</t>
    </rPh>
    <rPh sb="4" eb="6">
      <t>ショウヒ</t>
    </rPh>
    <phoneticPr fontId="2"/>
  </si>
  <si>
    <t>非印刷-手順⑤</t>
    <rPh sb="0" eb="1">
      <t>ヒ</t>
    </rPh>
    <rPh sb="1" eb="3">
      <t>インサツ</t>
    </rPh>
    <phoneticPr fontId="2"/>
  </si>
  <si>
    <t>非印刷-手順⑦</t>
    <rPh sb="0" eb="1">
      <t>ヒ</t>
    </rPh>
    <rPh sb="1" eb="3">
      <t>インサツ</t>
    </rPh>
    <phoneticPr fontId="2"/>
  </si>
  <si>
    <t>非印刷-手順⑭</t>
    <rPh sb="0" eb="1">
      <t>ヒ</t>
    </rPh>
    <rPh sb="1" eb="3">
      <t>インサツ</t>
    </rPh>
    <phoneticPr fontId="2"/>
  </si>
  <si>
    <t>パルプ・紙・木製品</t>
  </si>
  <si>
    <t>16</t>
  </si>
  <si>
    <t>17</t>
  </si>
  <si>
    <t>18</t>
  </si>
  <si>
    <t>その他の製造工業製品</t>
  </si>
  <si>
    <t>19</t>
  </si>
  <si>
    <t>20</t>
  </si>
  <si>
    <t>21</t>
  </si>
  <si>
    <t>22</t>
  </si>
  <si>
    <t>23</t>
  </si>
  <si>
    <t>24</t>
  </si>
  <si>
    <t>25</t>
  </si>
  <si>
    <t>26</t>
  </si>
  <si>
    <t>27</t>
  </si>
  <si>
    <t>28</t>
  </si>
  <si>
    <t>29</t>
  </si>
  <si>
    <t>30</t>
  </si>
  <si>
    <t>31</t>
  </si>
  <si>
    <t>対事業所サービス</t>
  </si>
  <si>
    <t>32</t>
  </si>
  <si>
    <t>対個人サービス</t>
  </si>
  <si>
    <t>33</t>
  </si>
  <si>
    <t>34</t>
  </si>
  <si>
    <t>部門名</t>
    <phoneticPr fontId="13"/>
  </si>
  <si>
    <t>表１　産業部門別経済波及効果</t>
    <phoneticPr fontId="13"/>
  </si>
  <si>
    <t>粗付加価値
誘発額</t>
    <phoneticPr fontId="13"/>
  </si>
  <si>
    <t>雇用者所得
誘発額</t>
    <phoneticPr fontId="13"/>
  </si>
  <si>
    <t>繊維製品</t>
  </si>
  <si>
    <t>化学製品</t>
  </si>
  <si>
    <t>鉄鋼</t>
  </si>
  <si>
    <t>非鉄金属</t>
  </si>
  <si>
    <t>金属製品</t>
  </si>
  <si>
    <t>輸送機械</t>
  </si>
  <si>
    <t>電力・ガス・熱供給</t>
  </si>
  <si>
    <t>教育・研究</t>
  </si>
  <si>
    <t>事務用品</t>
  </si>
  <si>
    <t>第１次波及効果</t>
    <rPh sb="0" eb="1">
      <t>ダイ</t>
    </rPh>
    <rPh sb="2" eb="3">
      <t>ジ</t>
    </rPh>
    <rPh sb="3" eb="5">
      <t>ハキュウ</t>
    </rPh>
    <rPh sb="5" eb="7">
      <t>コウカ</t>
    </rPh>
    <phoneticPr fontId="2"/>
  </si>
  <si>
    <t>雇用者所得
誘発額
(直接＋
第１次)</t>
    <rPh sb="0" eb="3">
      <t>コヨウシャ</t>
    </rPh>
    <rPh sb="3" eb="5">
      <t>ショトク</t>
    </rPh>
    <rPh sb="6" eb="9">
      <t>ユウハツガク</t>
    </rPh>
    <rPh sb="11" eb="13">
      <t>チョクセツ</t>
    </rPh>
    <rPh sb="15" eb="16">
      <t>ダイ</t>
    </rPh>
    <rPh sb="17" eb="18">
      <t>ジ</t>
    </rPh>
    <phoneticPr fontId="2"/>
  </si>
  <si>
    <t>民間消費
支出増加額</t>
    <rPh sb="0" eb="2">
      <t>ミンカン</t>
    </rPh>
    <rPh sb="2" eb="4">
      <t>ショウヒ</t>
    </rPh>
    <rPh sb="5" eb="7">
      <t>シシュツ</t>
    </rPh>
    <rPh sb="7" eb="10">
      <t>ゾウカガク</t>
    </rPh>
    <phoneticPr fontId="2"/>
  </si>
  <si>
    <t>生産誘発額
(第１次)</t>
    <rPh sb="0" eb="2">
      <t>セイサン</t>
    </rPh>
    <rPh sb="2" eb="5">
      <t>ユウハツガク</t>
    </rPh>
    <rPh sb="7" eb="8">
      <t>ダイ</t>
    </rPh>
    <rPh sb="9" eb="10">
      <t>ジ</t>
    </rPh>
    <phoneticPr fontId="2"/>
  </si>
  <si>
    <t>粗付加価値
誘発額
(第１次)</t>
    <rPh sb="0" eb="5">
      <t>ソフカカチ</t>
    </rPh>
    <rPh sb="6" eb="9">
      <t>ユウハツガク</t>
    </rPh>
    <rPh sb="11" eb="12">
      <t>ダイ</t>
    </rPh>
    <rPh sb="13" eb="14">
      <t>ジ</t>
    </rPh>
    <phoneticPr fontId="2"/>
  </si>
  <si>
    <t>雇用者所得
誘発額
(第１次）</t>
    <rPh sb="0" eb="3">
      <t>コヨウシャ</t>
    </rPh>
    <rPh sb="3" eb="5">
      <t>ショトク</t>
    </rPh>
    <rPh sb="6" eb="9">
      <t>ユウハツガク</t>
    </rPh>
    <rPh sb="11" eb="12">
      <t>ダイ</t>
    </rPh>
    <rPh sb="13" eb="14">
      <t>ジ</t>
    </rPh>
    <phoneticPr fontId="2"/>
  </si>
  <si>
    <t>粗付加価値
誘発額
(第２次)</t>
    <rPh sb="0" eb="5">
      <t>ソフカカチ</t>
    </rPh>
    <rPh sb="6" eb="9">
      <t>ユウハツガク</t>
    </rPh>
    <rPh sb="11" eb="12">
      <t>ダイ</t>
    </rPh>
    <rPh sb="13" eb="14">
      <t>ジ</t>
    </rPh>
    <phoneticPr fontId="2"/>
  </si>
  <si>
    <t>雇用者所得
誘発額
(第２次）</t>
    <rPh sb="0" eb="3">
      <t>コヨウシャ</t>
    </rPh>
    <rPh sb="3" eb="5">
      <t>ショトク</t>
    </rPh>
    <rPh sb="6" eb="9">
      <t>ユウハツガク</t>
    </rPh>
    <rPh sb="11" eb="12">
      <t>ダイ</t>
    </rPh>
    <rPh sb="13" eb="14">
      <t>ジ</t>
    </rPh>
    <phoneticPr fontId="2"/>
  </si>
  <si>
    <t>生産誘発額
合計</t>
    <rPh sb="0" eb="2">
      <t>セイサン</t>
    </rPh>
    <rPh sb="2" eb="5">
      <t>ユウハツガク</t>
    </rPh>
    <rPh sb="6" eb="8">
      <t>ゴウケイ</t>
    </rPh>
    <phoneticPr fontId="2"/>
  </si>
  <si>
    <t>粗付加価値
誘発額合計</t>
    <rPh sb="0" eb="5">
      <t>ソフカカチ</t>
    </rPh>
    <rPh sb="6" eb="9">
      <t>ユウハツガク</t>
    </rPh>
    <rPh sb="9" eb="11">
      <t>ゴウケイ</t>
    </rPh>
    <phoneticPr fontId="2"/>
  </si>
  <si>
    <t>雇用者所得
誘発額合計</t>
    <rPh sb="0" eb="3">
      <t>コヨウシャ</t>
    </rPh>
    <rPh sb="3" eb="5">
      <t>ショトク</t>
    </rPh>
    <rPh sb="6" eb="9">
      <t>ユウハツガク</t>
    </rPh>
    <rPh sb="9" eb="11">
      <t>ゴウケイ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</si>
  <si>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</si>
  <si>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</si>
  <si>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</si>
  <si>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</si>
  <si>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</si>
  <si>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</si>
  <si>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</si>
  <si>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</si>
  <si>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</si>
  <si>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</si>
  <si>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</si>
  <si>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</si>
  <si>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</si>
  <si>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</si>
  <si>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</si>
  <si>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</si>
  <si>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</si>
  <si>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⑱</t>
    <phoneticPr fontId="2"/>
  </si>
  <si>
    <t>⑲</t>
    <phoneticPr fontId="2"/>
  </si>
  <si>
    <t>粗付加
価値率</t>
    <rPh sb="0" eb="6">
      <t>ソフカカチ</t>
    </rPh>
    <rPh sb="6" eb="7">
      <t>リツ</t>
    </rPh>
    <phoneticPr fontId="2"/>
  </si>
  <si>
    <t>雇用者
所得率</t>
    <rPh sb="0" eb="3">
      <t>コヨウシャ</t>
    </rPh>
    <rPh sb="4" eb="7">
      <t>ショトクリツ</t>
    </rPh>
    <phoneticPr fontId="2"/>
  </si>
  <si>
    <t>－</t>
    <phoneticPr fontId="2"/>
  </si>
  <si>
    <t>最終需要計</t>
  </si>
  <si>
    <t>行和</t>
    <rPh sb="0" eb="1">
      <t>ギョウ</t>
    </rPh>
    <rPh sb="1" eb="2">
      <t>ワ</t>
    </rPh>
    <phoneticPr fontId="10"/>
  </si>
  <si>
    <t>合計</t>
    <rPh sb="0" eb="2">
      <t>ゴウケイ</t>
    </rPh>
    <phoneticPr fontId="10"/>
  </si>
  <si>
    <t>別記</t>
    <rPh sb="0" eb="2">
      <t>ベッキ</t>
    </rPh>
    <phoneticPr fontId="2"/>
  </si>
  <si>
    <t>県内自給率</t>
    <rPh sb="0" eb="2">
      <t>ケンナイ</t>
    </rPh>
    <rPh sb="2" eb="5">
      <t>ジキュウリツ</t>
    </rPh>
    <phoneticPr fontId="2"/>
  </si>
  <si>
    <r>
      <t>　(I-(I-M)A)</t>
    </r>
    <r>
      <rPr>
        <vertAlign val="superscript"/>
        <sz val="8"/>
        <rFont val="ＭＳ ゴシック"/>
        <family val="3"/>
        <charset val="128"/>
      </rPr>
      <t>-1</t>
    </r>
    <phoneticPr fontId="2"/>
  </si>
  <si>
    <t>原材料
誘発額
(直接)</t>
    <rPh sb="0" eb="3">
      <t>ゲンザイリョウ</t>
    </rPh>
    <rPh sb="4" eb="7">
      <t>ユウハツガク</t>
    </rPh>
    <phoneticPr fontId="2"/>
  </si>
  <si>
    <t>　最終需要増加額の設定</t>
    <rPh sb="1" eb="3">
      <t>サイシュウ</t>
    </rPh>
    <rPh sb="3" eb="5">
      <t>ジュヨウゾウ</t>
    </rPh>
    <rPh sb="5" eb="8">
      <t>ゾウカガク</t>
    </rPh>
    <rPh sb="9" eb="11">
      <t>セッテイ</t>
    </rPh>
    <phoneticPr fontId="2"/>
  </si>
  <si>
    <t>　最終需要増加額の県内分を推計</t>
    <rPh sb="1" eb="3">
      <t>サイシュウ</t>
    </rPh>
    <rPh sb="3" eb="5">
      <t>ジュヨウ</t>
    </rPh>
    <rPh sb="5" eb="8">
      <t>ゾウカガク</t>
    </rPh>
    <rPh sb="9" eb="11">
      <t>ケンナイ</t>
    </rPh>
    <rPh sb="11" eb="12">
      <t>ブン</t>
    </rPh>
    <rPh sb="13" eb="15">
      <t>スイケイ</t>
    </rPh>
    <phoneticPr fontId="2"/>
  </si>
  <si>
    <t>①＊Ａ[県内自給率]</t>
    <rPh sb="4" eb="6">
      <t>ケンナイ</t>
    </rPh>
    <rPh sb="6" eb="9">
      <t>ジキュウリツ</t>
    </rPh>
    <phoneticPr fontId="2"/>
  </si>
  <si>
    <t>②＊Ｂ[粗付加価値率]</t>
    <rPh sb="4" eb="9">
      <t>ソフカカチ</t>
    </rPh>
    <rPh sb="9" eb="10">
      <t>リツ</t>
    </rPh>
    <phoneticPr fontId="2"/>
  </si>
  <si>
    <t>　最終需要増加産業における雇用者所得誘発額(県内分)の推計</t>
    <rPh sb="1" eb="3">
      <t>サイシュウ</t>
    </rPh>
    <rPh sb="3" eb="5">
      <t>ジュヨウ</t>
    </rPh>
    <rPh sb="5" eb="7">
      <t>ゾウカ</t>
    </rPh>
    <rPh sb="7" eb="9">
      <t>サンギョウ</t>
    </rPh>
    <rPh sb="13" eb="16">
      <t>コヨウシャ</t>
    </rPh>
    <rPh sb="16" eb="18">
      <t>ショトク</t>
    </rPh>
    <rPh sb="22" eb="23">
      <t>ケン</t>
    </rPh>
    <rPh sb="23" eb="25">
      <t>ナイブン</t>
    </rPh>
    <rPh sb="27" eb="29">
      <t>スイケイ</t>
    </rPh>
    <phoneticPr fontId="2"/>
  </si>
  <si>
    <t>②＊Ｃ[雇用者所得率]</t>
    <rPh sb="4" eb="7">
      <t>コヨウシャ</t>
    </rPh>
    <rPh sb="7" eb="10">
      <t>ショトクリツ</t>
    </rPh>
    <phoneticPr fontId="2"/>
  </si>
  <si>
    <t>　県内最終需要増加額（直接）が誘発する原材料額(県外含む)の推計</t>
    <rPh sb="1" eb="3">
      <t>ケンナイ</t>
    </rPh>
    <rPh sb="3" eb="5">
      <t>サイシュウ</t>
    </rPh>
    <rPh sb="5" eb="7">
      <t>ジュヨウ</t>
    </rPh>
    <rPh sb="7" eb="10">
      <t>ゾウカガク</t>
    </rPh>
    <rPh sb="11" eb="13">
      <t>チョクセツ</t>
    </rPh>
    <rPh sb="15" eb="17">
      <t>ユウハツ</t>
    </rPh>
    <rPh sb="19" eb="22">
      <t>ゲンザイリョウ</t>
    </rPh>
    <rPh sb="22" eb="23">
      <t>ガク</t>
    </rPh>
    <rPh sb="24" eb="26">
      <t>ケンガイ</t>
    </rPh>
    <rPh sb="26" eb="27">
      <t>フク</t>
    </rPh>
    <rPh sb="30" eb="32">
      <t>スイケイ</t>
    </rPh>
    <phoneticPr fontId="2"/>
  </si>
  <si>
    <t>②＊Ｄ[投入係数]</t>
    <rPh sb="4" eb="6">
      <t>トウニュウ</t>
    </rPh>
    <rPh sb="6" eb="8">
      <t>ケイスウ</t>
    </rPh>
    <phoneticPr fontId="2"/>
  </si>
  <si>
    <t>⑥＊Ｅ[開放経済型逆行列係数]</t>
    <rPh sb="4" eb="6">
      <t>カイホウ</t>
    </rPh>
    <rPh sb="6" eb="8">
      <t>ケイザイ</t>
    </rPh>
    <rPh sb="8" eb="9">
      <t>ガタ</t>
    </rPh>
    <rPh sb="9" eb="12">
      <t>ギャクギョウレツ</t>
    </rPh>
    <rPh sb="12" eb="14">
      <t>ケイスウ</t>
    </rPh>
    <phoneticPr fontId="2"/>
  </si>
  <si>
    <t>⑦＊Ｂ[粗付加価値率]</t>
    <rPh sb="4" eb="9">
      <t>ソフカカチ</t>
    </rPh>
    <rPh sb="9" eb="10">
      <t>リツ</t>
    </rPh>
    <phoneticPr fontId="2"/>
  </si>
  <si>
    <t>⑦＊Ｃ[雇用者所得率]</t>
    <rPh sb="4" eb="7">
      <t>コヨウシャ</t>
    </rPh>
    <rPh sb="7" eb="10">
      <t>ショトクリツ</t>
    </rPh>
    <phoneticPr fontId="2"/>
  </si>
  <si>
    <t>⑩＊Ｆ[消費転換率]</t>
    <rPh sb="4" eb="6">
      <t>ショウヒ</t>
    </rPh>
    <rPh sb="6" eb="8">
      <t>テンカン</t>
    </rPh>
    <rPh sb="8" eb="9">
      <t>リツ</t>
    </rPh>
    <phoneticPr fontId="2"/>
  </si>
  <si>
    <t>　誘発された雇用者所得のうち、消費にまわる額を産業部門別(県外含む)に推計</t>
    <rPh sb="1" eb="3">
      <t>ユウハツ</t>
    </rPh>
    <rPh sb="6" eb="9">
      <t>コヨウシャ</t>
    </rPh>
    <rPh sb="9" eb="11">
      <t>ショトク</t>
    </rPh>
    <rPh sb="15" eb="17">
      <t>ショウヒ</t>
    </rPh>
    <rPh sb="21" eb="22">
      <t>ガク</t>
    </rPh>
    <rPh sb="23" eb="25">
      <t>サンギョウ</t>
    </rPh>
    <rPh sb="25" eb="27">
      <t>ブモン</t>
    </rPh>
    <rPh sb="27" eb="28">
      <t>ベツ</t>
    </rPh>
    <rPh sb="35" eb="37">
      <t>スイケイ</t>
    </rPh>
    <phoneticPr fontId="2"/>
  </si>
  <si>
    <t>⑪＊Ｇ[消費パターン]</t>
    <rPh sb="4" eb="6">
      <t>ショウヒ</t>
    </rPh>
    <phoneticPr fontId="2"/>
  </si>
  <si>
    <t>　誘発された雇用者所得のうち、消費にまわる額を産業部門別(県内分)に推計</t>
    <rPh sb="1" eb="3">
      <t>ユウハツ</t>
    </rPh>
    <rPh sb="6" eb="9">
      <t>コヨウシャ</t>
    </rPh>
    <rPh sb="9" eb="11">
      <t>ショトク</t>
    </rPh>
    <rPh sb="15" eb="17">
      <t>ショウヒ</t>
    </rPh>
    <rPh sb="21" eb="22">
      <t>ガク</t>
    </rPh>
    <rPh sb="23" eb="25">
      <t>サンギョウ</t>
    </rPh>
    <rPh sb="25" eb="27">
      <t>ブモン</t>
    </rPh>
    <rPh sb="27" eb="28">
      <t>ベツ</t>
    </rPh>
    <rPh sb="30" eb="31">
      <t>ナイ</t>
    </rPh>
    <rPh sb="31" eb="32">
      <t>ブン</t>
    </rPh>
    <rPh sb="34" eb="36">
      <t>スイケイ</t>
    </rPh>
    <phoneticPr fontId="2"/>
  </si>
  <si>
    <t>⑫＊Ａ[県内自給率]</t>
    <rPh sb="4" eb="6">
      <t>ケンナイ</t>
    </rPh>
    <rPh sb="6" eb="9">
      <t>ジキュウリツ</t>
    </rPh>
    <phoneticPr fontId="2"/>
  </si>
  <si>
    <t>⑬＊Ｅ[開放経済型逆行列係数]</t>
    <rPh sb="4" eb="6">
      <t>カイホウ</t>
    </rPh>
    <rPh sb="6" eb="8">
      <t>ケイザイ</t>
    </rPh>
    <rPh sb="8" eb="9">
      <t>ガタ</t>
    </rPh>
    <rPh sb="9" eb="12">
      <t>ギャクギョウレツ</t>
    </rPh>
    <rPh sb="12" eb="14">
      <t>ケイスウ</t>
    </rPh>
    <phoneticPr fontId="2"/>
  </si>
  <si>
    <t>⑭＊Ｂ[粗付加価値率]</t>
    <rPh sb="4" eb="9">
      <t>ソフカカチ</t>
    </rPh>
    <rPh sb="9" eb="10">
      <t>リツ</t>
    </rPh>
    <phoneticPr fontId="2"/>
  </si>
  <si>
    <t>⑭＊Ｃ[雇用者所得率]</t>
    <rPh sb="4" eb="7">
      <t>コヨウシャ</t>
    </rPh>
    <rPh sb="7" eb="10">
      <t>ショトクリツ</t>
    </rPh>
    <phoneticPr fontId="2"/>
  </si>
  <si>
    <t>図１　経済波及効果フロー</t>
    <rPh sb="0" eb="1">
      <t>ズ</t>
    </rPh>
    <rPh sb="3" eb="5">
      <t>ケイザイ</t>
    </rPh>
    <rPh sb="5" eb="9">
      <t>ハキュウコウカ</t>
    </rPh>
    <phoneticPr fontId="13"/>
  </si>
  <si>
    <t>最終需要増加額</t>
    <rPh sb="0" eb="2">
      <t>サイシュウ</t>
    </rPh>
    <phoneticPr fontId="13"/>
  </si>
  <si>
    <t>×Ａ[県内自給率]</t>
    <phoneticPr fontId="13"/>
  </si>
  <si>
    <t>県内最終需要増加額(直接)</t>
    <rPh sb="2" eb="4">
      <t>サイシュウ</t>
    </rPh>
    <rPh sb="10" eb="12">
      <t>チョクセツ</t>
    </rPh>
    <phoneticPr fontId="13"/>
  </si>
  <si>
    <t>原材料誘発額(直接)</t>
    <rPh sb="0" eb="3">
      <t>ゲンザイリョウ</t>
    </rPh>
    <rPh sb="3" eb="6">
      <t>ユウハツガク</t>
    </rPh>
    <rPh sb="7" eb="9">
      <t>チョクセツ</t>
    </rPh>
    <phoneticPr fontId="13"/>
  </si>
  <si>
    <t>県内需要増加額
(第１次)</t>
    <rPh sb="2" eb="4">
      <t>ジュヨウ</t>
    </rPh>
    <rPh sb="4" eb="7">
      <t>ゾウカガク</t>
    </rPh>
    <rPh sb="9" eb="10">
      <t>ダイ</t>
    </rPh>
    <rPh sb="11" eb="12">
      <t>ジ</t>
    </rPh>
    <phoneticPr fontId="13"/>
  </si>
  <si>
    <t>×Ｅ[開放経済型逆行列係数]</t>
    <rPh sb="5" eb="7">
      <t>ケイザイ</t>
    </rPh>
    <phoneticPr fontId="13"/>
  </si>
  <si>
    <t xml:space="preserve"> 粗付加価値誘発額(第１次)</t>
    <rPh sb="10" eb="11">
      <t>ダイ</t>
    </rPh>
    <rPh sb="12" eb="13">
      <t>ジ</t>
    </rPh>
    <phoneticPr fontId="13"/>
  </si>
  <si>
    <t>雇用者所得誘発額(第１次)</t>
    <rPh sb="9" eb="10">
      <t>ダイ</t>
    </rPh>
    <rPh sb="11" eb="12">
      <t>ジ</t>
    </rPh>
    <phoneticPr fontId="13"/>
  </si>
  <si>
    <t>県内需要増加額
(第２次)</t>
    <rPh sb="2" eb="4">
      <t>ジュヨウ</t>
    </rPh>
    <rPh sb="4" eb="6">
      <t>ゾウカ</t>
    </rPh>
    <rPh sb="9" eb="10">
      <t>ダイ</t>
    </rPh>
    <rPh sb="11" eb="12">
      <t>ジ</t>
    </rPh>
    <phoneticPr fontId="13"/>
  </si>
  <si>
    <t>×Ｅ[開放経済型</t>
    <rPh sb="5" eb="7">
      <t>ケイザイ</t>
    </rPh>
    <phoneticPr fontId="13"/>
  </si>
  <si>
    <t xml:space="preserve"> 粗付加価値誘発額(第２次)</t>
    <rPh sb="10" eb="11">
      <t>ダイ</t>
    </rPh>
    <rPh sb="12" eb="13">
      <t>ジ</t>
    </rPh>
    <phoneticPr fontId="13"/>
  </si>
  <si>
    <t>雇用者所得誘発額(第２次)</t>
    <rPh sb="9" eb="10">
      <t>ダイ</t>
    </rPh>
    <rPh sb="11" eb="12">
      <t>ジ</t>
    </rPh>
    <phoneticPr fontId="13"/>
  </si>
  <si>
    <t>最終需要
増加額</t>
    <rPh sb="0" eb="2">
      <t>サイシュウ</t>
    </rPh>
    <rPh sb="2" eb="4">
      <t>ジュヨウ</t>
    </rPh>
    <rPh sb="5" eb="7">
      <t>ゾウカ</t>
    </rPh>
    <rPh sb="7" eb="8">
      <t>ガク</t>
    </rPh>
    <phoneticPr fontId="2"/>
  </si>
  <si>
    <t>県内最終
需要増加額
(直接)</t>
    <rPh sb="2" eb="4">
      <t>サイシュウ</t>
    </rPh>
    <rPh sb="12" eb="14">
      <t>チョクセツ</t>
    </rPh>
    <phoneticPr fontId="2"/>
  </si>
  <si>
    <t>①</t>
    <phoneticPr fontId="2"/>
  </si>
  <si>
    <t>②</t>
    <phoneticPr fontId="2"/>
  </si>
  <si>
    <t>③</t>
    <phoneticPr fontId="2"/>
  </si>
  <si>
    <t>④</t>
    <phoneticPr fontId="2"/>
  </si>
  <si>
    <t>①×Ａ</t>
    <phoneticPr fontId="2"/>
  </si>
  <si>
    <t>②×Ｂ</t>
    <phoneticPr fontId="2"/>
  </si>
  <si>
    <t>②×Ｃ</t>
    <phoneticPr fontId="2"/>
  </si>
  <si>
    <t>(単位：百万円)</t>
    <rPh sb="1" eb="3">
      <t>タンイ</t>
    </rPh>
    <rPh sb="4" eb="5">
      <t>ヒャク</t>
    </rPh>
    <rPh sb="5" eb="7">
      <t>マンエン</t>
    </rPh>
    <phoneticPr fontId="2"/>
  </si>
  <si>
    <t>県内需要
増加額
(第１次)</t>
    <rPh sb="0" eb="2">
      <t>ケンナイ</t>
    </rPh>
    <rPh sb="10" eb="11">
      <t>ダイ</t>
    </rPh>
    <rPh sb="12" eb="13">
      <t>ジ</t>
    </rPh>
    <phoneticPr fontId="2"/>
  </si>
  <si>
    <t>⑤</t>
    <phoneticPr fontId="2"/>
  </si>
  <si>
    <t>⑥</t>
    <phoneticPr fontId="2"/>
  </si>
  <si>
    <t>②×Ｄ</t>
    <phoneticPr fontId="2"/>
  </si>
  <si>
    <t>⑤×Ａ</t>
    <phoneticPr fontId="2"/>
  </si>
  <si>
    <t>⑦</t>
    <phoneticPr fontId="2"/>
  </si>
  <si>
    <t>⑧</t>
    <phoneticPr fontId="2"/>
  </si>
  <si>
    <t>⑨</t>
    <phoneticPr fontId="2"/>
  </si>
  <si>
    <t>⑥×Ｅ</t>
    <phoneticPr fontId="2"/>
  </si>
  <si>
    <t>⑦×Ｂ</t>
    <phoneticPr fontId="2"/>
  </si>
  <si>
    <t>⑦×Ｃ</t>
    <phoneticPr fontId="2"/>
  </si>
  <si>
    <t>産業部門別
民間消費
支出増加額</t>
    <rPh sb="0" eb="2">
      <t>サンギョウ</t>
    </rPh>
    <rPh sb="2" eb="4">
      <t>ブモン</t>
    </rPh>
    <rPh sb="4" eb="5">
      <t>ベツ</t>
    </rPh>
    <rPh sb="6" eb="8">
      <t>ミンカン</t>
    </rPh>
    <rPh sb="8" eb="10">
      <t>ショウヒ</t>
    </rPh>
    <rPh sb="11" eb="13">
      <t>シシュツ</t>
    </rPh>
    <rPh sb="13" eb="16">
      <t>ゾウカガク</t>
    </rPh>
    <phoneticPr fontId="2"/>
  </si>
  <si>
    <t>県内需要
増加額
(第２次)</t>
    <rPh sb="0" eb="2">
      <t>ケンナイ</t>
    </rPh>
    <rPh sb="10" eb="11">
      <t>ダイ</t>
    </rPh>
    <rPh sb="12" eb="13">
      <t>ジ</t>
    </rPh>
    <phoneticPr fontId="2"/>
  </si>
  <si>
    <t>⑩</t>
    <phoneticPr fontId="2"/>
  </si>
  <si>
    <t>⑪</t>
    <phoneticPr fontId="2"/>
  </si>
  <si>
    <t>⑫</t>
    <phoneticPr fontId="2"/>
  </si>
  <si>
    <t>⑬</t>
    <phoneticPr fontId="2"/>
  </si>
  <si>
    <t>④＋⑨</t>
    <phoneticPr fontId="2"/>
  </si>
  <si>
    <t>⑩×Ｆ</t>
    <phoneticPr fontId="2"/>
  </si>
  <si>
    <t>⑪×Ｇ</t>
    <phoneticPr fontId="2"/>
  </si>
  <si>
    <t>⑫×Ａ</t>
    <phoneticPr fontId="2"/>
  </si>
  <si>
    <t>⑭</t>
    <phoneticPr fontId="2"/>
  </si>
  <si>
    <t>⑮</t>
    <phoneticPr fontId="2"/>
  </si>
  <si>
    <t>⑯</t>
    <phoneticPr fontId="2"/>
  </si>
  <si>
    <t>⑬×Ｅ</t>
    <phoneticPr fontId="2"/>
  </si>
  <si>
    <t>⑭×Ｂ</t>
    <phoneticPr fontId="2"/>
  </si>
  <si>
    <t>⑭×Ｃ</t>
    <phoneticPr fontId="2"/>
  </si>
  <si>
    <t>⑰</t>
    <phoneticPr fontId="2"/>
  </si>
  <si>
    <t>⑱</t>
    <phoneticPr fontId="2"/>
  </si>
  <si>
    <t>⑲</t>
    <phoneticPr fontId="2"/>
  </si>
  <si>
    <t>②＋⑦＋⑭</t>
    <phoneticPr fontId="2"/>
  </si>
  <si>
    <t>③＋⑧＋⑮</t>
    <phoneticPr fontId="2"/>
  </si>
  <si>
    <t>④＋⑨＋⑯</t>
    <phoneticPr fontId="2"/>
  </si>
  <si>
    <t>Ａ</t>
    <phoneticPr fontId="2"/>
  </si>
  <si>
    <t>Ｂ</t>
    <phoneticPr fontId="2"/>
  </si>
  <si>
    <t>Ｃ</t>
    <phoneticPr fontId="2"/>
  </si>
  <si>
    <t>Ｆ</t>
    <phoneticPr fontId="2"/>
  </si>
  <si>
    <t>Ｇ</t>
    <phoneticPr fontId="2"/>
  </si>
  <si>
    <t>開放経済型逆行列係数</t>
    <rPh sb="0" eb="2">
      <t>カイホウ</t>
    </rPh>
    <rPh sb="2" eb="4">
      <t>ケイザイ</t>
    </rPh>
    <rPh sb="4" eb="5">
      <t>ガタ</t>
    </rPh>
    <rPh sb="5" eb="8">
      <t>ギャクギョウレツ</t>
    </rPh>
    <rPh sb="8" eb="10">
      <t>ケイスウ</t>
    </rPh>
    <phoneticPr fontId="2"/>
  </si>
  <si>
    <t>Ｄ</t>
    <phoneticPr fontId="2"/>
  </si>
  <si>
    <t>Ｅ</t>
    <phoneticPr fontId="2"/>
  </si>
  <si>
    <t>②×Ｂ</t>
    <phoneticPr fontId="2"/>
  </si>
  <si>
    <t>②×Ｃ</t>
    <phoneticPr fontId="2"/>
  </si>
  <si>
    <t>②×Ｄ</t>
    <phoneticPr fontId="2"/>
  </si>
  <si>
    <t>⑤×Ａ</t>
    <phoneticPr fontId="2"/>
  </si>
  <si>
    <t>⑥×Ｅ</t>
    <phoneticPr fontId="2"/>
  </si>
  <si>
    <t>⑦×Ｂ</t>
    <phoneticPr fontId="2"/>
  </si>
  <si>
    <t>⑦×Ｃ</t>
    <phoneticPr fontId="2"/>
  </si>
  <si>
    <t>④＋⑨</t>
    <phoneticPr fontId="2"/>
  </si>
  <si>
    <t>⑩×Ｆ</t>
    <phoneticPr fontId="2"/>
  </si>
  <si>
    <t>⑪×Ｇ</t>
    <phoneticPr fontId="2"/>
  </si>
  <si>
    <t>⑫×Ａ</t>
    <phoneticPr fontId="2"/>
  </si>
  <si>
    <t>⑬×Ｅ</t>
    <phoneticPr fontId="2"/>
  </si>
  <si>
    <t>⑭×Ｂ</t>
    <phoneticPr fontId="2"/>
  </si>
  <si>
    <t>⑭×Ｃ</t>
    <phoneticPr fontId="2"/>
  </si>
  <si>
    <t>②＋⑦＋⑭</t>
    <phoneticPr fontId="2"/>
  </si>
  <si>
    <t>③＋⑧＋⑮</t>
    <phoneticPr fontId="2"/>
  </si>
  <si>
    <t>④＋⑨＋⑯</t>
    <phoneticPr fontId="2"/>
  </si>
  <si>
    <t>各種係数</t>
    <rPh sb="0" eb="2">
      <t>カクシュ</t>
    </rPh>
    <rPh sb="2" eb="4">
      <t>ケイスウ</t>
    </rPh>
    <phoneticPr fontId="2"/>
  </si>
  <si>
    <t>開放経済型
逆行列係数</t>
    <rPh sb="0" eb="2">
      <t>カイホウ</t>
    </rPh>
    <rPh sb="2" eb="4">
      <t>ケイザイ</t>
    </rPh>
    <rPh sb="4" eb="5">
      <t>ガタ</t>
    </rPh>
    <rPh sb="6" eb="9">
      <t>ギャクギョウレツ</t>
    </rPh>
    <rPh sb="9" eb="11">
      <t>ケイスウ</t>
    </rPh>
    <phoneticPr fontId="2"/>
  </si>
  <si>
    <t>Ａ</t>
    <phoneticPr fontId="2"/>
  </si>
  <si>
    <t>Ｂ</t>
    <phoneticPr fontId="2"/>
  </si>
  <si>
    <t>Ｃ</t>
    <phoneticPr fontId="2"/>
  </si>
  <si>
    <t>Ｄ</t>
    <phoneticPr fontId="2"/>
  </si>
  <si>
    <t>Ｅ</t>
    <phoneticPr fontId="2"/>
  </si>
  <si>
    <t>Ｆ</t>
    <phoneticPr fontId="2"/>
  </si>
  <si>
    <t>Ｇ</t>
    <phoneticPr fontId="2"/>
  </si>
  <si>
    <t>ア</t>
    <phoneticPr fontId="2"/>
  </si>
  <si>
    <t>イ</t>
    <phoneticPr fontId="2"/>
  </si>
  <si>
    <t>ウ=イ/ア</t>
    <phoneticPr fontId="2"/>
  </si>
  <si>
    <t>産業部門別
民間消費支出増加額</t>
    <rPh sb="0" eb="2">
      <t>サンギョウ</t>
    </rPh>
    <rPh sb="2" eb="4">
      <t>ブモン</t>
    </rPh>
    <rPh sb="4" eb="5">
      <t>ベツ</t>
    </rPh>
    <rPh sb="6" eb="8">
      <t>ミンカン</t>
    </rPh>
    <rPh sb="8" eb="10">
      <t>ショウヒ</t>
    </rPh>
    <rPh sb="10" eb="12">
      <t>シシュツ</t>
    </rPh>
    <rPh sb="12" eb="15">
      <t>ゾウカガク</t>
    </rPh>
    <phoneticPr fontId="13"/>
  </si>
  <si>
    <t>利用の手引き</t>
    <rPh sb="0" eb="2">
      <t>リヨウ</t>
    </rPh>
    <rPh sb="3" eb="5">
      <t>テビ</t>
    </rPh>
    <phoneticPr fontId="13"/>
  </si>
  <si>
    <t>　　者の最終的な需要に影響を与えるとともに、各産業で働く雇用者の賃金にも影響を</t>
    <rPh sb="14" eb="15">
      <t>アタ</t>
    </rPh>
    <rPh sb="28" eb="30">
      <t>コヨウ</t>
    </rPh>
    <phoneticPr fontId="3"/>
  </si>
  <si>
    <t>　　与えます。さらに、消費者でもある雇用者の賃金から新たな需要が生み出されるな</t>
    <rPh sb="18" eb="20">
      <t>コヨウ</t>
    </rPh>
    <phoneticPr fontId="2"/>
  </si>
  <si>
    <t>　　ど、経済活動は、それぞれ独立したものではなく、産業相互間、あるいは産業と家</t>
    <rPh sb="14" eb="16">
      <t>ドクリツ</t>
    </rPh>
    <phoneticPr fontId="2"/>
  </si>
  <si>
    <t>　　　このため、産業に新たな需要（消費、投資等）が生じたときに行われる生産は、</t>
    <rPh sb="17" eb="19">
      <t>ショウヒ</t>
    </rPh>
    <rPh sb="20" eb="22">
      <t>トウシ</t>
    </rPh>
    <rPh sb="22" eb="23">
      <t>トウ</t>
    </rPh>
    <phoneticPr fontId="3"/>
  </si>
  <si>
    <t>第２次波及効果</t>
    <rPh sb="0" eb="1">
      <t>ダイ</t>
    </rPh>
    <rPh sb="2" eb="3">
      <t>ジ</t>
    </rPh>
    <rPh sb="3" eb="5">
      <t>ハキュウ</t>
    </rPh>
    <rPh sb="5" eb="7">
      <t>コウカ</t>
    </rPh>
    <phoneticPr fontId="2"/>
  </si>
  <si>
    <t>非印刷-投入係数表</t>
    <rPh sb="0" eb="1">
      <t>ヒ</t>
    </rPh>
    <rPh sb="1" eb="3">
      <t>インサツ</t>
    </rPh>
    <rPh sb="4" eb="6">
      <t>トウニュウ</t>
    </rPh>
    <rPh sb="6" eb="8">
      <t>ケイスウ</t>
    </rPh>
    <rPh sb="8" eb="9">
      <t>ヒョウ</t>
    </rPh>
    <phoneticPr fontId="2"/>
  </si>
  <si>
    <t>非印刷-開放経済型逆行列係数表</t>
    <rPh sb="0" eb="1">
      <t>ヒ</t>
    </rPh>
    <rPh sb="1" eb="3">
      <t>インサツ</t>
    </rPh>
    <rPh sb="4" eb="6">
      <t>カイホウ</t>
    </rPh>
    <rPh sb="6" eb="8">
      <t>ケイザイ</t>
    </rPh>
    <rPh sb="8" eb="9">
      <t>ガタ</t>
    </rPh>
    <rPh sb="9" eb="12">
      <t>ギャクギョウレツ</t>
    </rPh>
    <rPh sb="12" eb="14">
      <t>ケイスウ</t>
    </rPh>
    <rPh sb="14" eb="15">
      <t>ヒョウ</t>
    </rPh>
    <phoneticPr fontId="2"/>
  </si>
  <si>
    <t>４．その他</t>
    <rPh sb="4" eb="5">
      <t>タ</t>
    </rPh>
    <phoneticPr fontId="2"/>
  </si>
  <si>
    <t>石油・石炭製品</t>
  </si>
  <si>
    <t>窯業・土石製品</t>
  </si>
  <si>
    <t>36</t>
  </si>
  <si>
    <t>列和</t>
    <rPh sb="0" eb="1">
      <t>レツ</t>
    </rPh>
    <rPh sb="1" eb="2">
      <t>ワ</t>
    </rPh>
    <phoneticPr fontId="4"/>
  </si>
  <si>
    <t>うち県内需要増加額</t>
    <rPh sb="4" eb="6">
      <t>ジュヨウ</t>
    </rPh>
    <phoneticPr fontId="13"/>
  </si>
  <si>
    <t>４　備考</t>
    <rPh sb="2" eb="4">
      <t>ビコウ</t>
    </rPh>
    <phoneticPr fontId="13"/>
  </si>
  <si>
    <t>産業部門別経済波及効果（総合効果）</t>
    <rPh sb="12" eb="14">
      <t>ソウゴウ</t>
    </rPh>
    <rPh sb="14" eb="16">
      <t>コウカ</t>
    </rPh>
    <phoneticPr fontId="13"/>
  </si>
  <si>
    <t>　民間消費支出構成比</t>
    <rPh sb="1" eb="3">
      <t>ミンカン</t>
    </rPh>
    <rPh sb="3" eb="5">
      <t>ショウヒ</t>
    </rPh>
    <rPh sb="5" eb="7">
      <t>シシュツ</t>
    </rPh>
    <rPh sb="7" eb="10">
      <t>コウセイヒ</t>
    </rPh>
    <phoneticPr fontId="2"/>
  </si>
  <si>
    <t>３．利用上の注意事項</t>
    <rPh sb="2" eb="5">
      <t>リヨウジョウ</t>
    </rPh>
    <rPh sb="6" eb="8">
      <t>チュウイ</t>
    </rPh>
    <rPh sb="8" eb="10">
      <t>ジコウ</t>
    </rPh>
    <phoneticPr fontId="2"/>
  </si>
  <si>
    <t>①　本分析ツールにおいて設定している事項</t>
    <rPh sb="2" eb="3">
      <t>ホン</t>
    </rPh>
    <rPh sb="3" eb="5">
      <t>ブンセキ</t>
    </rPh>
    <rPh sb="12" eb="14">
      <t>セッテイ</t>
    </rPh>
    <rPh sb="18" eb="20">
      <t>ジコウ</t>
    </rPh>
    <phoneticPr fontId="2"/>
  </si>
  <si>
    <t>　・　逆行列係数は開放経済型を使用しています。</t>
    <rPh sb="3" eb="4">
      <t>ギャク</t>
    </rPh>
    <rPh sb="4" eb="6">
      <t>ギョウレツ</t>
    </rPh>
    <rPh sb="6" eb="8">
      <t>ケイスウ</t>
    </rPh>
    <rPh sb="9" eb="11">
      <t>カイホウ</t>
    </rPh>
    <rPh sb="11" eb="13">
      <t>ケイザイ</t>
    </rPh>
    <rPh sb="13" eb="14">
      <t>カタ</t>
    </rPh>
    <rPh sb="15" eb="17">
      <t>シヨウ</t>
    </rPh>
    <phoneticPr fontId="2"/>
  </si>
  <si>
    <t>　・　波及効果は、生産誘発額、粗付加価値誘発額、雇用者所得誘発額、</t>
    <rPh sb="3" eb="7">
      <t>ハキュウコウカ</t>
    </rPh>
    <rPh sb="9" eb="11">
      <t>セイサン</t>
    </rPh>
    <rPh sb="11" eb="13">
      <t>ユウハツ</t>
    </rPh>
    <rPh sb="13" eb="14">
      <t>ガク</t>
    </rPh>
    <rPh sb="15" eb="16">
      <t>ソ</t>
    </rPh>
    <rPh sb="16" eb="18">
      <t>フカ</t>
    </rPh>
    <rPh sb="18" eb="20">
      <t>カチ</t>
    </rPh>
    <rPh sb="20" eb="22">
      <t>ユウハツ</t>
    </rPh>
    <rPh sb="22" eb="23">
      <t>ガク</t>
    </rPh>
    <rPh sb="24" eb="27">
      <t>コヨウシャ</t>
    </rPh>
    <rPh sb="27" eb="29">
      <t>ショトク</t>
    </rPh>
    <rPh sb="29" eb="31">
      <t>ユウハツ</t>
    </rPh>
    <rPh sb="31" eb="32">
      <t>ガク</t>
    </rPh>
    <phoneticPr fontId="2"/>
  </si>
  <si>
    <t>　　従業者誘発数、雇用者誘発数を第２次波及効果まで測定します。</t>
    <rPh sb="2" eb="5">
      <t>ジュウギョウシャ</t>
    </rPh>
    <rPh sb="5" eb="7">
      <t>ユウハツ</t>
    </rPh>
    <rPh sb="7" eb="8">
      <t>スウ</t>
    </rPh>
    <rPh sb="9" eb="12">
      <t>コヨウシャ</t>
    </rPh>
    <rPh sb="12" eb="14">
      <t>ユウハツ</t>
    </rPh>
    <rPh sb="14" eb="15">
      <t>スウ</t>
    </rPh>
    <rPh sb="16" eb="17">
      <t>ダイ</t>
    </rPh>
    <rPh sb="18" eb="19">
      <t>ジ</t>
    </rPh>
    <rPh sb="19" eb="21">
      <t>ハキュウ</t>
    </rPh>
    <rPh sb="21" eb="23">
      <t>コウカ</t>
    </rPh>
    <rPh sb="25" eb="27">
      <t>ソクテイ</t>
    </rPh>
    <phoneticPr fontId="2"/>
  </si>
  <si>
    <t>　・　粗付加価値からの再波及分については、雇用者所得のみが消費に</t>
    <rPh sb="3" eb="4">
      <t>ソ</t>
    </rPh>
    <rPh sb="4" eb="6">
      <t>フカ</t>
    </rPh>
    <rPh sb="6" eb="8">
      <t>カチ</t>
    </rPh>
    <rPh sb="11" eb="12">
      <t>サイ</t>
    </rPh>
    <rPh sb="12" eb="14">
      <t>ハキュウ</t>
    </rPh>
    <rPh sb="14" eb="15">
      <t>ブン</t>
    </rPh>
    <rPh sb="21" eb="24">
      <t>コヨウシャ</t>
    </rPh>
    <rPh sb="24" eb="26">
      <t>ショトク</t>
    </rPh>
    <rPh sb="29" eb="31">
      <t>ショウヒ</t>
    </rPh>
    <phoneticPr fontId="2"/>
  </si>
  <si>
    <t>　　転換すると仮定しています。</t>
    <rPh sb="2" eb="4">
      <t>テンカン</t>
    </rPh>
    <rPh sb="7" eb="9">
      <t>カテイ</t>
    </rPh>
    <phoneticPr fontId="2"/>
  </si>
  <si>
    <t>　・　消費パターンは、取引基本表の民間消費支出の構成比と同じと仮</t>
    <rPh sb="3" eb="5">
      <t>ショウヒ</t>
    </rPh>
    <rPh sb="11" eb="13">
      <t>トリヒキ</t>
    </rPh>
    <rPh sb="13" eb="16">
      <t>キホンヒョウ</t>
    </rPh>
    <rPh sb="17" eb="19">
      <t>ミンカン</t>
    </rPh>
    <rPh sb="19" eb="21">
      <t>ショウヒ</t>
    </rPh>
    <rPh sb="21" eb="23">
      <t>シシュツ</t>
    </rPh>
    <rPh sb="24" eb="27">
      <t>コウセイヒ</t>
    </rPh>
    <rPh sb="28" eb="29">
      <t>オナ</t>
    </rPh>
    <rPh sb="31" eb="32">
      <t>カリ</t>
    </rPh>
    <phoneticPr fontId="2"/>
  </si>
  <si>
    <t>　　定しています。</t>
    <rPh sb="2" eb="3">
      <t>サダム</t>
    </rPh>
    <phoneticPr fontId="2"/>
  </si>
  <si>
    <t>②　本分析ツールが利用できない事例　</t>
    <rPh sb="2" eb="3">
      <t>ホン</t>
    </rPh>
    <rPh sb="3" eb="5">
      <t>ブンセキ</t>
    </rPh>
    <rPh sb="9" eb="11">
      <t>リヨウ</t>
    </rPh>
    <rPh sb="15" eb="17">
      <t>ジレイ</t>
    </rPh>
    <phoneticPr fontId="2"/>
  </si>
  <si>
    <t>　・　秋田県内の産業に需要が発生しないことが明らかな場合。</t>
    <rPh sb="3" eb="5">
      <t>アキタ</t>
    </rPh>
    <rPh sb="5" eb="7">
      <t>ケンナイ</t>
    </rPh>
    <rPh sb="8" eb="10">
      <t>サンギョウ</t>
    </rPh>
    <rPh sb="11" eb="13">
      <t>ジュヨウ</t>
    </rPh>
    <rPh sb="14" eb="16">
      <t>ハッセイ</t>
    </rPh>
    <rPh sb="22" eb="23">
      <t>アキ</t>
    </rPh>
    <rPh sb="26" eb="28">
      <t>バアイ</t>
    </rPh>
    <phoneticPr fontId="2"/>
  </si>
  <si>
    <t>　・　需要が発生する産業が特定できない場合。</t>
    <rPh sb="3" eb="5">
      <t>ジュヨウ</t>
    </rPh>
    <rPh sb="6" eb="8">
      <t>ハッセイ</t>
    </rPh>
    <rPh sb="10" eb="12">
      <t>サンギョウ</t>
    </rPh>
    <rPh sb="13" eb="15">
      <t>トクテイ</t>
    </rPh>
    <rPh sb="19" eb="21">
      <t>バアイ</t>
    </rPh>
    <phoneticPr fontId="2"/>
  </si>
  <si>
    <t>　　　　例）使途の特定できない補助金等</t>
    <rPh sb="4" eb="5">
      <t>レイ</t>
    </rPh>
    <rPh sb="6" eb="8">
      <t>シト</t>
    </rPh>
    <rPh sb="9" eb="11">
      <t>トクテイ</t>
    </rPh>
    <rPh sb="15" eb="18">
      <t>ホジョキン</t>
    </rPh>
    <rPh sb="18" eb="19">
      <t>ナド</t>
    </rPh>
    <phoneticPr fontId="2"/>
  </si>
  <si>
    <t>　　る場合。</t>
    <rPh sb="3" eb="5">
      <t>バアイ</t>
    </rPh>
    <phoneticPr fontId="2"/>
  </si>
  <si>
    <t>③　経済波及効果分析について</t>
    <rPh sb="2" eb="4">
      <t>ケイザイ</t>
    </rPh>
    <rPh sb="4" eb="6">
      <t>ハキュウ</t>
    </rPh>
    <rPh sb="6" eb="8">
      <t>コウカ</t>
    </rPh>
    <rPh sb="8" eb="10">
      <t>ブンセキ</t>
    </rPh>
    <phoneticPr fontId="2"/>
  </si>
  <si>
    <t>　・　分析結果は、産業連関表の作成対象年の価格で表示されています。</t>
    <rPh sb="3" eb="5">
      <t>ブンセキ</t>
    </rPh>
    <rPh sb="5" eb="7">
      <t>ケッカ</t>
    </rPh>
    <rPh sb="9" eb="11">
      <t>サンギョウ</t>
    </rPh>
    <rPh sb="11" eb="13">
      <t>レンカン</t>
    </rPh>
    <rPh sb="13" eb="14">
      <t>ヒョウ</t>
    </rPh>
    <rPh sb="15" eb="17">
      <t>サクセイ</t>
    </rPh>
    <rPh sb="17" eb="19">
      <t>タイショウ</t>
    </rPh>
    <rPh sb="19" eb="20">
      <t>ドシ</t>
    </rPh>
    <rPh sb="21" eb="23">
      <t>カカク</t>
    </rPh>
    <rPh sb="24" eb="26">
      <t>ヒョウジ</t>
    </rPh>
    <phoneticPr fontId="2"/>
  </si>
  <si>
    <t>　・　生産が２倍になれば原材料等の投入量も２倍になるという線形的</t>
    <rPh sb="3" eb="5">
      <t>セイサン</t>
    </rPh>
    <rPh sb="7" eb="8">
      <t>バイ</t>
    </rPh>
    <rPh sb="12" eb="15">
      <t>ゲンザイリョウ</t>
    </rPh>
    <rPh sb="15" eb="16">
      <t>ナド</t>
    </rPh>
    <rPh sb="17" eb="20">
      <t>トウニュウリョウ</t>
    </rPh>
    <rPh sb="22" eb="23">
      <t>バイ</t>
    </rPh>
    <rPh sb="29" eb="31">
      <t>センケイ</t>
    </rPh>
    <rPh sb="31" eb="32">
      <t>テキ</t>
    </rPh>
    <phoneticPr fontId="2"/>
  </si>
  <si>
    <t>　　な比例関係を仮定しています。</t>
    <rPh sb="3" eb="5">
      <t>ヒレイ</t>
    </rPh>
    <rPh sb="5" eb="7">
      <t>カンケイ</t>
    </rPh>
    <rPh sb="8" eb="10">
      <t>カテイ</t>
    </rPh>
    <phoneticPr fontId="2"/>
  </si>
  <si>
    <t>　・　複数の産業部門が行った生産活動の総効果は、各部門が個別に行っ</t>
    <rPh sb="3" eb="5">
      <t>フクスウ</t>
    </rPh>
    <rPh sb="6" eb="8">
      <t>サンギョウ</t>
    </rPh>
    <rPh sb="8" eb="10">
      <t>ブモン</t>
    </rPh>
    <rPh sb="11" eb="12">
      <t>オコナ</t>
    </rPh>
    <rPh sb="14" eb="16">
      <t>セイサン</t>
    </rPh>
    <rPh sb="16" eb="18">
      <t>カツドウ</t>
    </rPh>
    <rPh sb="19" eb="20">
      <t>ソウ</t>
    </rPh>
    <rPh sb="20" eb="22">
      <t>コウカ</t>
    </rPh>
    <rPh sb="24" eb="25">
      <t>カク</t>
    </rPh>
    <rPh sb="25" eb="27">
      <t>ブモン</t>
    </rPh>
    <rPh sb="28" eb="30">
      <t>コベツ</t>
    </rPh>
    <rPh sb="31" eb="32">
      <t>オコナ</t>
    </rPh>
    <phoneticPr fontId="2"/>
  </si>
  <si>
    <t>　　た生産活動の和に等しいと想定されます。つまり、各生産活動間の</t>
    <rPh sb="3" eb="5">
      <t>セイサン</t>
    </rPh>
    <rPh sb="5" eb="7">
      <t>カツドウ</t>
    </rPh>
    <rPh sb="8" eb="9">
      <t>ワ</t>
    </rPh>
    <rPh sb="10" eb="11">
      <t>ヒト</t>
    </rPh>
    <rPh sb="14" eb="16">
      <t>ソウテイ</t>
    </rPh>
    <rPh sb="25" eb="26">
      <t>カク</t>
    </rPh>
    <rPh sb="26" eb="28">
      <t>セイサン</t>
    </rPh>
    <rPh sb="28" eb="30">
      <t>カツドウ</t>
    </rPh>
    <rPh sb="30" eb="31">
      <t>カン</t>
    </rPh>
    <phoneticPr fontId="2"/>
  </si>
  <si>
    <t>　　相互干渉はなく、「外部経済」や「外部不経済」は存在しないと仮</t>
    <rPh sb="2" eb="4">
      <t>ソウゴ</t>
    </rPh>
    <rPh sb="4" eb="6">
      <t>カンショウ</t>
    </rPh>
    <rPh sb="11" eb="13">
      <t>ガイブ</t>
    </rPh>
    <rPh sb="13" eb="15">
      <t>ケイザイ</t>
    </rPh>
    <rPh sb="18" eb="20">
      <t>ガイブ</t>
    </rPh>
    <rPh sb="20" eb="23">
      <t>フケイザイ</t>
    </rPh>
    <rPh sb="25" eb="27">
      <t>ソンザイ</t>
    </rPh>
    <rPh sb="31" eb="32">
      <t>カリ</t>
    </rPh>
    <phoneticPr fontId="2"/>
  </si>
  <si>
    <t>　・　生産技術や県内自給率などの経済的条件は、生産波及過程におい</t>
    <rPh sb="3" eb="5">
      <t>セイサン</t>
    </rPh>
    <rPh sb="5" eb="7">
      <t>ギジュツ</t>
    </rPh>
    <rPh sb="8" eb="10">
      <t>ケンナイ</t>
    </rPh>
    <rPh sb="10" eb="13">
      <t>ジキュウリツ</t>
    </rPh>
    <rPh sb="16" eb="18">
      <t>ケイザイ</t>
    </rPh>
    <rPh sb="18" eb="19">
      <t>テキ</t>
    </rPh>
    <rPh sb="19" eb="21">
      <t>ジョウケン</t>
    </rPh>
    <rPh sb="23" eb="25">
      <t>セイサン</t>
    </rPh>
    <rPh sb="25" eb="27">
      <t>ハキュウ</t>
    </rPh>
    <rPh sb="27" eb="29">
      <t>カテイ</t>
    </rPh>
    <phoneticPr fontId="2"/>
  </si>
  <si>
    <t>　　て変化しないと仮定しています。</t>
    <rPh sb="3" eb="5">
      <t>ヘンカ</t>
    </rPh>
    <rPh sb="9" eb="11">
      <t>カテイ</t>
    </rPh>
    <phoneticPr fontId="2"/>
  </si>
  <si>
    <t>　・　ある産業部門に需要が発生しても、過剰在庫がある場合、通常は</t>
    <rPh sb="5" eb="7">
      <t>サンギョウ</t>
    </rPh>
    <rPh sb="7" eb="9">
      <t>ブモン</t>
    </rPh>
    <rPh sb="10" eb="12">
      <t>ジュヨウ</t>
    </rPh>
    <rPh sb="13" eb="15">
      <t>ハッセイ</t>
    </rPh>
    <rPh sb="19" eb="21">
      <t>カジョウ</t>
    </rPh>
    <rPh sb="21" eb="23">
      <t>ザイコ</t>
    </rPh>
    <rPh sb="26" eb="28">
      <t>バアイ</t>
    </rPh>
    <rPh sb="29" eb="31">
      <t>ツウジョウ</t>
    </rPh>
    <phoneticPr fontId="2"/>
  </si>
  <si>
    <t>　　在庫品から使用されていくので、実際の生産誘発までには時間を要</t>
    <rPh sb="2" eb="5">
      <t>ザイコヒン</t>
    </rPh>
    <rPh sb="7" eb="9">
      <t>シヨウ</t>
    </rPh>
    <rPh sb="17" eb="19">
      <t>ジッサイ</t>
    </rPh>
    <rPh sb="20" eb="22">
      <t>セイサン</t>
    </rPh>
    <rPh sb="22" eb="24">
      <t>ユウハツ</t>
    </rPh>
    <rPh sb="28" eb="30">
      <t>ジカン</t>
    </rPh>
    <rPh sb="31" eb="32">
      <t>ヨウ</t>
    </rPh>
    <phoneticPr fontId="2"/>
  </si>
  <si>
    <t>　　しますが、その点は考慮されていません。</t>
    <rPh sb="9" eb="10">
      <t>テン</t>
    </rPh>
    <rPh sb="11" eb="13">
      <t>コウリョ</t>
    </rPh>
    <phoneticPr fontId="2"/>
  </si>
  <si>
    <t>　　　また、波及効果の所要時間は明確ではなく、必ずしも１年以内に</t>
    <rPh sb="6" eb="10">
      <t>ハキュウコウカ</t>
    </rPh>
    <rPh sb="11" eb="13">
      <t>ショヨウ</t>
    </rPh>
    <rPh sb="13" eb="15">
      <t>ジカン</t>
    </rPh>
    <rPh sb="16" eb="18">
      <t>メイカク</t>
    </rPh>
    <rPh sb="23" eb="24">
      <t>カナラ</t>
    </rPh>
    <rPh sb="28" eb="29">
      <t>ネン</t>
    </rPh>
    <rPh sb="29" eb="31">
      <t>イナイ</t>
    </rPh>
    <phoneticPr fontId="2"/>
  </si>
  <si>
    <t>　　起こるとは限りません。</t>
    <rPh sb="2" eb="3">
      <t>オ</t>
    </rPh>
    <rPh sb="7" eb="8">
      <t>カギ</t>
    </rPh>
    <phoneticPr fontId="2"/>
  </si>
  <si>
    <t>　・　ある産業部門に需要が生じた場合、各産業がその需要に応えるだ</t>
    <rPh sb="5" eb="7">
      <t>サンギョウ</t>
    </rPh>
    <rPh sb="7" eb="9">
      <t>ブモン</t>
    </rPh>
    <rPh sb="10" eb="12">
      <t>ジュヨウ</t>
    </rPh>
    <rPh sb="13" eb="14">
      <t>ショウ</t>
    </rPh>
    <rPh sb="16" eb="18">
      <t>バアイ</t>
    </rPh>
    <rPh sb="19" eb="20">
      <t>カク</t>
    </rPh>
    <rPh sb="20" eb="22">
      <t>サンギョウ</t>
    </rPh>
    <rPh sb="25" eb="27">
      <t>ジュヨウ</t>
    </rPh>
    <rPh sb="28" eb="29">
      <t>コタ</t>
    </rPh>
    <phoneticPr fontId="2"/>
  </si>
  <si>
    <t>　　けの生産能力があるか否かという点（生産能力の限界）が無視され</t>
    <rPh sb="4" eb="6">
      <t>セイサン</t>
    </rPh>
    <rPh sb="6" eb="8">
      <t>ノウリョク</t>
    </rPh>
    <rPh sb="12" eb="13">
      <t>イナ</t>
    </rPh>
    <rPh sb="17" eb="18">
      <t>テン</t>
    </rPh>
    <rPh sb="19" eb="21">
      <t>セイサン</t>
    </rPh>
    <rPh sb="21" eb="23">
      <t>ノウリョク</t>
    </rPh>
    <rPh sb="24" eb="26">
      <t>ゲンカイ</t>
    </rPh>
    <rPh sb="28" eb="30">
      <t>ムシ</t>
    </rPh>
    <phoneticPr fontId="2"/>
  </si>
  <si>
    <t>④　雇用分析について</t>
    <rPh sb="2" eb="4">
      <t>コヨウ</t>
    </rPh>
    <rPh sb="4" eb="6">
      <t>ブンセキ</t>
    </rPh>
    <phoneticPr fontId="2"/>
  </si>
  <si>
    <t>　・　生産の増加に対処する場合、従業者数を増やすだけではなく、所</t>
    <rPh sb="3" eb="5">
      <t>セイサン</t>
    </rPh>
    <rPh sb="6" eb="8">
      <t>ゾウカ</t>
    </rPh>
    <rPh sb="9" eb="11">
      <t>タイショ</t>
    </rPh>
    <rPh sb="13" eb="15">
      <t>バアイ</t>
    </rPh>
    <rPh sb="16" eb="18">
      <t>ジュウギョウ</t>
    </rPh>
    <rPh sb="18" eb="19">
      <t>シャ</t>
    </rPh>
    <rPh sb="19" eb="20">
      <t>スウ</t>
    </rPh>
    <rPh sb="21" eb="22">
      <t>フ</t>
    </rPh>
    <rPh sb="31" eb="32">
      <t>トコロ</t>
    </rPh>
    <phoneticPr fontId="2"/>
  </si>
  <si>
    <t>　　定外労働時間の増加や生産設備の増強により生産性を向上させる方</t>
    <rPh sb="2" eb="3">
      <t>サダム</t>
    </rPh>
    <rPh sb="3" eb="4">
      <t>ガイ</t>
    </rPh>
    <rPh sb="4" eb="6">
      <t>ロウドウ</t>
    </rPh>
    <rPh sb="6" eb="8">
      <t>ジカン</t>
    </rPh>
    <rPh sb="9" eb="11">
      <t>ゾウカ</t>
    </rPh>
    <rPh sb="12" eb="14">
      <t>セイサン</t>
    </rPh>
    <rPh sb="14" eb="16">
      <t>セツビ</t>
    </rPh>
    <rPh sb="17" eb="19">
      <t>ゾウキョウ</t>
    </rPh>
    <rPh sb="22" eb="25">
      <t>セイサンセイ</t>
    </rPh>
    <rPh sb="26" eb="28">
      <t>コウジョウ</t>
    </rPh>
    <rPh sb="31" eb="32">
      <t>ホウ</t>
    </rPh>
    <phoneticPr fontId="2"/>
  </si>
  <si>
    <t>　　法等もあります。そのため、必ずしも計算どおりの従業者数の増加</t>
    <rPh sb="2" eb="3">
      <t>ホウ</t>
    </rPh>
    <rPh sb="3" eb="4">
      <t>ナド</t>
    </rPh>
    <rPh sb="15" eb="16">
      <t>カナラ</t>
    </rPh>
    <rPh sb="19" eb="21">
      <t>ケイサン</t>
    </rPh>
    <rPh sb="25" eb="28">
      <t>ジュウギョウシャ</t>
    </rPh>
    <rPh sb="28" eb="29">
      <t>スウ</t>
    </rPh>
    <rPh sb="30" eb="32">
      <t>ゾウカ</t>
    </rPh>
    <phoneticPr fontId="2"/>
  </si>
  <si>
    <t>　　が見込めるとは限りません。</t>
    <rPh sb="3" eb="5">
      <t>ミコ</t>
    </rPh>
    <rPh sb="9" eb="10">
      <t>カギ</t>
    </rPh>
    <phoneticPr fontId="2"/>
  </si>
  <si>
    <t>⑤　その他の留意点</t>
    <rPh sb="4" eb="5">
      <t>タ</t>
    </rPh>
    <rPh sb="6" eb="9">
      <t>リュウイテン</t>
    </rPh>
    <phoneticPr fontId="2"/>
  </si>
  <si>
    <t>　・　与件データや消費転換率等の各種係数の設定条件により、分析結</t>
    <rPh sb="3" eb="5">
      <t>ヨケン</t>
    </rPh>
    <rPh sb="9" eb="11">
      <t>ショウヒ</t>
    </rPh>
    <rPh sb="11" eb="13">
      <t>テンカン</t>
    </rPh>
    <rPh sb="13" eb="14">
      <t>リツ</t>
    </rPh>
    <rPh sb="14" eb="15">
      <t>ナド</t>
    </rPh>
    <rPh sb="16" eb="18">
      <t>カクシュ</t>
    </rPh>
    <rPh sb="18" eb="20">
      <t>ケイスウ</t>
    </rPh>
    <rPh sb="21" eb="23">
      <t>セッテイ</t>
    </rPh>
    <rPh sb="23" eb="25">
      <t>ジョウケン</t>
    </rPh>
    <rPh sb="29" eb="31">
      <t>ブンセキ</t>
    </rPh>
    <rPh sb="31" eb="32">
      <t>ムスブ</t>
    </rPh>
    <phoneticPr fontId="2"/>
  </si>
  <si>
    <t>　　果は異なります。</t>
    <rPh sb="2" eb="3">
      <t>ハタシ</t>
    </rPh>
    <rPh sb="4" eb="5">
      <t>コト</t>
    </rPh>
    <phoneticPr fontId="2"/>
  </si>
  <si>
    <t>　・　以上のことから、本分析ツールの使用と分析結果については、各</t>
    <rPh sb="3" eb="5">
      <t>イジョウ</t>
    </rPh>
    <rPh sb="11" eb="12">
      <t>ホン</t>
    </rPh>
    <rPh sb="12" eb="14">
      <t>ブンセキ</t>
    </rPh>
    <rPh sb="18" eb="20">
      <t>シヨウ</t>
    </rPh>
    <rPh sb="21" eb="23">
      <t>ブンセキ</t>
    </rPh>
    <rPh sb="23" eb="25">
      <t>ケッカ</t>
    </rPh>
    <rPh sb="31" eb="32">
      <t>カク</t>
    </rPh>
    <phoneticPr fontId="2"/>
  </si>
  <si>
    <t>　絡ください。</t>
    <rPh sb="1" eb="2">
      <t>ラク</t>
    </rPh>
    <phoneticPr fontId="2"/>
  </si>
  <si>
    <t>２　当初設定</t>
    <phoneticPr fontId="13"/>
  </si>
  <si>
    <t>消費転換率</t>
    <phoneticPr fontId="13"/>
  </si>
  <si>
    <t>３　分析結果</t>
    <phoneticPr fontId="13"/>
  </si>
  <si>
    <t>(単位：百万円、人）</t>
    <rPh sb="1" eb="3">
      <t>タンイ</t>
    </rPh>
    <rPh sb="4" eb="5">
      <t>ヒャク</t>
    </rPh>
    <rPh sb="5" eb="7">
      <t>マンエン</t>
    </rPh>
    <rPh sb="8" eb="9">
      <t>ニン</t>
    </rPh>
    <phoneticPr fontId="13"/>
  </si>
  <si>
    <t>生産誘発額</t>
    <rPh sb="0" eb="2">
      <t>セイサン</t>
    </rPh>
    <rPh sb="2" eb="5">
      <t>ユウハツガク</t>
    </rPh>
    <phoneticPr fontId="13"/>
  </si>
  <si>
    <t>粗付加価値
誘　発　額</t>
    <rPh sb="0" eb="1">
      <t>ソ</t>
    </rPh>
    <rPh sb="1" eb="3">
      <t>フカ</t>
    </rPh>
    <rPh sb="3" eb="5">
      <t>カチ</t>
    </rPh>
    <phoneticPr fontId="13"/>
  </si>
  <si>
    <t>雇用者所得
誘　発　額</t>
    <phoneticPr fontId="13"/>
  </si>
  <si>
    <t>従　業　者
誘　発　数</t>
    <rPh sb="0" eb="1">
      <t>ジュウ</t>
    </rPh>
    <rPh sb="2" eb="3">
      <t>ギョウ</t>
    </rPh>
    <rPh sb="4" eb="5">
      <t>シャ</t>
    </rPh>
    <rPh sb="6" eb="7">
      <t>ユウ</t>
    </rPh>
    <rPh sb="8" eb="9">
      <t>ハツ</t>
    </rPh>
    <rPh sb="10" eb="11">
      <t>スウ</t>
    </rPh>
    <phoneticPr fontId="13"/>
  </si>
  <si>
    <t>雇　用　者
誘　発　数</t>
    <rPh sb="0" eb="1">
      <t>ヤトイ</t>
    </rPh>
    <rPh sb="2" eb="3">
      <t>ヨウ</t>
    </rPh>
    <rPh sb="4" eb="5">
      <t>シャ</t>
    </rPh>
    <rPh sb="6" eb="7">
      <t>ユウ</t>
    </rPh>
    <rPh sb="8" eb="9">
      <t>ハツ</t>
    </rPh>
    <rPh sb="10" eb="11">
      <t>スウ</t>
    </rPh>
    <phoneticPr fontId="13"/>
  </si>
  <si>
    <t>直接効果</t>
    <phoneticPr fontId="13"/>
  </si>
  <si>
    <t>総合効果</t>
    <phoneticPr fontId="13"/>
  </si>
  <si>
    <t>波及効果倍率（倍）</t>
    <rPh sb="7" eb="8">
      <t>バイ</t>
    </rPh>
    <phoneticPr fontId="13"/>
  </si>
  <si>
    <t>　※　波及効果倍率は当初設定の最終需要増加額に対するものです。</t>
    <phoneticPr fontId="13"/>
  </si>
  <si>
    <t>　※　端数処理の関係で、内訳の計と合計が一致しない場合があります。</t>
    <rPh sb="3" eb="5">
      <t>ハスウ</t>
    </rPh>
    <rPh sb="5" eb="7">
      <t>ショリ</t>
    </rPh>
    <rPh sb="8" eb="10">
      <t>カンケイ</t>
    </rPh>
    <rPh sb="12" eb="14">
      <t>ウチワケ</t>
    </rPh>
    <rPh sb="15" eb="16">
      <t>ケイ</t>
    </rPh>
    <rPh sb="17" eb="19">
      <t>ゴウケイ</t>
    </rPh>
    <rPh sb="20" eb="22">
      <t>イッチ</t>
    </rPh>
    <rPh sb="25" eb="27">
      <t>バアイ</t>
    </rPh>
    <phoneticPr fontId="13"/>
  </si>
  <si>
    <t>　※　逆行列係数は、開放経済型を使用しています。</t>
    <rPh sb="3" eb="4">
      <t>ギャク</t>
    </rPh>
    <rPh sb="4" eb="6">
      <t>ギョウレツ</t>
    </rPh>
    <rPh sb="6" eb="8">
      <t>ケイスウ</t>
    </rPh>
    <rPh sb="10" eb="12">
      <t>カイホウ</t>
    </rPh>
    <rPh sb="12" eb="14">
      <t>ケイザイ</t>
    </rPh>
    <rPh sb="14" eb="15">
      <t>カタ</t>
    </rPh>
    <rPh sb="16" eb="18">
      <t>シヨウ</t>
    </rPh>
    <phoneticPr fontId="13"/>
  </si>
  <si>
    <t>就業係数</t>
    <rPh sb="0" eb="2">
      <t>シュウギョウ</t>
    </rPh>
    <rPh sb="2" eb="4">
      <t>ケイスウ</t>
    </rPh>
    <phoneticPr fontId="2"/>
  </si>
  <si>
    <t>雇用係数</t>
    <rPh sb="0" eb="2">
      <t>コヨウ</t>
    </rPh>
    <rPh sb="2" eb="4">
      <t>ケイスウ</t>
    </rPh>
    <phoneticPr fontId="2"/>
  </si>
  <si>
    <t>Ｈ</t>
    <phoneticPr fontId="2"/>
  </si>
  <si>
    <t>Ｉ</t>
    <phoneticPr fontId="2"/>
  </si>
  <si>
    <t>非印刷-雇用表</t>
    <rPh sb="0" eb="1">
      <t>ヒ</t>
    </rPh>
    <rPh sb="1" eb="3">
      <t>インサツ</t>
    </rPh>
    <rPh sb="4" eb="6">
      <t>コヨウ</t>
    </rPh>
    <rPh sb="6" eb="7">
      <t>ヒョウ</t>
    </rPh>
    <phoneticPr fontId="2"/>
  </si>
  <si>
    <t>（単位：人）</t>
    <rPh sb="4" eb="5">
      <t>ニン</t>
    </rPh>
    <phoneticPr fontId="2"/>
  </si>
  <si>
    <t>従業者総数</t>
  </si>
  <si>
    <t>個人業主</t>
  </si>
  <si>
    <t>家族従業者</t>
  </si>
  <si>
    <t>有給役員
・雇用者</t>
  </si>
  <si>
    <t>有給役員</t>
  </si>
  <si>
    <t>雇用者</t>
  </si>
  <si>
    <t>常用雇用者</t>
  </si>
  <si>
    <t>合計</t>
    <rPh sb="0" eb="2">
      <t>ゴウケイ</t>
    </rPh>
    <phoneticPr fontId="2"/>
  </si>
  <si>
    <t>(単位：人)</t>
    <rPh sb="1" eb="3">
      <t>タンイ</t>
    </rPh>
    <rPh sb="4" eb="5">
      <t>ニン</t>
    </rPh>
    <phoneticPr fontId="2"/>
  </si>
  <si>
    <t>従業者
誘発数
(直接)</t>
    <rPh sb="0" eb="3">
      <t>ジュウギョウシャ</t>
    </rPh>
    <rPh sb="4" eb="6">
      <t>ユウハツ</t>
    </rPh>
    <rPh sb="6" eb="7">
      <t>スウ</t>
    </rPh>
    <rPh sb="9" eb="11">
      <t>チョクセツ</t>
    </rPh>
    <phoneticPr fontId="2"/>
  </si>
  <si>
    <t>雇用者
誘発数
(直接)</t>
    <rPh sb="0" eb="3">
      <t>コヨウシャ</t>
    </rPh>
    <rPh sb="4" eb="6">
      <t>ユウハツ</t>
    </rPh>
    <rPh sb="6" eb="7">
      <t>スウ</t>
    </rPh>
    <rPh sb="9" eb="11">
      <t>チョクセツ</t>
    </rPh>
    <phoneticPr fontId="2"/>
  </si>
  <si>
    <t>従業者
誘発数
(第１次)</t>
    <rPh sb="0" eb="3">
      <t>ジュウギョウシャ</t>
    </rPh>
    <rPh sb="4" eb="6">
      <t>ユウハツ</t>
    </rPh>
    <rPh sb="6" eb="7">
      <t>スウ</t>
    </rPh>
    <rPh sb="9" eb="10">
      <t>ダイ</t>
    </rPh>
    <rPh sb="11" eb="12">
      <t>ジ</t>
    </rPh>
    <phoneticPr fontId="2"/>
  </si>
  <si>
    <t>雇用者
誘発数
(第１次)</t>
    <rPh sb="0" eb="3">
      <t>コヨウシャ</t>
    </rPh>
    <rPh sb="4" eb="6">
      <t>ユウハツ</t>
    </rPh>
    <rPh sb="6" eb="7">
      <t>スウ</t>
    </rPh>
    <rPh sb="9" eb="10">
      <t>ダイ</t>
    </rPh>
    <rPh sb="11" eb="12">
      <t>ジ</t>
    </rPh>
    <phoneticPr fontId="2"/>
  </si>
  <si>
    <t>従業者
誘発数
(第２次)</t>
    <rPh sb="0" eb="3">
      <t>ジュウギョウシャ</t>
    </rPh>
    <rPh sb="4" eb="6">
      <t>ユウハツ</t>
    </rPh>
    <rPh sb="6" eb="7">
      <t>スウ</t>
    </rPh>
    <rPh sb="9" eb="10">
      <t>ダイ</t>
    </rPh>
    <rPh sb="11" eb="12">
      <t>ジ</t>
    </rPh>
    <phoneticPr fontId="2"/>
  </si>
  <si>
    <t>雇用者
誘発数
(第２次)</t>
    <rPh sb="0" eb="3">
      <t>コヨウシャ</t>
    </rPh>
    <rPh sb="4" eb="6">
      <t>ユウハツ</t>
    </rPh>
    <rPh sb="6" eb="7">
      <t>スウ</t>
    </rPh>
    <rPh sb="9" eb="10">
      <t>ダイ</t>
    </rPh>
    <rPh sb="11" eb="12">
      <t>ジ</t>
    </rPh>
    <phoneticPr fontId="2"/>
  </si>
  <si>
    <t>Ⅰ</t>
    <phoneticPr fontId="2"/>
  </si>
  <si>
    <t>Ⅱ</t>
    <phoneticPr fontId="2"/>
  </si>
  <si>
    <t>Ⅲ</t>
    <phoneticPr fontId="2"/>
  </si>
  <si>
    <t>Ⅳ</t>
    <phoneticPr fontId="2"/>
  </si>
  <si>
    <t>Ⅴ</t>
    <phoneticPr fontId="2"/>
  </si>
  <si>
    <t>Ⅵ</t>
    <phoneticPr fontId="2"/>
  </si>
  <si>
    <t>Ⅶ</t>
    <phoneticPr fontId="2"/>
  </si>
  <si>
    <t>Ⅷ</t>
    <phoneticPr fontId="2"/>
  </si>
  <si>
    <t>②×Ｈ</t>
    <phoneticPr fontId="2"/>
  </si>
  <si>
    <t>②×Ｉ</t>
    <phoneticPr fontId="2"/>
  </si>
  <si>
    <t>⑦×Ｈ</t>
    <phoneticPr fontId="2"/>
  </si>
  <si>
    <t>⑦×Ｉ</t>
    <phoneticPr fontId="2"/>
  </si>
  <si>
    <t>⑭×Ｈ</t>
    <phoneticPr fontId="2"/>
  </si>
  <si>
    <t>⑭×Ｉ</t>
    <phoneticPr fontId="2"/>
  </si>
  <si>
    <t>Ⅰ＋Ⅲ＋Ⅴ</t>
    <phoneticPr fontId="2"/>
  </si>
  <si>
    <t>Ⅱ＋Ⅳ＋Ⅵ</t>
    <phoneticPr fontId="2"/>
  </si>
  <si>
    <t>　※　「Ｄ　投入係数」及び「Ｅ　開放経済型逆行列係数」については、紙面の関係上、掲載しておりません。</t>
    <rPh sb="6" eb="8">
      <t>トウニュウ</t>
    </rPh>
    <rPh sb="8" eb="10">
      <t>ケイスウ</t>
    </rPh>
    <rPh sb="11" eb="12">
      <t>オヨ</t>
    </rPh>
    <rPh sb="16" eb="18">
      <t>カイホウ</t>
    </rPh>
    <rPh sb="18" eb="20">
      <t>ケイザイ</t>
    </rPh>
    <rPh sb="20" eb="21">
      <t>ガタ</t>
    </rPh>
    <rPh sb="21" eb="24">
      <t>ギャクギョウレツ</t>
    </rPh>
    <rPh sb="24" eb="26">
      <t>ケイスウ</t>
    </rPh>
    <rPh sb="33" eb="35">
      <t>シメン</t>
    </rPh>
    <rPh sb="36" eb="39">
      <t>カンケイジョウ</t>
    </rPh>
    <rPh sb="40" eb="42">
      <t>ケイサイ</t>
    </rPh>
    <phoneticPr fontId="2"/>
  </si>
  <si>
    <t>Ｈ</t>
    <phoneticPr fontId="2"/>
  </si>
  <si>
    <t>I</t>
    <phoneticPr fontId="2"/>
  </si>
  <si>
    <t>Ｈ</t>
    <phoneticPr fontId="2"/>
  </si>
  <si>
    <t>Ｉ</t>
    <phoneticPr fontId="2"/>
  </si>
  <si>
    <t>表３　分析手順</t>
    <rPh sb="0" eb="1">
      <t>ヒョウ</t>
    </rPh>
    <rPh sb="3" eb="5">
      <t>ブンセキ</t>
    </rPh>
    <rPh sb="5" eb="7">
      <t>テジュン</t>
    </rPh>
    <phoneticPr fontId="2"/>
  </si>
  <si>
    <t>　県内最終需要増加額（直接）が誘発する従業者数の推計</t>
    <rPh sb="1" eb="3">
      <t>ケンナイ</t>
    </rPh>
    <rPh sb="3" eb="5">
      <t>サイシュウ</t>
    </rPh>
    <rPh sb="5" eb="7">
      <t>ジュヨウ</t>
    </rPh>
    <rPh sb="7" eb="9">
      <t>ゾウカ</t>
    </rPh>
    <rPh sb="9" eb="10">
      <t>ガク</t>
    </rPh>
    <rPh sb="11" eb="13">
      <t>チョクセツ</t>
    </rPh>
    <rPh sb="15" eb="17">
      <t>ユウハツ</t>
    </rPh>
    <rPh sb="19" eb="22">
      <t>ジュウギョウシャ</t>
    </rPh>
    <rPh sb="22" eb="23">
      <t>スウ</t>
    </rPh>
    <rPh sb="24" eb="26">
      <t>スイケイ</t>
    </rPh>
    <phoneticPr fontId="2"/>
  </si>
  <si>
    <t>②＊Ｈ[就業係数]</t>
    <rPh sb="4" eb="6">
      <t>シュウギョウ</t>
    </rPh>
    <rPh sb="6" eb="8">
      <t>ケイスウ</t>
    </rPh>
    <phoneticPr fontId="2"/>
  </si>
  <si>
    <t>　県内最終需要増加額（直接）が誘発する雇用者数の推計</t>
    <rPh sb="1" eb="3">
      <t>ケンナイ</t>
    </rPh>
    <rPh sb="3" eb="5">
      <t>サイシュウ</t>
    </rPh>
    <rPh sb="5" eb="7">
      <t>ジュヨウ</t>
    </rPh>
    <rPh sb="7" eb="9">
      <t>ゾウカ</t>
    </rPh>
    <rPh sb="9" eb="10">
      <t>ガク</t>
    </rPh>
    <rPh sb="11" eb="13">
      <t>チョクセツ</t>
    </rPh>
    <rPh sb="15" eb="17">
      <t>ユウハツ</t>
    </rPh>
    <rPh sb="19" eb="22">
      <t>コヨウシャ</t>
    </rPh>
    <rPh sb="22" eb="23">
      <t>スウ</t>
    </rPh>
    <rPh sb="24" eb="26">
      <t>スイケイ</t>
    </rPh>
    <phoneticPr fontId="2"/>
  </si>
  <si>
    <t>②＊Ｉ[雇用係数]</t>
    <rPh sb="4" eb="6">
      <t>コヨウ</t>
    </rPh>
    <rPh sb="6" eb="8">
      <t>ケイスウ</t>
    </rPh>
    <phoneticPr fontId="2"/>
  </si>
  <si>
    <t>　生産誘発額（第１次）が誘発する従業者数の推計</t>
    <rPh sb="1" eb="3">
      <t>セイサン</t>
    </rPh>
    <rPh sb="3" eb="5">
      <t>ユウハツ</t>
    </rPh>
    <rPh sb="5" eb="6">
      <t>ガク</t>
    </rPh>
    <rPh sb="7" eb="8">
      <t>ダイ</t>
    </rPh>
    <rPh sb="9" eb="10">
      <t>ジ</t>
    </rPh>
    <rPh sb="12" eb="14">
      <t>ユウハツ</t>
    </rPh>
    <rPh sb="16" eb="19">
      <t>ジュウギョウシャ</t>
    </rPh>
    <rPh sb="19" eb="20">
      <t>スウ</t>
    </rPh>
    <rPh sb="21" eb="23">
      <t>スイケイ</t>
    </rPh>
    <phoneticPr fontId="2"/>
  </si>
  <si>
    <t>⑦＊Ｈ[就業係数]</t>
    <rPh sb="4" eb="6">
      <t>シュウギョウ</t>
    </rPh>
    <rPh sb="6" eb="8">
      <t>ケイスウ</t>
    </rPh>
    <phoneticPr fontId="2"/>
  </si>
  <si>
    <t>　生産誘発額（第１次）が誘発する雇用者数の推計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2"/>
  </si>
  <si>
    <t>⑦＊Ｉ[雇用係数]</t>
    <rPh sb="4" eb="6">
      <t>コヨウ</t>
    </rPh>
    <rPh sb="6" eb="8">
      <t>ケイスウ</t>
    </rPh>
    <phoneticPr fontId="2"/>
  </si>
  <si>
    <t>　生産誘発額（第２次）が誘発する従業者数の推計</t>
    <rPh sb="1" eb="3">
      <t>セイサン</t>
    </rPh>
    <rPh sb="3" eb="6">
      <t>ユウハツガク</t>
    </rPh>
    <rPh sb="7" eb="8">
      <t>ダイ</t>
    </rPh>
    <rPh sb="9" eb="10">
      <t>ジ</t>
    </rPh>
    <rPh sb="12" eb="14">
      <t>ユウハツ</t>
    </rPh>
    <rPh sb="16" eb="19">
      <t>ジュウギョウシャ</t>
    </rPh>
    <rPh sb="19" eb="20">
      <t>スウ</t>
    </rPh>
    <rPh sb="21" eb="23">
      <t>スイケイ</t>
    </rPh>
    <phoneticPr fontId="2"/>
  </si>
  <si>
    <t>⑭＊Ｈ[就業係数]</t>
    <rPh sb="4" eb="6">
      <t>シュウギョウ</t>
    </rPh>
    <rPh sb="6" eb="8">
      <t>ケイスウ</t>
    </rPh>
    <phoneticPr fontId="2"/>
  </si>
  <si>
    <t>　生産誘発額（第２次）が誘発する雇用者数の推計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2"/>
  </si>
  <si>
    <t>⑭＊Ｉ[雇用係数]</t>
    <rPh sb="4" eb="6">
      <t>コヨウ</t>
    </rPh>
    <rPh sb="6" eb="8">
      <t>ケイスウ</t>
    </rPh>
    <phoneticPr fontId="2"/>
  </si>
  <si>
    <t>　従業者誘発数を合計（直接＋第１次＋第２次）</t>
    <rPh sb="1" eb="4">
      <t>ジュウギョウシャ</t>
    </rPh>
    <rPh sb="4" eb="6">
      <t>ユウハツ</t>
    </rPh>
    <rPh sb="6" eb="7">
      <t>スウ</t>
    </rPh>
    <rPh sb="8" eb="10">
      <t>ゴウケイ</t>
    </rPh>
    <rPh sb="11" eb="13">
      <t>チョクセツ</t>
    </rPh>
    <rPh sb="14" eb="15">
      <t>ダイ</t>
    </rPh>
    <rPh sb="16" eb="17">
      <t>ジ</t>
    </rPh>
    <rPh sb="18" eb="19">
      <t>ダイ</t>
    </rPh>
    <rPh sb="20" eb="21">
      <t>ジ</t>
    </rPh>
    <phoneticPr fontId="2"/>
  </si>
  <si>
    <t>　雇用者誘発数を合計（直接＋第１次＋第２次）</t>
    <rPh sb="1" eb="4">
      <t>コヨウシャ</t>
    </rPh>
    <rPh sb="4" eb="6">
      <t>ユウハツ</t>
    </rPh>
    <rPh sb="6" eb="7">
      <t>スウ</t>
    </rPh>
    <rPh sb="8" eb="10">
      <t>ゴウケイ</t>
    </rPh>
    <rPh sb="11" eb="13">
      <t>チョクセツ</t>
    </rPh>
    <rPh sb="14" eb="15">
      <t>ダイ</t>
    </rPh>
    <rPh sb="16" eb="17">
      <t>ジ</t>
    </rPh>
    <rPh sb="18" eb="19">
      <t>ダイ</t>
    </rPh>
    <rPh sb="20" eb="21">
      <t>ジ</t>
    </rPh>
    <phoneticPr fontId="2"/>
  </si>
  <si>
    <t>①</t>
    <phoneticPr fontId="2"/>
  </si>
  <si>
    <t>②</t>
    <phoneticPr fontId="2"/>
  </si>
  <si>
    <t>③</t>
    <phoneticPr fontId="2"/>
  </si>
  <si>
    <t>④</t>
    <phoneticPr fontId="2"/>
  </si>
  <si>
    <t>⑤</t>
    <phoneticPr fontId="2"/>
  </si>
  <si>
    <t>④＋⑨</t>
    <phoneticPr fontId="2"/>
  </si>
  <si>
    <t>②＋⑦＋⑭</t>
    <phoneticPr fontId="2"/>
  </si>
  <si>
    <t>⑱</t>
    <phoneticPr fontId="2"/>
  </si>
  <si>
    <t>③＋⑧＋⑮</t>
    <phoneticPr fontId="2"/>
  </si>
  <si>
    <t>⑲</t>
    <phoneticPr fontId="2"/>
  </si>
  <si>
    <t>④＋⑨＋⑯</t>
    <phoneticPr fontId="2"/>
  </si>
  <si>
    <t>Ⅰ</t>
    <phoneticPr fontId="2"/>
  </si>
  <si>
    <t>Ⅱ</t>
    <phoneticPr fontId="2"/>
  </si>
  <si>
    <t>Ⅲ</t>
    <phoneticPr fontId="2"/>
  </si>
  <si>
    <t>Ⅳ</t>
    <phoneticPr fontId="2"/>
  </si>
  <si>
    <t>Ⅴ</t>
    <phoneticPr fontId="2"/>
  </si>
  <si>
    <t>Ⅵ</t>
    <phoneticPr fontId="2"/>
  </si>
  <si>
    <t>Ⅶ</t>
    <phoneticPr fontId="2"/>
  </si>
  <si>
    <t>Ⅰ＋Ⅲ＋Ⅴ</t>
    <phoneticPr fontId="2"/>
  </si>
  <si>
    <t>Ⅷ</t>
    <phoneticPr fontId="2"/>
  </si>
  <si>
    <t>Ⅱ＋Ⅳ＋Ⅵ</t>
    <phoneticPr fontId="2"/>
  </si>
  <si>
    <t>×Ｄ[投入係数]</t>
    <phoneticPr fontId="13"/>
  </si>
  <si>
    <t>×Ｂ[粗付加価値率]</t>
    <phoneticPr fontId="13"/>
  </si>
  <si>
    <t>×Ｃ[雇用者所得率]</t>
    <phoneticPr fontId="13"/>
  </si>
  <si>
    <t xml:space="preserve"> 粗付加価値誘発額(直接)</t>
    <phoneticPr fontId="13"/>
  </si>
  <si>
    <t>雇用者所得誘発額(直接)</t>
    <phoneticPr fontId="13"/>
  </si>
  <si>
    <t>×Ａ[県内自給率]</t>
    <phoneticPr fontId="13"/>
  </si>
  <si>
    <t>県外へ</t>
    <phoneticPr fontId="13"/>
  </si>
  <si>
    <t>×Ｆ[消費転換率]</t>
    <phoneticPr fontId="13"/>
  </si>
  <si>
    <t>×Ｂ[粗付加価値率]</t>
    <phoneticPr fontId="13"/>
  </si>
  <si>
    <t>×Ｃ[雇用者所得率]</t>
    <phoneticPr fontId="13"/>
  </si>
  <si>
    <t>×Ｇ[消費パターン]</t>
    <phoneticPr fontId="13"/>
  </si>
  <si>
    <t>×Ａ[県内自給率]</t>
    <phoneticPr fontId="13"/>
  </si>
  <si>
    <t>逆行列係数]</t>
    <phoneticPr fontId="13"/>
  </si>
  <si>
    <t>図２　雇用誘発効果フロー</t>
    <rPh sb="0" eb="1">
      <t>ズ</t>
    </rPh>
    <rPh sb="3" eb="5">
      <t>コヨウ</t>
    </rPh>
    <rPh sb="5" eb="7">
      <t>ユウハツ</t>
    </rPh>
    <rPh sb="7" eb="9">
      <t>コウカ</t>
    </rPh>
    <phoneticPr fontId="13"/>
  </si>
  <si>
    <t>(単位：百万円、人)</t>
    <rPh sb="1" eb="3">
      <t>タンイ</t>
    </rPh>
    <rPh sb="4" eb="5">
      <t>ヒャク</t>
    </rPh>
    <rPh sb="5" eb="7">
      <t>マンエン</t>
    </rPh>
    <rPh sb="8" eb="9">
      <t>ニン</t>
    </rPh>
    <phoneticPr fontId="13"/>
  </si>
  <si>
    <t>×Ｈ[就業係数]</t>
    <rPh sb="3" eb="5">
      <t>シュウギョウ</t>
    </rPh>
    <rPh sb="5" eb="7">
      <t>ケイスウ</t>
    </rPh>
    <phoneticPr fontId="13"/>
  </si>
  <si>
    <t>×Ｉ[雇用係数]</t>
    <rPh sb="3" eb="5">
      <t>コヨウ</t>
    </rPh>
    <rPh sb="5" eb="7">
      <t>ケイスウ</t>
    </rPh>
    <phoneticPr fontId="13"/>
  </si>
  <si>
    <t>　従業者誘発数（直接）</t>
    <rPh sb="1" eb="4">
      <t>ジュウギョウシャ</t>
    </rPh>
    <rPh sb="4" eb="6">
      <t>ユウハツ</t>
    </rPh>
    <rPh sb="6" eb="7">
      <t>スウ</t>
    </rPh>
    <rPh sb="8" eb="10">
      <t>チョクセツ</t>
    </rPh>
    <phoneticPr fontId="13"/>
  </si>
  <si>
    <t>雇用者誘発数（直接）</t>
    <rPh sb="0" eb="3">
      <t>コヨウシャ</t>
    </rPh>
    <rPh sb="3" eb="5">
      <t>ユウハツ</t>
    </rPh>
    <rPh sb="5" eb="6">
      <t>スウ</t>
    </rPh>
    <rPh sb="7" eb="9">
      <t>チョクセツ</t>
    </rPh>
    <phoneticPr fontId="13"/>
  </si>
  <si>
    <t>第１次波及効果</t>
    <rPh sb="0" eb="1">
      <t>ダイ</t>
    </rPh>
    <rPh sb="2" eb="3">
      <t>ジ</t>
    </rPh>
    <rPh sb="3" eb="5">
      <t>ハキュウ</t>
    </rPh>
    <rPh sb="5" eb="7">
      <t>コウカ</t>
    </rPh>
    <phoneticPr fontId="13"/>
  </si>
  <si>
    <t>生産誘発額(第１次)</t>
    <rPh sb="0" eb="2">
      <t>セイサン</t>
    </rPh>
    <rPh sb="2" eb="4">
      <t>ユウハツ</t>
    </rPh>
    <rPh sb="4" eb="5">
      <t>ガク</t>
    </rPh>
    <rPh sb="6" eb="7">
      <t>ダイ</t>
    </rPh>
    <rPh sb="8" eb="9">
      <t>ジ</t>
    </rPh>
    <phoneticPr fontId="13"/>
  </si>
  <si>
    <t>　従業者誘発数（第１次）</t>
    <rPh sb="1" eb="4">
      <t>ジュウギョウシャ</t>
    </rPh>
    <rPh sb="4" eb="6">
      <t>ユウハツ</t>
    </rPh>
    <rPh sb="6" eb="7">
      <t>スウ</t>
    </rPh>
    <rPh sb="8" eb="9">
      <t>ダイ</t>
    </rPh>
    <rPh sb="10" eb="11">
      <t>ジ</t>
    </rPh>
    <phoneticPr fontId="13"/>
  </si>
  <si>
    <t>雇用者誘発数（第１次）</t>
    <rPh sb="0" eb="3">
      <t>コヨウシャ</t>
    </rPh>
    <rPh sb="3" eb="5">
      <t>ユウハツ</t>
    </rPh>
    <rPh sb="5" eb="6">
      <t>スウ</t>
    </rPh>
    <rPh sb="7" eb="8">
      <t>ダイ</t>
    </rPh>
    <rPh sb="9" eb="10">
      <t>ジ</t>
    </rPh>
    <phoneticPr fontId="13"/>
  </si>
  <si>
    <t>第２次波及効果</t>
    <rPh sb="0" eb="1">
      <t>ダイ</t>
    </rPh>
    <rPh sb="2" eb="3">
      <t>ジ</t>
    </rPh>
    <rPh sb="3" eb="5">
      <t>ハキュウ</t>
    </rPh>
    <rPh sb="5" eb="7">
      <t>コウカ</t>
    </rPh>
    <phoneticPr fontId="13"/>
  </si>
  <si>
    <t>生産誘発額(第２次)</t>
    <rPh sb="0" eb="2">
      <t>セイサン</t>
    </rPh>
    <rPh sb="2" eb="4">
      <t>ユウハツ</t>
    </rPh>
    <rPh sb="4" eb="5">
      <t>ガク</t>
    </rPh>
    <rPh sb="6" eb="7">
      <t>ダイ</t>
    </rPh>
    <rPh sb="8" eb="9">
      <t>ジ</t>
    </rPh>
    <phoneticPr fontId="13"/>
  </si>
  <si>
    <t>　従業者誘発数（第２次）</t>
    <rPh sb="1" eb="4">
      <t>ジュウギョウシャ</t>
    </rPh>
    <rPh sb="4" eb="6">
      <t>ユウハツ</t>
    </rPh>
    <rPh sb="6" eb="7">
      <t>スウ</t>
    </rPh>
    <rPh sb="8" eb="9">
      <t>ダイ</t>
    </rPh>
    <rPh sb="10" eb="11">
      <t>ジ</t>
    </rPh>
    <phoneticPr fontId="13"/>
  </si>
  <si>
    <t>雇用者誘発数（第２次）</t>
    <rPh sb="0" eb="3">
      <t>コヨウシャ</t>
    </rPh>
    <rPh sb="3" eb="5">
      <t>ユウハツ</t>
    </rPh>
    <rPh sb="5" eb="6">
      <t>スウ</t>
    </rPh>
    <rPh sb="7" eb="8">
      <t>ダイ</t>
    </rPh>
    <rPh sb="9" eb="10">
      <t>ジ</t>
    </rPh>
    <phoneticPr fontId="13"/>
  </si>
  <si>
    <t>　※　端数処理の関係で、内訳の計と合計が一致しない場合があります。（以下の表についても同様。）</t>
    <rPh sb="3" eb="5">
      <t>ハスウ</t>
    </rPh>
    <rPh sb="5" eb="7">
      <t>ショリ</t>
    </rPh>
    <rPh sb="8" eb="10">
      <t>カンケイ</t>
    </rPh>
    <rPh sb="12" eb="14">
      <t>ウチワケ</t>
    </rPh>
    <rPh sb="15" eb="16">
      <t>ケイ</t>
    </rPh>
    <rPh sb="17" eb="19">
      <t>ゴウケイ</t>
    </rPh>
    <rPh sb="20" eb="22">
      <t>イッチ</t>
    </rPh>
    <rPh sb="25" eb="27">
      <t>バアイ</t>
    </rPh>
    <rPh sb="34" eb="36">
      <t>イカ</t>
    </rPh>
    <rPh sb="37" eb="38">
      <t>ヒョウ</t>
    </rPh>
    <rPh sb="43" eb="45">
      <t>ドウヨウ</t>
    </rPh>
    <phoneticPr fontId="13"/>
  </si>
  <si>
    <t>表２　産業部門別雇用誘発効果</t>
    <rPh sb="8" eb="10">
      <t>コヨウ</t>
    </rPh>
    <rPh sb="10" eb="12">
      <t>ユウハツ</t>
    </rPh>
    <phoneticPr fontId="13"/>
  </si>
  <si>
    <t>（単位：人）</t>
    <rPh sb="4" eb="5">
      <t>ニン</t>
    </rPh>
    <phoneticPr fontId="13"/>
  </si>
  <si>
    <t>部門名</t>
    <phoneticPr fontId="13"/>
  </si>
  <si>
    <t>産業部門別雇用誘発効果（総合効果）</t>
    <rPh sb="2" eb="5">
      <t>ブモンベツ</t>
    </rPh>
    <rPh sb="5" eb="7">
      <t>コヨウ</t>
    </rPh>
    <rPh sb="7" eb="9">
      <t>ユウハツ</t>
    </rPh>
    <rPh sb="12" eb="14">
      <t>ソウゴウ</t>
    </rPh>
    <rPh sb="14" eb="16">
      <t>コウカ</t>
    </rPh>
    <phoneticPr fontId="13"/>
  </si>
  <si>
    <t>従業者誘発数</t>
    <rPh sb="0" eb="3">
      <t>ジュウギョウシャ</t>
    </rPh>
    <rPh sb="3" eb="5">
      <t>ユウハツ</t>
    </rPh>
    <rPh sb="5" eb="6">
      <t>スウ</t>
    </rPh>
    <phoneticPr fontId="13"/>
  </si>
  <si>
    <t>雇用者誘発数</t>
    <rPh sb="0" eb="3">
      <t>コヨウシャ</t>
    </rPh>
    <rPh sb="3" eb="5">
      <t>ユウハツ</t>
    </rPh>
    <rPh sb="5" eb="6">
      <t>スウ</t>
    </rPh>
    <phoneticPr fontId="13"/>
  </si>
  <si>
    <t>表４　計算内容</t>
    <rPh sb="0" eb="1">
      <t>ヒョウ</t>
    </rPh>
    <rPh sb="3" eb="5">
      <t>ケイサン</t>
    </rPh>
    <rPh sb="5" eb="7">
      <t>ナイヨウ</t>
    </rPh>
    <phoneticPr fontId="2"/>
  </si>
  <si>
    <t>表５　各種係数</t>
    <rPh sb="0" eb="1">
      <t>ヒョウ</t>
    </rPh>
    <rPh sb="3" eb="5">
      <t>カクシュ</t>
    </rPh>
    <rPh sb="5" eb="7">
      <t>ケイスウ</t>
    </rPh>
    <phoneticPr fontId="2"/>
  </si>
  <si>
    <t>　　※１～１３ページまでが印刷対象範囲（Ａ４）です。</t>
    <rPh sb="13" eb="15">
      <t>インサツ</t>
    </rPh>
    <rPh sb="15" eb="17">
      <t>タイショウ</t>
    </rPh>
    <rPh sb="17" eb="19">
      <t>ハンイ</t>
    </rPh>
    <phoneticPr fontId="2"/>
  </si>
  <si>
    <t>従業者
誘発数
合　計</t>
    <rPh sb="0" eb="3">
      <t>ジュウギョウシャ</t>
    </rPh>
    <rPh sb="4" eb="6">
      <t>ユウハツ</t>
    </rPh>
    <rPh sb="6" eb="7">
      <t>スウ</t>
    </rPh>
    <rPh sb="8" eb="9">
      <t>ゴウ</t>
    </rPh>
    <rPh sb="10" eb="11">
      <t>ケイ</t>
    </rPh>
    <phoneticPr fontId="2"/>
  </si>
  <si>
    <t>雇用者
誘発数
合　計</t>
    <rPh sb="0" eb="3">
      <t>コヨウシャ</t>
    </rPh>
    <rPh sb="4" eb="6">
      <t>ユウハツ</t>
    </rPh>
    <rPh sb="6" eb="7">
      <t>スウ</t>
    </rPh>
    <rPh sb="8" eb="9">
      <t>ゴウ</t>
    </rPh>
    <rPh sb="10" eb="11">
      <t>ケイ</t>
    </rPh>
    <phoneticPr fontId="2"/>
  </si>
  <si>
    <t>　※　生産誘発額、粗付加価値誘発額、雇用者所得誘発額については、端数処理の関係で、内訳の計と</t>
    <rPh sb="3" eb="5">
      <t>セイサン</t>
    </rPh>
    <rPh sb="5" eb="8">
      <t>ユウハツガク</t>
    </rPh>
    <rPh sb="9" eb="10">
      <t>ソ</t>
    </rPh>
    <rPh sb="10" eb="12">
      <t>フカ</t>
    </rPh>
    <rPh sb="12" eb="14">
      <t>カチ</t>
    </rPh>
    <rPh sb="14" eb="16">
      <t>ユウハツ</t>
    </rPh>
    <rPh sb="16" eb="17">
      <t>ガク</t>
    </rPh>
    <rPh sb="18" eb="21">
      <t>コヨウシャ</t>
    </rPh>
    <rPh sb="21" eb="23">
      <t>ショトク</t>
    </rPh>
    <rPh sb="23" eb="26">
      <t>ユウハツガク</t>
    </rPh>
    <rPh sb="32" eb="34">
      <t>ハスウ</t>
    </rPh>
    <rPh sb="34" eb="36">
      <t>ショリ</t>
    </rPh>
    <rPh sb="37" eb="39">
      <t>カンケイ</t>
    </rPh>
    <rPh sb="41" eb="43">
      <t>ウチワケ</t>
    </rPh>
    <rPh sb="44" eb="45">
      <t>ケイ</t>
    </rPh>
    <phoneticPr fontId="13"/>
  </si>
  <si>
    <t>　　合計が一致しない場合があります。</t>
    <rPh sb="2" eb="3">
      <t>ゴウ</t>
    </rPh>
    <rPh sb="3" eb="4">
      <t>ケイ</t>
    </rPh>
    <rPh sb="5" eb="7">
      <t>イッチ</t>
    </rPh>
    <rPh sb="10" eb="12">
      <t>バアイ</t>
    </rPh>
    <phoneticPr fontId="13"/>
  </si>
  <si>
    <t>　　　　例）県外の企業に全額発注する等</t>
    <rPh sb="4" eb="5">
      <t>レイ</t>
    </rPh>
    <rPh sb="6" eb="8">
      <t>ケンガイ</t>
    </rPh>
    <rPh sb="9" eb="11">
      <t>キギョウ</t>
    </rPh>
    <rPh sb="12" eb="14">
      <t>ゼンガク</t>
    </rPh>
    <rPh sb="14" eb="16">
      <t>ハッチュウ</t>
    </rPh>
    <rPh sb="18" eb="19">
      <t>ナド</t>
    </rPh>
    <phoneticPr fontId="2"/>
  </si>
  <si>
    <t>年</t>
    <rPh sb="0" eb="1">
      <t>トシ</t>
    </rPh>
    <phoneticPr fontId="2"/>
  </si>
  <si>
    <t>民間消費
支出</t>
    <phoneticPr fontId="2"/>
  </si>
  <si>
    <t>　消費支出／実収入　総務省HP：家計調査年報最新年分「第２表　都市階級・地方・都道府県庁所在市別１世帯当たり１か月間の収入と支出（総世帯のうち勤労者世帯）(秋田市分)」</t>
    <rPh sb="65" eb="66">
      <t>ソウ</t>
    </rPh>
    <phoneticPr fontId="2"/>
  </si>
  <si>
    <t>１．はじめに</t>
    <phoneticPr fontId="2"/>
  </si>
  <si>
    <t>　　　私たちの日常生活に必要な各種の消費財や企業の設備の拡充に使用される資本財</t>
    <phoneticPr fontId="2"/>
  </si>
  <si>
    <t>　　は、農林水産業、製造業、サービス業など多くの産業によって生産されています。</t>
    <phoneticPr fontId="2"/>
  </si>
  <si>
    <t>　　これらの産業はそれぞれ単独に存在するものではなく、原材料・燃料等の取引を通</t>
    <phoneticPr fontId="2"/>
  </si>
  <si>
    <t>　　じてお互いに密接な関係を持っています。また、各産業の生産活動は、私たち消費</t>
    <phoneticPr fontId="2"/>
  </si>
  <si>
    <t>　　計などの間で密接に結びつき、互いに影響を及ぼし合っています。</t>
    <phoneticPr fontId="2"/>
  </si>
  <si>
    <t>　　直接需要が生じた産業だけでなく、関連する他の産業にも波及します。また、これ</t>
    <phoneticPr fontId="2"/>
  </si>
  <si>
    <t>　　らの生産活動の結果生じる雇用者所得は、消費支出として新たな需要を生み出し、</t>
    <phoneticPr fontId="2"/>
  </si>
  <si>
    <t>　　さらに生産を誘発していきます。これを経済波及効果といいます。</t>
    <phoneticPr fontId="2"/>
  </si>
  <si>
    <t>　　ています。</t>
    <phoneticPr fontId="2"/>
  </si>
  <si>
    <t>　　ださい。</t>
    <phoneticPr fontId="2"/>
  </si>
  <si>
    <t>　する場合があります。</t>
    <phoneticPr fontId="2"/>
  </si>
  <si>
    <t>〒010-8570　秋田市山王４－１－１</t>
    <phoneticPr fontId="2"/>
  </si>
  <si>
    <t>ＴＥＬ　０１８－８６０－１２５４</t>
    <phoneticPr fontId="2"/>
  </si>
  <si>
    <t>ＦＡＸ　０１８－８６０－１２５２</t>
    <phoneticPr fontId="2"/>
  </si>
  <si>
    <t>後方移動平均
（３年）</t>
    <rPh sb="0" eb="2">
      <t>コウホウ</t>
    </rPh>
    <rPh sb="2" eb="4">
      <t>イドウ</t>
    </rPh>
    <rPh sb="4" eb="6">
      <t>ヘイキン</t>
    </rPh>
    <rPh sb="9" eb="10">
      <t>ネン</t>
    </rPh>
    <phoneticPr fontId="2"/>
  </si>
  <si>
    <t>平成28年</t>
  </si>
  <si>
    <t>平成27年</t>
  </si>
  <si>
    <t>平成26年</t>
  </si>
  <si>
    <t>平成25年</t>
  </si>
  <si>
    <t>平成24年</t>
  </si>
  <si>
    <t>平成23年</t>
  </si>
  <si>
    <t>平成22年</t>
  </si>
  <si>
    <t>平成21年</t>
  </si>
  <si>
    <t>平成20年</t>
  </si>
  <si>
    <t>平成19年</t>
  </si>
  <si>
    <t>平成18年</t>
  </si>
  <si>
    <t>平成17年</t>
  </si>
  <si>
    <t>平成16年</t>
  </si>
  <si>
    <t>飲食料品</t>
  </si>
  <si>
    <t>はん用機械</t>
  </si>
  <si>
    <t>生産用機械</t>
  </si>
  <si>
    <t>業務用機械</t>
  </si>
  <si>
    <t>電子部品</t>
  </si>
  <si>
    <t>電気機械</t>
  </si>
  <si>
    <t>水道</t>
  </si>
  <si>
    <t>廃棄物処理</t>
  </si>
  <si>
    <t>運輸・郵便</t>
  </si>
  <si>
    <t>情報通信</t>
  </si>
  <si>
    <t>医療・福祉</t>
  </si>
  <si>
    <t>38</t>
  </si>
  <si>
    <t>71</t>
  </si>
  <si>
    <t>家計外消費支出（行）</t>
  </si>
  <si>
    <t>91</t>
  </si>
  <si>
    <t>92</t>
  </si>
  <si>
    <t>93</t>
  </si>
  <si>
    <t>94</t>
  </si>
  <si>
    <t>間接税（関税・輸入品商品税を除く。）</t>
  </si>
  <si>
    <t>95</t>
  </si>
  <si>
    <t>（控除）経常補助金</t>
  </si>
  <si>
    <t>96</t>
  </si>
  <si>
    <t>97</t>
  </si>
  <si>
    <t>70</t>
  </si>
  <si>
    <t>72</t>
  </si>
  <si>
    <t>73</t>
  </si>
  <si>
    <t>74</t>
  </si>
  <si>
    <t>75</t>
  </si>
  <si>
    <t>76</t>
  </si>
  <si>
    <t>78</t>
  </si>
  <si>
    <t>79</t>
  </si>
  <si>
    <t>81</t>
  </si>
  <si>
    <t>82</t>
  </si>
  <si>
    <t>83</t>
  </si>
  <si>
    <t>87</t>
  </si>
  <si>
    <t>88</t>
  </si>
  <si>
    <t>家計外消費支出（列）</t>
  </si>
  <si>
    <t>民間消費支出</t>
  </si>
  <si>
    <t>一般政府消費支出</t>
  </si>
  <si>
    <t>県内総固定資本形成（公的）</t>
  </si>
  <si>
    <t>県内総固定資本形成（民間）</t>
  </si>
  <si>
    <t>県内最終需要計</t>
  </si>
  <si>
    <t>県内需要合計</t>
  </si>
  <si>
    <t>70</t>
    <phoneticPr fontId="2"/>
  </si>
  <si>
    <t>　　ありません。</t>
    <phoneticPr fontId="2"/>
  </si>
  <si>
    <t>　・　産業連関表は概ね５年ごとに作成されているため、産業連関表の</t>
    <rPh sb="3" eb="5">
      <t>サンギョウ</t>
    </rPh>
    <rPh sb="5" eb="7">
      <t>レンカン</t>
    </rPh>
    <rPh sb="7" eb="8">
      <t>ヒョウ</t>
    </rPh>
    <rPh sb="9" eb="10">
      <t>オオム</t>
    </rPh>
    <rPh sb="12" eb="13">
      <t>ネン</t>
    </rPh>
    <rPh sb="16" eb="18">
      <t>サクセイ</t>
    </rPh>
    <rPh sb="26" eb="28">
      <t>サンギョウ</t>
    </rPh>
    <rPh sb="28" eb="31">
      <t>レンカンヒョウ</t>
    </rPh>
    <phoneticPr fontId="2"/>
  </si>
  <si>
    <t>　　示す産業構造は分析対象時点の産業構造と完全に一致するものでは</t>
    <rPh sb="2" eb="3">
      <t>シメ</t>
    </rPh>
    <rPh sb="4" eb="6">
      <t>サンギョウ</t>
    </rPh>
    <rPh sb="6" eb="8">
      <t>コウゾウ</t>
    </rPh>
    <rPh sb="9" eb="11">
      <t>ブンセキ</t>
    </rPh>
    <rPh sb="11" eb="13">
      <t>タイショウ</t>
    </rPh>
    <rPh sb="13" eb="15">
      <t>ジテン</t>
    </rPh>
    <rPh sb="16" eb="18">
      <t>サンギョウ</t>
    </rPh>
    <rPh sb="18" eb="20">
      <t>コウゾウ</t>
    </rPh>
    <rPh sb="21" eb="23">
      <t>カンゼン</t>
    </rPh>
    <rPh sb="24" eb="26">
      <t>イッチ</t>
    </rPh>
    <phoneticPr fontId="2"/>
  </si>
  <si>
    <t>平成29年</t>
    <phoneticPr fontId="2"/>
  </si>
  <si>
    <t>臨時雇用者</t>
    <rPh sb="2" eb="5">
      <t>コヨウシャ</t>
    </rPh>
    <phoneticPr fontId="2"/>
  </si>
  <si>
    <t>平成30年</t>
    <rPh sb="0" eb="2">
      <t>ヘイセイ</t>
    </rPh>
    <rPh sb="4" eb="5">
      <t>ネン</t>
    </rPh>
    <phoneticPr fontId="2"/>
  </si>
  <si>
    <t>（参考）</t>
    <rPh sb="1" eb="3">
      <t>サンコウ</t>
    </rPh>
    <phoneticPr fontId="2"/>
  </si>
  <si>
    <t>－</t>
    <phoneticPr fontId="2"/>
  </si>
  <si>
    <t>商業
マージン率</t>
    <rPh sb="0" eb="2">
      <t>ショウギョウ</t>
    </rPh>
    <rPh sb="7" eb="8">
      <t>リツ</t>
    </rPh>
    <phoneticPr fontId="2"/>
  </si>
  <si>
    <t>運輸
マージン率</t>
    <rPh sb="0" eb="2">
      <t>ウンユ</t>
    </rPh>
    <rPh sb="7" eb="8">
      <t>リツ</t>
    </rPh>
    <phoneticPr fontId="2"/>
  </si>
  <si>
    <t>②　分析方法の見直し等により、本分析ツールの内容を予告なしに変更</t>
    <rPh sb="2" eb="4">
      <t>ブンセキ</t>
    </rPh>
    <rPh sb="4" eb="6">
      <t>ホウホウ</t>
    </rPh>
    <rPh sb="7" eb="9">
      <t>ミナオ</t>
    </rPh>
    <rPh sb="10" eb="11">
      <t>トウ</t>
    </rPh>
    <rPh sb="15" eb="16">
      <t>ホン</t>
    </rPh>
    <rPh sb="16" eb="18">
      <t>ブンセキ</t>
    </rPh>
    <rPh sb="22" eb="24">
      <t>ナイヨウ</t>
    </rPh>
    <rPh sb="25" eb="27">
      <t>ヨコク</t>
    </rPh>
    <rPh sb="30" eb="32">
      <t>ヘンコウ</t>
    </rPh>
    <phoneticPr fontId="2"/>
  </si>
  <si>
    <t>プラスチック・ゴム製品</t>
  </si>
  <si>
    <t>情報通信機器</t>
  </si>
  <si>
    <t>他に分類されない会員制団体</t>
  </si>
  <si>
    <t>基礎データ作成シート</t>
    <rPh sb="0" eb="2">
      <t>キソ</t>
    </rPh>
    <rPh sb="5" eb="7">
      <t>サクセイ</t>
    </rPh>
    <phoneticPr fontId="30"/>
  </si>
  <si>
    <t>（人）</t>
    <rPh sb="1" eb="2">
      <t>ニン</t>
    </rPh>
    <phoneticPr fontId="30"/>
  </si>
  <si>
    <t>観光客数</t>
    <rPh sb="0" eb="3">
      <t>カンコウキャク</t>
    </rPh>
    <rPh sb="3" eb="4">
      <t>スウ</t>
    </rPh>
    <phoneticPr fontId="30"/>
  </si>
  <si>
    <t>宿泊客数</t>
    <rPh sb="0" eb="3">
      <t>シュクハクキャク</t>
    </rPh>
    <rPh sb="3" eb="4">
      <t>スウ</t>
    </rPh>
    <phoneticPr fontId="30"/>
  </si>
  <si>
    <t>日帰り客数</t>
    <rPh sb="0" eb="2">
      <t>ヒガエ</t>
    </rPh>
    <rPh sb="3" eb="4">
      <t>キャク</t>
    </rPh>
    <rPh sb="4" eb="5">
      <t>スウ</t>
    </rPh>
    <phoneticPr fontId="30"/>
  </si>
  <si>
    <t>計</t>
    <rPh sb="0" eb="1">
      <t>ケイ</t>
    </rPh>
    <phoneticPr fontId="30"/>
  </si>
  <si>
    <t>県内</t>
    <rPh sb="0" eb="2">
      <t>ケンナイ</t>
    </rPh>
    <phoneticPr fontId="30"/>
  </si>
  <si>
    <t>県外</t>
    <rPh sb="0" eb="2">
      <t>ケンガイ</t>
    </rPh>
    <phoneticPr fontId="30"/>
  </si>
  <si>
    <t>外国人</t>
    <rPh sb="0" eb="2">
      <t>ガイコク</t>
    </rPh>
    <rPh sb="2" eb="3">
      <t>ジン</t>
    </rPh>
    <phoneticPr fontId="30"/>
  </si>
  <si>
    <t>区分</t>
    <rPh sb="0" eb="2">
      <t>クブン</t>
    </rPh>
    <phoneticPr fontId="30"/>
  </si>
  <si>
    <t>観光客数（人）</t>
    <rPh sb="0" eb="3">
      <t>カンコウキャク</t>
    </rPh>
    <rPh sb="3" eb="4">
      <t>スウ</t>
    </rPh>
    <rPh sb="5" eb="6">
      <t>ニン</t>
    </rPh>
    <phoneticPr fontId="30"/>
  </si>
  <si>
    <t>１人当たり
消費単価（円）</t>
    <rPh sb="1" eb="2">
      <t>ニン</t>
    </rPh>
    <rPh sb="2" eb="3">
      <t>ア</t>
    </rPh>
    <rPh sb="6" eb="8">
      <t>ショウヒ</t>
    </rPh>
    <rPh sb="8" eb="10">
      <t>タンカ</t>
    </rPh>
    <rPh sb="11" eb="12">
      <t>エン</t>
    </rPh>
    <phoneticPr fontId="30"/>
  </si>
  <si>
    <t>分析テーマ</t>
    <phoneticPr fontId="30"/>
  </si>
  <si>
    <t>◆</t>
    <phoneticPr fontId="30"/>
  </si>
  <si>
    <t>部門別発生需要額</t>
    <rPh sb="3" eb="5">
      <t>ハッセイ</t>
    </rPh>
    <phoneticPr fontId="30"/>
  </si>
  <si>
    <t>単位：</t>
    <phoneticPr fontId="30"/>
  </si>
  <si>
    <t>千円</t>
    <rPh sb="0" eb="2">
      <t>センエン</t>
    </rPh>
    <phoneticPr fontId="45"/>
  </si>
  <si>
    <t>部門</t>
    <rPh sb="0" eb="2">
      <t>ブモン</t>
    </rPh>
    <phoneticPr fontId="30"/>
  </si>
  <si>
    <t>基礎データ作成シートより推計(②)</t>
    <rPh sb="0" eb="2">
      <t>キソ</t>
    </rPh>
    <rPh sb="5" eb="7">
      <t>サクセイ</t>
    </rPh>
    <rPh sb="12" eb="14">
      <t>スイケイ</t>
    </rPh>
    <phoneticPr fontId="30"/>
  </si>
  <si>
    <t>(購入者価格)</t>
    <rPh sb="1" eb="4">
      <t>コウニュウシャ</t>
    </rPh>
    <rPh sb="4" eb="6">
      <t>カカク</t>
    </rPh>
    <phoneticPr fontId="30"/>
  </si>
  <si>
    <t>◆</t>
    <phoneticPr fontId="30"/>
  </si>
  <si>
    <t>価格の種類</t>
    <rPh sb="0" eb="2">
      <t>カカク</t>
    </rPh>
    <rPh sb="3" eb="5">
      <t>シュルイ</t>
    </rPh>
    <phoneticPr fontId="30"/>
  </si>
  <si>
    <t>購入者価格</t>
    <rPh sb="0" eb="2">
      <t>コウニュウ</t>
    </rPh>
    <rPh sb="2" eb="3">
      <t>シャ</t>
    </rPh>
    <rPh sb="3" eb="5">
      <t>カカク</t>
    </rPh>
    <phoneticPr fontId="2"/>
  </si>
  <si>
    <t>・</t>
    <phoneticPr fontId="2"/>
  </si>
  <si>
    <r>
      <t>： 店頭で販売するときの価格</t>
    </r>
    <r>
      <rPr>
        <sz val="9.5"/>
        <color rgb="FFFF0000"/>
        <rFont val="ＭＳ Ｐゴシック"/>
        <family val="3"/>
        <charset val="128"/>
      </rPr>
      <t>（通常はこちら）</t>
    </r>
    <rPh sb="2" eb="4">
      <t>テントウ</t>
    </rPh>
    <rPh sb="5" eb="7">
      <t>ハンバイ</t>
    </rPh>
    <rPh sb="15" eb="17">
      <t>ツウジョウ</t>
    </rPh>
    <phoneticPr fontId="28"/>
  </si>
  <si>
    <t>生産者価格</t>
    <rPh sb="0" eb="3">
      <t>セイサンシャ</t>
    </rPh>
    <rPh sb="3" eb="5">
      <t>カカク</t>
    </rPh>
    <phoneticPr fontId="2"/>
  </si>
  <si>
    <t>： 生産者が出荷するときの価格</t>
    <phoneticPr fontId="2"/>
  </si>
  <si>
    <t>単位変換</t>
    <rPh sb="0" eb="2">
      <t>タンイ</t>
    </rPh>
    <rPh sb="2" eb="4">
      <t>ヘンカン</t>
    </rPh>
    <phoneticPr fontId="30"/>
  </si>
  <si>
    <t>円</t>
    <rPh sb="0" eb="1">
      <t>エン</t>
    </rPh>
    <phoneticPr fontId="45"/>
  </si>
  <si>
    <t>万円</t>
    <rPh sb="0" eb="2">
      <t>マンエン</t>
    </rPh>
    <phoneticPr fontId="45"/>
  </si>
  <si>
    <t>百万円</t>
    <rPh sb="0" eb="3">
      <t>ヒャクマンエン</t>
    </rPh>
    <phoneticPr fontId="45"/>
  </si>
  <si>
    <t>億円</t>
    <rPh sb="0" eb="2">
      <t>オクエン</t>
    </rPh>
    <phoneticPr fontId="45"/>
  </si>
  <si>
    <t>購入者価格から生産者価格への変換</t>
    <rPh sb="0" eb="3">
      <t>コウニュウシャ</t>
    </rPh>
    <rPh sb="3" eb="5">
      <t>カカク</t>
    </rPh>
    <rPh sb="7" eb="10">
      <t>セイサンシャ</t>
    </rPh>
    <rPh sb="10" eb="12">
      <t>カカク</t>
    </rPh>
    <rPh sb="14" eb="16">
      <t>ヘンカン</t>
    </rPh>
    <phoneticPr fontId="30"/>
  </si>
  <si>
    <t>最終需要額</t>
    <rPh sb="0" eb="2">
      <t>サイシュウ</t>
    </rPh>
    <rPh sb="2" eb="5">
      <t>ジュヨウガク</t>
    </rPh>
    <phoneticPr fontId="30"/>
  </si>
  <si>
    <t>マージン率</t>
    <rPh sb="4" eb="5">
      <t>リツ</t>
    </rPh>
    <phoneticPr fontId="30"/>
  </si>
  <si>
    <t>マージン額</t>
    <rPh sb="4" eb="5">
      <t>ガク</t>
    </rPh>
    <phoneticPr fontId="30"/>
  </si>
  <si>
    <t>（購入者価格）</t>
    <rPh sb="1" eb="4">
      <t>コウニュウシャ</t>
    </rPh>
    <rPh sb="4" eb="6">
      <t>カカク</t>
    </rPh>
    <phoneticPr fontId="30"/>
  </si>
  <si>
    <t>商業</t>
    <rPh sb="0" eb="2">
      <t>ショウギョウ</t>
    </rPh>
    <phoneticPr fontId="30"/>
  </si>
  <si>
    <t>運輸</t>
    <rPh sb="0" eb="2">
      <t>ウンユ</t>
    </rPh>
    <phoneticPr fontId="30"/>
  </si>
  <si>
    <t>振り分け</t>
    <rPh sb="0" eb="1">
      <t>フ</t>
    </rPh>
    <rPh sb="2" eb="3">
      <t>ワ</t>
    </rPh>
    <phoneticPr fontId="30"/>
  </si>
  <si>
    <t>（生産者価格）</t>
    <rPh sb="1" eb="4">
      <t>セイサンシャ</t>
    </rPh>
    <rPh sb="4" eb="6">
      <t>カカク</t>
    </rPh>
    <phoneticPr fontId="30"/>
  </si>
  <si>
    <t>a</t>
    <phoneticPr fontId="30"/>
  </si>
  <si>
    <t>b</t>
    <phoneticPr fontId="30"/>
  </si>
  <si>
    <t>c</t>
    <phoneticPr fontId="30"/>
  </si>
  <si>
    <t>d=a*b</t>
    <phoneticPr fontId="30"/>
  </si>
  <si>
    <t>e=a*c</t>
    <phoneticPr fontId="30"/>
  </si>
  <si>
    <t>f=d+e</t>
    <phoneticPr fontId="30"/>
  </si>
  <si>
    <t>f</t>
    <phoneticPr fontId="30"/>
  </si>
  <si>
    <t>g</t>
    <phoneticPr fontId="30"/>
  </si>
  <si>
    <t>「基礎データ計算」シート</t>
    <rPh sb="1" eb="3">
      <t>キソ</t>
    </rPh>
    <rPh sb="6" eb="8">
      <t>ケイサン</t>
    </rPh>
    <phoneticPr fontId="30"/>
  </si>
  <si>
    <t>このシートでは、「基礎データ作成」シートで入力されたデータに基づいて、自動計算します。</t>
    <rPh sb="9" eb="11">
      <t>キソ</t>
    </rPh>
    <rPh sb="14" eb="16">
      <t>サクセイ</t>
    </rPh>
    <rPh sb="21" eb="23">
      <t>ニュウリョク</t>
    </rPh>
    <rPh sb="30" eb="31">
      <t>モト</t>
    </rPh>
    <rPh sb="35" eb="37">
      <t>ジドウ</t>
    </rPh>
    <rPh sb="37" eb="39">
      <t>ケイサン</t>
    </rPh>
    <phoneticPr fontId="30"/>
  </si>
  <si>
    <t>宿泊客</t>
    <rPh sb="0" eb="3">
      <t>シュクハクキャク</t>
    </rPh>
    <phoneticPr fontId="30"/>
  </si>
  <si>
    <t>日帰り客</t>
    <rPh sb="0" eb="2">
      <t>ヒガエ</t>
    </rPh>
    <rPh sb="3" eb="4">
      <t>キャク</t>
    </rPh>
    <phoneticPr fontId="30"/>
  </si>
  <si>
    <t>消費総額（円）</t>
    <rPh sb="0" eb="2">
      <t>ショウヒ</t>
    </rPh>
    <rPh sb="2" eb="4">
      <t>ソウガク</t>
    </rPh>
    <rPh sb="5" eb="6">
      <t>エン</t>
    </rPh>
    <phoneticPr fontId="30"/>
  </si>
  <si>
    <t>海外宿泊</t>
    <rPh sb="0" eb="2">
      <t>カイガイ</t>
    </rPh>
    <rPh sb="2" eb="4">
      <t>シュクハク</t>
    </rPh>
    <phoneticPr fontId="30"/>
  </si>
  <si>
    <t>国内宿泊</t>
    <rPh sb="0" eb="2">
      <t>コクナイ</t>
    </rPh>
    <rPh sb="2" eb="4">
      <t>シュクハク</t>
    </rPh>
    <phoneticPr fontId="30"/>
  </si>
  <si>
    <t>日帰り</t>
    <rPh sb="0" eb="2">
      <t>ヒガエ</t>
    </rPh>
    <phoneticPr fontId="30"/>
  </si>
  <si>
    <t>「按分データ」シート</t>
    <rPh sb="1" eb="3">
      <t>アンブン</t>
    </rPh>
    <phoneticPr fontId="30"/>
  </si>
  <si>
    <t>（単位：千人回）</t>
    <rPh sb="1" eb="3">
      <t>タンイ</t>
    </rPh>
    <rPh sb="4" eb="5">
      <t>セン</t>
    </rPh>
    <rPh sb="5" eb="6">
      <t>ニン</t>
    </rPh>
    <rPh sb="6" eb="7">
      <t>カイ</t>
    </rPh>
    <phoneticPr fontId="30"/>
  </si>
  <si>
    <t>居住地別の内訳</t>
    <rPh sb="0" eb="3">
      <t>キョジュウチ</t>
    </rPh>
    <rPh sb="3" eb="4">
      <t>ベツ</t>
    </rPh>
    <rPh sb="5" eb="7">
      <t>ウチワケ</t>
    </rPh>
    <phoneticPr fontId="30"/>
  </si>
  <si>
    <t>県内居住者</t>
    <rPh sb="0" eb="2">
      <t>ケンナイ</t>
    </rPh>
    <rPh sb="2" eb="5">
      <t>キョジュウシャ</t>
    </rPh>
    <phoneticPr fontId="30"/>
  </si>
  <si>
    <t>県外居住者</t>
    <rPh sb="0" eb="2">
      <t>ケンガイ</t>
    </rPh>
    <rPh sb="2" eb="5">
      <t>キョジュウシャ</t>
    </rPh>
    <phoneticPr fontId="30"/>
  </si>
  <si>
    <t>うち国内</t>
    <rPh sb="2" eb="4">
      <t>コクナイ</t>
    </rPh>
    <phoneticPr fontId="30"/>
  </si>
  <si>
    <t>うち外国人</t>
    <rPh sb="2" eb="4">
      <t>ガイコク</t>
    </rPh>
    <rPh sb="4" eb="5">
      <t>ジン</t>
    </rPh>
    <phoneticPr fontId="30"/>
  </si>
  <si>
    <t>日帰り客数　</t>
    <rPh sb="0" eb="2">
      <t>ヒガエ</t>
    </rPh>
    <rPh sb="3" eb="4">
      <t>キャク</t>
    </rPh>
    <rPh sb="4" eb="5">
      <t>スウ</t>
    </rPh>
    <phoneticPr fontId="57"/>
  </si>
  <si>
    <t>（円）</t>
    <rPh sb="1" eb="2">
      <t>エン</t>
    </rPh>
    <phoneticPr fontId="30"/>
  </si>
  <si>
    <t>宿泊</t>
    <rPh sb="0" eb="2">
      <t>シュクハク</t>
    </rPh>
    <phoneticPr fontId="30"/>
  </si>
  <si>
    <t>日帰</t>
    <rPh sb="0" eb="2">
      <t>ヒガエ</t>
    </rPh>
    <phoneticPr fontId="30"/>
  </si>
  <si>
    <t>外国人</t>
    <rPh sb="0" eb="2">
      <t>ガイコク</t>
    </rPh>
    <rPh sb="2" eb="3">
      <t>ジン</t>
    </rPh>
    <phoneticPr fontId="2"/>
  </si>
  <si>
    <t>県内</t>
    <rPh sb="0" eb="1">
      <t>ケン</t>
    </rPh>
    <rPh sb="1" eb="2">
      <t>ナイ</t>
    </rPh>
    <phoneticPr fontId="30"/>
  </si>
  <si>
    <t>外国</t>
    <rPh sb="0" eb="2">
      <t>ガイコク</t>
    </rPh>
    <phoneticPr fontId="30"/>
  </si>
  <si>
    <t>消費額</t>
    <rPh sb="0" eb="3">
      <t>ショウヒガク</t>
    </rPh>
    <phoneticPr fontId="30"/>
  </si>
  <si>
    <t>※「宿泊」及び「日帰り」シートにより推計</t>
    <rPh sb="2" eb="4">
      <t>シュクハク</t>
    </rPh>
    <rPh sb="5" eb="6">
      <t>オヨ</t>
    </rPh>
    <rPh sb="8" eb="10">
      <t>ヒガエ</t>
    </rPh>
    <rPh sb="18" eb="20">
      <t>スイケイ</t>
    </rPh>
    <phoneticPr fontId="30"/>
  </si>
  <si>
    <t>全体</t>
    <rPh sb="0" eb="2">
      <t>ゼンタイ</t>
    </rPh>
    <phoneticPr fontId="13"/>
  </si>
  <si>
    <t>ツアー旅行
按分</t>
    <rPh sb="3" eb="5">
      <t>リョコウ</t>
    </rPh>
    <rPh sb="6" eb="8">
      <t>アンブン</t>
    </rPh>
    <phoneticPr fontId="60"/>
  </si>
  <si>
    <t>航空機、新幹線等の調整</t>
    <rPh sb="0" eb="3">
      <t>コウクウキ</t>
    </rPh>
    <rPh sb="4" eb="7">
      <t>シンカンセン</t>
    </rPh>
    <rPh sb="7" eb="8">
      <t>トウ</t>
    </rPh>
    <rPh sb="9" eb="11">
      <t>チョウセイ</t>
    </rPh>
    <phoneticPr fontId="30"/>
  </si>
  <si>
    <t>a</t>
    <phoneticPr fontId="60"/>
  </si>
  <si>
    <t>b</t>
    <phoneticPr fontId="60"/>
  </si>
  <si>
    <t>c = a + b</t>
    <phoneticPr fontId="60"/>
  </si>
  <si>
    <t>(費目計)</t>
    <rPh sb="1" eb="3">
      <t>ヒモク</t>
    </rPh>
    <rPh sb="3" eb="4">
      <t>ケイ</t>
    </rPh>
    <phoneticPr fontId="60"/>
  </si>
  <si>
    <t>d</t>
    <phoneticPr fontId="30"/>
  </si>
  <si>
    <t>d'</t>
    <phoneticPr fontId="30"/>
  </si>
  <si>
    <t>前</t>
    <rPh sb="0" eb="1">
      <t>マエ</t>
    </rPh>
    <phoneticPr fontId="59"/>
  </si>
  <si>
    <t>　　菓子類</t>
    <rPh sb="2" eb="5">
      <t>カシルイ</t>
    </rPh>
    <phoneticPr fontId="61"/>
  </si>
  <si>
    <t>前</t>
  </si>
  <si>
    <t>　　その他の食料品・飲料・酒・たばこ</t>
    <rPh sb="4" eb="5">
      <t>ホカ</t>
    </rPh>
    <rPh sb="6" eb="9">
      <t>ショクリョウヒン</t>
    </rPh>
    <rPh sb="10" eb="12">
      <t>インリョウ</t>
    </rPh>
    <rPh sb="13" eb="14">
      <t>サケ</t>
    </rPh>
    <phoneticPr fontId="61"/>
  </si>
  <si>
    <t>　　衣類・帽子・ハンカチなど繊維製品</t>
    <rPh sb="2" eb="4">
      <t>イルイ</t>
    </rPh>
    <rPh sb="5" eb="7">
      <t>ボウシ</t>
    </rPh>
    <rPh sb="14" eb="16">
      <t>センイ</t>
    </rPh>
    <rPh sb="16" eb="18">
      <t>セイヒン</t>
    </rPh>
    <phoneticPr fontId="61"/>
  </si>
  <si>
    <t>　　靴・かばんなど皮革製品</t>
    <rPh sb="2" eb="3">
      <t>クツ</t>
    </rPh>
    <rPh sb="9" eb="11">
      <t>ヒカワ</t>
    </rPh>
    <rPh sb="11" eb="13">
      <t>セイヒン</t>
    </rPh>
    <phoneticPr fontId="61"/>
  </si>
  <si>
    <t>　　化粧品・医薬品・写真フィルムなど</t>
    <rPh sb="2" eb="5">
      <t>ケショウヒン</t>
    </rPh>
    <rPh sb="6" eb="9">
      <t>イヤクヒン</t>
    </rPh>
    <rPh sb="10" eb="12">
      <t>シャシン</t>
    </rPh>
    <phoneticPr fontId="61"/>
  </si>
  <si>
    <t>　　本・雑誌・ガイドブック</t>
    <rPh sb="2" eb="3">
      <t>ホン</t>
    </rPh>
    <rPh sb="4" eb="6">
      <t>ザッシ</t>
    </rPh>
    <phoneticPr fontId="61"/>
  </si>
  <si>
    <t>　　電気製品</t>
    <rPh sb="2" eb="4">
      <t>デンキ</t>
    </rPh>
    <rPh sb="4" eb="6">
      <t>セイヒン</t>
    </rPh>
    <phoneticPr fontId="61"/>
  </si>
  <si>
    <t>　　その他買物代</t>
    <rPh sb="4" eb="5">
      <t>ホカ</t>
    </rPh>
    <rPh sb="5" eb="6">
      <t>カ</t>
    </rPh>
    <rPh sb="6" eb="7">
      <t>モノ</t>
    </rPh>
    <rPh sb="7" eb="8">
      <t>ダイ</t>
    </rPh>
    <phoneticPr fontId="61"/>
  </si>
  <si>
    <t>　　旅行関連用品のレンタル料</t>
    <rPh sb="2" eb="4">
      <t>リョコウ</t>
    </rPh>
    <rPh sb="4" eb="6">
      <t>カンレン</t>
    </rPh>
    <rPh sb="6" eb="8">
      <t>ヨウヒン</t>
    </rPh>
    <rPh sb="13" eb="14">
      <t>リョウ</t>
    </rPh>
    <phoneticPr fontId="61"/>
  </si>
  <si>
    <t>　　旅行保険・クレジットカード入会金</t>
    <rPh sb="2" eb="4">
      <t>リョコウ</t>
    </rPh>
    <rPh sb="4" eb="6">
      <t>ホケン</t>
    </rPh>
    <rPh sb="15" eb="18">
      <t>ニュウカイキン</t>
    </rPh>
    <phoneticPr fontId="61"/>
  </si>
  <si>
    <t>　　美容室・理容室</t>
  </si>
  <si>
    <t>　　旅行の打ち合わせ等での飲食費</t>
    <rPh sb="2" eb="4">
      <t>リョコウ</t>
    </rPh>
    <rPh sb="5" eb="6">
      <t>ウ</t>
    </rPh>
    <rPh sb="7" eb="8">
      <t>ア</t>
    </rPh>
    <rPh sb="10" eb="11">
      <t>ナド</t>
    </rPh>
    <rPh sb="13" eb="16">
      <t>インショクヒ</t>
    </rPh>
    <phoneticPr fontId="61"/>
  </si>
  <si>
    <t>　　その他の旅行前支出</t>
    <rPh sb="4" eb="5">
      <t>ホカ</t>
    </rPh>
    <rPh sb="6" eb="9">
      <t>リョコウマエ</t>
    </rPh>
    <rPh sb="9" eb="11">
      <t>シシュツ</t>
    </rPh>
    <phoneticPr fontId="61"/>
  </si>
  <si>
    <t>後</t>
    <rPh sb="0" eb="1">
      <t>アト</t>
    </rPh>
    <phoneticPr fontId="59"/>
  </si>
  <si>
    <t>　　写真のプリント・現像</t>
    <rPh sb="2" eb="4">
      <t>シャシン</t>
    </rPh>
    <rPh sb="10" eb="12">
      <t>ゲンゾウ</t>
    </rPh>
    <phoneticPr fontId="50"/>
  </si>
  <si>
    <t>　　衣類のクリーニング</t>
    <rPh sb="2" eb="4">
      <t>イルイ</t>
    </rPh>
    <phoneticPr fontId="61"/>
  </si>
  <si>
    <t>　　その他の旅行後支出</t>
    <rPh sb="6" eb="8">
      <t>リョコウ</t>
    </rPh>
    <rPh sb="8" eb="9">
      <t>ゴ</t>
    </rPh>
    <rPh sb="9" eb="11">
      <t>シシュツ</t>
    </rPh>
    <phoneticPr fontId="61"/>
  </si>
  <si>
    <t>中</t>
    <rPh sb="0" eb="1">
      <t>ナカ</t>
    </rPh>
    <phoneticPr fontId="59"/>
  </si>
  <si>
    <t>　　参加費</t>
    <rPh sb="2" eb="5">
      <t>サンカヒ</t>
    </rPh>
    <phoneticPr fontId="62"/>
  </si>
  <si>
    <t>交通費</t>
    <rPh sb="0" eb="3">
      <t>コウツウヒ</t>
    </rPh>
    <phoneticPr fontId="60"/>
  </si>
  <si>
    <t>　　　航空（長距離移動）</t>
    <rPh sb="3" eb="5">
      <t>コウクウ</t>
    </rPh>
    <rPh sb="6" eb="9">
      <t>チョウキョリ</t>
    </rPh>
    <rPh sb="9" eb="11">
      <t>イドウ</t>
    </rPh>
    <phoneticPr fontId="61"/>
  </si>
  <si>
    <t>片道分</t>
    <rPh sb="0" eb="2">
      <t>カタミチ</t>
    </rPh>
    <rPh sb="2" eb="3">
      <t>ブン</t>
    </rPh>
    <phoneticPr fontId="30"/>
  </si>
  <si>
    <t>中</t>
  </si>
  <si>
    <t>　　　新幹線・鉄道（長距離移動）</t>
    <rPh sb="3" eb="6">
      <t>シンカンセン</t>
    </rPh>
    <rPh sb="7" eb="9">
      <t>テツドウ</t>
    </rPh>
    <rPh sb="10" eb="13">
      <t>チョウキョリ</t>
    </rPh>
    <rPh sb="13" eb="15">
      <t>イドウ</t>
    </rPh>
    <phoneticPr fontId="61"/>
  </si>
  <si>
    <t>中</t>
    <phoneticPr fontId="13"/>
  </si>
  <si>
    <t>　　　長距離バス</t>
    <rPh sb="3" eb="6">
      <t>チョウキョリ</t>
    </rPh>
    <phoneticPr fontId="62"/>
  </si>
  <si>
    <t>　　　航空（短距離移動）</t>
    <rPh sb="3" eb="5">
      <t>コウクウ</t>
    </rPh>
    <rPh sb="6" eb="9">
      <t>タンキョリ</t>
    </rPh>
    <rPh sb="9" eb="11">
      <t>イドウ</t>
    </rPh>
    <phoneticPr fontId="61"/>
  </si>
  <si>
    <t>県内航路無し</t>
    <rPh sb="0" eb="1">
      <t>ケン</t>
    </rPh>
    <rPh sb="1" eb="2">
      <t>ナイ</t>
    </rPh>
    <rPh sb="2" eb="4">
      <t>コウロ</t>
    </rPh>
    <rPh sb="4" eb="5">
      <t>ナ</t>
    </rPh>
    <phoneticPr fontId="30"/>
  </si>
  <si>
    <t>　　　鉄道･モノレール（短距離移動）</t>
    <rPh sb="3" eb="5">
      <t>テツドウ</t>
    </rPh>
    <rPh sb="12" eb="15">
      <t>タンキョリ</t>
    </rPh>
    <rPh sb="15" eb="17">
      <t>イドウ</t>
    </rPh>
    <phoneticPr fontId="61"/>
  </si>
  <si>
    <t>　　　近郊バス</t>
    <rPh sb="3" eb="5">
      <t>キンコウ</t>
    </rPh>
    <phoneticPr fontId="62"/>
  </si>
  <si>
    <t>　　　タクシー・ハイヤー</t>
  </si>
  <si>
    <t>　　　船舶</t>
    <rPh sb="3" eb="5">
      <t>センパク</t>
    </rPh>
    <phoneticPr fontId="61"/>
  </si>
  <si>
    <t>　　　レンタカー・カーシェアリング</t>
  </si>
  <si>
    <t>　　　ガソリン</t>
  </si>
  <si>
    <t>　　　その他交通費</t>
    <rPh sb="5" eb="6">
      <t>ホカ</t>
    </rPh>
    <rPh sb="6" eb="9">
      <t>コウツウヒ</t>
    </rPh>
    <phoneticPr fontId="61"/>
  </si>
  <si>
    <t>宿泊費</t>
    <rPh sb="0" eb="3">
      <t>シュクハクヒ</t>
    </rPh>
    <phoneticPr fontId="60"/>
  </si>
  <si>
    <t>　　宿泊費　　</t>
  </si>
  <si>
    <t>中</t>
    <rPh sb="0" eb="1">
      <t>チュウ</t>
    </rPh>
    <phoneticPr fontId="13"/>
  </si>
  <si>
    <t>飲食費</t>
    <rPh sb="0" eb="3">
      <t>インショクヒ</t>
    </rPh>
    <phoneticPr fontId="60"/>
  </si>
  <si>
    <t>　　飲食費</t>
  </si>
  <si>
    <t>土産代</t>
    <rPh sb="0" eb="3">
      <t>ミヤゲダイ</t>
    </rPh>
    <phoneticPr fontId="60"/>
  </si>
  <si>
    <t>　　　菓子類</t>
    <rPh sb="3" eb="6">
      <t>カシルイ</t>
    </rPh>
    <phoneticPr fontId="61"/>
  </si>
  <si>
    <t>　　　農産物</t>
    <rPh sb="3" eb="6">
      <t>ノウサンブツ</t>
    </rPh>
    <phoneticPr fontId="61"/>
  </si>
  <si>
    <t>　　　水産物</t>
    <rPh sb="3" eb="6">
      <t>スイサンブツ</t>
    </rPh>
    <phoneticPr fontId="61"/>
  </si>
  <si>
    <t>　　　その他食料品・飲料・酒・たばこ</t>
    <rPh sb="5" eb="6">
      <t>ホカ</t>
    </rPh>
    <rPh sb="6" eb="9">
      <t>ショクリョウヒン</t>
    </rPh>
    <rPh sb="10" eb="12">
      <t>インリョウ</t>
    </rPh>
    <rPh sb="13" eb="14">
      <t>サケ</t>
    </rPh>
    <phoneticPr fontId="61"/>
  </si>
  <si>
    <t>　　　衣類・帽子・ハンカチなど繊維製品</t>
    <rPh sb="3" eb="5">
      <t>イルイ</t>
    </rPh>
    <rPh sb="6" eb="8">
      <t>ボウシ</t>
    </rPh>
    <rPh sb="15" eb="17">
      <t>センイ</t>
    </rPh>
    <rPh sb="17" eb="19">
      <t>セイヒン</t>
    </rPh>
    <phoneticPr fontId="61"/>
  </si>
  <si>
    <t>　　　靴・かばんなど皮革製品</t>
    <rPh sb="3" eb="4">
      <t>クツ</t>
    </rPh>
    <rPh sb="10" eb="12">
      <t>ヒカワ</t>
    </rPh>
    <rPh sb="12" eb="14">
      <t>セイヒン</t>
    </rPh>
    <phoneticPr fontId="61"/>
  </si>
  <si>
    <t>　　　化粧品・医薬品・写真フィルムなど</t>
    <rPh sb="3" eb="6">
      <t>ケショウヒン</t>
    </rPh>
    <rPh sb="7" eb="10">
      <t>イヤクヒン</t>
    </rPh>
    <rPh sb="11" eb="13">
      <t>シャシン</t>
    </rPh>
    <phoneticPr fontId="61"/>
  </si>
  <si>
    <t>　　　陶磁器・ガラス製品</t>
  </si>
  <si>
    <t>　　　その他土産代・買物代</t>
    <rPh sb="5" eb="6">
      <t>ホカ</t>
    </rPh>
    <rPh sb="6" eb="9">
      <t>ミヤゲダイ</t>
    </rPh>
    <rPh sb="10" eb="11">
      <t>カ</t>
    </rPh>
    <rPh sb="11" eb="12">
      <t>モノ</t>
    </rPh>
    <rPh sb="12" eb="13">
      <t>ダイ</t>
    </rPh>
    <phoneticPr fontId="61"/>
  </si>
  <si>
    <t>入場料</t>
    <rPh sb="0" eb="3">
      <t>ニュウジョウリョウ</t>
    </rPh>
    <phoneticPr fontId="60"/>
  </si>
  <si>
    <t>　　　温泉・温浴施設・エステ・リラクゼーション</t>
    <rPh sb="3" eb="5">
      <t>オンセン</t>
    </rPh>
    <rPh sb="6" eb="8">
      <t>オンヨク</t>
    </rPh>
    <rPh sb="8" eb="10">
      <t>シセツ</t>
    </rPh>
    <phoneticPr fontId="61"/>
  </si>
  <si>
    <t>　　　テーマパーク・遊園地</t>
    <rPh sb="10" eb="13">
      <t>ユウエンチ</t>
    </rPh>
    <phoneticPr fontId="61"/>
  </si>
  <si>
    <t>　　　美術館・博物館・資料館・動植物園・水族館など</t>
    <rPh sb="3" eb="6">
      <t>ビジュツカン</t>
    </rPh>
    <rPh sb="7" eb="10">
      <t>ハクブツカン</t>
    </rPh>
    <rPh sb="11" eb="14">
      <t>シリョウカン</t>
    </rPh>
    <rPh sb="15" eb="19">
      <t>ドウショクブツエン</t>
    </rPh>
    <rPh sb="20" eb="23">
      <t>スイゾクカン</t>
    </rPh>
    <phoneticPr fontId="61"/>
  </si>
  <si>
    <t>　　　スキー場リフト</t>
    <rPh sb="6" eb="7">
      <t>ジョウ</t>
    </rPh>
    <phoneticPr fontId="61"/>
  </si>
  <si>
    <t>　　　スポーツ施設利用料</t>
    <rPh sb="7" eb="9">
      <t>シセツ</t>
    </rPh>
    <rPh sb="9" eb="12">
      <t>リヨウリョウ</t>
    </rPh>
    <phoneticPr fontId="61"/>
  </si>
  <si>
    <t>中</t>
    <rPh sb="0" eb="1">
      <t>ナカ</t>
    </rPh>
    <phoneticPr fontId="30"/>
  </si>
  <si>
    <t>　　　スポーツ観戦</t>
    <rPh sb="7" eb="9">
      <t>カンセン</t>
    </rPh>
    <phoneticPr fontId="61"/>
  </si>
  <si>
    <t>　　　舞台・音楽鑑賞</t>
    <rPh sb="3" eb="5">
      <t>ブタイ</t>
    </rPh>
    <rPh sb="6" eb="8">
      <t>オンガク</t>
    </rPh>
    <rPh sb="8" eb="10">
      <t>カンショウ</t>
    </rPh>
    <phoneticPr fontId="61"/>
  </si>
  <si>
    <t>　　　展示会・コンベンション参加費</t>
    <rPh sb="3" eb="6">
      <t>テンジカイ</t>
    </rPh>
    <rPh sb="14" eb="17">
      <t>サンカヒ</t>
    </rPh>
    <phoneticPr fontId="61"/>
  </si>
  <si>
    <t>その他</t>
    <rPh sb="2" eb="3">
      <t>タ</t>
    </rPh>
    <phoneticPr fontId="60"/>
  </si>
  <si>
    <t>　　　レンタル料</t>
    <rPh sb="7" eb="8">
      <t>リョウ</t>
    </rPh>
    <phoneticPr fontId="61"/>
  </si>
  <si>
    <t>　　　その他娯楽等サービス費</t>
    <rPh sb="5" eb="6">
      <t>ホカ</t>
    </rPh>
    <rPh sb="6" eb="8">
      <t>ゴラク</t>
    </rPh>
    <rPh sb="8" eb="9">
      <t>ナド</t>
    </rPh>
    <rPh sb="13" eb="14">
      <t>ヒ</t>
    </rPh>
    <phoneticPr fontId="61"/>
  </si>
  <si>
    <t>　　　その他　</t>
  </si>
  <si>
    <t>旅行前支出計</t>
    <rPh sb="0" eb="3">
      <t>リョコウマエ</t>
    </rPh>
    <rPh sb="3" eb="5">
      <t>シシュツ</t>
    </rPh>
    <rPh sb="5" eb="6">
      <t>ケイ</t>
    </rPh>
    <phoneticPr fontId="59"/>
  </si>
  <si>
    <t>旅行後支出計</t>
    <rPh sb="0" eb="2">
      <t>リョコウ</t>
    </rPh>
    <rPh sb="2" eb="3">
      <t>ゴ</t>
    </rPh>
    <rPh sb="3" eb="5">
      <t>シシュツ</t>
    </rPh>
    <rPh sb="5" eb="6">
      <t>ケイ</t>
    </rPh>
    <phoneticPr fontId="59"/>
  </si>
  <si>
    <t>前後</t>
    <rPh sb="0" eb="2">
      <t>ゼンゴ</t>
    </rPh>
    <phoneticPr fontId="59"/>
  </si>
  <si>
    <t>旅行前後支出計</t>
    <rPh sb="0" eb="3">
      <t>リョコウマエ</t>
    </rPh>
    <rPh sb="3" eb="4">
      <t>ゴ</t>
    </rPh>
    <rPh sb="4" eb="6">
      <t>シシュツ</t>
    </rPh>
    <rPh sb="6" eb="7">
      <t>ケイ</t>
    </rPh>
    <phoneticPr fontId="59"/>
  </si>
  <si>
    <t>旅行中支出計</t>
    <rPh sb="0" eb="3">
      <t>リョコウチュウ</t>
    </rPh>
    <rPh sb="3" eb="5">
      <t>シシュツ</t>
    </rPh>
    <rPh sb="5" eb="6">
      <t>ケイ</t>
    </rPh>
    <phoneticPr fontId="59"/>
  </si>
  <si>
    <t>宿泊の有無(2区分)，旅行目的(3区分)，旅行形態(2区分)，
品目(小分類)別 旅行消費額 ─ 国内旅行</t>
    <rPh sb="39" eb="40">
      <t>ベツ</t>
    </rPh>
    <phoneticPr fontId="2"/>
  </si>
  <si>
    <t>（百万円）</t>
    <phoneticPr fontId="2"/>
  </si>
  <si>
    <t>宿泊旅行</t>
    <rPh sb="0" eb="2">
      <t>シュクハク</t>
    </rPh>
    <rPh sb="2" eb="4">
      <t>リョコウ</t>
    </rPh>
    <phoneticPr fontId="2"/>
  </si>
  <si>
    <t>日帰り旅行</t>
    <rPh sb="0" eb="2">
      <t>ヒガエ</t>
    </rPh>
    <rPh sb="3" eb="5">
      <t>リョコウ</t>
    </rPh>
    <phoneticPr fontId="2"/>
  </si>
  <si>
    <t>観光・レクリエーション</t>
    <rPh sb="0" eb="2">
      <t>カンコウ</t>
    </rPh>
    <phoneticPr fontId="2"/>
  </si>
  <si>
    <t>帰省・知人
訪問等</t>
    <phoneticPr fontId="2"/>
  </si>
  <si>
    <t>出張・業務</t>
    <rPh sb="0" eb="2">
      <t>シュッチョウ</t>
    </rPh>
    <phoneticPr fontId="2"/>
  </si>
  <si>
    <t>個人旅行</t>
    <rPh sb="0" eb="2">
      <t>コジン</t>
    </rPh>
    <rPh sb="2" eb="4">
      <t>リョコウ</t>
    </rPh>
    <phoneticPr fontId="2"/>
  </si>
  <si>
    <t>パック・団体旅行</t>
    <rPh sb="4" eb="6">
      <t>ダンタイ</t>
    </rPh>
    <rPh sb="6" eb="8">
      <t>リョコウ</t>
    </rPh>
    <phoneticPr fontId="2"/>
  </si>
  <si>
    <t>品目（小分類）</t>
    <rPh sb="0" eb="2">
      <t>ヒンモク</t>
    </rPh>
    <rPh sb="3" eb="6">
      <t>ショウブンルイ</t>
    </rPh>
    <phoneticPr fontId="2"/>
  </si>
  <si>
    <t>　旅行前</t>
  </si>
  <si>
    <t>　　菓子類</t>
    <rPh sb="2" eb="5">
      <t>カシルイ</t>
    </rPh>
    <phoneticPr fontId="66"/>
  </si>
  <si>
    <t>　　その他の食料品・飲料・酒・たばこ</t>
    <rPh sb="4" eb="5">
      <t>ホカ</t>
    </rPh>
    <rPh sb="6" eb="9">
      <t>ショクリョウヒン</t>
    </rPh>
    <rPh sb="10" eb="12">
      <t>インリョウ</t>
    </rPh>
    <rPh sb="13" eb="14">
      <t>サケ</t>
    </rPh>
    <phoneticPr fontId="66"/>
  </si>
  <si>
    <t>　　衣類・帽子・ハンカチなど繊維製品</t>
    <rPh sb="2" eb="4">
      <t>イルイ</t>
    </rPh>
    <rPh sb="5" eb="7">
      <t>ボウシ</t>
    </rPh>
    <rPh sb="14" eb="16">
      <t>センイ</t>
    </rPh>
    <rPh sb="16" eb="18">
      <t>セイヒン</t>
    </rPh>
    <phoneticPr fontId="66"/>
  </si>
  <si>
    <t>　　靴・かばんなど皮革製品</t>
    <rPh sb="2" eb="3">
      <t>クツ</t>
    </rPh>
    <rPh sb="9" eb="11">
      <t>ヒカワ</t>
    </rPh>
    <rPh sb="11" eb="13">
      <t>セイヒン</t>
    </rPh>
    <phoneticPr fontId="66"/>
  </si>
  <si>
    <t>　　化粧品・医薬品・写真フィルムなど</t>
    <rPh sb="2" eb="5">
      <t>ケショウヒン</t>
    </rPh>
    <rPh sb="6" eb="9">
      <t>イヤクヒン</t>
    </rPh>
    <rPh sb="10" eb="12">
      <t>シャシン</t>
    </rPh>
    <phoneticPr fontId="66"/>
  </si>
  <si>
    <t>　　本・雑誌・ガイドブック</t>
    <rPh sb="2" eb="3">
      <t>ホン</t>
    </rPh>
    <rPh sb="4" eb="6">
      <t>ザッシ</t>
    </rPh>
    <phoneticPr fontId="66"/>
  </si>
  <si>
    <t>　　電気製品</t>
    <rPh sb="2" eb="4">
      <t>デンキ</t>
    </rPh>
    <rPh sb="4" eb="6">
      <t>セイヒン</t>
    </rPh>
    <phoneticPr fontId="66"/>
  </si>
  <si>
    <t>　　その他買物代</t>
    <rPh sb="4" eb="5">
      <t>ホカ</t>
    </rPh>
    <rPh sb="5" eb="6">
      <t>カ</t>
    </rPh>
    <rPh sb="6" eb="7">
      <t>モノ</t>
    </rPh>
    <rPh sb="7" eb="8">
      <t>ダイ</t>
    </rPh>
    <phoneticPr fontId="66"/>
  </si>
  <si>
    <t>　　旅行関連用品のレンタル料</t>
    <rPh sb="2" eb="4">
      <t>リョコウ</t>
    </rPh>
    <rPh sb="4" eb="6">
      <t>カンレン</t>
    </rPh>
    <rPh sb="6" eb="8">
      <t>ヨウヒン</t>
    </rPh>
    <rPh sb="13" eb="14">
      <t>リョウ</t>
    </rPh>
    <phoneticPr fontId="66"/>
  </si>
  <si>
    <t>　　旅行保険・クレジットカード入会金</t>
    <rPh sb="2" eb="4">
      <t>リョコウ</t>
    </rPh>
    <rPh sb="4" eb="6">
      <t>ホケン</t>
    </rPh>
    <rPh sb="15" eb="18">
      <t>ニュウカイキン</t>
    </rPh>
    <phoneticPr fontId="66"/>
  </si>
  <si>
    <t>　　旅行の打ち合わせ等での飲食費</t>
    <rPh sb="2" eb="4">
      <t>リョコウ</t>
    </rPh>
    <rPh sb="5" eb="6">
      <t>ウ</t>
    </rPh>
    <rPh sb="7" eb="8">
      <t>ア</t>
    </rPh>
    <rPh sb="10" eb="11">
      <t>ナド</t>
    </rPh>
    <rPh sb="13" eb="16">
      <t>インショクヒ</t>
    </rPh>
    <phoneticPr fontId="66"/>
  </si>
  <si>
    <t>　　その他の旅行前支出</t>
    <rPh sb="4" eb="5">
      <t>ホカ</t>
    </rPh>
    <rPh sb="6" eb="9">
      <t>リョコウマエ</t>
    </rPh>
    <rPh sb="9" eb="11">
      <t>シシュツ</t>
    </rPh>
    <phoneticPr fontId="66"/>
  </si>
  <si>
    <t>　旅行後</t>
  </si>
  <si>
    <t>　　写真のプリント・現像</t>
    <rPh sb="2" eb="4">
      <t>シャシン</t>
    </rPh>
    <rPh sb="10" eb="12">
      <t>ゲンゾウ</t>
    </rPh>
    <phoneticPr fontId="67"/>
  </si>
  <si>
    <t>　　衣類のクリーニング</t>
    <rPh sb="2" eb="4">
      <t>イルイ</t>
    </rPh>
    <phoneticPr fontId="66"/>
  </si>
  <si>
    <t>　　その他の旅行後支出</t>
    <rPh sb="6" eb="8">
      <t>リョコウ</t>
    </rPh>
    <rPh sb="8" eb="9">
      <t>ゴ</t>
    </rPh>
    <rPh sb="9" eb="11">
      <t>シシュツ</t>
    </rPh>
    <phoneticPr fontId="66"/>
  </si>
  <si>
    <t>　旅行中</t>
  </si>
  <si>
    <t>　　参加費</t>
    <rPh sb="2" eb="5">
      <t>サンカヒ</t>
    </rPh>
    <phoneticPr fontId="2"/>
  </si>
  <si>
    <t>パック・団体旅行内訳比(＊)</t>
    <rPh sb="4" eb="6">
      <t>ダンタイ</t>
    </rPh>
    <rPh sb="6" eb="8">
      <t>リョコウ</t>
    </rPh>
    <rPh sb="8" eb="10">
      <t>ウチワケ</t>
    </rPh>
    <rPh sb="10" eb="11">
      <t>ヒ</t>
    </rPh>
    <phoneticPr fontId="30"/>
  </si>
  <si>
    <t>　　交通費</t>
  </si>
  <si>
    <t>　　　航空（長距離移動）</t>
    <rPh sb="3" eb="5">
      <t>コウクウ</t>
    </rPh>
    <rPh sb="6" eb="9">
      <t>チョウキョリ</t>
    </rPh>
    <rPh sb="9" eb="11">
      <t>イドウ</t>
    </rPh>
    <phoneticPr fontId="66"/>
  </si>
  <si>
    <t>　　　新幹線・鉄道（長距離移動）</t>
    <rPh sb="3" eb="6">
      <t>シンカンセン</t>
    </rPh>
    <rPh sb="7" eb="9">
      <t>テツドウ</t>
    </rPh>
    <rPh sb="10" eb="13">
      <t>チョウキョリ</t>
    </rPh>
    <rPh sb="13" eb="15">
      <t>イドウ</t>
    </rPh>
    <phoneticPr fontId="66"/>
  </si>
  <si>
    <t>　　　長距離バス</t>
    <rPh sb="3" eb="6">
      <t>チョウキョリ</t>
    </rPh>
    <phoneticPr fontId="2"/>
  </si>
  <si>
    <t>　　　航空（短距離移動）</t>
    <rPh sb="3" eb="5">
      <t>コウクウ</t>
    </rPh>
    <rPh sb="6" eb="9">
      <t>タンキョリ</t>
    </rPh>
    <rPh sb="9" eb="11">
      <t>イドウ</t>
    </rPh>
    <phoneticPr fontId="66"/>
  </si>
  <si>
    <t>　　　鉄道･モノレール（短距離移動）</t>
    <rPh sb="3" eb="5">
      <t>テツドウ</t>
    </rPh>
    <rPh sb="12" eb="15">
      <t>タンキョリ</t>
    </rPh>
    <rPh sb="15" eb="17">
      <t>イドウ</t>
    </rPh>
    <phoneticPr fontId="66"/>
  </si>
  <si>
    <t>　　　近郊バス</t>
    <rPh sb="3" eb="5">
      <t>キンコウ</t>
    </rPh>
    <phoneticPr fontId="2"/>
  </si>
  <si>
    <t>　　　船舶</t>
    <rPh sb="3" eb="5">
      <t>センパク</t>
    </rPh>
    <phoneticPr fontId="66"/>
  </si>
  <si>
    <t>　　　その他交通費</t>
    <rPh sb="5" eb="6">
      <t>ホカ</t>
    </rPh>
    <rPh sb="6" eb="9">
      <t>コウツウヒ</t>
    </rPh>
    <phoneticPr fontId="66"/>
  </si>
  <si>
    <t>　　買物代</t>
    <rPh sb="2" eb="4">
      <t>カイモノ</t>
    </rPh>
    <rPh sb="4" eb="5">
      <t>ダイ</t>
    </rPh>
    <phoneticPr fontId="2"/>
  </si>
  <si>
    <t>　　　菓子類</t>
    <rPh sb="3" eb="6">
      <t>カシルイ</t>
    </rPh>
    <phoneticPr fontId="66"/>
  </si>
  <si>
    <t>　　　農産物</t>
    <rPh sb="3" eb="6">
      <t>ノウサンブツ</t>
    </rPh>
    <phoneticPr fontId="66"/>
  </si>
  <si>
    <t>　　　水産物</t>
    <rPh sb="3" eb="6">
      <t>スイサンブツ</t>
    </rPh>
    <phoneticPr fontId="66"/>
  </si>
  <si>
    <t>　　　その他食料品・飲料・酒・たばこ</t>
    <rPh sb="5" eb="6">
      <t>ホカ</t>
    </rPh>
    <rPh sb="6" eb="9">
      <t>ショクリョウヒン</t>
    </rPh>
    <rPh sb="10" eb="12">
      <t>インリョウ</t>
    </rPh>
    <rPh sb="13" eb="14">
      <t>サケ</t>
    </rPh>
    <phoneticPr fontId="66"/>
  </si>
  <si>
    <t>　　　衣類・帽子・ハンカチなど繊維製品</t>
    <rPh sb="3" eb="5">
      <t>イルイ</t>
    </rPh>
    <rPh sb="6" eb="8">
      <t>ボウシ</t>
    </rPh>
    <rPh sb="15" eb="17">
      <t>センイ</t>
    </rPh>
    <rPh sb="17" eb="19">
      <t>セイヒン</t>
    </rPh>
    <phoneticPr fontId="66"/>
  </si>
  <si>
    <t>　　　靴・かばんなど皮革製品</t>
    <rPh sb="3" eb="4">
      <t>クツ</t>
    </rPh>
    <rPh sb="10" eb="12">
      <t>ヒカワ</t>
    </rPh>
    <rPh sb="12" eb="14">
      <t>セイヒン</t>
    </rPh>
    <phoneticPr fontId="66"/>
  </si>
  <si>
    <t>　　　化粧品・医薬品・写真フィルムなど</t>
    <rPh sb="3" eb="6">
      <t>ケショウヒン</t>
    </rPh>
    <rPh sb="7" eb="10">
      <t>イヤクヒン</t>
    </rPh>
    <rPh sb="11" eb="13">
      <t>シャシン</t>
    </rPh>
    <phoneticPr fontId="66"/>
  </si>
  <si>
    <t>　　　その他土産代・買物代</t>
    <rPh sb="5" eb="6">
      <t>ホカ</t>
    </rPh>
    <rPh sb="6" eb="9">
      <t>ミヤゲダイ</t>
    </rPh>
    <rPh sb="10" eb="11">
      <t>カ</t>
    </rPh>
    <rPh sb="11" eb="12">
      <t>モノ</t>
    </rPh>
    <rPh sb="12" eb="13">
      <t>ダイ</t>
    </rPh>
    <phoneticPr fontId="66"/>
  </si>
  <si>
    <t>　　娯楽等サービス費・その他</t>
    <rPh sb="13" eb="14">
      <t>タ</t>
    </rPh>
    <phoneticPr fontId="2"/>
  </si>
  <si>
    <t>　　　温泉・温浴施設・エステ・リラクゼーション</t>
    <rPh sb="3" eb="5">
      <t>オンセン</t>
    </rPh>
    <rPh sb="6" eb="8">
      <t>オンヨク</t>
    </rPh>
    <rPh sb="8" eb="10">
      <t>シセツ</t>
    </rPh>
    <phoneticPr fontId="66"/>
  </si>
  <si>
    <t>　　　テーマパーク・遊園地</t>
    <rPh sb="10" eb="13">
      <t>ユウエンチ</t>
    </rPh>
    <phoneticPr fontId="66"/>
  </si>
  <si>
    <t>　　　美術館・博物館・資料館・動植物園・水族館など</t>
    <rPh sb="3" eb="6">
      <t>ビジュツカン</t>
    </rPh>
    <rPh sb="7" eb="10">
      <t>ハクブツカン</t>
    </rPh>
    <rPh sb="11" eb="14">
      <t>シリョウカン</t>
    </rPh>
    <rPh sb="15" eb="19">
      <t>ドウショクブツエン</t>
    </rPh>
    <rPh sb="20" eb="23">
      <t>スイゾクカン</t>
    </rPh>
    <phoneticPr fontId="66"/>
  </si>
  <si>
    <t>　　　スキー場リフト</t>
    <rPh sb="6" eb="7">
      <t>ジョウ</t>
    </rPh>
    <phoneticPr fontId="66"/>
  </si>
  <si>
    <t>　　　スポーツ施設利用料</t>
    <rPh sb="7" eb="9">
      <t>シセツ</t>
    </rPh>
    <rPh sb="9" eb="12">
      <t>リヨウリョウ</t>
    </rPh>
    <phoneticPr fontId="66"/>
  </si>
  <si>
    <t>　　　スポーツ観戦</t>
    <rPh sb="7" eb="9">
      <t>カンセン</t>
    </rPh>
    <phoneticPr fontId="66"/>
  </si>
  <si>
    <t>　　　舞台・音楽鑑賞</t>
    <rPh sb="3" eb="5">
      <t>ブタイ</t>
    </rPh>
    <rPh sb="6" eb="8">
      <t>オンガク</t>
    </rPh>
    <rPh sb="8" eb="10">
      <t>カンショウ</t>
    </rPh>
    <phoneticPr fontId="66"/>
  </si>
  <si>
    <t>　　　展示会・コンベンション参加費</t>
    <rPh sb="3" eb="6">
      <t>テンジカイ</t>
    </rPh>
    <rPh sb="14" eb="17">
      <t>サンカヒ</t>
    </rPh>
    <phoneticPr fontId="66"/>
  </si>
  <si>
    <t>　　　レンタル料</t>
    <rPh sb="7" eb="8">
      <t>リョウ</t>
    </rPh>
    <phoneticPr fontId="66"/>
  </si>
  <si>
    <t>　　　その他娯楽等サービス費</t>
    <rPh sb="5" eb="6">
      <t>ホカ</t>
    </rPh>
    <rPh sb="6" eb="8">
      <t>ゴラク</t>
    </rPh>
    <rPh sb="8" eb="9">
      <t>ナド</t>
    </rPh>
    <rPh sb="13" eb="14">
      <t>ヒ</t>
    </rPh>
    <phoneticPr fontId="66"/>
  </si>
  <si>
    <t>1) 国内旅行の宿泊旅行、出張・業務については、宿泊費に含む。</t>
    <rPh sb="24" eb="27">
      <t>シュクハクヒ</t>
    </rPh>
    <rPh sb="28" eb="29">
      <t>フク</t>
    </rPh>
    <phoneticPr fontId="2"/>
  </si>
  <si>
    <t>(ツアー料金項目合計)</t>
    <rPh sb="4" eb="6">
      <t>リョウキン</t>
    </rPh>
    <rPh sb="6" eb="8">
      <t>コウモク</t>
    </rPh>
    <rPh sb="8" eb="10">
      <t>ゴウケイ</t>
    </rPh>
    <phoneticPr fontId="30"/>
  </si>
  <si>
    <t>IO部門分類への振り分け</t>
    <rPh sb="2" eb="4">
      <t>ブモン</t>
    </rPh>
    <rPh sb="4" eb="6">
      <t>ブンルイ</t>
    </rPh>
    <rPh sb="8" eb="9">
      <t>フ</t>
    </rPh>
    <rPh sb="10" eb="11">
      <t>ワ</t>
    </rPh>
    <phoneticPr fontId="60"/>
  </si>
  <si>
    <t>費目</t>
    <rPh sb="0" eb="2">
      <t>ヒモク</t>
    </rPh>
    <phoneticPr fontId="30"/>
  </si>
  <si>
    <t>構成比</t>
    <rPh sb="0" eb="3">
      <t>コウセイヒ</t>
    </rPh>
    <phoneticPr fontId="60"/>
  </si>
  <si>
    <t>消費額（円）</t>
    <rPh sb="0" eb="3">
      <t>ショウヒガク</t>
    </rPh>
    <rPh sb="4" eb="5">
      <t>エン</t>
    </rPh>
    <phoneticPr fontId="60"/>
  </si>
  <si>
    <t>端数
処理</t>
    <rPh sb="0" eb="2">
      <t>ハスウ</t>
    </rPh>
    <rPh sb="3" eb="5">
      <t>ショリ</t>
    </rPh>
    <phoneticPr fontId="30"/>
  </si>
  <si>
    <t>計
（端数処理後）</t>
    <rPh sb="0" eb="1">
      <t>ケイ</t>
    </rPh>
    <rPh sb="3" eb="5">
      <t>ハスウ</t>
    </rPh>
    <rPh sb="5" eb="7">
      <t>ショリ</t>
    </rPh>
    <rPh sb="7" eb="8">
      <t>ゴ</t>
    </rPh>
    <phoneticPr fontId="30"/>
  </si>
  <si>
    <t>産業連関表（観光分析用）
部門分類</t>
    <rPh sb="0" eb="1">
      <t>サン</t>
    </rPh>
    <rPh sb="1" eb="2">
      <t>ギョウ</t>
    </rPh>
    <rPh sb="2" eb="3">
      <t>レン</t>
    </rPh>
    <rPh sb="3" eb="4">
      <t>セキ</t>
    </rPh>
    <rPh sb="4" eb="5">
      <t>ヒョウ</t>
    </rPh>
    <rPh sb="13" eb="14">
      <t>ブ</t>
    </rPh>
    <rPh sb="14" eb="15">
      <t>モン</t>
    </rPh>
    <rPh sb="15" eb="16">
      <t>ブン</t>
    </rPh>
    <rPh sb="16" eb="17">
      <t>タグイ</t>
    </rPh>
    <phoneticPr fontId="2"/>
  </si>
  <si>
    <t>国内宿泊</t>
    <rPh sb="0" eb="2">
      <t>コクナイ</t>
    </rPh>
    <rPh sb="2" eb="4">
      <t>シュクハク</t>
    </rPh>
    <phoneticPr fontId="60"/>
  </si>
  <si>
    <t>日帰り</t>
    <rPh sb="0" eb="2">
      <t>ヒガエ</t>
    </rPh>
    <phoneticPr fontId="60"/>
  </si>
  <si>
    <t>海外宿泊</t>
    <rPh sb="0" eb="2">
      <t>カイガイ</t>
    </rPh>
    <rPh sb="2" eb="4">
      <t>シュクハク</t>
    </rPh>
    <phoneticPr fontId="60"/>
  </si>
  <si>
    <t>海外宿泊
（四捨五入）</t>
    <rPh sb="0" eb="2">
      <t>カイガイ</t>
    </rPh>
    <rPh sb="2" eb="4">
      <t>シュクハク</t>
    </rPh>
    <rPh sb="6" eb="10">
      <t>シシャゴニュウ</t>
    </rPh>
    <phoneticPr fontId="60"/>
  </si>
  <si>
    <t>国内宿泊
（四捨五入）</t>
    <rPh sb="0" eb="2">
      <t>コクナイ</t>
    </rPh>
    <rPh sb="2" eb="4">
      <t>シュクハク</t>
    </rPh>
    <phoneticPr fontId="60"/>
  </si>
  <si>
    <t>日帰り
（四捨五入）</t>
    <rPh sb="0" eb="2">
      <t>ヒガエ</t>
    </rPh>
    <phoneticPr fontId="60"/>
  </si>
  <si>
    <t>計</t>
    <rPh sb="0" eb="1">
      <t>ケイ</t>
    </rPh>
    <phoneticPr fontId="60"/>
  </si>
  <si>
    <t>コード</t>
  </si>
  <si>
    <t>部門名</t>
    <phoneticPr fontId="2"/>
  </si>
  <si>
    <t>集計結果（円）</t>
    <rPh sb="0" eb="2">
      <t>シュウケイ</t>
    </rPh>
    <rPh sb="2" eb="4">
      <t>ケッカ</t>
    </rPh>
    <rPh sb="5" eb="6">
      <t>エン</t>
    </rPh>
    <phoneticPr fontId="60"/>
  </si>
  <si>
    <t xml:space="preserve">   宿泊費</t>
    <phoneticPr fontId="30"/>
  </si>
  <si>
    <t xml:space="preserve">   飲食費</t>
    <phoneticPr fontId="30"/>
  </si>
  <si>
    <t>　　　  美術館・博物館・資料館・動植物園・水族館など</t>
    <rPh sb="5" eb="8">
      <t>ビジュツカン</t>
    </rPh>
    <rPh sb="9" eb="12">
      <t>ハクブツカン</t>
    </rPh>
    <rPh sb="13" eb="16">
      <t>シリョウカン</t>
    </rPh>
    <rPh sb="17" eb="21">
      <t>ドウショクブツエン</t>
    </rPh>
    <rPh sb="22" eb="25">
      <t>スイゾクカン</t>
    </rPh>
    <phoneticPr fontId="61"/>
  </si>
  <si>
    <t>秋田市消費転換率</t>
    <rPh sb="0" eb="3">
      <t>アキタシ</t>
    </rPh>
    <rPh sb="3" eb="5">
      <t>ショウヒ</t>
    </rPh>
    <rPh sb="5" eb="7">
      <t>テンカン</t>
    </rPh>
    <rPh sb="7" eb="8">
      <t>リツ</t>
    </rPh>
    <phoneticPr fontId="2"/>
  </si>
  <si>
    <t>◆　消費転換率の設定</t>
    <rPh sb="2" eb="7">
      <t>ショウヒテンカンリツ</t>
    </rPh>
    <rPh sb="8" eb="10">
      <t>セッテイ</t>
    </rPh>
    <phoneticPr fontId="30"/>
  </si>
  <si>
    <t>設定
消費転換率</t>
    <rPh sb="0" eb="2">
      <t>セッテイ</t>
    </rPh>
    <rPh sb="3" eb="8">
      <t>ショウヒテンカンリツ</t>
    </rPh>
    <phoneticPr fontId="2"/>
  </si>
  <si>
    <t>*実収入と消費支出を別途調査している場合は、こちらで消費転換率を計算できます。</t>
    <rPh sb="1" eb="4">
      <t>ジツシュウニュウ</t>
    </rPh>
    <rPh sb="5" eb="9">
      <t>ショウヒシシュツ</t>
    </rPh>
    <rPh sb="10" eb="12">
      <t>ベット</t>
    </rPh>
    <rPh sb="12" eb="14">
      <t>チョウサ</t>
    </rPh>
    <rPh sb="18" eb="20">
      <t>バアイ</t>
    </rPh>
    <rPh sb="26" eb="28">
      <t>ショウヒ</t>
    </rPh>
    <rPh sb="28" eb="30">
      <t>テンカン</t>
    </rPh>
    <rPh sb="30" eb="31">
      <t>リツ</t>
    </rPh>
    <rPh sb="32" eb="34">
      <t>ケイサン</t>
    </rPh>
    <phoneticPr fontId="2"/>
  </si>
  <si>
    <t>消費転換率計算用</t>
    <rPh sb="0" eb="5">
      <t>ショウヒテンカンリツ</t>
    </rPh>
    <rPh sb="5" eb="7">
      <t>ケイサン</t>
    </rPh>
    <rPh sb="7" eb="8">
      <t>ヨウ</t>
    </rPh>
    <phoneticPr fontId="2"/>
  </si>
  <si>
    <t>←ドロップダウン</t>
    <phoneticPr fontId="2"/>
  </si>
  <si>
    <t>分析テーマ</t>
    <phoneticPr fontId="13"/>
  </si>
  <si>
    <t>　１－（控除）輸移入額（絶対値）／県内需要合計</t>
    <rPh sb="4" eb="6">
      <t>コウジョ</t>
    </rPh>
    <rPh sb="7" eb="10">
      <t>ユイニュウ</t>
    </rPh>
    <rPh sb="10" eb="11">
      <t>ガク</t>
    </rPh>
    <rPh sb="12" eb="15">
      <t>ゼッタイチ</t>
    </rPh>
    <rPh sb="17" eb="19">
      <t>ケンナイ</t>
    </rPh>
    <rPh sb="19" eb="21">
      <t>ジュヨウ</t>
    </rPh>
    <rPh sb="21" eb="23">
      <t>ゴウケイ</t>
    </rPh>
    <phoneticPr fontId="2"/>
  </si>
  <si>
    <r>
      <t>①×Ａ</t>
    </r>
    <r>
      <rPr>
        <sz val="8"/>
        <color rgb="FFFF0000"/>
        <rFont val="ＭＳ ゴシック"/>
        <family val="3"/>
        <charset val="128"/>
      </rPr>
      <t>(*)</t>
    </r>
    <phoneticPr fontId="2"/>
  </si>
  <si>
    <t>＊観光消費の直接効果については、基本的に県内需要で賄われると思われる項目が多く、着色部分は「自給率=1」に補正している。</t>
    <rPh sb="1" eb="3">
      <t>カンコウ</t>
    </rPh>
    <rPh sb="3" eb="5">
      <t>ショウヒ</t>
    </rPh>
    <rPh sb="6" eb="8">
      <t>チョクセツ</t>
    </rPh>
    <rPh sb="8" eb="10">
      <t>コウカ</t>
    </rPh>
    <rPh sb="16" eb="19">
      <t>キホンテキ</t>
    </rPh>
    <rPh sb="20" eb="22">
      <t>ケンナイ</t>
    </rPh>
    <rPh sb="22" eb="24">
      <t>ジュヨウ</t>
    </rPh>
    <rPh sb="25" eb="26">
      <t>マカナ</t>
    </rPh>
    <rPh sb="30" eb="31">
      <t>オモ</t>
    </rPh>
    <rPh sb="34" eb="36">
      <t>コウモク</t>
    </rPh>
    <rPh sb="37" eb="38">
      <t>オオ</t>
    </rPh>
    <rPh sb="40" eb="42">
      <t>チャクショク</t>
    </rPh>
    <rPh sb="42" eb="44">
      <t>ブブン</t>
    </rPh>
    <rPh sb="46" eb="49">
      <t>ジキュウリツ</t>
    </rPh>
    <rPh sb="53" eb="55">
      <t>ホセイ</t>
    </rPh>
    <phoneticPr fontId="2"/>
  </si>
  <si>
    <t>　①　観光客数や１人あたり消費単価を入力します。</t>
    <phoneticPr fontId="2"/>
  </si>
  <si>
    <t xml:space="preserve">
■「基礎データ作成」シートへの入力</t>
    <phoneticPr fontId="2"/>
  </si>
  <si>
    <t>■「データ入力表」シートへの入力</t>
    <phoneticPr fontId="2"/>
  </si>
  <si>
    <t>　②　分析テーマを入力します。　</t>
    <phoneticPr fontId="2"/>
  </si>
  <si>
    <t>　　　なお、①で計算した結果が「基礎データ作成シートより推計(②)」欄</t>
    <phoneticPr fontId="2"/>
  </si>
  <si>
    <t>■「総括表」シートへの入力</t>
    <rPh sb="2" eb="4">
      <t>ソウカツ</t>
    </rPh>
    <rPh sb="4" eb="5">
      <t>ヒョウ</t>
    </rPh>
    <phoneticPr fontId="2"/>
  </si>
  <si>
    <t>　⑦　必要事項を入力します。</t>
    <rPh sb="3" eb="5">
      <t>ヒツヨウ</t>
    </rPh>
    <rPh sb="5" eb="7">
      <t>ジコウ</t>
    </rPh>
    <rPh sb="8" eb="10">
      <t>ニュウリョク</t>
    </rPh>
    <phoneticPr fontId="2"/>
  </si>
  <si>
    <t>２．入力手順</t>
    <rPh sb="2" eb="4">
      <t>ニュウリョク</t>
    </rPh>
    <rPh sb="4" eb="6">
      <t>テジュン</t>
    </rPh>
    <phoneticPr fontId="2"/>
  </si>
  <si>
    <t>　⑤　ドロップダウンリストから、生産者価格または購入者価格を選択しま</t>
    <phoneticPr fontId="2"/>
  </si>
  <si>
    <t>　⑥　消費転換率を設定します。</t>
    <rPh sb="3" eb="5">
      <t>ショウヒ</t>
    </rPh>
    <rPh sb="5" eb="7">
      <t>テンカン</t>
    </rPh>
    <rPh sb="7" eb="8">
      <t>リツ</t>
    </rPh>
    <rPh sb="9" eb="11">
      <t>セッテイ</t>
    </rPh>
    <phoneticPr fontId="2"/>
  </si>
  <si>
    <r>
      <t>　</t>
    </r>
    <r>
      <rPr>
        <b/>
        <sz val="11"/>
        <rFont val="ＭＳ 明朝"/>
        <family val="1"/>
        <charset val="128"/>
      </rPr>
      <t>れる場合</t>
    </r>
    <r>
      <rPr>
        <sz val="11"/>
        <rFont val="ＭＳ 明朝"/>
        <family val="1"/>
        <charset val="128"/>
      </rPr>
      <t>は、下記問い合わせ先まで御連絡ください。</t>
    </r>
    <rPh sb="7" eb="9">
      <t>カキ</t>
    </rPh>
    <rPh sb="9" eb="10">
      <t>ト</t>
    </rPh>
    <rPh sb="11" eb="12">
      <t>ア</t>
    </rPh>
    <rPh sb="14" eb="15">
      <t>サキ</t>
    </rPh>
    <rPh sb="17" eb="20">
      <t>ゴレンラク</t>
    </rPh>
    <phoneticPr fontId="2"/>
  </si>
  <si>
    <r>
      <t>①　</t>
    </r>
    <r>
      <rPr>
        <b/>
        <sz val="11"/>
        <rFont val="ＭＳ 明朝"/>
        <family val="1"/>
        <charset val="128"/>
      </rPr>
      <t>本分析ツールを使用して経済波及効果分析結果等を外部公表さ</t>
    </r>
    <rPh sb="2" eb="3">
      <t>ホン</t>
    </rPh>
    <rPh sb="3" eb="5">
      <t>ブンセキ</t>
    </rPh>
    <rPh sb="9" eb="11">
      <t>シヨウ</t>
    </rPh>
    <rPh sb="13" eb="15">
      <t>ケイザイ</t>
    </rPh>
    <rPh sb="15" eb="19">
      <t>ハキュウコウカ</t>
    </rPh>
    <rPh sb="19" eb="21">
      <t>ブンセキ</t>
    </rPh>
    <rPh sb="21" eb="23">
      <t>ケッカ</t>
    </rPh>
    <rPh sb="23" eb="24">
      <t>ナド</t>
    </rPh>
    <rPh sb="25" eb="27">
      <t>ガイブ</t>
    </rPh>
    <rPh sb="27" eb="29">
      <t>コウヒョウ</t>
    </rPh>
    <phoneticPr fontId="2"/>
  </si>
  <si>
    <t>＊特段の必要がない限り、「百万円」単位としてください。</t>
    <rPh sb="1" eb="3">
      <t>トクダン</t>
    </rPh>
    <rPh sb="4" eb="6">
      <t>ヒツヨウ</t>
    </rPh>
    <rPh sb="9" eb="10">
      <t>カギ</t>
    </rPh>
    <rPh sb="13" eb="16">
      <t>ヒャクマンエン</t>
    </rPh>
    <rPh sb="17" eb="19">
      <t>タンイ</t>
    </rPh>
    <phoneticPr fontId="2"/>
  </si>
  <si>
    <r>
      <t>　　場合は、他の単位に変更してください（ただし、</t>
    </r>
    <r>
      <rPr>
        <u/>
        <sz val="11"/>
        <color rgb="FFFF0000"/>
        <rFont val="ＭＳ 明朝"/>
        <family val="1"/>
        <charset val="128"/>
      </rPr>
      <t>従業者・雇用者誘発数</t>
    </r>
    <rPh sb="2" eb="4">
      <t>バアイ</t>
    </rPh>
    <rPh sb="6" eb="7">
      <t>タ</t>
    </rPh>
    <rPh sb="8" eb="10">
      <t>タンイ</t>
    </rPh>
    <rPh sb="11" eb="13">
      <t>ヘンコウ</t>
    </rPh>
    <rPh sb="24" eb="27">
      <t>ジュウギョウシャ</t>
    </rPh>
    <rPh sb="28" eb="31">
      <t>コヨウシャ</t>
    </rPh>
    <rPh sb="31" eb="33">
      <t>ユウハツ</t>
    </rPh>
    <rPh sb="33" eb="34">
      <t>スウ</t>
    </rPh>
    <phoneticPr fontId="2"/>
  </si>
  <si>
    <r>
      <t>　　</t>
    </r>
    <r>
      <rPr>
        <u/>
        <sz val="11"/>
        <color rgb="FFFF0000"/>
        <rFont val="ＭＳ 明朝"/>
        <family val="1"/>
        <charset val="128"/>
      </rPr>
      <t>は、百万円単位の分析でないと正しく推計できません</t>
    </r>
    <r>
      <rPr>
        <sz val="11"/>
        <rFont val="ＭＳ 明朝"/>
        <family val="1"/>
        <charset val="128"/>
      </rPr>
      <t>）。</t>
    </r>
    <rPh sb="4" eb="7">
      <t>ヒャクマンエン</t>
    </rPh>
    <rPh sb="7" eb="9">
      <t>タンイ</t>
    </rPh>
    <rPh sb="10" eb="12">
      <t>ブンセキ</t>
    </rPh>
    <rPh sb="16" eb="17">
      <t>タダ</t>
    </rPh>
    <rPh sb="19" eb="21">
      <t>スイケイ</t>
    </rPh>
    <phoneticPr fontId="57"/>
  </si>
  <si>
    <r>
      <t>　④　金額の単位は、</t>
    </r>
    <r>
      <rPr>
        <sz val="11"/>
        <color rgb="FFFF0000"/>
        <rFont val="ＭＳ 明朝"/>
        <family val="1"/>
        <charset val="128"/>
      </rPr>
      <t>百万円単位での分析を基本</t>
    </r>
    <r>
      <rPr>
        <sz val="11"/>
        <rFont val="ＭＳ 明朝"/>
        <family val="1"/>
        <charset val="128"/>
      </rPr>
      <t>としています。特に必要な</t>
    </r>
    <rPh sb="10" eb="13">
      <t>ヒャクマンエン</t>
    </rPh>
    <rPh sb="13" eb="15">
      <t>タンイ</t>
    </rPh>
    <rPh sb="17" eb="19">
      <t>ブンセキ</t>
    </rPh>
    <rPh sb="20" eb="22">
      <t>キホン</t>
    </rPh>
    <rPh sb="29" eb="30">
      <t>トク</t>
    </rPh>
    <rPh sb="31" eb="33">
      <t>ヒツヨウ</t>
    </rPh>
    <phoneticPr fontId="2"/>
  </si>
  <si>
    <r>
      <t>　　に自動的に転記されており、(①)・(②)欄の数字は合算されるので、</t>
    </r>
    <r>
      <rPr>
        <u/>
        <sz val="11"/>
        <color rgb="FFFF0000"/>
        <rFont val="ＭＳ 明朝"/>
        <family val="1"/>
        <charset val="128"/>
      </rPr>
      <t>基</t>
    </r>
    <phoneticPr fontId="2"/>
  </si>
  <si>
    <r>
      <t>　　</t>
    </r>
    <r>
      <rPr>
        <u/>
        <sz val="11"/>
        <color rgb="FFFF0000"/>
        <rFont val="ＭＳ 明朝"/>
        <family val="1"/>
        <charset val="128"/>
      </rPr>
      <t>礎データ作成シートと直接入力は併用しない</t>
    </r>
    <r>
      <rPr>
        <sz val="11"/>
        <rFont val="ＭＳ 明朝"/>
        <family val="1"/>
        <charset val="128"/>
      </rPr>
      <t>でください。</t>
    </r>
    <phoneticPr fontId="2"/>
  </si>
  <si>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2"/>
  </si>
  <si>
    <r>
      <t xml:space="preserve">雇用係数
</t>
    </r>
    <r>
      <rPr>
        <sz val="8"/>
        <color rgb="FFFF0000"/>
        <rFont val="ＭＳ ゴシック"/>
        <family val="3"/>
        <charset val="128"/>
      </rPr>
      <t>(人/百万円)</t>
    </r>
    <rPh sb="0" eb="2">
      <t>コヨウ</t>
    </rPh>
    <rPh sb="2" eb="4">
      <t>ケイスウ</t>
    </rPh>
    <phoneticPr fontId="2"/>
  </si>
  <si>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11"/>
  </si>
  <si>
    <r>
      <t xml:space="preserve">雇用係数
</t>
    </r>
    <r>
      <rPr>
        <sz val="8"/>
        <color rgb="FFFF0000"/>
        <rFont val="ＭＳ ゴシック"/>
        <family val="3"/>
        <charset val="128"/>
      </rPr>
      <t>(人/百万円)</t>
    </r>
    <rPh sb="0" eb="2">
      <t>コヨウ</t>
    </rPh>
    <rPh sb="2" eb="4">
      <t>ケイスウ</t>
    </rPh>
    <phoneticPr fontId="11"/>
  </si>
  <si>
    <t>直接入力
(①)</t>
    <rPh sb="0" eb="2">
      <t>チョクセツ</t>
    </rPh>
    <rPh sb="2" eb="4">
      <t>ニュウリョク</t>
    </rPh>
    <phoneticPr fontId="30"/>
  </si>
  <si>
    <t>＊消費転換率は、秋田市消費転換率の最新年値を初期設定としています。必要に応じて、適宜数値を変更してください。</t>
    <rPh sb="1" eb="6">
      <t>ショウヒテンカンリツ</t>
    </rPh>
    <rPh sb="8" eb="11">
      <t>アキタシ</t>
    </rPh>
    <rPh sb="11" eb="13">
      <t>ショウヒ</t>
    </rPh>
    <rPh sb="13" eb="15">
      <t>テンカン</t>
    </rPh>
    <rPh sb="15" eb="16">
      <t>リツ</t>
    </rPh>
    <rPh sb="17" eb="19">
      <t>サイシン</t>
    </rPh>
    <rPh sb="19" eb="20">
      <t>ネン</t>
    </rPh>
    <rPh sb="20" eb="21">
      <t>チ</t>
    </rPh>
    <rPh sb="22" eb="24">
      <t>ショキ</t>
    </rPh>
    <rPh sb="24" eb="26">
      <t>セッテイ</t>
    </rPh>
    <rPh sb="33" eb="35">
      <t>ヒツヨウ</t>
    </rPh>
    <rPh sb="36" eb="37">
      <t>オウ</t>
    </rPh>
    <rPh sb="40" eb="42">
      <t>テキギ</t>
    </rPh>
    <rPh sb="42" eb="44">
      <t>スウチ</t>
    </rPh>
    <rPh sb="45" eb="47">
      <t>ヘンコウ</t>
    </rPh>
    <phoneticPr fontId="2"/>
  </si>
  <si>
    <r>
      <rPr>
        <sz val="10"/>
        <color rgb="FFFF0000"/>
        <rFont val="ＭＳ Ｐゴシック"/>
        <family val="3"/>
        <charset val="128"/>
      </rPr>
      <t>【パターン１】</t>
    </r>
    <r>
      <rPr>
        <sz val="10"/>
        <color theme="1"/>
        <rFont val="ＭＳ Ｐゴシック"/>
        <family val="3"/>
        <charset val="128"/>
      </rPr>
      <t>　「観光客数」（宿泊、日帰りの区分は不明）のみ把握している場合</t>
    </r>
    <rPh sb="9" eb="12">
      <t>カンコウキャク</t>
    </rPh>
    <rPh sb="12" eb="13">
      <t>スウ</t>
    </rPh>
    <rPh sb="15" eb="17">
      <t>シュクハク</t>
    </rPh>
    <rPh sb="18" eb="20">
      <t>ヒガエ</t>
    </rPh>
    <rPh sb="22" eb="24">
      <t>クブン</t>
    </rPh>
    <rPh sb="25" eb="27">
      <t>フメイ</t>
    </rPh>
    <rPh sb="30" eb="32">
      <t>ハアク</t>
    </rPh>
    <rPh sb="36" eb="38">
      <t>バアイ</t>
    </rPh>
    <phoneticPr fontId="30"/>
  </si>
  <si>
    <r>
      <rPr>
        <sz val="10"/>
        <color rgb="FFFF0000"/>
        <rFont val="ＭＳ Ｐゴシック"/>
        <family val="3"/>
        <charset val="128"/>
      </rPr>
      <t>【パターン２】</t>
    </r>
    <r>
      <rPr>
        <sz val="10"/>
        <color theme="1"/>
        <rFont val="ＭＳ Ｐゴシック"/>
        <family val="3"/>
        <charset val="128"/>
      </rPr>
      <t>　「宿泊、日帰り別の観光客数」（県内、県外、外国の区分は不明）のみ把握している場合</t>
    </r>
    <rPh sb="23" eb="25">
      <t>ケンナイ</t>
    </rPh>
    <rPh sb="26" eb="28">
      <t>ケンガイ</t>
    </rPh>
    <rPh sb="29" eb="31">
      <t>ガイコク</t>
    </rPh>
    <rPh sb="32" eb="34">
      <t>クブン</t>
    </rPh>
    <rPh sb="35" eb="37">
      <t>フメイ</t>
    </rPh>
    <rPh sb="40" eb="42">
      <t>ハアク</t>
    </rPh>
    <rPh sb="46" eb="48">
      <t>バアイ</t>
    </rPh>
    <phoneticPr fontId="30"/>
  </si>
  <si>
    <r>
      <rPr>
        <sz val="10"/>
        <color rgb="FFFF0000"/>
        <rFont val="ＭＳ Ｐゴシック"/>
        <family val="3"/>
        <charset val="128"/>
      </rPr>
      <t>【パターン３】</t>
    </r>
    <r>
      <rPr>
        <sz val="10"/>
        <color theme="1"/>
        <rFont val="ＭＳ Ｐゴシック"/>
        <family val="3"/>
        <charset val="128"/>
      </rPr>
      <t>　「宿泊・日帰り別、居住地別の観光客数」（１人当たり消費単価は不明）のみ把握している場合</t>
    </r>
    <rPh sb="17" eb="20">
      <t>キョジュウチ</t>
    </rPh>
    <rPh sb="20" eb="21">
      <t>ベツ</t>
    </rPh>
    <rPh sb="29" eb="30">
      <t>ニン</t>
    </rPh>
    <rPh sb="30" eb="31">
      <t>ア</t>
    </rPh>
    <rPh sb="33" eb="35">
      <t>ショウヒ</t>
    </rPh>
    <rPh sb="35" eb="37">
      <t>タンカ</t>
    </rPh>
    <rPh sb="38" eb="40">
      <t>フメイ</t>
    </rPh>
    <rPh sb="43" eb="45">
      <t>ハアク</t>
    </rPh>
    <rPh sb="49" eb="51">
      <t>バアイ</t>
    </rPh>
    <phoneticPr fontId="30"/>
  </si>
  <si>
    <r>
      <rPr>
        <sz val="10"/>
        <color rgb="FFFF0000"/>
        <rFont val="ＭＳ Ｐゴシック"/>
        <family val="3"/>
        <charset val="128"/>
      </rPr>
      <t>【パターン４】</t>
    </r>
    <r>
      <rPr>
        <sz val="10"/>
        <color theme="1"/>
        <rFont val="ＭＳ Ｐゴシック"/>
        <family val="3"/>
        <charset val="128"/>
      </rPr>
      <t>　「宿泊・日帰り別、居住地別の観光客数」と「１人当たり消費単価」を把握している場合</t>
    </r>
    <rPh sb="9" eb="11">
      <t>シュクハク</t>
    </rPh>
    <rPh sb="12" eb="14">
      <t>ヒガエ</t>
    </rPh>
    <rPh sb="15" eb="16">
      <t>ベツ</t>
    </rPh>
    <rPh sb="17" eb="20">
      <t>キョジュウチ</t>
    </rPh>
    <rPh sb="20" eb="21">
      <t>ベツ</t>
    </rPh>
    <rPh sb="22" eb="25">
      <t>カンコウキャク</t>
    </rPh>
    <rPh sb="25" eb="26">
      <t>スウ</t>
    </rPh>
    <rPh sb="29" eb="31">
      <t>ヒトリ</t>
    </rPh>
    <rPh sb="31" eb="32">
      <t>ア</t>
    </rPh>
    <rPh sb="34" eb="36">
      <t>ショウヒ</t>
    </rPh>
    <rPh sb="36" eb="38">
      <t>タンカ</t>
    </rPh>
    <rPh sb="40" eb="42">
      <t>ハアク</t>
    </rPh>
    <rPh sb="46" eb="48">
      <t>バアイ</t>
    </rPh>
    <phoneticPr fontId="30"/>
  </si>
  <si>
    <t>このシートには、「基礎データ計算」シートで使用するデータを置いています。</t>
    <rPh sb="9" eb="11">
      <t>キソ</t>
    </rPh>
    <rPh sb="14" eb="16">
      <t>ケイサン</t>
    </rPh>
    <rPh sb="21" eb="23">
      <t>シヨウ</t>
    </rPh>
    <rPh sb="29" eb="30">
      <t>オ</t>
    </rPh>
    <phoneticPr fontId="30"/>
  </si>
  <si>
    <r>
      <rPr>
        <sz val="10"/>
        <color rgb="FFFF0000"/>
        <rFont val="ＭＳ Ｐゴシック"/>
        <family val="3"/>
        <charset val="128"/>
      </rPr>
      <t>【パターン１】</t>
    </r>
    <r>
      <rPr>
        <sz val="10"/>
        <color theme="1"/>
        <rFont val="ＭＳ Ｐゴシック"/>
        <family val="3"/>
        <charset val="128"/>
      </rPr>
      <t>　「観光客数」按分データ</t>
    </r>
    <rPh sb="9" eb="12">
      <t>カンコウキャク</t>
    </rPh>
    <rPh sb="12" eb="13">
      <t>スウ</t>
    </rPh>
    <rPh sb="14" eb="16">
      <t>アンブン</t>
    </rPh>
    <phoneticPr fontId="30"/>
  </si>
  <si>
    <r>
      <rPr>
        <sz val="10"/>
        <color rgb="FFFF0000"/>
        <rFont val="ＭＳ Ｐゴシック"/>
        <family val="3"/>
        <charset val="128"/>
      </rPr>
      <t>【パターン２】</t>
    </r>
    <r>
      <rPr>
        <sz val="10"/>
        <color theme="1"/>
        <rFont val="ＭＳ Ｐゴシック"/>
        <family val="3"/>
        <charset val="128"/>
      </rPr>
      <t>　「宿泊、日帰り別の観光客数」按分データ</t>
    </r>
    <rPh sb="22" eb="24">
      <t>アンブン</t>
    </rPh>
    <phoneticPr fontId="30"/>
  </si>
  <si>
    <r>
      <rPr>
        <sz val="10"/>
        <color rgb="FFFF0000"/>
        <rFont val="ＭＳ Ｐゴシック"/>
        <family val="3"/>
        <charset val="128"/>
      </rPr>
      <t>【パターン３】</t>
    </r>
    <r>
      <rPr>
        <sz val="10"/>
        <color theme="1"/>
        <rFont val="ＭＳ Ｐゴシック"/>
        <family val="3"/>
        <charset val="128"/>
      </rPr>
      <t>　「宿泊・日帰り別、居住地別の１人当たり消費単価」データ</t>
    </r>
    <rPh sb="17" eb="20">
      <t>キョジュウチ</t>
    </rPh>
    <rPh sb="20" eb="21">
      <t>ベツ</t>
    </rPh>
    <rPh sb="23" eb="24">
      <t>ニン</t>
    </rPh>
    <rPh sb="24" eb="25">
      <t>ア</t>
    </rPh>
    <rPh sb="27" eb="29">
      <t>ショウヒ</t>
    </rPh>
    <rPh sb="29" eb="31">
      <t>タンカ</t>
    </rPh>
    <phoneticPr fontId="30"/>
  </si>
  <si>
    <r>
      <rPr>
        <sz val="10"/>
        <color rgb="FFFF0000"/>
        <rFont val="ＭＳ Ｐゴシック"/>
        <family val="3"/>
        <charset val="128"/>
      </rPr>
      <t>【パターン４】</t>
    </r>
    <r>
      <rPr>
        <sz val="10"/>
        <color theme="1"/>
        <rFont val="ＭＳ Ｐゴシック"/>
        <family val="3"/>
        <charset val="128"/>
      </rPr>
      <t>　「宿泊・日帰り別、居住地別の費目ごとの１人当たり消費単価」按分データ</t>
    </r>
    <rPh sb="9" eb="11">
      <t>シュクハク</t>
    </rPh>
    <rPh sb="12" eb="14">
      <t>ヒガエ</t>
    </rPh>
    <rPh sb="15" eb="16">
      <t>ベツ</t>
    </rPh>
    <rPh sb="17" eb="20">
      <t>キョジュウチ</t>
    </rPh>
    <rPh sb="20" eb="21">
      <t>ベツ</t>
    </rPh>
    <rPh sb="22" eb="24">
      <t>ヒモク</t>
    </rPh>
    <rPh sb="27" eb="29">
      <t>ヒトリ</t>
    </rPh>
    <rPh sb="29" eb="30">
      <t>ア</t>
    </rPh>
    <rPh sb="32" eb="34">
      <t>ショウヒ</t>
    </rPh>
    <rPh sb="34" eb="36">
      <t>タンカ</t>
    </rPh>
    <rPh sb="37" eb="39">
      <t>アンブン</t>
    </rPh>
    <phoneticPr fontId="30"/>
  </si>
  <si>
    <t>※【パターン１】で入力された「観光客数」を上記の比率により按分</t>
    <rPh sb="9" eb="11">
      <t>ニュウリョク</t>
    </rPh>
    <rPh sb="15" eb="18">
      <t>カンコウキャク</t>
    </rPh>
    <rPh sb="18" eb="19">
      <t>スウ</t>
    </rPh>
    <rPh sb="21" eb="23">
      <t>ジョウキ</t>
    </rPh>
    <rPh sb="24" eb="26">
      <t>ヒリツ</t>
    </rPh>
    <rPh sb="29" eb="31">
      <t>アンブン</t>
    </rPh>
    <phoneticPr fontId="30"/>
  </si>
  <si>
    <t>※【パターン2】で入力された「宿泊、日帰り別の観光客数」を上記の比率により按分</t>
    <rPh sb="9" eb="11">
      <t>ニュウリョク</t>
    </rPh>
    <rPh sb="29" eb="31">
      <t>ジョウキ</t>
    </rPh>
    <rPh sb="32" eb="34">
      <t>ヒリツ</t>
    </rPh>
    <rPh sb="37" eb="39">
      <t>アンブン</t>
    </rPh>
    <phoneticPr fontId="30"/>
  </si>
  <si>
    <t>費目</t>
    <rPh sb="0" eb="2">
      <t>ヒモク</t>
    </rPh>
    <phoneticPr fontId="13"/>
  </si>
  <si>
    <t>購入時期</t>
    <rPh sb="0" eb="2">
      <t>コウニュウ</t>
    </rPh>
    <rPh sb="2" eb="4">
      <t>ジキ</t>
    </rPh>
    <phoneticPr fontId="13"/>
  </si>
  <si>
    <r>
      <t>全体単価構成比表　</t>
    </r>
    <r>
      <rPr>
        <b/>
        <sz val="12"/>
        <color rgb="FFFF0000"/>
        <rFont val="ＭＳ Ｐゴシック"/>
        <family val="3"/>
        <charset val="128"/>
        <scheme val="minor"/>
      </rPr>
      <t>【宿泊】</t>
    </r>
    <rPh sb="0" eb="2">
      <t>ゼンタイ</t>
    </rPh>
    <rPh sb="2" eb="4">
      <t>タンカ</t>
    </rPh>
    <rPh sb="4" eb="6">
      <t>コウセイ</t>
    </rPh>
    <rPh sb="6" eb="7">
      <t>ヒ</t>
    </rPh>
    <rPh sb="7" eb="8">
      <t>ヒョウ</t>
    </rPh>
    <rPh sb="10" eb="12">
      <t>シュクハク</t>
    </rPh>
    <phoneticPr fontId="59"/>
  </si>
  <si>
    <r>
      <t>パック･団体ツアー参加費</t>
    </r>
    <r>
      <rPr>
        <sz val="10"/>
        <rFont val="ＭＳ Ｐゴシック"/>
        <family val="3"/>
        <charset val="128"/>
        <scheme val="minor"/>
      </rPr>
      <t>（再掲）</t>
    </r>
    <rPh sb="13" eb="15">
      <t>サイケイ</t>
    </rPh>
    <phoneticPr fontId="30"/>
  </si>
  <si>
    <r>
      <t>交通費</t>
    </r>
    <r>
      <rPr>
        <sz val="10"/>
        <rFont val="ＭＳ Ｐゴシック"/>
        <family val="3"/>
        <charset val="128"/>
        <scheme val="minor"/>
      </rPr>
      <t>（再掲）</t>
    </r>
    <rPh sb="0" eb="3">
      <t>コウツウヒ</t>
    </rPh>
    <phoneticPr fontId="59"/>
  </si>
  <si>
    <r>
      <t>宿泊費</t>
    </r>
    <r>
      <rPr>
        <sz val="10"/>
        <rFont val="ＭＳ Ｐゴシック"/>
        <family val="3"/>
        <charset val="128"/>
        <scheme val="minor"/>
      </rPr>
      <t>（再掲）</t>
    </r>
    <rPh sb="0" eb="3">
      <t>シュクハクヒ</t>
    </rPh>
    <phoneticPr fontId="59"/>
  </si>
  <si>
    <r>
      <t>飲食費</t>
    </r>
    <r>
      <rPr>
        <sz val="10"/>
        <rFont val="ＭＳ Ｐゴシック"/>
        <family val="3"/>
        <charset val="128"/>
        <scheme val="minor"/>
      </rPr>
      <t>（再掲）</t>
    </r>
    <rPh sb="0" eb="2">
      <t>インショク</t>
    </rPh>
    <rPh sb="2" eb="3">
      <t>ヒ</t>
    </rPh>
    <phoneticPr fontId="59"/>
  </si>
  <si>
    <r>
      <t>土産代</t>
    </r>
    <r>
      <rPr>
        <sz val="10"/>
        <rFont val="ＭＳ Ｐゴシック"/>
        <family val="3"/>
        <charset val="128"/>
        <scheme val="minor"/>
      </rPr>
      <t>（再掲）</t>
    </r>
    <phoneticPr fontId="13"/>
  </si>
  <si>
    <r>
      <t>入場料</t>
    </r>
    <r>
      <rPr>
        <sz val="10"/>
        <rFont val="ＭＳ Ｐゴシック"/>
        <family val="3"/>
        <charset val="128"/>
        <scheme val="minor"/>
      </rPr>
      <t>（再掲）</t>
    </r>
    <rPh sb="0" eb="3">
      <t>ニュウジョウリョウ</t>
    </rPh>
    <phoneticPr fontId="13"/>
  </si>
  <si>
    <r>
      <t>その他</t>
    </r>
    <r>
      <rPr>
        <sz val="10"/>
        <rFont val="ＭＳ Ｐゴシック"/>
        <family val="3"/>
        <charset val="128"/>
        <scheme val="minor"/>
      </rPr>
      <t>（再掲）</t>
    </r>
    <rPh sb="2" eb="3">
      <t>ホカ</t>
    </rPh>
    <phoneticPr fontId="13"/>
  </si>
  <si>
    <r>
      <t>＊パック・団体旅行の費用内訳に関する統計調査は存在しない。そこで、</t>
    </r>
    <r>
      <rPr>
        <b/>
        <u/>
        <sz val="8"/>
        <color rgb="FFFF0000"/>
        <rFont val="ＭＳ Ｐゴシック"/>
        <family val="3"/>
        <charset val="128"/>
      </rPr>
      <t>通常、ツアー旅行料金に含まれていると想定される項目(オレンジ色の項目)</t>
    </r>
    <r>
      <rPr>
        <b/>
        <sz val="8"/>
        <color rgb="FFFF0000"/>
        <rFont val="ＭＳ Ｐゴシック"/>
        <family val="3"/>
        <charset val="128"/>
      </rPr>
      <t>の個人旅行消費額の構成比によって推計した。</t>
    </r>
    <rPh sb="5" eb="7">
      <t>ダンタイ</t>
    </rPh>
    <rPh sb="7" eb="9">
      <t>リョコウ</t>
    </rPh>
    <rPh sb="10" eb="12">
      <t>ヒヨウ</t>
    </rPh>
    <rPh sb="12" eb="14">
      <t>ウチワケ</t>
    </rPh>
    <rPh sb="15" eb="16">
      <t>カン</t>
    </rPh>
    <rPh sb="18" eb="20">
      <t>トウケイ</t>
    </rPh>
    <rPh sb="20" eb="22">
      <t>チョウサ</t>
    </rPh>
    <rPh sb="23" eb="25">
      <t>ソンザイ</t>
    </rPh>
    <rPh sb="33" eb="35">
      <t>ツウジョウ</t>
    </rPh>
    <rPh sb="39" eb="41">
      <t>リョコウ</t>
    </rPh>
    <rPh sb="41" eb="43">
      <t>リョウキン</t>
    </rPh>
    <rPh sb="44" eb="45">
      <t>フク</t>
    </rPh>
    <rPh sb="51" eb="53">
      <t>ソウテイ</t>
    </rPh>
    <rPh sb="56" eb="58">
      <t>コウモク</t>
    </rPh>
    <rPh sb="63" eb="64">
      <t>イロ</t>
    </rPh>
    <rPh sb="65" eb="67">
      <t>コウモク</t>
    </rPh>
    <rPh sb="69" eb="71">
      <t>コジン</t>
    </rPh>
    <rPh sb="71" eb="73">
      <t>リョコウ</t>
    </rPh>
    <rPh sb="73" eb="76">
      <t>ショウヒガク</t>
    </rPh>
    <rPh sb="77" eb="80">
      <t>コウセイヒ</t>
    </rPh>
    <rPh sb="84" eb="86">
      <t>スイケイ</t>
    </rPh>
    <phoneticPr fontId="30"/>
  </si>
  <si>
    <r>
      <t>交通費</t>
    </r>
    <r>
      <rPr>
        <sz val="10"/>
        <rFont val="ＭＳ Ｐゴシック"/>
        <family val="3"/>
        <charset val="128"/>
        <scheme val="minor"/>
      </rPr>
      <t>（再掲）</t>
    </r>
    <rPh sb="0" eb="3">
      <t>コウツウヒ</t>
    </rPh>
    <rPh sb="4" eb="6">
      <t>サイケイ</t>
    </rPh>
    <phoneticPr fontId="59"/>
  </si>
  <si>
    <r>
      <t>土産代</t>
    </r>
    <r>
      <rPr>
        <sz val="10"/>
        <rFont val="ＭＳ Ｐゴシック"/>
        <family val="3"/>
        <charset val="128"/>
        <scheme val="minor"/>
      </rPr>
      <t>（再掲）</t>
    </r>
    <phoneticPr fontId="30"/>
  </si>
  <si>
    <r>
      <t>総支出額</t>
    </r>
    <r>
      <rPr>
        <sz val="10"/>
        <color rgb="FFFF0000"/>
        <rFont val="ＭＳ Ｐゴシック"/>
        <family val="3"/>
        <charset val="128"/>
        <scheme val="minor"/>
      </rPr>
      <t>(＊)</t>
    </r>
    <phoneticPr fontId="59"/>
  </si>
  <si>
    <t>集計用</t>
    <rPh sb="0" eb="2">
      <t>シュウケイ</t>
    </rPh>
    <rPh sb="2" eb="3">
      <t>ヨウ</t>
    </rPh>
    <phoneticPr fontId="57"/>
  </si>
  <si>
    <r>
      <t>発生需要額
(①</t>
    </r>
    <r>
      <rPr>
        <b/>
        <u/>
        <sz val="9.5"/>
        <color rgb="FFFF0000"/>
        <rFont val="ＭＳ Ｐゴシック"/>
        <family val="3"/>
        <charset val="128"/>
      </rPr>
      <t>or</t>
    </r>
    <r>
      <rPr>
        <b/>
        <sz val="9.5"/>
        <color theme="1"/>
        <rFont val="ＭＳ Ｐゴシック"/>
        <family val="3"/>
        <charset val="128"/>
      </rPr>
      <t>②)</t>
    </r>
    <rPh sb="0" eb="2">
      <t>ハッセイ</t>
    </rPh>
    <rPh sb="2" eb="5">
      <t>ジュヨウガク</t>
    </rPh>
    <phoneticPr fontId="30"/>
  </si>
  <si>
    <r>
      <t>全体単価構成比表　</t>
    </r>
    <r>
      <rPr>
        <b/>
        <sz val="12"/>
        <color rgb="FFFF0000"/>
        <rFont val="ＭＳ Ｐゴシック"/>
        <family val="3"/>
        <charset val="128"/>
        <scheme val="minor"/>
      </rPr>
      <t>【日帰り】</t>
    </r>
    <rPh sb="0" eb="2">
      <t>ゼンタイ</t>
    </rPh>
    <rPh sb="2" eb="4">
      <t>タンカ</t>
    </rPh>
    <rPh sb="4" eb="6">
      <t>コウセイ</t>
    </rPh>
    <rPh sb="6" eb="7">
      <t>ヒ</t>
    </rPh>
    <rPh sb="7" eb="8">
      <t>ヒョウ</t>
    </rPh>
    <rPh sb="10" eb="12">
      <t>ヒガエ</t>
    </rPh>
    <phoneticPr fontId="59"/>
  </si>
  <si>
    <r>
      <t>　※　</t>
    </r>
    <r>
      <rPr>
        <u/>
        <sz val="10"/>
        <color rgb="FFFF0000"/>
        <rFont val="ＭＳ ゴシック"/>
        <family val="3"/>
        <charset val="128"/>
      </rPr>
      <t>従業者・雇用者誘発係数は(人/百万円)単位であるため、金額の単位を百万円として分析しないと</t>
    </r>
    <rPh sb="3" eb="6">
      <t>ジュウギョウシャ</t>
    </rPh>
    <rPh sb="7" eb="10">
      <t>コヨウシャ</t>
    </rPh>
    <rPh sb="10" eb="12">
      <t>ユウハツ</t>
    </rPh>
    <rPh sb="12" eb="14">
      <t>ケイスウ</t>
    </rPh>
    <rPh sb="16" eb="17">
      <t>ニン</t>
    </rPh>
    <rPh sb="18" eb="19">
      <t>ヒャク</t>
    </rPh>
    <rPh sb="19" eb="21">
      <t>マンエン</t>
    </rPh>
    <rPh sb="22" eb="24">
      <t>タンイ</t>
    </rPh>
    <rPh sb="30" eb="32">
      <t>キンガク</t>
    </rPh>
    <rPh sb="33" eb="35">
      <t>タンイ</t>
    </rPh>
    <rPh sb="36" eb="39">
      <t>ヒャクマンエン</t>
    </rPh>
    <rPh sb="42" eb="44">
      <t>ブンセキ</t>
    </rPh>
    <phoneticPr fontId="13"/>
  </si>
  <si>
    <r>
      <t>　　</t>
    </r>
    <r>
      <rPr>
        <u/>
        <sz val="10"/>
        <color rgb="FFFF0000"/>
        <rFont val="ＭＳ ゴシック"/>
        <family val="3"/>
        <charset val="128"/>
      </rPr>
      <t>従業者・雇用者誘発数は正しく推計できません。</t>
    </r>
    <rPh sb="2" eb="5">
      <t>ジュウギョウシャ</t>
    </rPh>
    <rPh sb="6" eb="9">
      <t>コヨウシャ</t>
    </rPh>
    <rPh sb="9" eb="11">
      <t>ユウハツ</t>
    </rPh>
    <rPh sb="11" eb="12">
      <t>スウ</t>
    </rPh>
    <rPh sb="13" eb="14">
      <t>タダ</t>
    </rPh>
    <rPh sb="16" eb="18">
      <t>スイケイ</t>
    </rPh>
    <phoneticPr fontId="13"/>
  </si>
  <si>
    <t>　③　部門別最終需要額を独自に調査している場合は、「直接入力(①)」欄</t>
    <phoneticPr fontId="2"/>
  </si>
  <si>
    <t>　　に入力します。　</t>
    <phoneticPr fontId="2"/>
  </si>
  <si>
    <r>
      <t>　　す。(</t>
    </r>
    <r>
      <rPr>
        <sz val="11"/>
        <color rgb="FFFF0000"/>
        <rFont val="ＭＳ 明朝"/>
        <family val="1"/>
        <charset val="128"/>
      </rPr>
      <t>一般的に、把握されている価格は「購入者価格」</t>
    </r>
    <r>
      <rPr>
        <sz val="11"/>
        <rFont val="ＭＳ 明朝"/>
        <family val="1"/>
        <charset val="128"/>
      </rPr>
      <t>です)　</t>
    </r>
    <rPh sb="5" eb="7">
      <t>イッパン</t>
    </rPh>
    <rPh sb="7" eb="8">
      <t>テキ</t>
    </rPh>
    <rPh sb="10" eb="12">
      <t>ハアク</t>
    </rPh>
    <rPh sb="17" eb="19">
      <t>カカク</t>
    </rPh>
    <phoneticPr fontId="2"/>
  </si>
  <si>
    <t xml:space="preserve">  ＊100%との誤差は、交通費の調整分</t>
    <rPh sb="9" eb="11">
      <t>ゴサ</t>
    </rPh>
    <rPh sb="13" eb="16">
      <t>コウツウヒ</t>
    </rPh>
    <rPh sb="17" eb="19">
      <t>チョウセイ</t>
    </rPh>
    <rPh sb="19" eb="20">
      <t>ブン</t>
    </rPh>
    <phoneticPr fontId="30"/>
  </si>
  <si>
    <t>　従業者総数(人)／県内生産額(百万円)</t>
    <rPh sb="1" eb="4">
      <t>ジュウギョウシャ</t>
    </rPh>
    <rPh sb="4" eb="6">
      <t>ソウスウ</t>
    </rPh>
    <rPh sb="7" eb="8">
      <t>ニン</t>
    </rPh>
    <rPh sb="10" eb="12">
      <t>ケンナイ</t>
    </rPh>
    <rPh sb="12" eb="14">
      <t>セイサン</t>
    </rPh>
    <rPh sb="14" eb="15">
      <t>ガク</t>
    </rPh>
    <rPh sb="16" eb="19">
      <t>ヒャクマンエン</t>
    </rPh>
    <phoneticPr fontId="2"/>
  </si>
  <si>
    <t>（百万円）</t>
    <rPh sb="1" eb="4">
      <t>ヒャクマンエン</t>
    </rPh>
    <phoneticPr fontId="2"/>
  </si>
  <si>
    <t>⑤＊Ａ[県内自給率]</t>
    <rPh sb="4" eb="6">
      <t>ケンナイ</t>
    </rPh>
    <rPh sb="6" eb="9">
      <t>ジキュウリツ</t>
    </rPh>
    <phoneticPr fontId="2"/>
  </si>
  <si>
    <t>（〇〇祭り）観光客の消費がもたらす経済波及効果</t>
    <rPh sb="3" eb="4">
      <t>マツ</t>
    </rPh>
    <rPh sb="6" eb="9">
      <t>カンコウキャク</t>
    </rPh>
    <rPh sb="10" eb="12">
      <t>ショウヒ</t>
    </rPh>
    <rPh sb="17" eb="19">
      <t>ケイザイ</t>
    </rPh>
    <rPh sb="19" eb="21">
      <t>ハキュウ</t>
    </rPh>
    <rPh sb="21" eb="23">
      <t>コウカ</t>
    </rPh>
    <phoneticPr fontId="30"/>
  </si>
  <si>
    <t>林業</t>
    <rPh sb="0" eb="2">
      <t>リンギョウ</t>
    </rPh>
    <phoneticPr fontId="4"/>
  </si>
  <si>
    <t>漁業</t>
    <rPh sb="0" eb="2">
      <t>ギョギョウ</t>
    </rPh>
    <phoneticPr fontId="4"/>
  </si>
  <si>
    <t>輸移出計</t>
    <rPh sb="1" eb="3">
      <t>イシュツ</t>
    </rPh>
    <phoneticPr fontId="4"/>
  </si>
  <si>
    <t>（控除）輸移入計</t>
    <rPh sb="5" eb="7">
      <t>イニュウ</t>
    </rPh>
    <phoneticPr fontId="4"/>
  </si>
  <si>
    <t>林業</t>
  </si>
  <si>
    <t>漁業</t>
  </si>
  <si>
    <t>令和元年</t>
    <rPh sb="0" eb="2">
      <t>レイワ</t>
    </rPh>
    <rPh sb="2" eb="4">
      <t>ガンネン</t>
    </rPh>
    <rPh sb="3" eb="4">
      <t>ネン</t>
    </rPh>
    <phoneticPr fontId="2"/>
  </si>
  <si>
    <t>令和２年</t>
    <rPh sb="0" eb="2">
      <t>レイワ</t>
    </rPh>
    <rPh sb="3" eb="4">
      <t>ネン</t>
    </rPh>
    <phoneticPr fontId="2"/>
  </si>
  <si>
    <t>-</t>
    <phoneticPr fontId="2"/>
  </si>
  <si>
    <t>令和３年</t>
    <rPh sb="0" eb="2">
      <t>レイワ</t>
    </rPh>
    <rPh sb="3" eb="4">
      <t>ネン</t>
    </rPh>
    <phoneticPr fontId="2"/>
  </si>
  <si>
    <t>消費転換率：令和○○年家計調査（秋田市）より</t>
    <rPh sb="6" eb="8">
      <t>レイワ</t>
    </rPh>
    <phoneticPr fontId="13"/>
  </si>
  <si>
    <t>　　りません。したがって、本ツールは分析方法の一例として御利用く</t>
    <rPh sb="13" eb="14">
      <t>ホン</t>
    </rPh>
    <rPh sb="18" eb="20">
      <t>ブンセキ</t>
    </rPh>
    <rPh sb="20" eb="22">
      <t>ホウホウ</t>
    </rPh>
    <rPh sb="23" eb="25">
      <t>イチレイ</t>
    </rPh>
    <rPh sb="28" eb="29">
      <t>ゴ</t>
    </rPh>
    <rPh sb="29" eb="31">
      <t>リヨウ</t>
    </rPh>
    <phoneticPr fontId="2"/>
  </si>
  <si>
    <t>　　利用者の責任において御利用ください。</t>
    <rPh sb="2" eb="4">
      <t>リヨウ</t>
    </rPh>
    <rPh sb="4" eb="5">
      <t>シャ</t>
    </rPh>
    <rPh sb="6" eb="8">
      <t>セキニン</t>
    </rPh>
    <rPh sb="12" eb="13">
      <t>ゴ</t>
    </rPh>
    <rPh sb="13" eb="15">
      <t>リヨウ</t>
    </rPh>
    <phoneticPr fontId="2"/>
  </si>
  <si>
    <t>③　本分析ツールについての疑問点等がございましたら、下記まで御連</t>
    <rPh sb="2" eb="3">
      <t>ホン</t>
    </rPh>
    <rPh sb="3" eb="5">
      <t>ブンセキ</t>
    </rPh>
    <rPh sb="13" eb="16">
      <t>ギモンテン</t>
    </rPh>
    <rPh sb="16" eb="17">
      <t>トウ</t>
    </rPh>
    <rPh sb="26" eb="28">
      <t>カキ</t>
    </rPh>
    <rPh sb="30" eb="31">
      <t>ゴ</t>
    </rPh>
    <rPh sb="31" eb="32">
      <t>レン</t>
    </rPh>
    <phoneticPr fontId="2"/>
  </si>
  <si>
    <t>　有給役員数（人）＋雇用者数(人)／県内生産額(百万円)</t>
    <rPh sb="1" eb="3">
      <t>ユウキュウ</t>
    </rPh>
    <rPh sb="3" eb="5">
      <t>ヤクイン</t>
    </rPh>
    <rPh sb="5" eb="6">
      <t>スウ</t>
    </rPh>
    <rPh sb="7" eb="8">
      <t>ヒト</t>
    </rPh>
    <rPh sb="10" eb="13">
      <t>コヨウシャ</t>
    </rPh>
    <rPh sb="13" eb="14">
      <t>スウ</t>
    </rPh>
    <rPh sb="15" eb="16">
      <t>ニン</t>
    </rPh>
    <rPh sb="18" eb="20">
      <t>ケンナイ</t>
    </rPh>
    <rPh sb="20" eb="22">
      <t>セイサン</t>
    </rPh>
    <rPh sb="22" eb="23">
      <t>ガク</t>
    </rPh>
    <rPh sb="24" eb="27">
      <t>ヒャクマンエン</t>
    </rPh>
    <phoneticPr fontId="2"/>
  </si>
  <si>
    <t>　最終需要増加産業における粗付加価値誘発額(県内分)の推計</t>
    <rPh sb="1" eb="3">
      <t>サイシュウ</t>
    </rPh>
    <rPh sb="3" eb="5">
      <t>ジュヨウ</t>
    </rPh>
    <rPh sb="5" eb="7">
      <t>ゾウカ</t>
    </rPh>
    <rPh sb="7" eb="9">
      <t>サンギョウ</t>
    </rPh>
    <rPh sb="13" eb="14">
      <t>アラ</t>
    </rPh>
    <rPh sb="22" eb="23">
      <t>ケン</t>
    </rPh>
    <rPh sb="23" eb="25">
      <t>ナイブン</t>
    </rPh>
    <rPh sb="27" eb="29">
      <t>スイケイ</t>
    </rPh>
    <phoneticPr fontId="2"/>
  </si>
  <si>
    <t>　原材料誘発額（直接）が誘発する県内需要増加額(第１次)の推計</t>
    <rPh sb="1" eb="4">
      <t>ゲンザイリョウ</t>
    </rPh>
    <rPh sb="4" eb="6">
      <t>ユウハツ</t>
    </rPh>
    <rPh sb="6" eb="7">
      <t>ガク</t>
    </rPh>
    <rPh sb="8" eb="10">
      <t>チョクセツ</t>
    </rPh>
    <rPh sb="12" eb="14">
      <t>ユウハツ</t>
    </rPh>
    <rPh sb="16" eb="18">
      <t>ケンナイ</t>
    </rPh>
    <rPh sb="18" eb="20">
      <t>ジュヨウ</t>
    </rPh>
    <rPh sb="20" eb="22">
      <t>ゾウカ</t>
    </rPh>
    <rPh sb="22" eb="23">
      <t>ガク</t>
    </rPh>
    <rPh sb="24" eb="25">
      <t>ダイ</t>
    </rPh>
    <rPh sb="26" eb="27">
      <t>ジ</t>
    </rPh>
    <rPh sb="29" eb="31">
      <t>スイケイ</t>
    </rPh>
    <phoneticPr fontId="2"/>
  </si>
  <si>
    <t>　生産誘発額(第１次)が誘発する粗付加価値額(県内分)の推計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2"/>
  </si>
  <si>
    <t>　生産誘発額(第１次)が誘発する雇用者所得額(県内分)の推計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2"/>
  </si>
  <si>
    <t>　生産誘発額(第２次)が誘発する粗付加価値額(県内分)の推計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2"/>
  </si>
  <si>
    <t>　生産誘発額(第２次)が誘発する雇用者所得額(県内分)の推計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2"/>
  </si>
  <si>
    <t>　県内需要増加額(第１次)が誘発する生産額(県内分)の推計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7" eb="29">
      <t>スイケイ</t>
    </rPh>
    <phoneticPr fontId="2"/>
  </si>
  <si>
    <t>令和４年</t>
    <rPh sb="0" eb="2">
      <t>レイワ</t>
    </rPh>
    <rPh sb="3" eb="4">
      <t>ネン</t>
    </rPh>
    <phoneticPr fontId="2"/>
  </si>
  <si>
    <t>調査統計課 調整・解析チーム</t>
    <rPh sb="0" eb="2">
      <t>チョウサ</t>
    </rPh>
    <rPh sb="6" eb="8">
      <t>チョウセイ</t>
    </rPh>
    <phoneticPr fontId="2"/>
  </si>
  <si>
    <t>令和５年</t>
    <rPh sb="0" eb="2">
      <t>レイワ</t>
    </rPh>
    <rPh sb="3" eb="4">
      <t>ネン</t>
    </rPh>
    <phoneticPr fontId="2"/>
  </si>
  <si>
    <t>令和６年</t>
    <rPh sb="0" eb="2">
      <t>レイワ</t>
    </rPh>
    <rPh sb="3" eb="4">
      <t>ネン</t>
    </rPh>
    <phoneticPr fontId="2"/>
  </si>
  <si>
    <t>※令和６年秋田県観光統計　表６（観光入込客数（実人数））より</t>
    <rPh sb="1" eb="3">
      <t>レイワ</t>
    </rPh>
    <rPh sb="4" eb="5">
      <t>ネン</t>
    </rPh>
    <rPh sb="5" eb="8">
      <t>アキタケン</t>
    </rPh>
    <rPh sb="8" eb="10">
      <t>カンコウ</t>
    </rPh>
    <rPh sb="10" eb="12">
      <t>トウケイ</t>
    </rPh>
    <rPh sb="13" eb="14">
      <t>ヒョウ</t>
    </rPh>
    <rPh sb="16" eb="18">
      <t>カンコウ</t>
    </rPh>
    <rPh sb="18" eb="19">
      <t>イ</t>
    </rPh>
    <rPh sb="19" eb="20">
      <t>コ</t>
    </rPh>
    <rPh sb="20" eb="22">
      <t>キャクスウ</t>
    </rPh>
    <rPh sb="23" eb="24">
      <t>ジツ</t>
    </rPh>
    <rPh sb="24" eb="26">
      <t>ニンズウ</t>
    </rPh>
    <phoneticPr fontId="30"/>
  </si>
  <si>
    <t>※令和6年秋田県観光統計　表８（観光消費額）より</t>
    <rPh sb="1" eb="3">
      <t>レイワ</t>
    </rPh>
    <rPh sb="4" eb="5">
      <t>ネン</t>
    </rPh>
    <rPh sb="5" eb="8">
      <t>アキタケン</t>
    </rPh>
    <rPh sb="8" eb="10">
      <t>カンコウ</t>
    </rPh>
    <rPh sb="10" eb="12">
      <t>トウケイ</t>
    </rPh>
    <rPh sb="13" eb="14">
      <t>ヒョウ</t>
    </rPh>
    <rPh sb="16" eb="18">
      <t>カンコウ</t>
    </rPh>
    <rPh sb="18" eb="21">
      <t>ショウヒガク</t>
    </rPh>
    <phoneticPr fontId="30"/>
  </si>
  <si>
    <t>※令和6年秋田県観光統計　表８（観光消費額）／表６（観光入込客数（実人数））より</t>
    <rPh sb="1" eb="3">
      <t>レイワ</t>
    </rPh>
    <rPh sb="4" eb="5">
      <t>ネン</t>
    </rPh>
    <rPh sb="5" eb="8">
      <t>アキタケン</t>
    </rPh>
    <rPh sb="8" eb="10">
      <t>カンコウ</t>
    </rPh>
    <rPh sb="10" eb="12">
      <t>トウケイ</t>
    </rPh>
    <rPh sb="13" eb="14">
      <t>ヒョウ</t>
    </rPh>
    <rPh sb="16" eb="18">
      <t>カンコウ</t>
    </rPh>
    <rPh sb="18" eb="21">
      <t>ショウヒガク</t>
    </rPh>
    <rPh sb="23" eb="24">
      <t>ヒョウ</t>
    </rPh>
    <rPh sb="26" eb="28">
      <t>カンコウ</t>
    </rPh>
    <rPh sb="28" eb="29">
      <t>イ</t>
    </rPh>
    <rPh sb="29" eb="30">
      <t>コ</t>
    </rPh>
    <rPh sb="30" eb="32">
      <t>キャクスウ</t>
    </rPh>
    <rPh sb="33" eb="34">
      <t>ジツ</t>
    </rPh>
    <rPh sb="34" eb="36">
      <t>ニンズウ</t>
    </rPh>
    <phoneticPr fontId="30"/>
  </si>
  <si>
    <t>令和2年（2020年）秋田県産業連関表
  経済波及効果分析ツール（３９部門分類）</t>
    <rPh sb="0" eb="2">
      <t>レイワ</t>
    </rPh>
    <rPh sb="11" eb="14">
      <t>アキタケン</t>
    </rPh>
    <rPh sb="14" eb="16">
      <t>サンギョウ</t>
    </rPh>
    <rPh sb="16" eb="19">
      <t>レンカンヒョウ</t>
    </rPh>
    <rPh sb="22" eb="24">
      <t>ケイザイ</t>
    </rPh>
    <rPh sb="24" eb="28">
      <t>ハキュウコウカ</t>
    </rPh>
    <rPh sb="28" eb="30">
      <t>ブンセキ</t>
    </rPh>
    <rPh sb="36" eb="38">
      <t>ブモン</t>
    </rPh>
    <rPh sb="38" eb="40">
      <t>ブンルイ</t>
    </rPh>
    <phoneticPr fontId="2"/>
  </si>
  <si>
    <t>秋田県 政策企画部</t>
    <rPh sb="0" eb="3">
      <t>アキタケン</t>
    </rPh>
    <rPh sb="4" eb="6">
      <t>セイサク</t>
    </rPh>
    <rPh sb="6" eb="8">
      <t>キカク</t>
    </rPh>
    <rPh sb="8" eb="9">
      <t>ブ</t>
    </rPh>
    <phoneticPr fontId="2"/>
  </si>
  <si>
    <t>　　　本分析ツールは、令和2年（2020年）秋田県産業連関表を用いて作成した簡易的</t>
    <rPh sb="3" eb="4">
      <t>ホン</t>
    </rPh>
    <rPh sb="4" eb="6">
      <t>ブンセキ</t>
    </rPh>
    <rPh sb="11" eb="13">
      <t>レイワ</t>
    </rPh>
    <rPh sb="22" eb="25">
      <t>アキタケン</t>
    </rPh>
    <rPh sb="25" eb="27">
      <t>サンギョウ</t>
    </rPh>
    <rPh sb="27" eb="30">
      <t>レンカンヒョウ</t>
    </rPh>
    <rPh sb="31" eb="32">
      <t>モチ</t>
    </rPh>
    <rPh sb="34" eb="36">
      <t>サクセイ</t>
    </rPh>
    <rPh sb="38" eb="40">
      <t>カンイ</t>
    </rPh>
    <rPh sb="40" eb="41">
      <t>テキ</t>
    </rPh>
    <phoneticPr fontId="2"/>
  </si>
  <si>
    <t>　　なもので、県内の特定産業に需要が発生することが明らかな場合にのみ用いること</t>
    <rPh sb="7" eb="9">
      <t>ケンナイ</t>
    </rPh>
    <rPh sb="10" eb="12">
      <t>トクテイ</t>
    </rPh>
    <rPh sb="12" eb="14">
      <t>サンギョウ</t>
    </rPh>
    <rPh sb="15" eb="17">
      <t>ジュヨウ</t>
    </rPh>
    <rPh sb="18" eb="20">
      <t>ハッセイ</t>
    </rPh>
    <rPh sb="25" eb="26">
      <t>アキ</t>
    </rPh>
    <rPh sb="29" eb="31">
      <t>バアイ</t>
    </rPh>
    <rPh sb="34" eb="35">
      <t>モチ</t>
    </rPh>
    <phoneticPr fontId="2"/>
  </si>
  <si>
    <t>　　ができます。</t>
    <phoneticPr fontId="2"/>
  </si>
  <si>
    <t>　・　令和2年秋田県産業連関表（３９部門表）を使用しています。</t>
    <rPh sb="3" eb="5">
      <t>レイワ</t>
    </rPh>
    <rPh sb="7" eb="10">
      <t>アキタケン</t>
    </rPh>
    <rPh sb="10" eb="12">
      <t>サンギョウ</t>
    </rPh>
    <rPh sb="12" eb="15">
      <t>レンカンヒョウ</t>
    </rPh>
    <rPh sb="18" eb="20">
      <t>ブモン</t>
    </rPh>
    <rPh sb="20" eb="21">
      <t>ヒョウ</t>
    </rPh>
    <rPh sb="23" eb="25">
      <t>シヨウ</t>
    </rPh>
    <phoneticPr fontId="2"/>
  </si>
  <si>
    <t>　・　１５部門表、１０８部門表を用いた分析が、より適切と考えられ</t>
    <rPh sb="5" eb="7">
      <t>ブモン</t>
    </rPh>
    <rPh sb="7" eb="8">
      <t>ヒョウ</t>
    </rPh>
    <rPh sb="12" eb="14">
      <t>ブモン</t>
    </rPh>
    <rPh sb="14" eb="15">
      <t>ヒョウ</t>
    </rPh>
    <rPh sb="16" eb="17">
      <t>モチ</t>
    </rPh>
    <rPh sb="19" eb="21">
      <t>ブンセキ</t>
    </rPh>
    <rPh sb="25" eb="27">
      <t>テキセツ</t>
    </rPh>
    <rPh sb="28" eb="29">
      <t>カンガ</t>
    </rPh>
    <phoneticPr fontId="2"/>
  </si>
  <si>
    <t>　・　分析結果は令和2年秋田県産業連関表をもとに簡易な分析方法に</t>
    <rPh sb="3" eb="5">
      <t>ブンセキ</t>
    </rPh>
    <rPh sb="5" eb="7">
      <t>ケッカ</t>
    </rPh>
    <rPh sb="8" eb="10">
      <t>レイワ</t>
    </rPh>
    <rPh sb="12" eb="15">
      <t>アキタケン</t>
    </rPh>
    <rPh sb="15" eb="17">
      <t>サンギョウ</t>
    </rPh>
    <rPh sb="17" eb="20">
      <t>レンカンヒョウ</t>
    </rPh>
    <rPh sb="24" eb="26">
      <t>カンイ</t>
    </rPh>
    <rPh sb="27" eb="29">
      <t>ブンセキ</t>
    </rPh>
    <rPh sb="29" eb="31">
      <t>ホウホウ</t>
    </rPh>
    <phoneticPr fontId="2"/>
  </si>
  <si>
    <t>　　より算出するものであり、実際の波及効果を保証するものではあ</t>
    <rPh sb="4" eb="6">
      <t>サンシュツ</t>
    </rPh>
    <rPh sb="14" eb="16">
      <t>ジッサイ</t>
    </rPh>
    <rPh sb="17" eb="19">
      <t>ハキュウ</t>
    </rPh>
    <rPh sb="19" eb="21">
      <t>コウカ</t>
    </rPh>
    <rPh sb="22" eb="24">
      <t>ホショウ</t>
    </rPh>
    <phoneticPr fontId="2"/>
  </si>
  <si>
    <r>
      <t xml:space="preserve">
・このシートでは、産業部門別の発生需要額が不明で客数や１人当たり消費単価しか把握できない場合に、観光庁等が公表している各種統計データに基づき、産業部門別の発生需要額を推計します。
・精度の高い分析を行いたい場合は、産業部門別の発生需要額を調査し、直接「データ入力表」シートに入力してください。
・以下の【パターン１】～【パターン４】の区分に応じて、太枠内のセルに入力してください。
　　</t>
    </r>
    <r>
      <rPr>
        <sz val="10"/>
        <color rgb="FFFF0000"/>
        <rFont val="メイリオ"/>
        <family val="3"/>
        <charset val="128"/>
      </rPr>
      <t>※複数のパターンに入力すると重複して計算されてしまうので、ご注意ください。</t>
    </r>
    <r>
      <rPr>
        <sz val="10"/>
        <color theme="1"/>
        <rFont val="メイリオ"/>
        <family val="3"/>
        <charset val="128"/>
      </rPr>
      <t xml:space="preserve">
・推計された産業部門別の発生需要額は、「データ入力表」シートに自動的に転記されます。
（注）県内観光客の日常生活において消費される飲食費等は、本来、基礎データから除外する必要がありますが、適切に除外できないため含めたままになっています。そのため、推計結果が過大となる可能性があります。
　　　</t>
    </r>
    <rPh sb="10" eb="12">
      <t>サンギョウ</t>
    </rPh>
    <rPh sb="12" eb="14">
      <t>ブモン</t>
    </rPh>
    <rPh sb="14" eb="15">
      <t>ベツ</t>
    </rPh>
    <rPh sb="16" eb="18">
      <t>ハッセイ</t>
    </rPh>
    <rPh sb="18" eb="20">
      <t>ジュヨウ</t>
    </rPh>
    <rPh sb="20" eb="21">
      <t>ガク</t>
    </rPh>
    <rPh sb="22" eb="24">
      <t>フメイ</t>
    </rPh>
    <rPh sb="26" eb="27">
      <t>スウ</t>
    </rPh>
    <rPh sb="29" eb="30">
      <t>ニン</t>
    </rPh>
    <rPh sb="30" eb="31">
      <t>ア</t>
    </rPh>
    <rPh sb="33" eb="35">
      <t>ショウヒ</t>
    </rPh>
    <rPh sb="35" eb="37">
      <t>タンカ</t>
    </rPh>
    <rPh sb="39" eb="41">
      <t>ハアク</t>
    </rPh>
    <rPh sb="45" eb="47">
      <t>バアイ</t>
    </rPh>
    <rPh sb="49" eb="51">
      <t>カンコウ</t>
    </rPh>
    <rPh sb="51" eb="52">
      <t>チョウ</t>
    </rPh>
    <rPh sb="52" eb="53">
      <t>トウ</t>
    </rPh>
    <rPh sb="54" eb="56">
      <t>コウヒョウ</t>
    </rPh>
    <rPh sb="60" eb="62">
      <t>カクシュ</t>
    </rPh>
    <rPh sb="62" eb="64">
      <t>トウケイ</t>
    </rPh>
    <rPh sb="68" eb="69">
      <t>モト</t>
    </rPh>
    <rPh sb="84" eb="86">
      <t>スイケイ</t>
    </rPh>
    <rPh sb="120" eb="122">
      <t>チョウサ</t>
    </rPh>
    <rPh sb="149" eb="151">
      <t>イカ</t>
    </rPh>
    <rPh sb="168" eb="170">
      <t>クブン</t>
    </rPh>
    <rPh sb="171" eb="172">
      <t>オウ</t>
    </rPh>
    <rPh sb="175" eb="176">
      <t>フト</t>
    </rPh>
    <rPh sb="176" eb="177">
      <t>ワク</t>
    </rPh>
    <rPh sb="177" eb="178">
      <t>ナイ</t>
    </rPh>
    <rPh sb="182" eb="184">
      <t>ニュウリョク</t>
    </rPh>
    <rPh sb="195" eb="197">
      <t>フクスウ</t>
    </rPh>
    <rPh sb="203" eb="205">
      <t>ニュウリョク</t>
    </rPh>
    <rPh sb="208" eb="210">
      <t>チョウフク</t>
    </rPh>
    <rPh sb="212" eb="214">
      <t>ケイサン</t>
    </rPh>
    <rPh sb="224" eb="226">
      <t>チュウイ</t>
    </rPh>
    <rPh sb="255" eb="257">
      <t>ニュウリョク</t>
    </rPh>
    <rPh sb="257" eb="258">
      <t>ヒョウ</t>
    </rPh>
    <rPh sb="263" eb="266">
      <t>ジドウテキ</t>
    </rPh>
    <rPh sb="267" eb="269">
      <t>テンキ</t>
    </rPh>
    <rPh sb="304" eb="306">
      <t>ホンライ</t>
    </rPh>
    <rPh sb="307" eb="309">
      <t>キソ</t>
    </rPh>
    <rPh sb="358" eb="360">
      <t>ケッカ</t>
    </rPh>
    <rPh sb="361" eb="363">
      <t>カダイ</t>
    </rPh>
    <phoneticPr fontId="30"/>
  </si>
  <si>
    <t>　※　産業連関表は、令和2年（2020年)秋田県産業連関表３９部門分類表を使用しています。</t>
    <rPh sb="3" eb="5">
      <t>サンギョウ</t>
    </rPh>
    <rPh sb="5" eb="8">
      <t>レンカンヒョウ</t>
    </rPh>
    <rPh sb="10" eb="12">
      <t>レイワ</t>
    </rPh>
    <rPh sb="13" eb="14">
      <t>ネン</t>
    </rPh>
    <rPh sb="19" eb="20">
      <t>ネン</t>
    </rPh>
    <rPh sb="21" eb="24">
      <t>アキタケン</t>
    </rPh>
    <rPh sb="24" eb="26">
      <t>サンギョウ</t>
    </rPh>
    <rPh sb="26" eb="29">
      <t>レンカンヒョウ</t>
    </rPh>
    <rPh sb="31" eb="33">
      <t>ブモン</t>
    </rPh>
    <rPh sb="33" eb="35">
      <t>ブンルイ</t>
    </rPh>
    <rPh sb="35" eb="36">
      <t>ヒョウ</t>
    </rPh>
    <rPh sb="37" eb="39">
      <t>シヨウ</t>
    </rPh>
    <phoneticPr fontId="2"/>
  </si>
  <si>
    <t>-</t>
  </si>
  <si>
    <t>…</t>
  </si>
  <si>
    <t>2025旅行・観光消費動向調査　第16表　</t>
    <phoneticPr fontId="2"/>
  </si>
  <si>
    <t>→ 「2025旅行・観光消費動向調査」による消費割合</t>
    <rPh sb="7" eb="9">
      <t>リョコウ</t>
    </rPh>
    <rPh sb="10" eb="12">
      <t>カンコウ</t>
    </rPh>
    <rPh sb="12" eb="14">
      <t>ショウヒ</t>
    </rPh>
    <rPh sb="14" eb="16">
      <t>ドウコウ</t>
    </rPh>
    <rPh sb="16" eb="18">
      <t>チョウサ</t>
    </rPh>
    <rPh sb="22" eb="24">
      <t>ショウヒ</t>
    </rPh>
    <rPh sb="24" eb="26">
      <t>ワリアイ</t>
    </rPh>
    <phoneticPr fontId="60"/>
  </si>
  <si>
    <t>＊マージン率:R2国産業連関表(投入表)列コード721100(家計消費支出)より算出</t>
    <phoneticPr fontId="2"/>
  </si>
  <si>
    <r>
      <t xml:space="preserve">秋田県政策企画部 調査統計課 </t>
    </r>
    <r>
      <rPr>
        <sz val="10"/>
        <rFont val="ＭＳ ゴシック"/>
        <family val="3"/>
        <charset val="128"/>
      </rPr>
      <t>調整・解析チーム</t>
    </r>
    <rPh sb="0" eb="3">
      <t>アキタケン</t>
    </rPh>
    <rPh sb="3" eb="5">
      <t>セイサク</t>
    </rPh>
    <rPh sb="5" eb="8">
      <t>キカクブ</t>
    </rPh>
    <rPh sb="9" eb="11">
      <t>チョウサ</t>
    </rPh>
    <rPh sb="11" eb="14">
      <t>トウケイカ</t>
    </rPh>
    <rPh sb="15" eb="17">
      <t>チョウセイ</t>
    </rPh>
    <rPh sb="18" eb="20">
      <t>カイセキ</t>
    </rPh>
    <phoneticPr fontId="2"/>
  </si>
  <si>
    <t>Ｅ-Ｍail　kaiseki@pref.akita.lg.jp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</si>
</sst>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_);[Red]\(&quot;¥&quot;#,##0\)"/>
    <numFmt numFmtId="177" formatCode="#,##0_ "/>
    <numFmt numFmtId="178" formatCode="0.00&quot;百&quot;&quot;万&quot;&quot;円&quot;"/>
    <numFmt numFmtId="179" formatCode="0.000000_ "/>
    <numFmt numFmtId="180" formatCode="0.0"/>
    <numFmt numFmtId="181" formatCode="0.000000"/>
    <numFmt numFmtId="182" formatCode="&quot;　　　　&quot;General"/>
    <numFmt numFmtId="183" formatCode="0.000000_);[Red]\(0.000000\)"/>
    <numFmt numFmtId="184" formatCode="0.00;&quot;▲ &quot;0.00"/>
    <numFmt numFmtId="185" formatCode="#,##0;&quot;▲ &quot;#,##0"/>
    <numFmt numFmtId="186" formatCode="#,##0.000000_ "/>
    <numFmt numFmtId="187" formatCode="0_);[Red]\(0\)"/>
    <numFmt numFmtId="188" formatCode="0_ "/>
    <numFmt numFmtId="189" formatCode="0.0%"/>
    <numFmt numFmtId="190" formatCode="#,##0;\-#,##0;0"/>
  </numFmts>
  <fonts count="115">
    <font>
      <sz val="11"/>
      <name val="ＭＳ Ｐゴシック"/>
      <family val="3"/>
      <charset val="128"/>
    </font>
    <font>
      <sz val="11"/>
      <color theme="1"/>
      <name val="ＭＳ Ｐゴシック"/>
      <family val="2"/>
      <charset val="128"/>
      <scheme val="minor"/>
    </font>
    <font>
      <sz val="6"/>
      <name val="ＭＳ Ｐゴシック"/>
      <family val="3"/>
      <charset val="128"/>
    </font>
    <font>
      <sz val="10"/>
      <name val="ＭＳ ゴシック"/>
      <family val="3"/>
      <charset val="128"/>
    </font>
    <font>
      <b/>
      <sz val="10"/>
      <name val="ＭＳ ゴシック"/>
      <family val="3"/>
      <charset val="128"/>
    </font>
    <font>
      <sz val="9"/>
      <name val="ＭＳ ゴシック"/>
      <family val="3"/>
      <charset val="128"/>
    </font>
    <font>
      <sz val="10"/>
      <name val="ＭＳ Ｐゴシック"/>
      <family val="3"/>
      <charset val="128"/>
    </font>
    <font>
      <sz val="9"/>
      <name val="ＭＳ 明朝"/>
      <family val="1"/>
      <charset val="128"/>
    </font>
    <font>
      <sz val="9"/>
      <name val="ＭＳ Ｐゴシック"/>
      <family val="3"/>
      <charset val="128"/>
    </font>
    <font>
      <sz val="11"/>
      <name val="明朝"/>
      <family val="1"/>
      <charset val="128"/>
    </font>
    <font>
      <u/>
      <sz val="12.6"/>
      <color indexed="12"/>
      <name val="ＭＳ 明朝"/>
      <family val="1"/>
      <charset val="128"/>
    </font>
    <font>
      <sz val="11"/>
      <name val="ＭＳ Ｐゴシック"/>
      <family val="3"/>
      <charset val="128"/>
    </font>
    <font>
      <sz val="14"/>
      <name val="ＭＳ 明朝"/>
      <family val="1"/>
      <charset val="128"/>
    </font>
    <font>
      <sz val="6"/>
      <name val="ＭＳ Ｐ明朝"/>
      <family val="1"/>
      <charset val="128"/>
    </font>
    <font>
      <sz val="12"/>
      <name val="ＭＳ ゴシック"/>
      <family val="3"/>
      <charset val="128"/>
    </font>
    <font>
      <sz val="11"/>
      <name val="ＭＳ ゴシック"/>
      <family val="3"/>
      <charset val="128"/>
    </font>
    <font>
      <sz val="9"/>
      <color indexed="8"/>
      <name val="ＭＳ Ｐゴシック"/>
      <family val="3"/>
      <charset val="128"/>
    </font>
    <font>
      <sz val="8"/>
      <name val="ＭＳ ゴシック"/>
      <family val="3"/>
      <charset val="128"/>
    </font>
    <font>
      <sz val="8"/>
      <name val="ＭＳ Ｐゴシック"/>
      <family val="3"/>
      <charset val="128"/>
    </font>
    <font>
      <b/>
      <sz val="8"/>
      <name val="ＭＳ ゴシック"/>
      <family val="3"/>
      <charset val="128"/>
    </font>
    <font>
      <vertAlign val="superscript"/>
      <sz val="8"/>
      <name val="ＭＳ ゴシック"/>
      <family val="3"/>
      <charset val="128"/>
    </font>
    <font>
      <b/>
      <sz val="14"/>
      <name val="ＭＳ ゴシック"/>
      <family val="3"/>
      <charset val="128"/>
    </font>
    <font>
      <sz val="11"/>
      <name val="ＪＳ明朝"/>
      <family val="1"/>
      <charset val="128"/>
    </font>
    <font>
      <b/>
      <sz val="9"/>
      <name val="ＭＳ ゴシック"/>
      <family val="3"/>
      <charset val="128"/>
    </font>
    <font>
      <sz val="7"/>
      <name val="ＭＳ ゴシック"/>
      <family val="3"/>
      <charset val="128"/>
    </font>
    <font>
      <sz val="11"/>
      <name val="ＭＳ 明朝"/>
      <family val="1"/>
      <charset val="128"/>
    </font>
    <font>
      <b/>
      <sz val="11"/>
      <name val="ＭＳ 明朝"/>
      <family val="1"/>
      <charset val="128"/>
    </font>
    <font>
      <sz val="9"/>
      <color theme="1"/>
      <name val="ＭＳ Ｐゴシック"/>
      <family val="3"/>
      <charset val="128"/>
      <scheme val="minor"/>
    </font>
    <font>
      <b/>
      <sz val="15"/>
      <color indexed="56"/>
      <name val="ＭＳ Ｐゴシック"/>
      <family val="3"/>
      <charset val="128"/>
    </font>
    <font>
      <sz val="10"/>
      <color theme="1"/>
      <name val="ＭＳ Ｐゴシック"/>
      <family val="3"/>
      <charset val="128"/>
      <scheme val="minor"/>
    </font>
    <font>
      <sz val="6"/>
      <name val="メイリオ"/>
      <family val="3"/>
      <charset val="128"/>
    </font>
    <font>
      <sz val="10"/>
      <color rgb="FFFF0000"/>
      <name val="ＭＳ Ｐゴシック"/>
      <family val="3"/>
      <charset val="128"/>
      <scheme val="minor"/>
    </font>
    <font>
      <u/>
      <sz val="10"/>
      <color rgb="FFFF0000"/>
      <name val="ＭＳ Ｐゴシック"/>
      <family val="3"/>
      <charset val="128"/>
      <scheme val="minor"/>
    </font>
    <font>
      <sz val="10"/>
      <name val="ＭＳ Ｐゴシック"/>
      <family val="3"/>
      <charset val="128"/>
      <scheme val="minor"/>
    </font>
    <font>
      <sz val="9"/>
      <color theme="1"/>
      <name val="メイリオ"/>
      <family val="3"/>
      <charset val="128"/>
    </font>
    <font>
      <sz val="10"/>
      <color theme="1"/>
      <name val="ＭＳ Ｐゴシック"/>
      <family val="3"/>
      <charset val="128"/>
    </font>
    <font>
      <sz val="10"/>
      <color theme="1"/>
      <name val="メイリオ"/>
      <family val="3"/>
      <charset val="128"/>
    </font>
    <font>
      <sz val="10"/>
      <color rgb="FFFF0000"/>
      <name val="メイリオ"/>
      <family val="3"/>
      <charset val="128"/>
    </font>
    <font>
      <u/>
      <sz val="9"/>
      <color theme="10"/>
      <name val="メイリオ"/>
      <family val="3"/>
      <charset val="128"/>
    </font>
    <font>
      <u/>
      <sz val="11"/>
      <color theme="10"/>
      <name val="ＭＳ Ｐゴシック"/>
      <family val="3"/>
      <charset val="128"/>
      <scheme val="minor"/>
    </font>
    <font>
      <sz val="9"/>
      <color theme="1"/>
      <name val="HGSｺﾞｼｯｸM"/>
      <family val="3"/>
      <charset val="128"/>
    </font>
    <font>
      <sz val="11"/>
      <color theme="1"/>
      <name val="HGSｺﾞｼｯｸM"/>
      <family val="3"/>
      <charset val="128"/>
    </font>
    <font>
      <sz val="10"/>
      <color theme="1"/>
      <name val="Segoe UI"/>
      <family val="2"/>
    </font>
    <font>
      <sz val="10"/>
      <color theme="1"/>
      <name val="HGSｺﾞｼｯｸM"/>
      <family val="3"/>
      <charset val="128"/>
    </font>
    <font>
      <sz val="9.5"/>
      <color theme="1"/>
      <name val="ＭＳ Ｐゴシック"/>
      <family val="3"/>
      <charset val="128"/>
    </font>
    <font>
      <sz val="10"/>
      <color indexed="8"/>
      <name val="ＭＳ Ｐゴシック"/>
      <family val="3"/>
      <charset val="128"/>
    </font>
    <font>
      <sz val="11"/>
      <color theme="10"/>
      <name val="ＭＳ Ｐゴシック"/>
      <family val="3"/>
      <charset val="128"/>
      <scheme val="minor"/>
    </font>
    <font>
      <sz val="9.5"/>
      <color rgb="FFFF0000"/>
      <name val="ＭＳ Ｐゴシック"/>
      <family val="3"/>
      <charset val="128"/>
    </font>
    <font>
      <sz val="9.5"/>
      <color theme="0"/>
      <name val="ＭＳ Ｐゴシック"/>
      <family val="3"/>
      <charset val="128"/>
    </font>
    <font>
      <sz val="9.5"/>
      <color theme="1"/>
      <name val="ＭＳ Ｐゴシック"/>
      <family val="3"/>
      <charset val="128"/>
      <scheme val="minor"/>
    </font>
    <font>
      <sz val="9.5"/>
      <name val="ＭＳ Ｐゴシック"/>
      <family val="3"/>
      <charset val="128"/>
      <scheme val="minor"/>
    </font>
    <font>
      <sz val="9.5"/>
      <color rgb="FFFF0000"/>
      <name val="ＭＳ Ｐゴシック"/>
      <family val="3"/>
      <charset val="128"/>
      <scheme val="minor"/>
    </font>
    <font>
      <sz val="12"/>
      <name val="ＭＳ 明朝"/>
      <family val="1"/>
      <charset val="128"/>
    </font>
    <font>
      <b/>
      <sz val="20"/>
      <color theme="1"/>
      <name val="HGPｺﾞｼｯｸM"/>
      <family val="3"/>
      <charset val="128"/>
    </font>
    <font>
      <sz val="12"/>
      <color theme="1"/>
      <name val="メイリオ"/>
      <family val="3"/>
      <charset val="128"/>
    </font>
    <font>
      <sz val="10"/>
      <color rgb="FFFF0000"/>
      <name val="ＭＳ Ｐゴシック"/>
      <family val="3"/>
      <charset val="128"/>
    </font>
    <font>
      <sz val="11"/>
      <color theme="1"/>
      <name val="メイリオ"/>
      <family val="3"/>
      <charset val="128"/>
    </font>
    <font>
      <sz val="6"/>
      <name val="ＭＳ Ｐゴシック"/>
      <family val="3"/>
      <charset val="128"/>
      <scheme val="minor"/>
    </font>
    <font>
      <sz val="11"/>
      <name val="ＭＳ Ｐ明朝"/>
      <family val="1"/>
      <charset val="128"/>
    </font>
    <font>
      <sz val="6"/>
      <name val="ＭＳ 明朝"/>
      <family val="1"/>
      <charset val="128"/>
    </font>
    <font>
      <sz val="6"/>
      <name val="メイリオ"/>
      <family val="2"/>
      <charset val="128"/>
    </font>
    <font>
      <sz val="9"/>
      <color theme="5"/>
      <name val="メイリオ"/>
      <family val="3"/>
      <charset val="128"/>
    </font>
    <font>
      <sz val="9.5"/>
      <name val="ＭＳ Ｐゴシック"/>
      <family val="3"/>
      <charset val="128"/>
    </font>
    <font>
      <sz val="8"/>
      <color rgb="FFFF0000"/>
      <name val="ＭＳ Ｐゴシック"/>
      <family val="3"/>
      <charset val="128"/>
      <scheme val="minor"/>
    </font>
    <font>
      <sz val="10"/>
      <color theme="3"/>
      <name val="ＭＳ Ｐゴシック"/>
      <family val="3"/>
      <charset val="128"/>
      <scheme val="minor"/>
    </font>
    <font>
      <b/>
      <sz val="8"/>
      <name val="ＭＳ Ｐゴシック"/>
      <family val="3"/>
      <charset val="128"/>
    </font>
    <font>
      <u/>
      <sz val="9.35"/>
      <color indexed="36"/>
      <name val="ＭＳ Ｐゴシック"/>
      <family val="3"/>
      <charset val="128"/>
    </font>
    <font>
      <sz val="7.5"/>
      <name val="ＭＳ Ｐゴシック"/>
      <family val="3"/>
      <charset val="128"/>
    </font>
    <font>
      <sz val="8"/>
      <color rgb="FFFF0000"/>
      <name val="ＭＳ Ｐゴシック"/>
      <family val="3"/>
      <charset val="128"/>
    </font>
    <font>
      <sz val="9"/>
      <color theme="1"/>
      <name val="メイリオ"/>
      <family val="2"/>
      <charset val="128"/>
    </font>
    <font>
      <sz val="9"/>
      <name val="ＭＳ Ｐゴシック"/>
      <family val="3"/>
      <charset val="128"/>
      <scheme val="minor"/>
    </font>
    <font>
      <sz val="9.5"/>
      <color theme="1"/>
      <name val="メイリオ"/>
      <family val="2"/>
      <charset val="128"/>
    </font>
    <font>
      <sz val="8"/>
      <name val="ＭＳ Ｐゴシック"/>
      <family val="3"/>
      <charset val="128"/>
      <scheme val="minor"/>
    </font>
    <font>
      <b/>
      <sz val="11"/>
      <color indexed="52"/>
      <name val="ＭＳ Ｐゴシック"/>
      <family val="3"/>
      <charset val="128"/>
    </font>
    <font>
      <b/>
      <sz val="11"/>
      <color indexed="8"/>
      <name val="ＭＳ Ｐゴシック"/>
      <family val="3"/>
      <charset val="128"/>
    </font>
    <font>
      <b/>
      <sz val="11"/>
      <color indexed="63"/>
      <name val="ＭＳ Ｐゴシック"/>
      <family val="3"/>
      <charset val="128"/>
    </font>
    <font>
      <sz val="11"/>
      <color indexed="62"/>
      <name val="ＭＳ Ｐゴシック"/>
      <family val="3"/>
      <charset val="128"/>
    </font>
    <font>
      <sz val="11"/>
      <color indexed="8"/>
      <name val="ＭＳ Ｐゴシック"/>
      <family val="3"/>
      <charset val="128"/>
    </font>
    <font>
      <sz val="9"/>
      <color theme="1"/>
      <name val="ＭＳ Ｐゴシック"/>
      <family val="2"/>
      <charset val="128"/>
      <scheme val="minor"/>
    </font>
    <font>
      <sz val="10"/>
      <color theme="1"/>
      <name val="ＭＳ Ｐゴシック"/>
      <family val="2"/>
      <charset val="128"/>
    </font>
    <font>
      <sz val="8"/>
      <color rgb="FFFF0000"/>
      <name val="ＭＳ ゴシック"/>
      <family val="3"/>
      <charset val="128"/>
    </font>
    <font>
      <sz val="8"/>
      <color theme="1"/>
      <name val="ＭＳ Ｐゴシック"/>
      <family val="3"/>
      <charset val="128"/>
    </font>
    <font>
      <sz val="11"/>
      <color rgb="FFFF0000"/>
      <name val="ＭＳ 明朝"/>
      <family val="1"/>
      <charset val="128"/>
    </font>
    <font>
      <u/>
      <sz val="11"/>
      <color rgb="FFFF0000"/>
      <name val="ＭＳ 明朝"/>
      <family val="1"/>
      <charset val="128"/>
    </font>
    <font>
      <sz val="10"/>
      <color rgb="FFFF0000"/>
      <name val="ＭＳ ゴシック"/>
      <family val="3"/>
      <charset val="128"/>
    </font>
    <font>
      <u/>
      <sz val="10"/>
      <color rgb="FFFF0000"/>
      <name val="ＭＳ ゴシック"/>
      <family val="3"/>
      <charset val="128"/>
    </font>
    <font>
      <sz val="24"/>
      <name val="HGPｺﾞｼｯｸE"/>
      <family val="3"/>
      <charset val="128"/>
    </font>
    <font>
      <b/>
      <sz val="11"/>
      <color theme="1"/>
      <name val="HGSｺﾞｼｯｸM"/>
      <family val="3"/>
      <charset val="128"/>
    </font>
    <font>
      <b/>
      <sz val="9"/>
      <color theme="1"/>
      <name val="HGSｺﾞｼｯｸM"/>
      <family val="3"/>
      <charset val="128"/>
    </font>
    <font>
      <b/>
      <sz val="10"/>
      <color theme="1"/>
      <name val="ＭＳ Ｐゴシック"/>
      <family val="3"/>
      <charset val="128"/>
      <scheme val="minor"/>
    </font>
    <font>
      <b/>
      <sz val="10"/>
      <color theme="1"/>
      <name val="ＭＳ Ｐゴシック"/>
      <family val="3"/>
      <charset val="128"/>
    </font>
    <font>
      <b/>
      <sz val="9"/>
      <color theme="1"/>
      <name val="ＭＳ Ｐゴシック"/>
      <family val="3"/>
      <charset val="128"/>
      <scheme val="minor"/>
    </font>
    <font>
      <b/>
      <sz val="10"/>
      <name val="ＭＳ Ｐゴシック"/>
      <family val="3"/>
      <charset val="128"/>
    </font>
    <font>
      <b/>
      <sz val="12"/>
      <name val="ＭＳ Ｐゴシック"/>
      <family val="3"/>
      <charset val="128"/>
      <scheme val="minor"/>
    </font>
    <font>
      <b/>
      <sz val="12"/>
      <color rgb="FFFF0000"/>
      <name val="ＭＳ Ｐゴシック"/>
      <family val="3"/>
      <charset val="128"/>
      <scheme val="minor"/>
    </font>
    <font>
      <b/>
      <sz val="9.5"/>
      <name val="ＭＳ Ｐゴシック"/>
      <family val="3"/>
      <charset val="128"/>
      <scheme val="minor"/>
    </font>
    <font>
      <b/>
      <sz val="8"/>
      <color rgb="FFFF0000"/>
      <name val="ＭＳ Ｐゴシック"/>
      <family val="3"/>
      <charset val="128"/>
      <scheme val="minor"/>
    </font>
    <font>
      <b/>
      <sz val="10"/>
      <name val="ＭＳ Ｐゴシック"/>
      <family val="3"/>
      <charset val="128"/>
      <scheme val="minor"/>
    </font>
    <font>
      <b/>
      <sz val="9"/>
      <color theme="1"/>
      <name val="メイリオ"/>
      <family val="3"/>
      <charset val="128"/>
    </font>
    <font>
      <b/>
      <sz val="8"/>
      <color rgb="FFFF0000"/>
      <name val="ＭＳ Ｐゴシック"/>
      <family val="3"/>
      <charset val="128"/>
    </font>
    <font>
      <b/>
      <u/>
      <sz val="8"/>
      <color rgb="FFFF0000"/>
      <name val="ＭＳ Ｐゴシック"/>
      <family val="3"/>
      <charset val="128"/>
    </font>
    <font>
      <b/>
      <sz val="9"/>
      <name val="ＭＳ Ｐゴシック"/>
      <family val="3"/>
      <charset val="128"/>
      <scheme val="minor"/>
    </font>
    <font>
      <b/>
      <sz val="10"/>
      <color rgb="FFFF0000"/>
      <name val="ＭＳ Ｐゴシック"/>
      <family val="3"/>
      <charset val="128"/>
      <scheme val="minor"/>
    </font>
    <font>
      <b/>
      <sz val="9.5"/>
      <color theme="1"/>
      <name val="ＭＳ Ｐゴシック"/>
      <family val="3"/>
      <charset val="128"/>
      <scheme val="minor"/>
    </font>
    <font>
      <b/>
      <sz val="12"/>
      <color theme="1"/>
      <name val="ＭＳ Ｐゴシック"/>
      <family val="3"/>
      <charset val="128"/>
      <scheme val="minor"/>
    </font>
    <font>
      <b/>
      <sz val="9.5"/>
      <color rgb="FFFF0000"/>
      <name val="ＭＳ Ｐゴシック"/>
      <family val="3"/>
      <charset val="128"/>
      <scheme val="minor"/>
    </font>
    <font>
      <b/>
      <sz val="9.5"/>
      <color theme="1"/>
      <name val="ＭＳ Ｐゴシック"/>
      <family val="3"/>
      <charset val="128"/>
    </font>
    <font>
      <b/>
      <u/>
      <sz val="9.5"/>
      <color rgb="FFFF0000"/>
      <name val="ＭＳ Ｐゴシック"/>
      <family val="3"/>
      <charset val="128"/>
    </font>
    <font>
      <sz val="12"/>
      <color theme="1"/>
      <name val="ＭＳ Ｐゴシック"/>
      <family val="3"/>
      <charset val="128"/>
    </font>
    <font>
      <b/>
      <sz val="9"/>
      <color theme="1"/>
      <name val="ＭＳ Ｐゴシック"/>
      <family val="3"/>
      <charset val="128"/>
    </font>
    <font>
      <sz val="6"/>
      <name val="ＭＳ ゴシック"/>
      <family val="3"/>
      <charset val="128"/>
    </font>
    <font>
      <b/>
      <sz val="9"/>
      <color indexed="81"/>
      <name val="MS P ゴシック"/>
      <family val="3"/>
      <charset val="128"/>
    </font>
    <font>
      <sz val="9"/>
      <color indexed="10"/>
      <name val="MS UI Gothic"/>
      <family val="3"/>
      <charset val="128"/>
    </font>
    <font>
      <sz val="10"/>
      <color rgb="FF0000FF"/>
      <name val="ＭＳ Ｐゴシック"/>
      <family val="3"/>
      <charset val="128"/>
      <scheme val="minor"/>
    </font>
    <font>
      <sz val="10"/>
      <color rgb="FFC00000"/>
      <name val="ＭＳ Ｐゴシック"/>
      <family val="3"/>
      <charset val="128"/>
      <scheme val="minor"/>
    </font>
  </fonts>
  <fills count="16">
    <fill>
      <patternFill patternType="none"/>
    </fill>
    <fill>
      <patternFill patternType="gray125"/>
    </fill>
    <fill>
      <patternFill patternType="gray0625"/>
    </fill>
    <fill>
      <patternFill patternType="solid">
        <fgColor rgb="FF00FF00"/>
        <bgColor indexed="64"/>
      </patternFill>
    </fill>
    <fill>
      <patternFill patternType="solid">
        <fgColor rgb="FFFFCC00"/>
        <bgColor indexed="64"/>
      </patternFill>
    </fill>
    <fill>
      <patternFill patternType="solid">
        <fgColor rgb="FFCCFFCC"/>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indexed="26"/>
      </patternFill>
    </fill>
    <fill>
      <patternFill patternType="solid">
        <fgColor indexed="22"/>
      </patternFill>
    </fill>
    <fill>
      <patternFill patternType="solid">
        <fgColor indexed="47"/>
      </patternFill>
    </fill>
    <fill>
      <patternFill patternType="solid">
        <fgColor theme="0" tint="-0.499984740745262"/>
        <bgColor indexed="64"/>
      </patternFill>
    </fill>
    <fill>
      <patternFill patternType="solid">
        <fgColor theme="0"/>
        <bgColor indexed="64"/>
      </patternFill>
    </fill>
  </fills>
  <borders count="2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bottom/>
      <diagonal/>
    </border>
    <border>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top/>
      <bottom style="hair">
        <color indexed="64"/>
      </bottom>
      <diagonal/>
    </border>
    <border>
      <left/>
      <right style="hair">
        <color indexed="64"/>
      </right>
      <top style="thin">
        <color indexed="64"/>
      </top>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style="hair">
        <color indexed="64"/>
      </top>
      <bottom/>
      <diagonal/>
    </border>
    <border>
      <left style="hair">
        <color indexed="64"/>
      </left>
      <right/>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diagonal style="hair">
        <color indexed="64"/>
      </diagonal>
    </border>
    <border diagonalDown="1">
      <left/>
      <right style="thin">
        <color indexed="64"/>
      </right>
      <top/>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theme="1"/>
      </left>
      <right style="thin">
        <color theme="1"/>
      </right>
      <top style="thin">
        <color theme="1"/>
      </top>
      <bottom style="thin">
        <color theme="1"/>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ashed">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dashed">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diagonalUp="1">
      <left style="hair">
        <color indexed="64"/>
      </left>
      <right style="hair">
        <color indexed="64"/>
      </right>
      <top/>
      <bottom style="hair">
        <color indexed="64"/>
      </bottom>
      <diagonal style="hair">
        <color indexed="64"/>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theme="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dotted">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dotted">
        <color indexed="64"/>
      </left>
      <right style="medium">
        <color indexed="64"/>
      </right>
      <top/>
      <bottom/>
      <diagonal/>
    </border>
    <border>
      <left style="medium">
        <color indexed="64"/>
      </left>
      <right style="thin">
        <color indexed="64"/>
      </right>
      <top style="thin">
        <color indexed="64"/>
      </top>
      <bottom/>
      <diagonal/>
    </border>
    <border>
      <left style="dotted">
        <color indexed="64"/>
      </left>
      <right style="medium">
        <color indexed="64"/>
      </right>
      <top style="thin">
        <color indexed="64"/>
      </top>
      <bottom/>
      <diagonal/>
    </border>
    <border>
      <left style="dotted">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dotted">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bottom style="dotted">
        <color indexed="64"/>
      </bottom>
      <diagonal/>
    </border>
    <border>
      <left/>
      <right style="medium">
        <color indexed="64"/>
      </right>
      <top/>
      <bottom style="dashed">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38">
    <xf numFmtId="0" fontId="0" fillId="0" borderId="0"/>
    <xf numFmtId="0" fontId="11" fillId="0" borderId="0">
      <alignment vertical="center"/>
    </xf>
    <xf numFmtId="0" fontId="12" fillId="0" borderId="0"/>
    <xf numFmtId="0" fontId="9" fillId="0" borderId="0"/>
    <xf numFmtId="0" fontId="7" fillId="0" borderId="0"/>
    <xf numFmtId="0" fontId="11" fillId="0" borderId="0"/>
    <xf numFmtId="0" fontId="11" fillId="0" borderId="0"/>
    <xf numFmtId="0" fontId="11" fillId="0" borderId="0">
      <alignment vertical="center"/>
    </xf>
    <xf numFmtId="0" fontId="11" fillId="0" borderId="0"/>
    <xf numFmtId="0" fontId="11" fillId="0" borderId="0"/>
    <xf numFmtId="1" fontId="12" fillId="0" borderId="0"/>
    <xf numFmtId="0" fontId="27" fillId="0" borderId="0">
      <alignment vertical="center"/>
    </xf>
    <xf numFmtId="0" fontId="34" fillId="0" borderId="0">
      <alignment vertical="center"/>
    </xf>
    <xf numFmtId="0" fontId="38" fillId="0" borderId="0" applyNumberFormat="0" applyFill="0" applyBorder="0" applyAlignment="0" applyProtection="0">
      <alignment vertical="center"/>
    </xf>
    <xf numFmtId="38" fontId="34" fillId="0" borderId="0" applyFont="0" applyFill="0" applyBorder="0" applyAlignment="0" applyProtection="0">
      <alignment vertical="center"/>
    </xf>
    <xf numFmtId="0" fontId="52" fillId="0" borderId="0"/>
    <xf numFmtId="38" fontId="11" fillId="0" borderId="0" applyFont="0" applyFill="0" applyBorder="0" applyAlignment="0" applyProtection="0"/>
    <xf numFmtId="9" fontId="34" fillId="0" borderId="0" applyFont="0" applyFill="0" applyBorder="0" applyAlignment="0" applyProtection="0">
      <alignment vertical="center"/>
    </xf>
    <xf numFmtId="0" fontId="58"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11" fillId="0" borderId="0">
      <alignment vertical="center"/>
    </xf>
    <xf numFmtId="0" fontId="69" fillId="0" borderId="0">
      <alignment vertical="center"/>
    </xf>
    <xf numFmtId="0" fontId="6" fillId="0" borderId="0"/>
    <xf numFmtId="0" fontId="11" fillId="11" borderId="125" applyNumberFormat="0" applyFont="0" applyAlignment="0" applyProtection="0">
      <alignment vertical="center"/>
    </xf>
    <xf numFmtId="0" fontId="73" fillId="12" borderId="126" applyNumberFormat="0" applyAlignment="0" applyProtection="0">
      <alignment vertical="center"/>
    </xf>
    <xf numFmtId="38" fontId="1" fillId="0" borderId="0" applyFont="0" applyFill="0" applyBorder="0" applyAlignment="0" applyProtection="0">
      <alignment vertical="center"/>
    </xf>
    <xf numFmtId="38" fontId="69" fillId="0" borderId="0" applyFont="0" applyFill="0" applyBorder="0" applyAlignment="0" applyProtection="0">
      <alignment vertical="center"/>
    </xf>
    <xf numFmtId="0" fontId="74" fillId="0" borderId="127" applyNumberFormat="0" applyFill="0" applyAlignment="0" applyProtection="0">
      <alignment vertical="center"/>
    </xf>
    <xf numFmtId="0" fontId="75" fillId="12" borderId="128" applyNumberFormat="0" applyAlignment="0" applyProtection="0">
      <alignment vertical="center"/>
    </xf>
    <xf numFmtId="176" fontId="11" fillId="0" borderId="0" applyFont="0" applyFill="0" applyBorder="0" applyAlignment="0" applyProtection="0">
      <alignment vertical="center"/>
    </xf>
    <xf numFmtId="0" fontId="76" fillId="13" borderId="126" applyNumberFormat="0" applyAlignment="0" applyProtection="0">
      <alignment vertical="center"/>
    </xf>
    <xf numFmtId="0" fontId="27" fillId="0" borderId="0">
      <alignment vertical="center"/>
    </xf>
    <xf numFmtId="0" fontId="77" fillId="0" borderId="0">
      <alignment vertical="center"/>
    </xf>
    <xf numFmtId="0" fontId="25" fillId="0" borderId="0"/>
    <xf numFmtId="0" fontId="78" fillId="0" borderId="0">
      <alignment vertical="center"/>
    </xf>
    <xf numFmtId="0" fontId="79" fillId="0" borderId="0">
      <alignment vertical="center"/>
    </xf>
    <xf numFmtId="0" fontId="29" fillId="0" borderId="0">
      <alignment vertical="center"/>
    </xf>
  </cellStyleXfs>
  <cellXfs count="1406">
    <xf numFmtId="0" fontId="0" fillId="0" borderId="0" xfId="0"/>
    <xf numFmtId="0" fontId="3" fillId="0" borderId="0" xfId="0" applyFont="1" applyFill="1" applyBorder="1" applyAlignment="1">
      <alignment horizontal="center" vertical="center"/>
    </xf>
    <xf numFmtId="0" fontId="15" fillId="0" borderId="0" xfId="0" applyFont="1" applyFill="1" applyAlignment="1">
      <alignment vertical="center"/>
    </xf>
    <xf numFmtId="0" fontId="21" fillId="0" borderId="0" xfId="0" applyFont="1" applyFill="1" applyAlignment="1">
      <alignment horizontal="center" vertical="center" wrapText="1"/>
    </xf>
    <xf numFmtId="0" fontId="22" fillId="0" borderId="0" xfId="0" applyFont="1" applyFill="1" applyAlignment="1">
      <alignment vertical="center"/>
    </xf>
    <xf numFmtId="0" fontId="15" fillId="0" borderId="1" xfId="0" applyFont="1" applyFill="1" applyBorder="1" applyAlignment="1">
      <alignment vertical="center"/>
    </xf>
    <xf numFmtId="0" fontId="15" fillId="0" borderId="2" xfId="0" applyFont="1" applyFill="1" applyBorder="1" applyAlignment="1">
      <alignment vertical="center"/>
    </xf>
    <xf numFmtId="0" fontId="15" fillId="0" borderId="3" xfId="0" applyFont="1" applyFill="1" applyBorder="1" applyAlignment="1">
      <alignment vertical="center"/>
    </xf>
    <xf numFmtId="0" fontId="15" fillId="0" borderId="4" xfId="0" applyFont="1" applyFill="1" applyBorder="1" applyAlignment="1">
      <alignment vertical="center"/>
    </xf>
    <xf numFmtId="0" fontId="15" fillId="0" borderId="5" xfId="0" applyFont="1" applyFill="1" applyBorder="1" applyAlignment="1">
      <alignmen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8" xfId="0" applyFont="1" applyFill="1" applyBorder="1" applyAlignment="1">
      <alignment vertical="center"/>
    </xf>
    <xf numFmtId="0" fontId="3" fillId="0" borderId="0" xfId="3" applyFont="1" applyFill="1" applyAlignment="1">
      <alignment vertical="center"/>
    </xf>
    <xf numFmtId="58" fontId="6" fillId="0" borderId="0" xfId="3" applyNumberFormat="1" applyFont="1" applyFill="1" applyBorder="1" applyAlignment="1">
      <alignment horizontal="centerContinuous" vertical="center"/>
    </xf>
    <xf numFmtId="0" fontId="3" fillId="0" borderId="9" xfId="3" applyFont="1" applyFill="1" applyBorder="1" applyAlignment="1">
      <alignment vertical="center"/>
    </xf>
    <xf numFmtId="0" fontId="3" fillId="0" borderId="10" xfId="3" applyFont="1" applyFill="1" applyBorder="1" applyAlignment="1">
      <alignment vertical="center"/>
    </xf>
    <xf numFmtId="0" fontId="3" fillId="0" borderId="11" xfId="3" applyFont="1" applyFill="1" applyBorder="1" applyAlignment="1">
      <alignment vertical="center"/>
    </xf>
    <xf numFmtId="0" fontId="3" fillId="0" borderId="0" xfId="3" applyFont="1" applyFill="1" applyBorder="1" applyAlignment="1">
      <alignment vertical="center"/>
    </xf>
    <xf numFmtId="182" fontId="3" fillId="0" borderId="12" xfId="3" applyNumberFormat="1" applyFont="1" applyFill="1" applyBorder="1" applyAlignment="1">
      <alignment horizontal="distributed" vertical="center" indent="1"/>
    </xf>
    <xf numFmtId="0" fontId="3" fillId="0" borderId="13" xfId="3" applyFont="1" applyFill="1" applyBorder="1" applyAlignment="1">
      <alignment horizontal="distributed" vertical="center" indent="1"/>
    </xf>
    <xf numFmtId="0" fontId="3" fillId="0" borderId="14" xfId="3" applyFont="1" applyFill="1" applyBorder="1" applyAlignment="1">
      <alignment horizontal="distributed" vertical="center" indent="1"/>
    </xf>
    <xf numFmtId="0" fontId="3" fillId="0" borderId="0" xfId="3" applyFont="1" applyFill="1" applyBorder="1" applyAlignment="1">
      <alignment horizontal="right" vertical="center"/>
    </xf>
    <xf numFmtId="185" fontId="6" fillId="0" borderId="15" xfId="3" applyNumberFormat="1" applyFont="1" applyFill="1" applyBorder="1" applyAlignment="1">
      <alignment vertical="center"/>
    </xf>
    <xf numFmtId="185" fontId="6" fillId="0" borderId="16" xfId="3" applyNumberFormat="1" applyFont="1" applyFill="1" applyBorder="1" applyAlignment="1">
      <alignment vertical="center"/>
    </xf>
    <xf numFmtId="183" fontId="6" fillId="0" borderId="17" xfId="3" applyNumberFormat="1" applyFont="1" applyFill="1" applyBorder="1" applyAlignment="1">
      <alignment vertical="center"/>
    </xf>
    <xf numFmtId="0" fontId="3" fillId="0" borderId="1" xfId="5" applyFont="1" applyFill="1" applyBorder="1" applyAlignment="1"/>
    <xf numFmtId="0" fontId="3" fillId="0" borderId="18" xfId="5" applyFont="1" applyFill="1" applyBorder="1" applyAlignment="1">
      <alignment horizontal="distributed" vertical="center"/>
    </xf>
    <xf numFmtId="0" fontId="3" fillId="0" borderId="1" xfId="3" applyFont="1" applyFill="1" applyBorder="1" applyAlignment="1">
      <alignment wrapText="1"/>
    </xf>
    <xf numFmtId="0" fontId="3" fillId="0" borderId="19" xfId="3" applyFont="1" applyFill="1" applyBorder="1" applyAlignment="1">
      <alignment vertical="center"/>
    </xf>
    <xf numFmtId="0" fontId="3" fillId="0" borderId="4" xfId="5" applyFont="1" applyFill="1" applyBorder="1" applyAlignment="1"/>
    <xf numFmtId="0" fontId="3" fillId="0" borderId="20" xfId="5" applyFont="1" applyFill="1" applyBorder="1" applyAlignment="1">
      <alignment wrapText="1"/>
    </xf>
    <xf numFmtId="0" fontId="3" fillId="0" borderId="21" xfId="5" applyFont="1" applyFill="1" applyBorder="1" applyAlignment="1">
      <alignment horizontal="distributed" vertical="center"/>
    </xf>
    <xf numFmtId="0" fontId="3" fillId="0" borderId="4" xfId="3" applyFont="1" applyFill="1" applyBorder="1" applyAlignment="1"/>
    <xf numFmtId="0" fontId="3" fillId="0" borderId="22" xfId="3" applyFont="1" applyFill="1" applyBorder="1" applyAlignment="1">
      <alignment wrapText="1"/>
    </xf>
    <xf numFmtId="0" fontId="3" fillId="0" borderId="6" xfId="5" applyFont="1" applyFill="1" applyBorder="1" applyAlignment="1">
      <alignment horizontal="center" vertical="center"/>
    </xf>
    <xf numFmtId="0" fontId="3" fillId="0" borderId="23" xfId="5" applyFont="1" applyFill="1" applyBorder="1" applyAlignment="1">
      <alignment horizontal="center" vertical="center" wrapText="1"/>
    </xf>
    <xf numFmtId="0" fontId="3" fillId="0" borderId="24" xfId="5" applyFont="1" applyFill="1" applyBorder="1" applyAlignment="1">
      <alignment horizontal="center" vertical="center" wrapText="1"/>
    </xf>
    <xf numFmtId="0" fontId="3" fillId="0" borderId="6" xfId="5" applyFont="1" applyFill="1" applyBorder="1" applyAlignment="1">
      <alignment horizontal="center" vertical="center" wrapText="1"/>
    </xf>
    <xf numFmtId="0" fontId="3" fillId="0" borderId="25" xfId="5" applyFont="1" applyFill="1" applyBorder="1" applyAlignment="1">
      <alignment horizontal="center" vertical="center" wrapText="1"/>
    </xf>
    <xf numFmtId="185" fontId="6" fillId="0" borderId="12" xfId="10" applyNumberFormat="1" applyFont="1" applyFill="1" applyBorder="1" applyAlignment="1">
      <alignment vertical="center"/>
    </xf>
    <xf numFmtId="185" fontId="6" fillId="0" borderId="26" xfId="10" applyNumberFormat="1" applyFont="1" applyFill="1" applyBorder="1" applyAlignment="1">
      <alignment vertical="center"/>
    </xf>
    <xf numFmtId="185" fontId="6" fillId="0" borderId="15" xfId="10" applyNumberFormat="1" applyFont="1" applyFill="1" applyBorder="1" applyAlignment="1">
      <alignment vertical="center"/>
    </xf>
    <xf numFmtId="185" fontId="6" fillId="0" borderId="27" xfId="10" applyNumberFormat="1" applyFont="1" applyFill="1" applyBorder="1" applyAlignment="1">
      <alignment vertical="center"/>
    </xf>
    <xf numFmtId="185" fontId="6" fillId="0" borderId="28" xfId="10" applyNumberFormat="1" applyFont="1" applyFill="1" applyBorder="1" applyAlignment="1">
      <alignment vertical="center"/>
    </xf>
    <xf numFmtId="185" fontId="6" fillId="0" borderId="29" xfId="10" applyNumberFormat="1" applyFont="1" applyFill="1" applyBorder="1" applyAlignment="1">
      <alignment vertical="center"/>
    </xf>
    <xf numFmtId="185" fontId="6" fillId="0" borderId="16" xfId="10" applyNumberFormat="1" applyFont="1" applyFill="1" applyBorder="1" applyAlignment="1">
      <alignment vertical="center"/>
    </xf>
    <xf numFmtId="185" fontId="6" fillId="0" borderId="30" xfId="10" applyNumberFormat="1" applyFont="1" applyFill="1" applyBorder="1" applyAlignment="1">
      <alignment vertical="center"/>
    </xf>
    <xf numFmtId="185" fontId="6" fillId="0" borderId="31" xfId="10" applyNumberFormat="1" applyFont="1" applyFill="1" applyBorder="1" applyAlignment="1">
      <alignment vertical="center"/>
    </xf>
    <xf numFmtId="185" fontId="6" fillId="0" borderId="14" xfId="5" applyNumberFormat="1" applyFont="1" applyFill="1" applyBorder="1" applyAlignment="1">
      <alignment vertical="center"/>
    </xf>
    <xf numFmtId="185" fontId="6" fillId="0" borderId="32" xfId="5" applyNumberFormat="1" applyFont="1" applyFill="1" applyBorder="1" applyAlignment="1">
      <alignment vertical="center"/>
    </xf>
    <xf numFmtId="185" fontId="6" fillId="0" borderId="17" xfId="5" applyNumberFormat="1" applyFont="1" applyFill="1" applyBorder="1" applyAlignment="1">
      <alignment vertical="center"/>
    </xf>
    <xf numFmtId="185" fontId="6" fillId="0" borderId="6" xfId="10" applyNumberFormat="1" applyFont="1" applyFill="1" applyBorder="1" applyAlignment="1">
      <alignment vertical="center"/>
    </xf>
    <xf numFmtId="185" fontId="6" fillId="0" borderId="25" xfId="10" applyNumberFormat="1" applyFont="1" applyFill="1" applyBorder="1" applyAlignment="1">
      <alignment vertical="center"/>
    </xf>
    <xf numFmtId="184" fontId="6" fillId="0" borderId="33" xfId="5" applyNumberFormat="1" applyFont="1" applyFill="1" applyBorder="1" applyAlignment="1">
      <alignment vertical="center"/>
    </xf>
    <xf numFmtId="0" fontId="3" fillId="0" borderId="0" xfId="5" applyFont="1" applyFill="1" applyAlignment="1">
      <alignment vertical="center"/>
    </xf>
    <xf numFmtId="0" fontId="5" fillId="0" borderId="0" xfId="3" applyFont="1" applyFill="1" applyAlignment="1">
      <alignment vertical="center"/>
    </xf>
    <xf numFmtId="0" fontId="5" fillId="0" borderId="0" xfId="3" applyFont="1" applyFill="1" applyBorder="1" applyAlignment="1">
      <alignment horizontal="center" vertical="center"/>
    </xf>
    <xf numFmtId="0" fontId="5" fillId="0" borderId="0" xfId="3" applyFont="1" applyFill="1" applyAlignment="1">
      <alignment horizontal="right" vertical="center"/>
    </xf>
    <xf numFmtId="0" fontId="5" fillId="0" borderId="34" xfId="3" applyFont="1" applyFill="1" applyBorder="1" applyAlignment="1" applyProtection="1">
      <alignment horizontal="distributed" vertical="center" indent="1"/>
    </xf>
    <xf numFmtId="0" fontId="5" fillId="0" borderId="35" xfId="3" applyFont="1" applyFill="1" applyBorder="1" applyAlignment="1" applyProtection="1">
      <alignment horizontal="distributed" vertical="center" wrapText="1" indent="1"/>
    </xf>
    <xf numFmtId="0" fontId="5" fillId="0" borderId="36" xfId="3" applyFont="1" applyFill="1" applyBorder="1" applyAlignment="1" applyProtection="1">
      <alignment horizontal="distributed" vertical="center" wrapText="1" indent="1"/>
    </xf>
    <xf numFmtId="181" fontId="5" fillId="0" borderId="0" xfId="10" applyNumberFormat="1" applyFont="1" applyFill="1" applyBorder="1" applyAlignment="1" applyProtection="1">
      <alignment horizontal="center" vertical="center"/>
    </xf>
    <xf numFmtId="180" fontId="5" fillId="0" borderId="0" xfId="10" applyNumberFormat="1" applyFont="1" applyFill="1" applyBorder="1" applyAlignment="1" applyProtection="1">
      <alignment horizontal="center" vertical="center"/>
    </xf>
    <xf numFmtId="181" fontId="5" fillId="0" borderId="0" xfId="10" applyNumberFormat="1" applyFont="1" applyFill="1" applyAlignment="1" applyProtection="1">
      <alignment horizontal="center" vertical="center"/>
    </xf>
    <xf numFmtId="1" fontId="5" fillId="0" borderId="0" xfId="10" applyFont="1" applyFill="1" applyAlignment="1">
      <alignment horizontal="center" vertical="center"/>
    </xf>
    <xf numFmtId="0" fontId="8" fillId="0" borderId="4" xfId="3" applyFont="1" applyFill="1" applyBorder="1" applyAlignment="1" applyProtection="1">
      <alignment horizontal="distributed" vertical="center"/>
    </xf>
    <xf numFmtId="0" fontId="5" fillId="0" borderId="0" xfId="3" applyFont="1" applyFill="1" applyBorder="1" applyAlignment="1" applyProtection="1">
      <alignment horizontal="distributed" vertical="center" indent="1"/>
    </xf>
    <xf numFmtId="185" fontId="8" fillId="0" borderId="13" xfId="3" applyNumberFormat="1" applyFont="1" applyFill="1" applyBorder="1" applyAlignment="1" applyProtection="1">
      <alignment vertical="center"/>
    </xf>
    <xf numFmtId="185" fontId="8" fillId="0" borderId="37" xfId="3" applyNumberFormat="1" applyFont="1" applyFill="1" applyBorder="1" applyAlignment="1" applyProtection="1">
      <alignment vertical="center"/>
    </xf>
    <xf numFmtId="185" fontId="8" fillId="0" borderId="38" xfId="3" applyNumberFormat="1" applyFont="1" applyFill="1" applyBorder="1" applyAlignment="1" applyProtection="1">
      <alignment vertical="center"/>
    </xf>
    <xf numFmtId="1" fontId="5" fillId="0" borderId="0" xfId="10" applyFont="1" applyFill="1" applyAlignment="1">
      <alignment vertical="center"/>
    </xf>
    <xf numFmtId="0" fontId="8" fillId="0" borderId="39" xfId="3" applyFont="1" applyFill="1" applyBorder="1" applyAlignment="1" applyProtection="1">
      <alignment horizontal="distributed" vertical="center"/>
    </xf>
    <xf numFmtId="0" fontId="5" fillId="0" borderId="40" xfId="3" applyFont="1" applyFill="1" applyBorder="1" applyAlignment="1" applyProtection="1">
      <alignment horizontal="distributed" vertical="center" indent="1"/>
    </xf>
    <xf numFmtId="185" fontId="8" fillId="0" borderId="41" xfId="3" applyNumberFormat="1" applyFont="1" applyFill="1" applyBorder="1" applyAlignment="1" applyProtection="1">
      <alignment vertical="center"/>
    </xf>
    <xf numFmtId="185" fontId="8" fillId="0" borderId="42" xfId="3" applyNumberFormat="1" applyFont="1" applyFill="1" applyBorder="1" applyAlignment="1" applyProtection="1">
      <alignment vertical="center"/>
    </xf>
    <xf numFmtId="185" fontId="8" fillId="0" borderId="43" xfId="3" applyNumberFormat="1" applyFont="1" applyFill="1" applyBorder="1" applyAlignment="1" applyProtection="1">
      <alignment vertical="center"/>
    </xf>
    <xf numFmtId="0" fontId="5" fillId="0" borderId="40" xfId="3" applyFont="1" applyFill="1" applyBorder="1" applyAlignment="1" applyProtection="1">
      <alignment horizontal="distributed" vertical="center" wrapText="1" indent="1"/>
    </xf>
    <xf numFmtId="0" fontId="8" fillId="0" borderId="44" xfId="3" applyFont="1" applyFill="1" applyBorder="1" applyAlignment="1" applyProtection="1">
      <alignment horizontal="distributed" vertical="center"/>
    </xf>
    <xf numFmtId="0" fontId="5" fillId="0" borderId="45" xfId="3" applyFont="1" applyFill="1" applyBorder="1" applyAlignment="1" applyProtection="1">
      <alignment horizontal="distributed" vertical="center" indent="1"/>
    </xf>
    <xf numFmtId="185" fontId="8" fillId="0" borderId="46" xfId="3" applyNumberFormat="1" applyFont="1" applyFill="1" applyBorder="1" applyAlignment="1" applyProtection="1">
      <alignment vertical="center"/>
    </xf>
    <xf numFmtId="185" fontId="8" fillId="0" borderId="47" xfId="3" applyNumberFormat="1" applyFont="1" applyFill="1" applyBorder="1" applyAlignment="1" applyProtection="1">
      <alignment vertical="center"/>
    </xf>
    <xf numFmtId="185" fontId="8" fillId="0" borderId="48" xfId="3" applyNumberFormat="1" applyFont="1" applyFill="1" applyBorder="1" applyAlignment="1" applyProtection="1">
      <alignment vertical="center"/>
    </xf>
    <xf numFmtId="0" fontId="8" fillId="0" borderId="49" xfId="3" applyFont="1" applyFill="1" applyBorder="1" applyAlignment="1" applyProtection="1">
      <alignment horizontal="distributed" vertical="center"/>
    </xf>
    <xf numFmtId="1" fontId="5" fillId="0" borderId="50" xfId="3" applyNumberFormat="1" applyFont="1" applyFill="1" applyBorder="1" applyAlignment="1" applyProtection="1">
      <alignment horizontal="distributed" vertical="center" indent="1"/>
    </xf>
    <xf numFmtId="185" fontId="16" fillId="0" borderId="34" xfId="3" applyNumberFormat="1" applyFont="1" applyFill="1" applyBorder="1" applyAlignment="1" applyProtection="1">
      <alignment vertical="center"/>
    </xf>
    <xf numFmtId="185" fontId="16" fillId="0" borderId="35" xfId="3" applyNumberFormat="1" applyFont="1" applyFill="1" applyBorder="1" applyAlignment="1" applyProtection="1">
      <alignment vertical="center"/>
    </xf>
    <xf numFmtId="185" fontId="16" fillId="0" borderId="36" xfId="3" applyNumberFormat="1" applyFont="1" applyFill="1" applyBorder="1" applyAlignment="1" applyProtection="1">
      <alignment vertical="center"/>
    </xf>
    <xf numFmtId="178" fontId="3" fillId="0" borderId="0" xfId="9" applyNumberFormat="1" applyFont="1" applyFill="1" applyAlignment="1">
      <alignment vertical="center"/>
    </xf>
    <xf numFmtId="49" fontId="15" fillId="0" borderId="0" xfId="6" applyNumberFormat="1" applyFont="1" applyFill="1" applyAlignment="1">
      <alignment vertical="center"/>
    </xf>
    <xf numFmtId="178" fontId="5" fillId="0" borderId="0" xfId="9" applyNumberFormat="1" applyFont="1" applyFill="1" applyAlignment="1">
      <alignment vertical="center"/>
    </xf>
    <xf numFmtId="178" fontId="5" fillId="0" borderId="0" xfId="9" applyNumberFormat="1" applyFont="1" applyFill="1" applyAlignment="1">
      <alignment horizontal="right" vertical="center"/>
    </xf>
    <xf numFmtId="178" fontId="5" fillId="0" borderId="0" xfId="9" applyNumberFormat="1" applyFont="1" applyFill="1" applyBorder="1" applyAlignment="1">
      <alignment horizontal="center" vertical="center"/>
    </xf>
    <xf numFmtId="178" fontId="5" fillId="0" borderId="0" xfId="9" applyNumberFormat="1" applyFont="1" applyFill="1" applyBorder="1" applyAlignment="1">
      <alignment vertical="center"/>
    </xf>
    <xf numFmtId="178" fontId="5" fillId="0" borderId="0" xfId="9" applyNumberFormat="1" applyFont="1" applyFill="1" applyBorder="1" applyAlignment="1">
      <alignment horizontal="centerContinuous" vertical="center"/>
    </xf>
    <xf numFmtId="178" fontId="23" fillId="0" borderId="0" xfId="9" applyNumberFormat="1" applyFont="1" applyFill="1" applyBorder="1" applyAlignment="1">
      <alignment vertical="center"/>
    </xf>
    <xf numFmtId="178" fontId="5" fillId="0" borderId="51" xfId="9" applyNumberFormat="1" applyFont="1" applyFill="1" applyBorder="1" applyAlignment="1">
      <alignment vertical="center" wrapText="1"/>
    </xf>
    <xf numFmtId="178" fontId="5" fillId="0" borderId="52" xfId="9" applyNumberFormat="1" applyFont="1" applyFill="1" applyBorder="1" applyAlignment="1">
      <alignment vertical="center" wrapText="1"/>
    </xf>
    <xf numFmtId="178" fontId="6" fillId="0" borderId="0" xfId="9" applyNumberFormat="1" applyFont="1" applyFill="1" applyAlignment="1">
      <alignment vertical="center"/>
    </xf>
    <xf numFmtId="178" fontId="5" fillId="0" borderId="0" xfId="9" applyNumberFormat="1" applyFont="1" applyFill="1" applyBorder="1" applyAlignment="1">
      <alignment horizontal="left" vertical="center"/>
    </xf>
    <xf numFmtId="185" fontId="8" fillId="0" borderId="0" xfId="9" applyNumberFormat="1" applyFont="1" applyFill="1" applyBorder="1" applyAlignment="1">
      <alignment vertical="center"/>
    </xf>
    <xf numFmtId="178" fontId="3" fillId="0" borderId="0" xfId="9" applyNumberFormat="1" applyFont="1" applyFill="1" applyBorder="1" applyAlignment="1">
      <alignment vertical="center"/>
    </xf>
    <xf numFmtId="178" fontId="5" fillId="0" borderId="0" xfId="9" applyNumberFormat="1" applyFont="1" applyFill="1" applyBorder="1" applyAlignment="1">
      <alignment vertical="center" wrapText="1"/>
    </xf>
    <xf numFmtId="178" fontId="3" fillId="0" borderId="4" xfId="9" applyNumberFormat="1" applyFont="1" applyFill="1" applyBorder="1" applyAlignment="1">
      <alignment vertical="center"/>
    </xf>
    <xf numFmtId="178" fontId="8" fillId="0" borderId="0" xfId="9" applyNumberFormat="1" applyFont="1" applyFill="1" applyBorder="1" applyAlignment="1">
      <alignment vertical="center"/>
    </xf>
    <xf numFmtId="187" fontId="8" fillId="0" borderId="0" xfId="9" applyNumberFormat="1" applyFont="1" applyFill="1" applyBorder="1" applyAlignment="1">
      <alignment vertical="center" wrapText="1"/>
    </xf>
    <xf numFmtId="178" fontId="23" fillId="3" borderId="0" xfId="9" applyNumberFormat="1" applyFont="1" applyFill="1" applyBorder="1" applyAlignment="1">
      <alignment vertical="center"/>
    </xf>
    <xf numFmtId="178" fontId="5" fillId="3" borderId="0" xfId="9" applyNumberFormat="1" applyFont="1" applyFill="1" applyBorder="1" applyAlignment="1">
      <alignment vertical="center"/>
    </xf>
    <xf numFmtId="178" fontId="5" fillId="3" borderId="0" xfId="9" applyNumberFormat="1" applyFont="1" applyFill="1" applyAlignment="1">
      <alignment vertical="center"/>
    </xf>
    <xf numFmtId="178" fontId="3" fillId="3" borderId="0" xfId="9" applyNumberFormat="1" applyFont="1" applyFill="1" applyAlignment="1">
      <alignment vertical="center"/>
    </xf>
    <xf numFmtId="178" fontId="5" fillId="3" borderId="0" xfId="9" applyNumberFormat="1" applyFont="1" applyFill="1" applyBorder="1" applyAlignment="1">
      <alignment horizontal="centerContinuous" vertical="center"/>
    </xf>
    <xf numFmtId="178" fontId="3" fillId="3" borderId="0" xfId="9" applyNumberFormat="1" applyFont="1" applyFill="1" applyBorder="1" applyAlignment="1">
      <alignment vertical="center"/>
    </xf>
    <xf numFmtId="185" fontId="8" fillId="3" borderId="0" xfId="9" applyNumberFormat="1" applyFont="1" applyFill="1" applyBorder="1" applyAlignment="1">
      <alignment vertical="center"/>
    </xf>
    <xf numFmtId="178" fontId="23" fillId="4" borderId="0" xfId="9" applyNumberFormat="1" applyFont="1" applyFill="1" applyBorder="1" applyAlignment="1">
      <alignment vertical="center"/>
    </xf>
    <xf numFmtId="178" fontId="3" fillId="4" borderId="0" xfId="9" applyNumberFormat="1" applyFont="1" applyFill="1" applyAlignment="1">
      <alignment vertical="center"/>
    </xf>
    <xf numFmtId="178" fontId="3" fillId="4" borderId="0" xfId="9" applyNumberFormat="1" applyFont="1" applyFill="1" applyBorder="1" applyAlignment="1">
      <alignment vertical="center"/>
    </xf>
    <xf numFmtId="178" fontId="5" fillId="4" borderId="0" xfId="9" applyNumberFormat="1" applyFont="1" applyFill="1" applyBorder="1" applyAlignment="1">
      <alignment vertical="center" wrapText="1"/>
    </xf>
    <xf numFmtId="187" fontId="8" fillId="4" borderId="0" xfId="9" applyNumberFormat="1" applyFont="1" applyFill="1" applyBorder="1" applyAlignment="1">
      <alignment vertical="center" wrapText="1"/>
    </xf>
    <xf numFmtId="178" fontId="5" fillId="4" borderId="0" xfId="9" applyNumberFormat="1" applyFont="1" applyFill="1" applyBorder="1" applyAlignment="1">
      <alignment vertical="center"/>
    </xf>
    <xf numFmtId="0" fontId="3" fillId="0" borderId="0" xfId="0" applyFont="1" applyFill="1" applyAlignment="1">
      <alignment vertical="center"/>
    </xf>
    <xf numFmtId="0" fontId="3" fillId="0" borderId="0" xfId="0" applyFont="1" applyFill="1" applyAlignment="1">
      <alignment horizontal="distributed" vertical="center" wrapText="1" indent="1"/>
    </xf>
    <xf numFmtId="0" fontId="4" fillId="0" borderId="0" xfId="0" applyFont="1" applyFill="1" applyAlignment="1">
      <alignment vertical="center"/>
    </xf>
    <xf numFmtId="0" fontId="5" fillId="0" borderId="12" xfId="8" applyFont="1" applyFill="1" applyBorder="1" applyAlignment="1">
      <alignment horizontal="center" vertical="center"/>
    </xf>
    <xf numFmtId="0" fontId="5" fillId="0" borderId="26" xfId="8" applyFont="1" applyFill="1" applyBorder="1" applyAlignment="1">
      <alignment horizontal="distributed" vertical="center" indent="1"/>
    </xf>
    <xf numFmtId="0" fontId="5" fillId="0" borderId="15" xfId="8" applyFont="1" applyFill="1" applyBorder="1" applyAlignment="1">
      <alignment horizontal="distributed" vertical="center" wrapText="1" indent="1"/>
    </xf>
    <xf numFmtId="0" fontId="5" fillId="0" borderId="28" xfId="8" applyFont="1" applyFill="1" applyBorder="1" applyAlignment="1">
      <alignment horizontal="center" vertical="center"/>
    </xf>
    <xf numFmtId="0" fontId="5" fillId="0" borderId="29" xfId="8" applyFont="1" applyFill="1" applyBorder="1" applyAlignment="1">
      <alignment vertical="center"/>
    </xf>
    <xf numFmtId="0" fontId="5" fillId="0" borderId="29" xfId="8" applyFont="1" applyFill="1" applyBorder="1" applyAlignment="1">
      <alignment horizontal="left" vertical="center" indent="1"/>
    </xf>
    <xf numFmtId="0" fontId="5" fillId="0" borderId="16" xfId="8" applyFont="1" applyFill="1" applyBorder="1" applyAlignment="1">
      <alignment horizontal="distributed" vertical="center" wrapText="1" indent="1"/>
    </xf>
    <xf numFmtId="0" fontId="5" fillId="0" borderId="29" xfId="8" applyFont="1" applyFill="1" applyBorder="1" applyAlignment="1">
      <alignment horizontal="left" vertical="center" wrapText="1"/>
    </xf>
    <xf numFmtId="0" fontId="5" fillId="0" borderId="14" xfId="8" applyFont="1" applyFill="1" applyBorder="1" applyAlignment="1">
      <alignment horizontal="center" vertical="center"/>
    </xf>
    <xf numFmtId="0" fontId="5" fillId="0" borderId="32" xfId="8" applyFont="1" applyFill="1" applyBorder="1" applyAlignment="1">
      <alignment vertical="center"/>
    </xf>
    <xf numFmtId="0" fontId="5" fillId="0" borderId="32" xfId="8" applyFont="1" applyFill="1" applyBorder="1" applyAlignment="1">
      <alignment horizontal="left" vertical="center" indent="1"/>
    </xf>
    <xf numFmtId="0" fontId="3" fillId="0" borderId="0" xfId="0" applyFont="1" applyFill="1" applyBorder="1" applyAlignment="1">
      <alignment vertical="center"/>
    </xf>
    <xf numFmtId="0" fontId="5" fillId="0" borderId="7" xfId="8" applyFont="1" applyFill="1" applyBorder="1" applyAlignment="1">
      <alignment horizontal="center" vertical="center"/>
    </xf>
    <xf numFmtId="0" fontId="5" fillId="0" borderId="7" xfId="8" applyFont="1" applyFill="1" applyBorder="1" applyAlignment="1">
      <alignment vertical="center"/>
    </xf>
    <xf numFmtId="0" fontId="5" fillId="0" borderId="7" xfId="8" applyFont="1" applyFill="1" applyBorder="1" applyAlignment="1">
      <alignment horizontal="left" vertical="center" indent="1"/>
    </xf>
    <xf numFmtId="0" fontId="5" fillId="0" borderId="7" xfId="8" applyFont="1" applyFill="1" applyBorder="1" applyAlignment="1">
      <alignment horizontal="distributed" vertical="center" wrapText="1" indent="1"/>
    </xf>
    <xf numFmtId="0" fontId="5" fillId="0" borderId="53" xfId="8" applyFont="1" applyFill="1" applyBorder="1" applyAlignment="1">
      <alignment horizontal="center" vertical="center"/>
    </xf>
    <xf numFmtId="0" fontId="5" fillId="0" borderId="54" xfId="8" applyFont="1" applyFill="1" applyBorder="1" applyAlignment="1">
      <alignment horizontal="left" vertical="center" wrapText="1"/>
    </xf>
    <xf numFmtId="0" fontId="5" fillId="0" borderId="54" xfId="8" applyFont="1" applyFill="1" applyBorder="1" applyAlignment="1">
      <alignment horizontal="left" vertical="center" indent="1"/>
    </xf>
    <xf numFmtId="0" fontId="5" fillId="0" borderId="32" xfId="8" applyFont="1" applyFill="1" applyBorder="1" applyAlignment="1">
      <alignment horizontal="left" vertical="center" wrapText="1"/>
    </xf>
    <xf numFmtId="0" fontId="5" fillId="0" borderId="0" xfId="0" applyFont="1" applyFill="1" applyAlignment="1">
      <alignment vertical="center"/>
    </xf>
    <xf numFmtId="0" fontId="17" fillId="0" borderId="0" xfId="0" applyFont="1" applyFill="1" applyAlignment="1">
      <alignment vertical="center"/>
    </xf>
    <xf numFmtId="0" fontId="17" fillId="0" borderId="0" xfId="0" applyFont="1" applyFill="1" applyAlignment="1">
      <alignment horizontal="right" vertical="center"/>
    </xf>
    <xf numFmtId="0" fontId="17" fillId="0" borderId="0" xfId="0" applyFont="1" applyFill="1" applyAlignment="1">
      <alignment horizontal="left" vertical="center"/>
    </xf>
    <xf numFmtId="0" fontId="17" fillId="0" borderId="1" xfId="0" applyFont="1" applyFill="1" applyBorder="1" applyAlignment="1">
      <alignment horizontal="distributed" vertical="center" indent="1"/>
    </xf>
    <xf numFmtId="0" fontId="17" fillId="0" borderId="2" xfId="0" applyFont="1" applyFill="1" applyBorder="1" applyAlignment="1">
      <alignment horizontal="distributed" vertical="center" indent="1"/>
    </xf>
    <xf numFmtId="0" fontId="17" fillId="0" borderId="4" xfId="0" applyFont="1" applyFill="1" applyBorder="1" applyAlignment="1">
      <alignment horizontal="distributed" vertical="center" wrapText="1" indent="1"/>
    </xf>
    <xf numFmtId="0" fontId="17" fillId="0" borderId="0" xfId="0" applyFont="1" applyFill="1" applyBorder="1" applyAlignment="1">
      <alignment horizontal="distributed" vertical="center" wrapText="1" indent="1"/>
    </xf>
    <xf numFmtId="0" fontId="17" fillId="0" borderId="29" xfId="8" applyFont="1" applyFill="1" applyBorder="1" applyAlignment="1">
      <alignment horizontal="distributed" vertical="center" wrapText="1"/>
    </xf>
    <xf numFmtId="0" fontId="17" fillId="0" borderId="0" xfId="0" applyFont="1" applyFill="1" applyAlignment="1">
      <alignment horizontal="center" vertical="center" wrapText="1"/>
    </xf>
    <xf numFmtId="0" fontId="17" fillId="0" borderId="21" xfId="0" applyFont="1" applyFill="1" applyBorder="1" applyAlignment="1">
      <alignment horizontal="distributed" vertical="center" wrapText="1" indent="1"/>
    </xf>
    <xf numFmtId="0" fontId="17" fillId="0" borderId="29" xfId="8" applyFont="1" applyFill="1" applyBorder="1" applyAlignment="1">
      <alignment horizontal="center" vertical="center" wrapText="1"/>
    </xf>
    <xf numFmtId="0" fontId="17" fillId="0" borderId="55" xfId="8" applyFont="1" applyFill="1" applyBorder="1" applyAlignment="1">
      <alignment horizontal="center" vertical="center" wrapText="1"/>
    </xf>
    <xf numFmtId="0" fontId="17" fillId="0" borderId="16" xfId="8" applyFont="1" applyFill="1" applyBorder="1" applyAlignment="1">
      <alignment horizontal="center" vertical="center" wrapText="1"/>
    </xf>
    <xf numFmtId="0" fontId="17" fillId="0" borderId="0" xfId="0" applyFont="1" applyFill="1" applyBorder="1" applyAlignment="1">
      <alignment horizontal="left" vertical="center" wrapText="1"/>
    </xf>
    <xf numFmtId="0" fontId="17" fillId="0" borderId="56" xfId="8" applyFont="1" applyFill="1" applyBorder="1" applyAlignment="1">
      <alignment horizontal="center" vertical="center"/>
    </xf>
    <xf numFmtId="0" fontId="17" fillId="0" borderId="20" xfId="8" applyFont="1" applyFill="1" applyBorder="1" applyAlignment="1">
      <alignment horizontal="center" vertical="center"/>
    </xf>
    <xf numFmtId="0" fontId="17" fillId="0" borderId="22" xfId="8" applyFont="1" applyFill="1" applyBorder="1" applyAlignment="1">
      <alignment horizontal="center" vertical="center"/>
    </xf>
    <xf numFmtId="0" fontId="17" fillId="0" borderId="0" xfId="0" applyFont="1" applyFill="1" applyAlignment="1">
      <alignment horizontal="center" vertical="center"/>
    </xf>
    <xf numFmtId="0" fontId="18" fillId="0" borderId="57" xfId="3" applyFont="1" applyFill="1" applyBorder="1" applyAlignment="1" applyProtection="1">
      <alignment horizontal="distributed" vertical="center"/>
    </xf>
    <xf numFmtId="0" fontId="17" fillId="0" borderId="58" xfId="3" applyFont="1" applyFill="1" applyBorder="1" applyAlignment="1" applyProtection="1">
      <alignment horizontal="distributed" vertical="center" indent="1" shrinkToFit="1"/>
    </xf>
    <xf numFmtId="177" fontId="18" fillId="0" borderId="56" xfId="0" applyNumberFormat="1" applyFont="1" applyFill="1" applyBorder="1" applyAlignment="1">
      <alignment vertical="center"/>
    </xf>
    <xf numFmtId="177" fontId="18" fillId="0" borderId="20" xfId="0" applyNumberFormat="1" applyFont="1" applyFill="1" applyBorder="1" applyAlignment="1">
      <alignment vertical="center"/>
    </xf>
    <xf numFmtId="177" fontId="18" fillId="0" borderId="22" xfId="0" applyNumberFormat="1" applyFont="1" applyFill="1" applyBorder="1" applyAlignment="1">
      <alignment vertical="center"/>
    </xf>
    <xf numFmtId="0" fontId="18" fillId="0" borderId="4" xfId="3" applyFont="1" applyFill="1" applyBorder="1" applyAlignment="1" applyProtection="1">
      <alignment horizontal="distributed" vertical="center"/>
    </xf>
    <xf numFmtId="0" fontId="17" fillId="0" borderId="0" xfId="3" applyFont="1" applyFill="1" applyBorder="1" applyAlignment="1" applyProtection="1">
      <alignment horizontal="distributed" vertical="center" indent="1" shrinkToFit="1"/>
    </xf>
    <xf numFmtId="177" fontId="18" fillId="0" borderId="37" xfId="0" applyNumberFormat="1" applyFont="1" applyFill="1" applyBorder="1" applyAlignment="1">
      <alignment vertical="center"/>
    </xf>
    <xf numFmtId="177" fontId="18" fillId="0" borderId="51" xfId="0" applyNumberFormat="1" applyFont="1" applyFill="1" applyBorder="1" applyAlignment="1">
      <alignment vertical="center"/>
    </xf>
    <xf numFmtId="177" fontId="18" fillId="0" borderId="38" xfId="0" applyNumberFormat="1" applyFont="1" applyFill="1" applyBorder="1" applyAlignment="1">
      <alignment vertical="center"/>
    </xf>
    <xf numFmtId="0" fontId="17" fillId="0" borderId="0" xfId="3" applyFont="1" applyFill="1" applyBorder="1" applyAlignment="1" applyProtection="1">
      <alignment horizontal="distributed" vertical="center" wrapText="1" indent="1" shrinkToFit="1"/>
    </xf>
    <xf numFmtId="0" fontId="18" fillId="0" borderId="59" xfId="3" applyFont="1" applyFill="1" applyBorder="1" applyAlignment="1" applyProtection="1">
      <alignment horizontal="distributed" vertical="center"/>
    </xf>
    <xf numFmtId="1" fontId="17" fillId="0" borderId="60" xfId="3" applyNumberFormat="1" applyFont="1" applyFill="1" applyBorder="1" applyAlignment="1" applyProtection="1">
      <alignment horizontal="distributed" vertical="center" indent="1"/>
    </xf>
    <xf numFmtId="177" fontId="18" fillId="0" borderId="32" xfId="0" applyNumberFormat="1" applyFont="1" applyFill="1" applyBorder="1" applyAlignment="1">
      <alignment vertical="center"/>
    </xf>
    <xf numFmtId="177" fontId="18" fillId="0" borderId="24" xfId="0" applyNumberFormat="1" applyFont="1" applyFill="1" applyBorder="1" applyAlignment="1">
      <alignment vertical="center"/>
    </xf>
    <xf numFmtId="177" fontId="18" fillId="0" borderId="17" xfId="0" applyNumberFormat="1" applyFont="1" applyFill="1" applyBorder="1" applyAlignment="1">
      <alignment vertical="center"/>
    </xf>
    <xf numFmtId="0" fontId="17" fillId="0" borderId="61" xfId="8" applyFont="1" applyFill="1" applyBorder="1" applyAlignment="1">
      <alignment horizontal="center" vertical="center" wrapText="1"/>
    </xf>
    <xf numFmtId="0" fontId="17" fillId="0" borderId="61" xfId="8" applyFont="1" applyFill="1" applyBorder="1" applyAlignment="1">
      <alignment horizontal="center" vertical="center"/>
    </xf>
    <xf numFmtId="0" fontId="17" fillId="0" borderId="29" xfId="8" applyFont="1" applyFill="1" applyBorder="1" applyAlignment="1">
      <alignment horizontal="center" vertical="center"/>
    </xf>
    <xf numFmtId="0" fontId="17" fillId="0" borderId="16" xfId="8" applyFont="1" applyFill="1" applyBorder="1" applyAlignment="1">
      <alignment horizontal="center" vertical="center"/>
    </xf>
    <xf numFmtId="177" fontId="18" fillId="0" borderId="62" xfId="0" applyNumberFormat="1" applyFont="1" applyFill="1" applyBorder="1" applyAlignment="1">
      <alignment vertical="center"/>
    </xf>
    <xf numFmtId="0" fontId="17" fillId="0" borderId="16" xfId="8" applyFont="1" applyFill="1" applyBorder="1" applyAlignment="1">
      <alignment horizontal="distributed" vertical="center" wrapText="1"/>
    </xf>
    <xf numFmtId="177" fontId="18" fillId="0" borderId="52" xfId="0" applyNumberFormat="1" applyFont="1" applyFill="1" applyBorder="1" applyAlignment="1">
      <alignment vertical="center"/>
    </xf>
    <xf numFmtId="0" fontId="18" fillId="0" borderId="0" xfId="3" applyFont="1" applyFill="1" applyBorder="1" applyAlignment="1" applyProtection="1">
      <alignment horizontal="distributed" vertical="center"/>
    </xf>
    <xf numFmtId="1" fontId="17" fillId="0" borderId="0" xfId="3" applyNumberFormat="1" applyFont="1" applyFill="1" applyBorder="1" applyAlignment="1" applyProtection="1">
      <alignment horizontal="distributed" vertical="center" indent="1"/>
    </xf>
    <xf numFmtId="177" fontId="18" fillId="0" borderId="0" xfId="0" applyNumberFormat="1" applyFont="1" applyFill="1" applyBorder="1" applyAlignment="1">
      <alignment vertical="center"/>
    </xf>
    <xf numFmtId="0" fontId="4" fillId="0" borderId="0" xfId="0" applyFont="1" applyFill="1" applyBorder="1" applyAlignment="1">
      <alignment vertical="center"/>
    </xf>
    <xf numFmtId="0" fontId="17" fillId="0" borderId="1"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7" fillId="0" borderId="63" xfId="0" applyFont="1" applyFill="1" applyBorder="1" applyAlignment="1">
      <alignment horizontal="distributed" vertical="center" wrapText="1"/>
    </xf>
    <xf numFmtId="0" fontId="17" fillId="0" borderId="64" xfId="0" applyFont="1" applyFill="1" applyBorder="1" applyAlignment="1">
      <alignment horizontal="distributed" vertical="center" wrapText="1"/>
    </xf>
    <xf numFmtId="0" fontId="17" fillId="0" borderId="65" xfId="0" applyFont="1" applyFill="1" applyBorder="1" applyAlignment="1">
      <alignment horizontal="distributed" vertical="center" wrapText="1"/>
    </xf>
    <xf numFmtId="0" fontId="17" fillId="0" borderId="30" xfId="0" applyFont="1" applyFill="1" applyBorder="1" applyAlignment="1">
      <alignment vertical="center" wrapText="1"/>
    </xf>
    <xf numFmtId="0" fontId="17" fillId="0" borderId="66" xfId="0" applyFont="1" applyFill="1" applyBorder="1" applyAlignment="1">
      <alignment vertical="center" wrapText="1"/>
    </xf>
    <xf numFmtId="0" fontId="17" fillId="0" borderId="37" xfId="8" applyFont="1" applyFill="1" applyBorder="1" applyAlignment="1">
      <alignment horizontal="center" vertical="center" wrapText="1"/>
    </xf>
    <xf numFmtId="0" fontId="17" fillId="0" borderId="51" xfId="8" applyFont="1" applyFill="1" applyBorder="1" applyAlignment="1">
      <alignment horizontal="center" vertical="center" wrapText="1"/>
    </xf>
    <xf numFmtId="0" fontId="17" fillId="0" borderId="54" xfId="8" applyFont="1" applyFill="1" applyBorder="1" applyAlignment="1">
      <alignment horizontal="center" vertical="center" wrapText="1"/>
    </xf>
    <xf numFmtId="0" fontId="17" fillId="0" borderId="31" xfId="8" applyFont="1" applyFill="1" applyBorder="1" applyAlignment="1">
      <alignment horizontal="center" vertical="center" wrapText="1"/>
    </xf>
    <xf numFmtId="0" fontId="17" fillId="0" borderId="0" xfId="0" applyFont="1" applyFill="1" applyBorder="1" applyAlignment="1">
      <alignment vertical="center"/>
    </xf>
    <xf numFmtId="179" fontId="18" fillId="0" borderId="56" xfId="0" applyNumberFormat="1" applyFont="1" applyFill="1" applyBorder="1" applyAlignment="1">
      <alignment vertical="center"/>
    </xf>
    <xf numFmtId="179" fontId="18" fillId="0" borderId="20" xfId="0" applyNumberFormat="1" applyFont="1" applyFill="1" applyBorder="1" applyAlignment="1">
      <alignment vertical="center"/>
    </xf>
    <xf numFmtId="179" fontId="18" fillId="0" borderId="22" xfId="0" applyNumberFormat="1" applyFont="1" applyFill="1" applyBorder="1" applyAlignment="1">
      <alignment vertical="center"/>
    </xf>
    <xf numFmtId="179" fontId="18" fillId="0" borderId="37" xfId="0" applyNumberFormat="1" applyFont="1" applyFill="1" applyBorder="1" applyAlignment="1">
      <alignment vertical="center"/>
    </xf>
    <xf numFmtId="179" fontId="18" fillId="0" borderId="51" xfId="0" applyNumberFormat="1" applyFont="1" applyFill="1" applyBorder="1" applyAlignment="1">
      <alignment vertical="center"/>
    </xf>
    <xf numFmtId="179" fontId="18" fillId="0" borderId="38" xfId="0" applyNumberFormat="1" applyFont="1" applyFill="1" applyBorder="1" applyAlignment="1">
      <alignment vertical="center"/>
    </xf>
    <xf numFmtId="177" fontId="18" fillId="0" borderId="32" xfId="0" applyNumberFormat="1" applyFont="1" applyFill="1" applyBorder="1" applyAlignment="1">
      <alignment horizontal="center" vertical="center"/>
    </xf>
    <xf numFmtId="179" fontId="18" fillId="0" borderId="32" xfId="0" applyNumberFormat="1" applyFont="1" applyFill="1" applyBorder="1" applyAlignment="1">
      <alignment vertical="center"/>
    </xf>
    <xf numFmtId="179" fontId="18" fillId="0" borderId="24" xfId="0" applyNumberFormat="1" applyFont="1" applyFill="1" applyBorder="1" applyAlignment="1">
      <alignment vertical="center"/>
    </xf>
    <xf numFmtId="179" fontId="18" fillId="0" borderId="17" xfId="0" applyNumberFormat="1" applyFont="1" applyFill="1" applyBorder="1" applyAlignment="1">
      <alignment vertical="center"/>
    </xf>
    <xf numFmtId="0" fontId="17" fillId="0" borderId="0" xfId="0" applyFont="1" applyFill="1" applyBorder="1" applyAlignment="1">
      <alignment horizontal="left" vertical="center"/>
    </xf>
    <xf numFmtId="0" fontId="19" fillId="0" borderId="0" xfId="0" applyFont="1" applyFill="1" applyBorder="1" applyAlignment="1">
      <alignment vertical="center"/>
    </xf>
    <xf numFmtId="0" fontId="17" fillId="0" borderId="67" xfId="0" applyFont="1" applyFill="1" applyBorder="1" applyAlignment="1">
      <alignment horizontal="center" vertical="center" wrapText="1"/>
    </xf>
    <xf numFmtId="0" fontId="17" fillId="0" borderId="55" xfId="0" applyFont="1" applyFill="1" applyBorder="1" applyAlignment="1">
      <alignment vertical="center"/>
    </xf>
    <xf numFmtId="0" fontId="17" fillId="0" borderId="21" xfId="0" applyFont="1" applyFill="1" applyBorder="1" applyAlignment="1">
      <alignment vertical="center"/>
    </xf>
    <xf numFmtId="0" fontId="17" fillId="0" borderId="68" xfId="0" applyFont="1" applyFill="1" applyBorder="1" applyAlignment="1">
      <alignment vertical="center"/>
    </xf>
    <xf numFmtId="0" fontId="17" fillId="0" borderId="57"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0" fillId="0" borderId="21" xfId="0" applyFill="1" applyBorder="1"/>
    <xf numFmtId="0" fontId="0" fillId="0" borderId="68" xfId="0" applyFill="1" applyBorder="1"/>
    <xf numFmtId="0" fontId="0" fillId="0" borderId="0" xfId="0" applyFill="1" applyBorder="1"/>
    <xf numFmtId="0" fontId="0" fillId="0" borderId="5" xfId="0" applyFill="1" applyBorder="1"/>
    <xf numFmtId="0" fontId="17" fillId="0" borderId="6" xfId="0" applyFont="1" applyFill="1" applyBorder="1" applyAlignment="1">
      <alignment horizontal="center" vertical="center" wrapText="1"/>
    </xf>
    <xf numFmtId="0" fontId="17" fillId="0" borderId="60" xfId="0" applyFont="1" applyFill="1" applyBorder="1" applyAlignment="1">
      <alignment horizontal="distributed" vertical="center" wrapText="1" indent="1"/>
    </xf>
    <xf numFmtId="0" fontId="17" fillId="0" borderId="24" xfId="0" applyFont="1" applyFill="1" applyBorder="1" applyAlignment="1">
      <alignment vertical="center"/>
    </xf>
    <xf numFmtId="0" fontId="17" fillId="0" borderId="60" xfId="0" applyFont="1" applyFill="1" applyBorder="1" applyAlignment="1">
      <alignment vertical="center"/>
    </xf>
    <xf numFmtId="0" fontId="17" fillId="0" borderId="69" xfId="0" applyFont="1" applyFill="1" applyBorder="1" applyAlignment="1">
      <alignment vertical="center"/>
    </xf>
    <xf numFmtId="0" fontId="17" fillId="0" borderId="0" xfId="0" applyFont="1" applyFill="1" applyBorder="1" applyAlignment="1">
      <alignment horizontal="center" vertical="center"/>
    </xf>
    <xf numFmtId="0" fontId="17" fillId="0" borderId="3" xfId="0" applyFont="1" applyFill="1" applyBorder="1" applyAlignment="1">
      <alignment horizontal="distributed" vertical="center" indent="1"/>
    </xf>
    <xf numFmtId="0" fontId="17" fillId="0" borderId="70" xfId="0" applyFont="1" applyFill="1" applyBorder="1" applyAlignment="1">
      <alignment horizontal="distributed" vertical="center" wrapText="1" indent="1"/>
    </xf>
    <xf numFmtId="0" fontId="17" fillId="0" borderId="28" xfId="8" applyFont="1" applyFill="1" applyBorder="1" applyAlignment="1">
      <alignment horizontal="center" vertical="center" wrapText="1"/>
    </xf>
    <xf numFmtId="0" fontId="17" fillId="0" borderId="28" xfId="8" applyFont="1" applyFill="1" applyBorder="1" applyAlignment="1">
      <alignment horizontal="center" vertical="center"/>
    </xf>
    <xf numFmtId="0" fontId="17" fillId="0" borderId="71" xfId="3" applyFont="1" applyFill="1" applyBorder="1" applyAlignment="1" applyProtection="1">
      <alignment horizontal="distributed" vertical="center" indent="1" shrinkToFit="1"/>
    </xf>
    <xf numFmtId="177" fontId="18" fillId="0" borderId="72" xfId="0" applyNumberFormat="1" applyFont="1" applyFill="1" applyBorder="1" applyAlignment="1">
      <alignment vertical="center"/>
    </xf>
    <xf numFmtId="0" fontId="17" fillId="0" borderId="5" xfId="3" applyFont="1" applyFill="1" applyBorder="1" applyAlignment="1" applyProtection="1">
      <alignment horizontal="distributed" vertical="center" indent="1" shrinkToFit="1"/>
    </xf>
    <xf numFmtId="177" fontId="18" fillId="0" borderId="13" xfId="0" applyNumberFormat="1" applyFont="1" applyFill="1" applyBorder="1" applyAlignment="1">
      <alignment vertical="center"/>
    </xf>
    <xf numFmtId="0" fontId="17" fillId="0" borderId="5" xfId="3" applyFont="1" applyFill="1" applyBorder="1" applyAlignment="1" applyProtection="1">
      <alignment horizontal="distributed" vertical="center" wrapText="1" indent="1" shrinkToFit="1"/>
    </xf>
    <xf numFmtId="1" fontId="17" fillId="0" borderId="69" xfId="3" applyNumberFormat="1" applyFont="1" applyFill="1" applyBorder="1" applyAlignment="1" applyProtection="1">
      <alignment horizontal="distributed" vertical="center" indent="1"/>
    </xf>
    <xf numFmtId="177" fontId="18" fillId="0" borderId="14" xfId="0" applyNumberFormat="1" applyFont="1" applyFill="1" applyBorder="1" applyAlignment="1">
      <alignment vertical="center"/>
    </xf>
    <xf numFmtId="0" fontId="17" fillId="0" borderId="0" xfId="4" applyFont="1" applyFill="1" applyBorder="1" applyAlignment="1">
      <alignment horizontal="distributed" vertical="center"/>
    </xf>
    <xf numFmtId="0" fontId="17" fillId="0" borderId="28" xfId="8" applyFont="1" applyFill="1" applyBorder="1" applyAlignment="1">
      <alignment horizontal="distributed" vertical="center" wrapText="1"/>
    </xf>
    <xf numFmtId="0" fontId="17" fillId="0" borderId="0" xfId="0" applyFont="1" applyFill="1" applyBorder="1" applyAlignment="1">
      <alignment horizontal="distributed" vertical="center" indent="1"/>
    </xf>
    <xf numFmtId="0" fontId="17" fillId="0" borderId="0" xfId="8" applyFont="1" applyFill="1" applyBorder="1" applyAlignment="1">
      <alignment horizontal="center" vertical="center"/>
    </xf>
    <xf numFmtId="0" fontId="17" fillId="0" borderId="1" xfId="0" applyFont="1" applyFill="1" applyBorder="1" applyAlignment="1">
      <alignment vertical="center"/>
    </xf>
    <xf numFmtId="0" fontId="17" fillId="0" borderId="3" xfId="0" applyFont="1" applyFill="1" applyBorder="1" applyAlignment="1">
      <alignment vertical="center"/>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72" xfId="0" applyFont="1" applyFill="1" applyBorder="1" applyAlignment="1">
      <alignment horizontal="distributed" vertical="center" wrapText="1"/>
    </xf>
    <xf numFmtId="0" fontId="17" fillId="0" borderId="56" xfId="0" applyFont="1" applyFill="1" applyBorder="1" applyAlignment="1">
      <alignment horizontal="distributed" vertical="center" wrapText="1"/>
    </xf>
    <xf numFmtId="0" fontId="17" fillId="0" borderId="20" xfId="0" applyFont="1" applyFill="1" applyBorder="1" applyAlignment="1">
      <alignment horizontal="distributed" vertical="center" wrapText="1"/>
    </xf>
    <xf numFmtId="0" fontId="17" fillId="0" borderId="70" xfId="0" applyFont="1" applyFill="1" applyBorder="1" applyAlignment="1">
      <alignment vertical="center" wrapText="1"/>
    </xf>
    <xf numFmtId="0" fontId="17" fillId="0" borderId="53" xfId="8" applyFont="1" applyFill="1" applyBorder="1" applyAlignment="1">
      <alignment horizontal="center" vertical="center" wrapText="1"/>
    </xf>
    <xf numFmtId="0" fontId="17" fillId="0" borderId="54" xfId="0" applyFont="1" applyFill="1" applyBorder="1" applyAlignment="1">
      <alignment horizontal="center" vertical="center" wrapText="1"/>
    </xf>
    <xf numFmtId="0" fontId="17" fillId="0" borderId="73" xfId="8" applyFont="1" applyFill="1" applyBorder="1" applyAlignment="1">
      <alignment horizontal="center" vertical="center" wrapText="1"/>
    </xf>
    <xf numFmtId="179" fontId="18" fillId="0" borderId="72" xfId="0" applyNumberFormat="1" applyFont="1" applyFill="1" applyBorder="1" applyAlignment="1">
      <alignment vertical="center"/>
    </xf>
    <xf numFmtId="179" fontId="18" fillId="0" borderId="13" xfId="0" applyNumberFormat="1" applyFont="1" applyFill="1" applyBorder="1" applyAlignment="1">
      <alignment vertical="center"/>
    </xf>
    <xf numFmtId="177" fontId="18" fillId="0" borderId="16" xfId="0" applyNumberFormat="1" applyFont="1" applyFill="1" applyBorder="1" applyAlignment="1">
      <alignment vertical="center"/>
    </xf>
    <xf numFmtId="177" fontId="18" fillId="0" borderId="14" xfId="0" applyNumberFormat="1" applyFont="1" applyFill="1" applyBorder="1" applyAlignment="1">
      <alignment horizontal="center" vertical="center"/>
    </xf>
    <xf numFmtId="0" fontId="17" fillId="0" borderId="7" xfId="0" applyFont="1" applyFill="1" applyBorder="1" applyAlignment="1">
      <alignment vertical="center"/>
    </xf>
    <xf numFmtId="0" fontId="17" fillId="0" borderId="0" xfId="0" applyFont="1" applyFill="1" applyBorder="1" applyAlignment="1">
      <alignment horizontal="right" vertical="center"/>
    </xf>
    <xf numFmtId="49" fontId="17" fillId="0" borderId="1" xfId="0" applyNumberFormat="1" applyFont="1" applyFill="1" applyBorder="1" applyAlignment="1">
      <alignment vertical="center"/>
    </xf>
    <xf numFmtId="49" fontId="17" fillId="0" borderId="3" xfId="0" applyNumberFormat="1" applyFont="1" applyFill="1" applyBorder="1" applyAlignment="1">
      <alignment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63" xfId="0" applyFont="1" applyFill="1" applyBorder="1" applyAlignment="1">
      <alignment horizontal="center" vertical="center"/>
    </xf>
    <xf numFmtId="0" fontId="18" fillId="0" borderId="65" xfId="0" applyFont="1" applyFill="1" applyBorder="1" applyAlignment="1">
      <alignment horizontal="center" vertical="center"/>
    </xf>
    <xf numFmtId="49" fontId="17" fillId="0" borderId="30" xfId="0" applyNumberFormat="1" applyFont="1" applyFill="1" applyBorder="1" applyAlignment="1">
      <alignment vertical="center"/>
    </xf>
    <xf numFmtId="49" fontId="17" fillId="0" borderId="70" xfId="0" applyNumberFormat="1" applyFont="1" applyFill="1" applyBorder="1" applyAlignment="1">
      <alignment vertical="center"/>
    </xf>
    <xf numFmtId="0" fontId="17" fillId="0" borderId="75" xfId="0" applyFont="1" applyFill="1" applyBorder="1" applyAlignment="1">
      <alignment horizontal="center" vertical="center" wrapText="1"/>
    </xf>
    <xf numFmtId="0" fontId="17" fillId="0" borderId="70" xfId="0" applyFont="1" applyFill="1" applyBorder="1" applyAlignment="1">
      <alignment horizontal="center" vertical="center" wrapText="1"/>
    </xf>
    <xf numFmtId="0" fontId="17" fillId="0" borderId="31" xfId="0" applyFont="1" applyFill="1" applyBorder="1" applyAlignment="1">
      <alignment horizontal="center" vertical="center" wrapText="1"/>
    </xf>
    <xf numFmtId="177" fontId="18" fillId="0" borderId="57" xfId="0" applyNumberFormat="1" applyFont="1" applyFill="1" applyBorder="1" applyAlignment="1">
      <alignment vertical="center"/>
    </xf>
    <xf numFmtId="177" fontId="18" fillId="0" borderId="4" xfId="0" applyNumberFormat="1" applyFont="1" applyFill="1" applyBorder="1" applyAlignment="1">
      <alignment vertical="center"/>
    </xf>
    <xf numFmtId="49" fontId="18" fillId="0" borderId="67" xfId="4" applyNumberFormat="1" applyFont="1" applyFill="1" applyBorder="1" applyAlignment="1">
      <alignment horizontal="distributed" vertical="center"/>
    </xf>
    <xf numFmtId="0" fontId="17" fillId="0" borderId="68" xfId="4" applyFont="1" applyFill="1" applyBorder="1" applyAlignment="1">
      <alignment horizontal="distributed" vertical="center" indent="1"/>
    </xf>
    <xf numFmtId="177" fontId="18" fillId="0" borderId="67" xfId="0" applyNumberFormat="1" applyFont="1" applyFill="1" applyBorder="1" applyAlignment="1">
      <alignment vertical="center"/>
    </xf>
    <xf numFmtId="177" fontId="18" fillId="0" borderId="21" xfId="0" applyNumberFormat="1" applyFont="1" applyFill="1" applyBorder="1" applyAlignment="1">
      <alignment vertical="center"/>
    </xf>
    <xf numFmtId="0" fontId="18" fillId="0" borderId="4" xfId="0" applyFont="1" applyFill="1" applyBorder="1" applyAlignment="1">
      <alignment horizontal="center" vertical="center"/>
    </xf>
    <xf numFmtId="0" fontId="17" fillId="0" borderId="5" xfId="0" applyFont="1" applyFill="1" applyBorder="1" applyAlignment="1">
      <alignment horizontal="distributed" vertical="center" indent="1"/>
    </xf>
    <xf numFmtId="0" fontId="18" fillId="0" borderId="67" xfId="0" applyFont="1" applyFill="1" applyBorder="1" applyAlignment="1">
      <alignment horizontal="center" vertical="center"/>
    </xf>
    <xf numFmtId="0" fontId="17" fillId="0" borderId="68" xfId="0" applyFont="1" applyFill="1" applyBorder="1" applyAlignment="1">
      <alignment horizontal="distributed" vertical="center" indent="1"/>
    </xf>
    <xf numFmtId="0" fontId="18" fillId="0" borderId="6" xfId="0" applyFont="1" applyFill="1" applyBorder="1" applyAlignment="1">
      <alignment horizontal="center" vertical="center"/>
    </xf>
    <xf numFmtId="0" fontId="17" fillId="0" borderId="8" xfId="0" applyFont="1" applyFill="1" applyBorder="1" applyAlignment="1">
      <alignment horizontal="distributed" vertical="center" indent="1"/>
    </xf>
    <xf numFmtId="177" fontId="18" fillId="0" borderId="6" xfId="0" applyNumberFormat="1" applyFont="1" applyFill="1" applyBorder="1" applyAlignment="1">
      <alignment vertical="center"/>
    </xf>
    <xf numFmtId="177" fontId="18" fillId="0" borderId="7" xfId="0" applyNumberFormat="1" applyFont="1" applyFill="1" applyBorder="1" applyAlignment="1">
      <alignment vertical="center"/>
    </xf>
    <xf numFmtId="0" fontId="17" fillId="0" borderId="0"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8" fillId="0" borderId="57" xfId="0" applyFont="1" applyFill="1" applyBorder="1" applyAlignment="1">
      <alignment horizontal="center" vertical="center"/>
    </xf>
    <xf numFmtId="0" fontId="17" fillId="0" borderId="71" xfId="0" applyFont="1" applyFill="1" applyBorder="1" applyAlignment="1">
      <alignment horizontal="distributed" vertical="center" indent="1"/>
    </xf>
    <xf numFmtId="0" fontId="18" fillId="0" borderId="30" xfId="0" applyFont="1" applyFill="1" applyBorder="1" applyAlignment="1">
      <alignment horizontal="center" vertical="center"/>
    </xf>
    <xf numFmtId="0" fontId="17" fillId="0" borderId="70" xfId="0" applyFont="1" applyFill="1" applyBorder="1" applyAlignment="1">
      <alignment horizontal="distributed" vertical="center" indent="1"/>
    </xf>
    <xf numFmtId="0" fontId="18" fillId="0" borderId="59" xfId="0" applyFont="1" applyFill="1" applyBorder="1" applyAlignment="1">
      <alignment horizontal="center" vertical="center"/>
    </xf>
    <xf numFmtId="0" fontId="17" fillId="0" borderId="69" xfId="0" applyFont="1" applyFill="1" applyBorder="1" applyAlignment="1">
      <alignment horizontal="distributed" vertical="center" indent="1"/>
    </xf>
    <xf numFmtId="0" fontId="17" fillId="0" borderId="31" xfId="0" applyFont="1" applyFill="1" applyBorder="1" applyAlignment="1">
      <alignment horizontal="center" vertical="center"/>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179" fontId="18" fillId="0" borderId="57" xfId="0" applyNumberFormat="1" applyFont="1" applyFill="1" applyBorder="1" applyAlignment="1">
      <alignment vertical="center" shrinkToFit="1"/>
    </xf>
    <xf numFmtId="179" fontId="18" fillId="0" borderId="38" xfId="0" applyNumberFormat="1" applyFont="1" applyFill="1" applyBorder="1" applyAlignment="1">
      <alignment vertical="center" shrinkToFit="1"/>
    </xf>
    <xf numFmtId="179" fontId="17" fillId="0" borderId="0" xfId="0" applyNumberFormat="1" applyFont="1" applyFill="1" applyBorder="1" applyAlignment="1">
      <alignment vertical="center"/>
    </xf>
    <xf numFmtId="177" fontId="18" fillId="0" borderId="0" xfId="0" applyNumberFormat="1" applyFont="1" applyFill="1" applyAlignment="1">
      <alignment vertical="center" shrinkToFit="1"/>
    </xf>
    <xf numFmtId="0" fontId="18" fillId="0" borderId="0" xfId="0" applyFont="1" applyFill="1" applyAlignment="1">
      <alignment horizontal="center" vertical="center" shrinkToFit="1"/>
    </xf>
    <xf numFmtId="179" fontId="18" fillId="0" borderId="4" xfId="0" applyNumberFormat="1" applyFont="1" applyFill="1" applyBorder="1" applyAlignment="1">
      <alignment vertical="center" shrinkToFit="1"/>
    </xf>
    <xf numFmtId="49" fontId="18" fillId="0" borderId="59" xfId="4" applyNumberFormat="1" applyFont="1" applyFill="1" applyBorder="1" applyAlignment="1">
      <alignment horizontal="distributed" vertical="center"/>
    </xf>
    <xf numFmtId="0" fontId="17" fillId="0" borderId="69" xfId="4" applyFont="1" applyFill="1" applyBorder="1" applyAlignment="1">
      <alignment horizontal="distributed" vertical="center" indent="1"/>
    </xf>
    <xf numFmtId="179" fontId="18" fillId="0" borderId="59" xfId="0" applyNumberFormat="1" applyFont="1" applyFill="1" applyBorder="1" applyAlignment="1">
      <alignment vertical="center" shrinkToFit="1"/>
    </xf>
    <xf numFmtId="179" fontId="18" fillId="0" borderId="17" xfId="0" applyNumberFormat="1" applyFont="1" applyFill="1" applyBorder="1" applyAlignment="1">
      <alignment vertical="center" shrinkToFit="1"/>
    </xf>
    <xf numFmtId="49" fontId="17" fillId="0" borderId="1" xfId="0" applyNumberFormat="1" applyFont="1" applyFill="1" applyBorder="1" applyAlignment="1">
      <alignment horizontal="center" vertical="center"/>
    </xf>
    <xf numFmtId="49" fontId="17" fillId="0" borderId="4" xfId="0" applyNumberFormat="1" applyFont="1" applyFill="1" applyBorder="1" applyAlignment="1">
      <alignment horizontal="center" vertical="center" wrapText="1"/>
    </xf>
    <xf numFmtId="0" fontId="17" fillId="0" borderId="38" xfId="0" applyFont="1" applyFill="1" applyBorder="1" applyAlignment="1">
      <alignment horizontal="center" vertical="center"/>
    </xf>
    <xf numFmtId="177" fontId="18" fillId="0" borderId="57" xfId="0" applyNumberFormat="1" applyFont="1" applyFill="1" applyBorder="1" applyAlignment="1">
      <alignment vertical="center" shrinkToFit="1"/>
    </xf>
    <xf numFmtId="179" fontId="18" fillId="0" borderId="22" xfId="0" applyNumberFormat="1" applyFont="1" applyFill="1" applyBorder="1" applyAlignment="1">
      <alignment vertical="center" shrinkToFit="1"/>
    </xf>
    <xf numFmtId="177" fontId="18" fillId="0" borderId="4" xfId="0" applyNumberFormat="1" applyFont="1" applyFill="1" applyBorder="1" applyAlignment="1">
      <alignment vertical="center" shrinkToFit="1"/>
    </xf>
    <xf numFmtId="0" fontId="18" fillId="0" borderId="30" xfId="3" applyFont="1" applyFill="1" applyBorder="1" applyAlignment="1" applyProtection="1">
      <alignment horizontal="distributed" vertical="center"/>
    </xf>
    <xf numFmtId="177" fontId="18" fillId="0" borderId="58" xfId="0" applyNumberFormat="1" applyFont="1" applyFill="1" applyBorder="1" applyAlignment="1">
      <alignment vertical="center"/>
    </xf>
    <xf numFmtId="0" fontId="17" fillId="0" borderId="70" xfId="3" applyFont="1" applyFill="1" applyBorder="1" applyAlignment="1" applyProtection="1">
      <alignment horizontal="distributed" vertical="center" indent="1" shrinkToFit="1"/>
    </xf>
    <xf numFmtId="177" fontId="18" fillId="0" borderId="30" xfId="0" applyNumberFormat="1" applyFont="1" applyFill="1" applyBorder="1" applyAlignment="1">
      <alignment vertical="center"/>
    </xf>
    <xf numFmtId="177" fontId="18" fillId="0" borderId="75" xfId="0" applyNumberFormat="1" applyFont="1" applyFill="1" applyBorder="1" applyAlignment="1">
      <alignment vertical="center"/>
    </xf>
    <xf numFmtId="177" fontId="18" fillId="0" borderId="31" xfId="0" applyNumberFormat="1" applyFont="1" applyFill="1" applyBorder="1" applyAlignment="1">
      <alignment vertical="center"/>
    </xf>
    <xf numFmtId="177" fontId="18" fillId="0" borderId="25" xfId="0" applyNumberFormat="1" applyFont="1" applyFill="1" applyBorder="1" applyAlignment="1">
      <alignment vertical="center"/>
    </xf>
    <xf numFmtId="0" fontId="18" fillId="0" borderId="76" xfId="0" applyFont="1" applyFill="1" applyBorder="1" applyAlignment="1">
      <alignment horizontal="center" vertical="center"/>
    </xf>
    <xf numFmtId="0" fontId="17" fillId="0" borderId="77" xfId="0" applyFont="1" applyFill="1" applyBorder="1" applyAlignment="1">
      <alignment horizontal="center" vertical="center" wrapText="1"/>
    </xf>
    <xf numFmtId="177" fontId="18" fillId="0" borderId="78" xfId="0" applyNumberFormat="1" applyFont="1" applyFill="1" applyBorder="1" applyAlignment="1">
      <alignment vertical="center" shrinkToFit="1"/>
    </xf>
    <xf numFmtId="177" fontId="18" fillId="0" borderId="79" xfId="0" applyNumberFormat="1" applyFont="1" applyFill="1" applyBorder="1" applyAlignment="1">
      <alignment vertical="center" shrinkToFit="1"/>
    </xf>
    <xf numFmtId="0" fontId="18" fillId="0" borderId="6" xfId="3" applyFont="1" applyFill="1" applyBorder="1" applyAlignment="1" applyProtection="1">
      <alignment horizontal="distributed" vertical="center"/>
    </xf>
    <xf numFmtId="0" fontId="17" fillId="0" borderId="8" xfId="3" applyFont="1" applyFill="1" applyBorder="1" applyAlignment="1" applyProtection="1">
      <alignment horizontal="distributed" vertical="center" indent="1" shrinkToFit="1"/>
    </xf>
    <xf numFmtId="177" fontId="18" fillId="0" borderId="80" xfId="0" applyNumberFormat="1" applyFont="1" applyFill="1" applyBorder="1" applyAlignment="1">
      <alignment vertical="center" shrinkToFit="1"/>
    </xf>
    <xf numFmtId="0" fontId="4" fillId="0" borderId="0" xfId="7" applyFont="1" applyFill="1" applyBorder="1" applyAlignment="1">
      <alignment vertical="center"/>
    </xf>
    <xf numFmtId="0" fontId="3" fillId="0" borderId="0" xfId="7" applyFont="1" applyFill="1" applyBorder="1" applyAlignment="1">
      <alignment vertical="center"/>
    </xf>
    <xf numFmtId="0" fontId="3" fillId="0" borderId="0" xfId="7" applyFont="1" applyFill="1" applyBorder="1" applyAlignment="1">
      <alignment horizontal="right" vertical="center"/>
    </xf>
    <xf numFmtId="0" fontId="3" fillId="0" borderId="5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17" fillId="0" borderId="2" xfId="7" applyFont="1" applyFill="1" applyBorder="1" applyAlignment="1">
      <alignment horizontal="center" vertical="center"/>
    </xf>
    <xf numFmtId="0" fontId="17" fillId="0" borderId="2" xfId="7" applyFont="1" applyFill="1" applyBorder="1" applyAlignment="1">
      <alignment horizontal="center" vertical="center" wrapText="1"/>
    </xf>
    <xf numFmtId="0" fontId="17" fillId="0" borderId="0" xfId="7" applyFont="1" applyFill="1" applyBorder="1" applyAlignment="1">
      <alignment horizontal="center" vertical="center"/>
    </xf>
    <xf numFmtId="0" fontId="17" fillId="0" borderId="0" xfId="7" applyFont="1" applyFill="1" applyBorder="1" applyAlignment="1">
      <alignment horizontal="center" vertical="center" wrapText="1"/>
    </xf>
    <xf numFmtId="0" fontId="17" fillId="0" borderId="4" xfId="0" applyFont="1" applyFill="1" applyBorder="1" applyAlignment="1">
      <alignment vertical="center"/>
    </xf>
    <xf numFmtId="0" fontId="17" fillId="0" borderId="5" xfId="0" applyFont="1" applyFill="1" applyBorder="1" applyAlignment="1">
      <alignment vertical="center"/>
    </xf>
    <xf numFmtId="0" fontId="17" fillId="0" borderId="58" xfId="7" applyFont="1" applyFill="1" applyBorder="1" applyAlignment="1">
      <alignment horizontal="center" vertical="center"/>
    </xf>
    <xf numFmtId="0" fontId="17" fillId="0" borderId="58" xfId="7" applyFont="1" applyFill="1" applyBorder="1" applyAlignment="1">
      <alignment horizontal="center" vertical="center" wrapText="1"/>
    </xf>
    <xf numFmtId="0" fontId="17" fillId="0" borderId="81" xfId="7" applyFont="1" applyFill="1" applyBorder="1" applyAlignment="1">
      <alignment horizontal="center" vertical="center"/>
    </xf>
    <xf numFmtId="0" fontId="17" fillId="0" borderId="29" xfId="7" applyFont="1" applyFill="1" applyBorder="1" applyAlignment="1">
      <alignment horizontal="center" vertical="center" wrapText="1"/>
    </xf>
    <xf numFmtId="0" fontId="17" fillId="0" borderId="29" xfId="7" applyFont="1" applyFill="1" applyBorder="1" applyAlignment="1">
      <alignment horizontal="center" vertical="center"/>
    </xf>
    <xf numFmtId="0" fontId="17" fillId="0" borderId="81" xfId="3" applyFont="1" applyFill="1" applyBorder="1" applyAlignment="1" applyProtection="1">
      <alignment horizontal="distributed" vertical="center" indent="1" shrinkToFit="1"/>
    </xf>
    <xf numFmtId="177" fontId="6" fillId="0" borderId="0" xfId="7" applyNumberFormat="1" applyFont="1" applyFill="1" applyAlignment="1">
      <alignment vertical="center" shrinkToFit="1"/>
    </xf>
    <xf numFmtId="0" fontId="6" fillId="0" borderId="0" xfId="7" applyFont="1" applyFill="1" applyAlignment="1">
      <alignment horizontal="center" vertical="center" shrinkToFit="1"/>
    </xf>
    <xf numFmtId="0" fontId="17" fillId="0" borderId="52" xfId="3" applyFont="1" applyFill="1" applyBorder="1" applyAlignment="1" applyProtection="1">
      <alignment horizontal="distributed" vertical="center" indent="1" shrinkToFit="1"/>
    </xf>
    <xf numFmtId="0" fontId="17" fillId="0" borderId="52" xfId="3" applyFont="1" applyFill="1" applyBorder="1" applyAlignment="1" applyProtection="1">
      <alignment horizontal="distributed" vertical="center" wrapText="1" indent="1" shrinkToFit="1"/>
    </xf>
    <xf numFmtId="0" fontId="17" fillId="0" borderId="8" xfId="4" applyFont="1" applyFill="1" applyBorder="1" applyAlignment="1">
      <alignment horizontal="distributed" vertical="center" indent="1"/>
    </xf>
    <xf numFmtId="177" fontId="18" fillId="2" borderId="37" xfId="0" applyNumberFormat="1" applyFont="1" applyFill="1" applyBorder="1" applyAlignment="1">
      <alignment horizontal="center" vertical="center" textRotation="255"/>
    </xf>
    <xf numFmtId="0" fontId="17" fillId="0" borderId="60" xfId="4" applyFont="1" applyFill="1" applyBorder="1" applyAlignment="1">
      <alignment horizontal="distributed" vertical="center" indent="1"/>
    </xf>
    <xf numFmtId="177" fontId="18" fillId="0" borderId="59" xfId="0" applyNumberFormat="1" applyFont="1" applyFill="1" applyBorder="1" applyAlignment="1">
      <alignment vertical="center" shrinkToFit="1"/>
    </xf>
    <xf numFmtId="0" fontId="25" fillId="0" borderId="0" xfId="0" applyFont="1" applyFill="1" applyAlignment="1">
      <alignment vertical="center"/>
    </xf>
    <xf numFmtId="0" fontId="17" fillId="0" borderId="75" xfId="8" applyFont="1" applyFill="1" applyBorder="1" applyAlignment="1">
      <alignment horizontal="center" vertical="center" wrapText="1"/>
    </xf>
    <xf numFmtId="0" fontId="17" fillId="0" borderId="54" xfId="0" applyFont="1" applyFill="1" applyBorder="1" applyAlignment="1">
      <alignment horizontal="center" vertical="center"/>
    </xf>
    <xf numFmtId="0" fontId="18" fillId="0" borderId="32" xfId="0" applyFont="1" applyFill="1" applyBorder="1" applyAlignment="1">
      <alignment horizontal="center" vertical="center"/>
    </xf>
    <xf numFmtId="0" fontId="18" fillId="0" borderId="17" xfId="0" applyFont="1" applyFill="1" applyBorder="1" applyAlignment="1">
      <alignment horizontal="center" vertical="center"/>
    </xf>
    <xf numFmtId="0" fontId="17" fillId="0" borderId="22" xfId="0" applyFont="1" applyFill="1" applyBorder="1" applyAlignment="1">
      <alignment horizontal="distributed" vertical="center" wrapText="1"/>
    </xf>
    <xf numFmtId="0" fontId="35" fillId="0" borderId="103" xfId="12" applyFont="1" applyBorder="1">
      <alignment vertical="center"/>
    </xf>
    <xf numFmtId="0" fontId="35" fillId="0" borderId="104" xfId="12" applyFont="1" applyBorder="1">
      <alignment vertical="center"/>
    </xf>
    <xf numFmtId="0" fontId="35" fillId="0" borderId="105" xfId="12" applyFont="1" applyBorder="1">
      <alignment vertical="center"/>
    </xf>
    <xf numFmtId="0" fontId="35" fillId="6" borderId="0" xfId="12" applyFont="1" applyFill="1">
      <alignment vertical="center"/>
    </xf>
    <xf numFmtId="0" fontId="35" fillId="0" borderId="106" xfId="12" applyFont="1" applyBorder="1">
      <alignment vertical="center"/>
    </xf>
    <xf numFmtId="0" fontId="35" fillId="0" borderId="107" xfId="12" applyFont="1" applyBorder="1">
      <alignment vertical="center"/>
    </xf>
    <xf numFmtId="0" fontId="35" fillId="0" borderId="0" xfId="12" applyFont="1" applyBorder="1" applyAlignment="1">
      <alignment vertical="top"/>
    </xf>
    <xf numFmtId="0" fontId="35" fillId="0" borderId="106" xfId="12" applyFont="1" applyFill="1" applyBorder="1">
      <alignment vertical="center"/>
    </xf>
    <xf numFmtId="0" fontId="35" fillId="0" borderId="0" xfId="12" applyFont="1" applyFill="1" applyBorder="1" applyAlignment="1">
      <alignment horizontal="left" vertical="center"/>
    </xf>
    <xf numFmtId="0" fontId="35" fillId="0" borderId="107" xfId="12" applyFont="1" applyFill="1" applyBorder="1">
      <alignment vertical="center"/>
    </xf>
    <xf numFmtId="0" fontId="35" fillId="0" borderId="0" xfId="12" applyFont="1" applyBorder="1">
      <alignment vertical="center"/>
    </xf>
    <xf numFmtId="0" fontId="40" fillId="0" borderId="0" xfId="12" applyFont="1" applyBorder="1" applyAlignment="1">
      <alignment horizontal="right"/>
    </xf>
    <xf numFmtId="0" fontId="41" fillId="0" borderId="33" xfId="12" applyFont="1" applyBorder="1" applyAlignment="1">
      <alignment horizontal="center" vertical="center"/>
    </xf>
    <xf numFmtId="0" fontId="43" fillId="0" borderId="33" xfId="12" applyFont="1" applyBorder="1">
      <alignment vertical="center"/>
    </xf>
    <xf numFmtId="0" fontId="41" fillId="0" borderId="33" xfId="12" applyFont="1" applyFill="1" applyBorder="1" applyAlignment="1">
      <alignment horizontal="center" vertical="center"/>
    </xf>
    <xf numFmtId="38" fontId="42" fillId="0" borderId="4" xfId="14" applyFont="1" applyFill="1" applyBorder="1">
      <alignment vertical="center"/>
    </xf>
    <xf numFmtId="0" fontId="44" fillId="0" borderId="0" xfId="12" applyFont="1">
      <alignment vertical="center"/>
    </xf>
    <xf numFmtId="0" fontId="44" fillId="0" borderId="0" xfId="12" applyFont="1" applyBorder="1" applyAlignment="1">
      <alignment vertical="center"/>
    </xf>
    <xf numFmtId="0" fontId="49" fillId="0" borderId="0" xfId="12" applyFont="1">
      <alignment vertical="center"/>
    </xf>
    <xf numFmtId="0" fontId="49" fillId="0" borderId="0" xfId="12" applyFont="1" applyAlignment="1">
      <alignment vertical="center"/>
    </xf>
    <xf numFmtId="0" fontId="49" fillId="0" borderId="0" xfId="12" applyFont="1" applyFill="1">
      <alignment vertical="center"/>
    </xf>
    <xf numFmtId="0" fontId="49" fillId="0" borderId="0" xfId="12" applyFont="1" applyFill="1" applyBorder="1">
      <alignment vertical="center"/>
    </xf>
    <xf numFmtId="0" fontId="51" fillId="0" borderId="0" xfId="12" applyFont="1">
      <alignment vertical="center"/>
    </xf>
    <xf numFmtId="0" fontId="50" fillId="0" borderId="5" xfId="4" applyNumberFormat="1" applyFont="1" applyFill="1" applyBorder="1" applyAlignment="1">
      <alignment vertical="center"/>
    </xf>
    <xf numFmtId="0" fontId="50" fillId="0" borderId="79" xfId="15" applyNumberFormat="1" applyFont="1" applyFill="1" applyBorder="1" applyAlignment="1">
      <alignment vertical="center"/>
    </xf>
    <xf numFmtId="177" fontId="49" fillId="0" borderId="79" xfId="12" applyNumberFormat="1" applyFont="1" applyBorder="1">
      <alignment vertical="center"/>
    </xf>
    <xf numFmtId="186" fontId="49" fillId="0" borderId="79" xfId="12" applyNumberFormat="1" applyFont="1" applyBorder="1">
      <alignment vertical="center"/>
    </xf>
    <xf numFmtId="0" fontId="49" fillId="0" borderId="79" xfId="12" applyFont="1" applyBorder="1">
      <alignment vertical="center"/>
    </xf>
    <xf numFmtId="0" fontId="50" fillId="0" borderId="112" xfId="15" applyNumberFormat="1" applyFont="1" applyFill="1" applyBorder="1" applyAlignment="1">
      <alignment vertical="center"/>
    </xf>
    <xf numFmtId="177" fontId="49" fillId="0" borderId="112" xfId="12" applyNumberFormat="1" applyFont="1" applyBorder="1">
      <alignment vertical="center"/>
    </xf>
    <xf numFmtId="186" fontId="49" fillId="0" borderId="112" xfId="12" applyNumberFormat="1" applyFont="1" applyBorder="1">
      <alignment vertical="center"/>
    </xf>
    <xf numFmtId="0" fontId="49" fillId="0" borderId="112" xfId="12" applyFont="1" applyBorder="1">
      <alignment vertical="center"/>
    </xf>
    <xf numFmtId="0" fontId="50" fillId="0" borderId="0" xfId="15" applyNumberFormat="1" applyFont="1" applyFill="1" applyBorder="1" applyAlignment="1">
      <alignment horizontal="center" vertical="center"/>
    </xf>
    <xf numFmtId="0" fontId="50" fillId="0" borderId="0" xfId="15" applyNumberFormat="1" applyFont="1" applyFill="1" applyBorder="1" applyAlignment="1">
      <alignment vertical="center"/>
    </xf>
    <xf numFmtId="0" fontId="35" fillId="0" borderId="0" xfId="12" applyFont="1">
      <alignment vertical="center"/>
    </xf>
    <xf numFmtId="0" fontId="35" fillId="0" borderId="0" xfId="12" applyFont="1" applyAlignment="1">
      <alignment vertical="top"/>
    </xf>
    <xf numFmtId="0" fontId="35" fillId="0" borderId="0" xfId="12" applyFont="1" applyFill="1">
      <alignment vertical="center"/>
    </xf>
    <xf numFmtId="0" fontId="35" fillId="0" borderId="0" xfId="12" applyFont="1" applyAlignment="1">
      <alignment horizontal="right" vertical="center"/>
    </xf>
    <xf numFmtId="0" fontId="35" fillId="0" borderId="33" xfId="12" applyFont="1" applyBorder="1" applyAlignment="1">
      <alignment horizontal="center" vertical="center"/>
    </xf>
    <xf numFmtId="0" fontId="35" fillId="0" borderId="33" xfId="12" applyFont="1" applyBorder="1">
      <alignment vertical="center"/>
    </xf>
    <xf numFmtId="38" fontId="35" fillId="0" borderId="83" xfId="14" applyFont="1" applyBorder="1">
      <alignment vertical="center"/>
    </xf>
    <xf numFmtId="38" fontId="35" fillId="0" borderId="33" xfId="14" applyFont="1" applyBorder="1">
      <alignment vertical="center"/>
    </xf>
    <xf numFmtId="0" fontId="35" fillId="0" borderId="33" xfId="12" applyFont="1" applyFill="1" applyBorder="1" applyAlignment="1">
      <alignment horizontal="center" vertical="center"/>
    </xf>
    <xf numFmtId="0" fontId="35" fillId="0" borderId="4" xfId="12" applyFont="1" applyFill="1" applyBorder="1">
      <alignment vertical="center"/>
    </xf>
    <xf numFmtId="38" fontId="35" fillId="0" borderId="50" xfId="14" applyFont="1" applyFill="1" applyBorder="1">
      <alignment vertical="center"/>
    </xf>
    <xf numFmtId="0" fontId="35" fillId="0" borderId="5" xfId="12" applyFont="1" applyBorder="1">
      <alignment vertical="center"/>
    </xf>
    <xf numFmtId="38" fontId="35" fillId="0" borderId="33" xfId="12" applyNumberFormat="1" applyFont="1" applyBorder="1">
      <alignment vertical="center"/>
    </xf>
    <xf numFmtId="0" fontId="29" fillId="0" borderId="7" xfId="12" applyFont="1" applyBorder="1" applyAlignment="1">
      <alignment vertical="center"/>
    </xf>
    <xf numFmtId="0" fontId="35" fillId="0" borderId="83" xfId="12" applyFont="1" applyBorder="1">
      <alignment vertical="center"/>
    </xf>
    <xf numFmtId="0" fontId="55" fillId="0" borderId="0" xfId="12" applyFont="1">
      <alignment vertical="center"/>
    </xf>
    <xf numFmtId="0" fontId="55" fillId="0" borderId="2" xfId="12" applyFont="1" applyBorder="1" applyAlignment="1">
      <alignment vertical="center"/>
    </xf>
    <xf numFmtId="0" fontId="33" fillId="0" borderId="0" xfId="18" applyFont="1" applyAlignment="1">
      <alignment vertical="center"/>
    </xf>
    <xf numFmtId="0" fontId="33" fillId="0" borderId="0" xfId="18" applyFont="1" applyBorder="1" applyAlignment="1">
      <alignment vertical="center"/>
    </xf>
    <xf numFmtId="0" fontId="33" fillId="0" borderId="0" xfId="18" applyNumberFormat="1" applyFont="1" applyBorder="1" applyAlignment="1">
      <alignment horizontal="left" vertical="center"/>
    </xf>
    <xf numFmtId="189" fontId="33" fillId="0" borderId="0" xfId="18" applyNumberFormat="1" applyFont="1" applyBorder="1" applyAlignment="1">
      <alignment horizontal="right" vertical="center"/>
    </xf>
    <xf numFmtId="0" fontId="33" fillId="0" borderId="0" xfId="18" applyNumberFormat="1" applyFont="1" applyAlignment="1">
      <alignment horizontal="right" vertical="center"/>
    </xf>
    <xf numFmtId="0" fontId="32" fillId="0" borderId="0" xfId="18" applyNumberFormat="1" applyFont="1" applyAlignment="1">
      <alignment horizontal="left" vertical="center"/>
    </xf>
    <xf numFmtId="0" fontId="33" fillId="0" borderId="0" xfId="18" applyNumberFormat="1" applyFont="1" applyAlignment="1">
      <alignment horizontal="left" vertical="center"/>
    </xf>
    <xf numFmtId="189" fontId="33" fillId="0" borderId="7" xfId="18" applyNumberFormat="1" applyFont="1" applyBorder="1" applyAlignment="1">
      <alignment horizontal="left" vertical="center"/>
    </xf>
    <xf numFmtId="0" fontId="33" fillId="0" borderId="0" xfId="18" applyFont="1" applyAlignment="1">
      <alignment horizontal="right" vertical="center"/>
    </xf>
    <xf numFmtId="0" fontId="33" fillId="0" borderId="0" xfId="18" applyNumberFormat="1" applyFont="1" applyAlignment="1">
      <alignment horizontal="center" vertical="center"/>
    </xf>
    <xf numFmtId="189" fontId="33" fillId="0" borderId="114" xfId="18" applyNumberFormat="1" applyFont="1" applyBorder="1" applyAlignment="1">
      <alignment horizontal="right" vertical="center"/>
    </xf>
    <xf numFmtId="189" fontId="33" fillId="0" borderId="3" xfId="20" applyNumberFormat="1" applyFont="1" applyFill="1" applyBorder="1" applyAlignment="1">
      <alignment horizontal="right" vertical="center"/>
    </xf>
    <xf numFmtId="189" fontId="33" fillId="0" borderId="5" xfId="20" applyNumberFormat="1" applyFont="1" applyFill="1" applyBorder="1" applyAlignment="1">
      <alignment horizontal="right" vertical="center"/>
    </xf>
    <xf numFmtId="189" fontId="33" fillId="0" borderId="5" xfId="20" applyNumberFormat="1" applyFont="1" applyBorder="1" applyAlignment="1">
      <alignment horizontal="right" vertical="center"/>
    </xf>
    <xf numFmtId="189" fontId="33" fillId="0" borderId="0" xfId="20" applyNumberFormat="1" applyFont="1" applyBorder="1" applyAlignment="1">
      <alignment horizontal="right" vertical="center"/>
    </xf>
    <xf numFmtId="0" fontId="33" fillId="0" borderId="0" xfId="18" applyNumberFormat="1" applyFont="1" applyBorder="1" applyAlignment="1">
      <alignment horizontal="right" vertical="center"/>
    </xf>
    <xf numFmtId="0" fontId="33" fillId="0" borderId="83" xfId="18" applyNumberFormat="1" applyFont="1" applyBorder="1" applyAlignment="1">
      <alignment horizontal="left" vertical="center"/>
    </xf>
    <xf numFmtId="189" fontId="33" fillId="0" borderId="7" xfId="20" applyNumberFormat="1" applyFont="1" applyBorder="1" applyAlignment="1">
      <alignment horizontal="right" vertical="center"/>
    </xf>
    <xf numFmtId="189" fontId="33" fillId="0" borderId="8" xfId="20" applyNumberFormat="1" applyFont="1" applyFill="1" applyBorder="1" applyAlignment="1">
      <alignment horizontal="right" vertical="center"/>
    </xf>
    <xf numFmtId="189" fontId="33" fillId="0" borderId="116" xfId="20" applyNumberFormat="1" applyFont="1" applyBorder="1" applyAlignment="1">
      <alignment horizontal="right" vertical="center"/>
    </xf>
    <xf numFmtId="189" fontId="33" fillId="0" borderId="118" xfId="20" applyNumberFormat="1" applyFont="1" applyBorder="1" applyAlignment="1">
      <alignment horizontal="right" vertical="center"/>
    </xf>
    <xf numFmtId="189" fontId="33" fillId="0" borderId="119" xfId="20" applyNumberFormat="1" applyFont="1" applyFill="1" applyBorder="1" applyAlignment="1">
      <alignment horizontal="right" vertical="center"/>
    </xf>
    <xf numFmtId="189" fontId="33" fillId="0" borderId="119" xfId="20" applyNumberFormat="1" applyFont="1" applyBorder="1" applyAlignment="1">
      <alignment horizontal="right" vertical="center"/>
    </xf>
    <xf numFmtId="189" fontId="33" fillId="0" borderId="120" xfId="20" applyNumberFormat="1" applyFont="1" applyBorder="1" applyAlignment="1">
      <alignment horizontal="right" vertical="center"/>
    </xf>
    <xf numFmtId="189" fontId="33" fillId="0" borderId="122" xfId="20" applyNumberFormat="1" applyFont="1" applyBorder="1" applyAlignment="1">
      <alignment horizontal="right" vertical="center"/>
    </xf>
    <xf numFmtId="189" fontId="33" fillId="0" borderId="0" xfId="20" applyNumberFormat="1" applyFont="1" applyFill="1" applyBorder="1" applyAlignment="1">
      <alignment horizontal="right" vertical="center"/>
    </xf>
    <xf numFmtId="38" fontId="33" fillId="0" borderId="0" xfId="19" applyFont="1" applyAlignment="1">
      <alignment horizontal="left" vertical="center"/>
    </xf>
    <xf numFmtId="189" fontId="33" fillId="0" borderId="0" xfId="18" applyNumberFormat="1" applyFont="1" applyAlignment="1">
      <alignment horizontal="right" vertical="center"/>
    </xf>
    <xf numFmtId="0" fontId="34" fillId="0" borderId="0" xfId="12" applyFont="1" applyFill="1" applyBorder="1" applyAlignment="1">
      <alignment horizontal="right" vertical="top"/>
    </xf>
    <xf numFmtId="0" fontId="18" fillId="0" borderId="0" xfId="21" applyFont="1" applyFill="1" applyAlignment="1">
      <alignment vertical="top"/>
    </xf>
    <xf numFmtId="0" fontId="11" fillId="0" borderId="0" xfId="21" applyFont="1" applyFill="1" applyAlignment="1">
      <alignment vertical="top"/>
    </xf>
    <xf numFmtId="0" fontId="18" fillId="0" borderId="0" xfId="12" applyFont="1" applyFill="1" applyBorder="1">
      <alignment vertical="center"/>
    </xf>
    <xf numFmtId="0" fontId="18" fillId="0" borderId="0" xfId="12" applyFont="1" applyFill="1">
      <alignment vertical="center"/>
    </xf>
    <xf numFmtId="0" fontId="18" fillId="0" borderId="0" xfId="12" applyFont="1" applyFill="1" applyAlignment="1">
      <alignment horizontal="right" vertical="center"/>
    </xf>
    <xf numFmtId="0" fontId="18" fillId="0" borderId="0" xfId="21" applyFont="1" applyFill="1">
      <alignment vertical="center"/>
    </xf>
    <xf numFmtId="0" fontId="11" fillId="0" borderId="0" xfId="21" applyFont="1" applyFill="1">
      <alignment vertical="center"/>
    </xf>
    <xf numFmtId="0" fontId="18" fillId="0" borderId="0" xfId="21" applyFont="1" applyFill="1" applyAlignment="1">
      <alignment vertical="center"/>
    </xf>
    <xf numFmtId="0" fontId="11" fillId="0" borderId="0" xfId="21" applyFont="1" applyFill="1" applyAlignment="1">
      <alignment vertical="center"/>
    </xf>
    <xf numFmtId="190" fontId="18" fillId="0" borderId="0" xfId="12" applyNumberFormat="1" applyFont="1" applyFill="1" applyBorder="1" applyAlignment="1">
      <alignment horizontal="right" vertical="center"/>
    </xf>
    <xf numFmtId="190" fontId="18" fillId="0" borderId="4" xfId="12" applyNumberFormat="1" applyFont="1" applyFill="1" applyBorder="1" applyAlignment="1">
      <alignment horizontal="right" vertical="center"/>
    </xf>
    <xf numFmtId="190" fontId="18" fillId="0" borderId="44" xfId="12" applyNumberFormat="1" applyFont="1" applyFill="1" applyBorder="1" applyAlignment="1">
      <alignment horizontal="right" vertical="center"/>
    </xf>
    <xf numFmtId="190" fontId="18" fillId="0" borderId="45" xfId="12" applyNumberFormat="1" applyFont="1" applyFill="1" applyBorder="1" applyAlignment="1">
      <alignment horizontal="right" vertical="center"/>
    </xf>
    <xf numFmtId="190" fontId="18" fillId="0" borderId="109" xfId="12" applyNumberFormat="1" applyFont="1" applyFill="1" applyBorder="1" applyAlignment="1">
      <alignment horizontal="right" vertical="center"/>
    </xf>
    <xf numFmtId="190" fontId="18" fillId="0" borderId="110" xfId="12" applyNumberFormat="1" applyFont="1" applyFill="1" applyBorder="1" applyAlignment="1">
      <alignment horizontal="right" vertical="center"/>
    </xf>
    <xf numFmtId="190" fontId="18" fillId="0" borderId="39" xfId="12" applyNumberFormat="1" applyFont="1" applyFill="1" applyBorder="1" applyAlignment="1">
      <alignment horizontal="right" vertical="center"/>
    </xf>
    <xf numFmtId="190" fontId="18" fillId="0" borderId="40" xfId="12" applyNumberFormat="1" applyFont="1" applyFill="1" applyBorder="1" applyAlignment="1">
      <alignment horizontal="right" vertical="center"/>
    </xf>
    <xf numFmtId="190" fontId="18" fillId="0" borderId="4" xfId="12" applyNumberFormat="1" applyFont="1" applyFill="1" applyBorder="1" applyAlignment="1">
      <alignment horizontal="right" vertical="top"/>
    </xf>
    <xf numFmtId="190" fontId="18" fillId="0" borderId="0" xfId="12" applyNumberFormat="1" applyFont="1" applyFill="1" applyBorder="1" applyAlignment="1">
      <alignment horizontal="right" vertical="top"/>
    </xf>
    <xf numFmtId="0" fontId="18" fillId="0" borderId="0" xfId="21" applyFont="1" applyFill="1" applyBorder="1" applyAlignment="1"/>
    <xf numFmtId="0" fontId="18" fillId="0" borderId="0" xfId="21" applyFont="1" applyFill="1" applyAlignment="1"/>
    <xf numFmtId="0" fontId="11" fillId="0" borderId="0" xfId="21" applyFont="1" applyFill="1" applyAlignment="1"/>
    <xf numFmtId="0" fontId="2" fillId="0" borderId="0" xfId="21" applyFont="1" applyFill="1" applyAlignment="1"/>
    <xf numFmtId="0" fontId="11" fillId="0" borderId="0" xfId="21" applyFont="1" applyFill="1" applyBorder="1">
      <alignment vertical="center"/>
    </xf>
    <xf numFmtId="190" fontId="18" fillId="10" borderId="0" xfId="21" applyNumberFormat="1" applyFont="1" applyFill="1">
      <alignment vertical="center"/>
    </xf>
    <xf numFmtId="0" fontId="68" fillId="0" borderId="0" xfId="21" applyFont="1" applyFill="1">
      <alignment vertical="center"/>
    </xf>
    <xf numFmtId="0" fontId="18" fillId="0" borderId="0" xfId="21" applyFont="1" applyFill="1" applyAlignment="1">
      <alignment vertical="top" wrapText="1"/>
    </xf>
    <xf numFmtId="0" fontId="33" fillId="0" borderId="0" xfId="18" applyFont="1" applyFill="1" applyAlignment="1">
      <alignment vertical="center"/>
    </xf>
    <xf numFmtId="0" fontId="50" fillId="0" borderId="0" xfId="18" applyNumberFormat="1" applyFont="1" applyFill="1" applyAlignment="1">
      <alignment horizontal="right" vertical="center"/>
    </xf>
    <xf numFmtId="0" fontId="71" fillId="0" borderId="0" xfId="22" applyFont="1" applyFill="1" applyBorder="1">
      <alignment vertical="center"/>
    </xf>
    <xf numFmtId="38" fontId="33" fillId="0" borderId="12" xfId="19" applyFont="1" applyFill="1" applyBorder="1" applyAlignment="1">
      <alignment horizontal="center" vertical="center"/>
    </xf>
    <xf numFmtId="0" fontId="33" fillId="0" borderId="70" xfId="18" applyNumberFormat="1" applyFont="1" applyFill="1" applyBorder="1" applyAlignment="1">
      <alignment horizontal="left" vertical="center"/>
    </xf>
    <xf numFmtId="189" fontId="33" fillId="0" borderId="12" xfId="18" applyNumberFormat="1" applyFont="1" applyFill="1" applyBorder="1" applyAlignment="1">
      <alignment horizontal="right" vertical="center"/>
    </xf>
    <xf numFmtId="189" fontId="33" fillId="0" borderId="18" xfId="18" applyNumberFormat="1" applyFont="1" applyFill="1" applyBorder="1" applyAlignment="1">
      <alignment horizontal="right" vertical="center"/>
    </xf>
    <xf numFmtId="189" fontId="33" fillId="0" borderId="15" xfId="18" applyNumberFormat="1" applyFont="1" applyFill="1" applyBorder="1" applyAlignment="1">
      <alignment horizontal="right" vertical="center"/>
    </xf>
    <xf numFmtId="38" fontId="33" fillId="0" borderId="12" xfId="14" applyFont="1" applyFill="1" applyBorder="1" applyAlignment="1">
      <alignment horizontal="right" vertical="center"/>
    </xf>
    <xf numFmtId="177" fontId="33" fillId="0" borderId="12" xfId="18" applyNumberFormat="1" applyFont="1" applyFill="1" applyBorder="1" applyAlignment="1">
      <alignment horizontal="right" vertical="center"/>
    </xf>
    <xf numFmtId="177" fontId="33" fillId="0" borderId="15" xfId="18" applyNumberFormat="1" applyFont="1" applyFill="1" applyBorder="1" applyAlignment="1">
      <alignment horizontal="right" vertical="center"/>
    </xf>
    <xf numFmtId="177" fontId="33" fillId="0" borderId="100" xfId="18" applyNumberFormat="1" applyFont="1" applyFill="1" applyBorder="1" applyAlignment="1">
      <alignment horizontal="right" vertical="center"/>
    </xf>
    <xf numFmtId="189" fontId="33" fillId="0" borderId="30" xfId="20" applyNumberFormat="1" applyFont="1" applyFill="1" applyBorder="1" applyAlignment="1">
      <alignment horizontal="right" vertical="center"/>
    </xf>
    <xf numFmtId="38" fontId="33" fillId="0" borderId="30" xfId="14" applyFont="1" applyFill="1" applyBorder="1" applyAlignment="1">
      <alignment horizontal="right" vertical="center"/>
    </xf>
    <xf numFmtId="38" fontId="33" fillId="0" borderId="28" xfId="19" applyFont="1" applyFill="1" applyBorder="1" applyAlignment="1">
      <alignment horizontal="center" vertical="center"/>
    </xf>
    <xf numFmtId="0" fontId="33" fillId="0" borderId="68" xfId="18" applyNumberFormat="1" applyFont="1" applyFill="1" applyBorder="1" applyAlignment="1">
      <alignment horizontal="left" vertical="center"/>
    </xf>
    <xf numFmtId="189" fontId="33" fillId="0" borderId="28" xfId="18" applyNumberFormat="1" applyFont="1" applyFill="1" applyBorder="1" applyAlignment="1">
      <alignment horizontal="right" vertical="center"/>
    </xf>
    <xf numFmtId="189" fontId="33" fillId="0" borderId="21" xfId="18" applyNumberFormat="1" applyFont="1" applyFill="1" applyBorder="1" applyAlignment="1">
      <alignment horizontal="right" vertical="center"/>
    </xf>
    <xf numFmtId="189" fontId="33" fillId="0" borderId="16" xfId="18" applyNumberFormat="1" applyFont="1" applyFill="1" applyBorder="1" applyAlignment="1">
      <alignment horizontal="right" vertical="center"/>
    </xf>
    <xf numFmtId="38" fontId="33" fillId="0" borderId="28" xfId="14" applyFont="1" applyFill="1" applyBorder="1" applyAlignment="1">
      <alignment horizontal="right" vertical="center"/>
    </xf>
    <xf numFmtId="177" fontId="33" fillId="0" borderId="28" xfId="18" applyNumberFormat="1" applyFont="1" applyFill="1" applyBorder="1" applyAlignment="1">
      <alignment horizontal="right" vertical="center"/>
    </xf>
    <xf numFmtId="177" fontId="33" fillId="0" borderId="16" xfId="18" applyNumberFormat="1" applyFont="1" applyFill="1" applyBorder="1" applyAlignment="1">
      <alignment horizontal="right" vertical="center"/>
    </xf>
    <xf numFmtId="177" fontId="33" fillId="0" borderId="101" xfId="18" applyNumberFormat="1" applyFont="1" applyFill="1" applyBorder="1" applyAlignment="1">
      <alignment horizontal="right" vertical="center"/>
    </xf>
    <xf numFmtId="189" fontId="33" fillId="0" borderId="67" xfId="20" applyNumberFormat="1" applyFont="1" applyFill="1" applyBorder="1" applyAlignment="1">
      <alignment horizontal="right" vertical="center"/>
    </xf>
    <xf numFmtId="38" fontId="33" fillId="0" borderId="67" xfId="14" applyFont="1" applyFill="1" applyBorder="1" applyAlignment="1">
      <alignment horizontal="right" vertical="center"/>
    </xf>
    <xf numFmtId="0" fontId="33" fillId="0" borderId="68" xfId="18" applyNumberFormat="1" applyFont="1" applyBorder="1" applyAlignment="1">
      <alignment horizontal="left" vertical="center"/>
    </xf>
    <xf numFmtId="177" fontId="33" fillId="0" borderId="28" xfId="18" applyNumberFormat="1" applyFont="1" applyBorder="1" applyAlignment="1">
      <alignment horizontal="right" vertical="center"/>
    </xf>
    <xf numFmtId="177" fontId="33" fillId="0" borderId="16" xfId="18" applyNumberFormat="1" applyFont="1" applyBorder="1" applyAlignment="1">
      <alignment horizontal="right" vertical="center"/>
    </xf>
    <xf numFmtId="177" fontId="33" fillId="0" borderId="101" xfId="18" applyNumberFormat="1" applyFont="1" applyBorder="1" applyAlignment="1">
      <alignment horizontal="right" vertical="center"/>
    </xf>
    <xf numFmtId="189" fontId="33" fillId="0" borderId="67" xfId="20" applyNumberFormat="1" applyFont="1" applyBorder="1" applyAlignment="1">
      <alignment horizontal="right" vertical="center"/>
    </xf>
    <xf numFmtId="38" fontId="33" fillId="0" borderId="67" xfId="14" applyFont="1" applyBorder="1" applyAlignment="1">
      <alignment horizontal="right" vertical="center"/>
    </xf>
    <xf numFmtId="38" fontId="33" fillId="0" borderId="72" xfId="14" applyFont="1" applyFill="1" applyBorder="1" applyAlignment="1">
      <alignment horizontal="right" vertical="center"/>
    </xf>
    <xf numFmtId="177" fontId="33" fillId="0" borderId="72" xfId="18" applyNumberFormat="1" applyFont="1" applyBorder="1" applyAlignment="1">
      <alignment horizontal="right" vertical="center"/>
    </xf>
    <xf numFmtId="177" fontId="33" fillId="0" borderId="22" xfId="18" applyNumberFormat="1" applyFont="1" applyBorder="1" applyAlignment="1">
      <alignment horizontal="right" vertical="center"/>
    </xf>
    <xf numFmtId="177" fontId="33" fillId="0" borderId="78" xfId="18" applyNumberFormat="1" applyFont="1" applyBorder="1" applyAlignment="1">
      <alignment horizontal="right" vertical="center"/>
    </xf>
    <xf numFmtId="189" fontId="33" fillId="0" borderId="57" xfId="20" applyNumberFormat="1" applyFont="1" applyBorder="1" applyAlignment="1">
      <alignment horizontal="right" vertical="center"/>
    </xf>
    <xf numFmtId="38" fontId="33" fillId="0" borderId="57" xfId="14" applyFont="1" applyBorder="1" applyAlignment="1">
      <alignment horizontal="right" vertical="center"/>
    </xf>
    <xf numFmtId="0" fontId="33" fillId="0" borderId="71" xfId="18" applyNumberFormat="1" applyFont="1" applyBorder="1" applyAlignment="1">
      <alignment horizontal="left" vertical="center"/>
    </xf>
    <xf numFmtId="0" fontId="33" fillId="0" borderId="69" xfId="18" applyNumberFormat="1" applyFont="1" applyBorder="1" applyAlignment="1">
      <alignment horizontal="left" vertical="center"/>
    </xf>
    <xf numFmtId="189" fontId="33" fillId="0" borderId="14" xfId="18" applyNumberFormat="1" applyFont="1" applyFill="1" applyBorder="1" applyAlignment="1">
      <alignment horizontal="right" vertical="center"/>
    </xf>
    <xf numFmtId="189" fontId="33" fillId="0" borderId="60" xfId="18" applyNumberFormat="1" applyFont="1" applyFill="1" applyBorder="1" applyAlignment="1">
      <alignment horizontal="right" vertical="center"/>
    </xf>
    <xf numFmtId="189" fontId="33" fillId="0" borderId="17" xfId="18" applyNumberFormat="1" applyFont="1" applyFill="1" applyBorder="1" applyAlignment="1">
      <alignment horizontal="right" vertical="center"/>
    </xf>
    <xf numFmtId="38" fontId="33" fillId="0" borderId="34" xfId="19" applyFont="1" applyFill="1" applyBorder="1" applyAlignment="1">
      <alignment horizontal="center" vertical="center"/>
    </xf>
    <xf numFmtId="38" fontId="33" fillId="0" borderId="34" xfId="14" applyFont="1" applyFill="1" applyBorder="1" applyAlignment="1">
      <alignment horizontal="right" vertical="center"/>
    </xf>
    <xf numFmtId="177" fontId="33" fillId="0" borderId="34" xfId="18" applyNumberFormat="1" applyFont="1" applyBorder="1" applyAlignment="1">
      <alignment horizontal="right" vertical="center"/>
    </xf>
    <xf numFmtId="177" fontId="33" fillId="0" borderId="36" xfId="18" applyNumberFormat="1" applyFont="1" applyBorder="1" applyAlignment="1">
      <alignment horizontal="right" vertical="center"/>
    </xf>
    <xf numFmtId="177" fontId="33" fillId="0" borderId="33" xfId="18" applyNumberFormat="1" applyFont="1" applyBorder="1" applyAlignment="1">
      <alignment horizontal="right" vertical="center"/>
    </xf>
    <xf numFmtId="189" fontId="33" fillId="0" borderId="49" xfId="20" applyNumberFormat="1" applyFont="1" applyBorder="1" applyAlignment="1">
      <alignment horizontal="right" vertical="center"/>
    </xf>
    <xf numFmtId="38" fontId="33" fillId="0" borderId="49" xfId="14" applyFont="1" applyBorder="1" applyAlignment="1">
      <alignment horizontal="right" vertical="center"/>
    </xf>
    <xf numFmtId="38" fontId="33" fillId="0" borderId="123" xfId="14" applyFont="1" applyFill="1" applyBorder="1" applyAlignment="1">
      <alignment horizontal="right" vertical="center"/>
    </xf>
    <xf numFmtId="177" fontId="33" fillId="0" borderId="123" xfId="18" applyNumberFormat="1" applyFont="1" applyBorder="1" applyAlignment="1">
      <alignment horizontal="right" vertical="center"/>
    </xf>
    <xf numFmtId="177" fontId="33" fillId="0" borderId="25" xfId="18" applyNumberFormat="1" applyFont="1" applyBorder="1" applyAlignment="1">
      <alignment horizontal="right" vertical="center"/>
    </xf>
    <xf numFmtId="177" fontId="33" fillId="0" borderId="80" xfId="18" applyNumberFormat="1" applyFont="1" applyBorder="1" applyAlignment="1">
      <alignment horizontal="right" vertical="center"/>
    </xf>
    <xf numFmtId="189" fontId="33" fillId="0" borderId="6" xfId="20" applyNumberFormat="1" applyFont="1" applyBorder="1" applyAlignment="1">
      <alignment horizontal="right" vertical="center"/>
    </xf>
    <xf numFmtId="38" fontId="33" fillId="0" borderId="6" xfId="14" applyFont="1" applyBorder="1" applyAlignment="1">
      <alignment horizontal="right" vertical="center"/>
    </xf>
    <xf numFmtId="0" fontId="33" fillId="0" borderId="19" xfId="18" applyNumberFormat="1" applyFont="1" applyBorder="1" applyAlignment="1">
      <alignment horizontal="left" vertical="center"/>
    </xf>
    <xf numFmtId="189" fontId="33" fillId="0" borderId="53" xfId="18" applyNumberFormat="1" applyFont="1" applyFill="1" applyBorder="1" applyAlignment="1">
      <alignment horizontal="right" vertical="center"/>
    </xf>
    <xf numFmtId="189" fontId="33" fillId="0" borderId="75" xfId="18" applyNumberFormat="1" applyFont="1" applyFill="1" applyBorder="1" applyAlignment="1">
      <alignment horizontal="right" vertical="center"/>
    </xf>
    <xf numFmtId="189" fontId="33" fillId="0" borderId="31" xfId="18" applyNumberFormat="1" applyFont="1" applyFill="1" applyBorder="1" applyAlignment="1">
      <alignment horizontal="right" vertical="center"/>
    </xf>
    <xf numFmtId="177" fontId="33" fillId="0" borderId="12" xfId="18" applyNumberFormat="1" applyFont="1" applyBorder="1" applyAlignment="1">
      <alignment horizontal="right" vertical="center"/>
    </xf>
    <xf numFmtId="177" fontId="33" fillId="0" borderId="15" xfId="18" applyNumberFormat="1" applyFont="1" applyBorder="1" applyAlignment="1">
      <alignment horizontal="right" vertical="center"/>
    </xf>
    <xf numFmtId="177" fontId="33" fillId="0" borderId="100" xfId="18" applyNumberFormat="1" applyFont="1" applyBorder="1" applyAlignment="1">
      <alignment horizontal="right" vertical="center"/>
    </xf>
    <xf numFmtId="189" fontId="33" fillId="0" borderId="27" xfId="20" applyNumberFormat="1" applyFont="1" applyBorder="1" applyAlignment="1">
      <alignment horizontal="right" vertical="center"/>
    </xf>
    <xf numFmtId="38" fontId="33" fillId="0" borderId="27" xfId="14" applyFont="1" applyBorder="1" applyAlignment="1">
      <alignment horizontal="right" vertical="center"/>
    </xf>
    <xf numFmtId="38" fontId="33" fillId="0" borderId="14" xfId="19" applyFont="1" applyFill="1" applyBorder="1" applyAlignment="1">
      <alignment horizontal="center" vertical="center"/>
    </xf>
    <xf numFmtId="0" fontId="33" fillId="0" borderId="19" xfId="18" applyNumberFormat="1" applyFont="1" applyFill="1" applyBorder="1" applyAlignment="1">
      <alignment horizontal="left" vertical="center"/>
    </xf>
    <xf numFmtId="189" fontId="33" fillId="0" borderId="27" xfId="20" applyNumberFormat="1" applyFont="1" applyFill="1" applyBorder="1" applyAlignment="1">
      <alignment horizontal="right" vertical="center"/>
    </xf>
    <xf numFmtId="38" fontId="33" fillId="0" borderId="27" xfId="14" applyFont="1" applyFill="1" applyBorder="1" applyAlignment="1">
      <alignment horizontal="right" vertical="center"/>
    </xf>
    <xf numFmtId="0" fontId="72" fillId="0" borderId="68" xfId="18" applyNumberFormat="1" applyFont="1" applyFill="1" applyBorder="1" applyAlignment="1">
      <alignment horizontal="left" vertical="center"/>
    </xf>
    <xf numFmtId="38" fontId="33" fillId="0" borderId="14" xfId="14" applyFont="1" applyFill="1" applyBorder="1" applyAlignment="1">
      <alignment horizontal="right" vertical="center"/>
    </xf>
    <xf numFmtId="177" fontId="33" fillId="0" borderId="14" xfId="18" applyNumberFormat="1" applyFont="1" applyFill="1" applyBorder="1" applyAlignment="1">
      <alignment horizontal="right" vertical="center"/>
    </xf>
    <xf numFmtId="177" fontId="33" fillId="0" borderId="17" xfId="18" applyNumberFormat="1" applyFont="1" applyFill="1" applyBorder="1" applyAlignment="1">
      <alignment horizontal="right" vertical="center"/>
    </xf>
    <xf numFmtId="177" fontId="33" fillId="0" borderId="121" xfId="18" applyNumberFormat="1" applyFont="1" applyFill="1" applyBorder="1" applyAlignment="1">
      <alignment horizontal="right" vertical="center"/>
    </xf>
    <xf numFmtId="189" fontId="33" fillId="0" borderId="59" xfId="20" applyNumberFormat="1" applyFont="1" applyFill="1" applyBorder="1" applyAlignment="1">
      <alignment horizontal="right" vertical="center"/>
    </xf>
    <xf numFmtId="38" fontId="33" fillId="0" borderId="59" xfId="14" applyFont="1" applyFill="1" applyBorder="1" applyAlignment="1">
      <alignment horizontal="right" vertical="center"/>
    </xf>
    <xf numFmtId="38" fontId="33" fillId="0" borderId="53" xfId="19" applyFont="1" applyFill="1" applyBorder="1" applyAlignment="1">
      <alignment horizontal="center" vertical="center"/>
    </xf>
    <xf numFmtId="38" fontId="33" fillId="0" borderId="53" xfId="14" applyFont="1" applyFill="1" applyBorder="1" applyAlignment="1">
      <alignment horizontal="right" vertical="center"/>
    </xf>
    <xf numFmtId="177" fontId="33" fillId="0" borderId="53" xfId="18" applyNumberFormat="1" applyFont="1" applyBorder="1" applyAlignment="1">
      <alignment horizontal="right" vertical="center"/>
    </xf>
    <xf numFmtId="177" fontId="33" fillId="0" borderId="31" xfId="18" applyNumberFormat="1" applyFont="1" applyBorder="1" applyAlignment="1">
      <alignment horizontal="right" vertical="center"/>
    </xf>
    <xf numFmtId="177" fontId="33" fillId="0" borderId="77" xfId="18" applyNumberFormat="1" applyFont="1" applyBorder="1" applyAlignment="1">
      <alignment horizontal="right" vertical="center"/>
    </xf>
    <xf numFmtId="189" fontId="33" fillId="0" borderId="30" xfId="20" applyNumberFormat="1" applyFont="1" applyBorder="1" applyAlignment="1">
      <alignment horizontal="right" vertical="center"/>
    </xf>
    <xf numFmtId="38" fontId="33" fillId="0" borderId="30" xfId="14" applyFont="1" applyBorder="1" applyAlignment="1">
      <alignment horizontal="right" vertical="center"/>
    </xf>
    <xf numFmtId="0" fontId="50" fillId="0" borderId="124" xfId="15" applyNumberFormat="1" applyFont="1" applyFill="1" applyBorder="1" applyAlignment="1">
      <alignment vertical="center"/>
    </xf>
    <xf numFmtId="189" fontId="33" fillId="0" borderId="121" xfId="20" applyNumberFormat="1" applyFont="1" applyBorder="1" applyAlignment="1">
      <alignment horizontal="right" vertical="center"/>
    </xf>
    <xf numFmtId="0" fontId="33" fillId="0" borderId="76" xfId="18" applyNumberFormat="1" applyFont="1" applyFill="1" applyBorder="1" applyAlignment="1">
      <alignment horizontal="left" vertical="center"/>
    </xf>
    <xf numFmtId="0" fontId="33" fillId="0" borderId="12" xfId="18" applyNumberFormat="1" applyFont="1" applyFill="1" applyBorder="1" applyAlignment="1">
      <alignment horizontal="center" vertical="center"/>
    </xf>
    <xf numFmtId="38" fontId="33" fillId="0" borderId="12" xfId="14" applyFont="1" applyBorder="1" applyAlignment="1">
      <alignment horizontal="right" vertical="center"/>
    </xf>
    <xf numFmtId="38" fontId="33" fillId="0" borderId="15" xfId="14" applyFont="1" applyBorder="1" applyAlignment="1">
      <alignment horizontal="right" vertical="center"/>
    </xf>
    <xf numFmtId="38" fontId="33" fillId="0" borderId="100" xfId="14" applyFont="1" applyBorder="1" applyAlignment="1">
      <alignment horizontal="right" vertical="center"/>
    </xf>
    <xf numFmtId="0" fontId="33" fillId="0" borderId="79" xfId="18" applyNumberFormat="1" applyFont="1" applyFill="1" applyBorder="1" applyAlignment="1">
      <alignment horizontal="left" vertical="center"/>
    </xf>
    <xf numFmtId="0" fontId="33" fillId="0" borderId="28" xfId="18" applyNumberFormat="1" applyFont="1" applyFill="1" applyBorder="1" applyAlignment="1">
      <alignment horizontal="center" vertical="center"/>
    </xf>
    <xf numFmtId="38" fontId="33" fillId="0" borderId="28" xfId="14" applyFont="1" applyBorder="1" applyAlignment="1">
      <alignment horizontal="right" vertical="center"/>
    </xf>
    <xf numFmtId="38" fontId="33" fillId="0" borderId="16" xfId="14" applyFont="1" applyBorder="1" applyAlignment="1">
      <alignment horizontal="right" vertical="center"/>
    </xf>
    <xf numFmtId="38" fontId="33" fillId="0" borderId="101" xfId="14" applyFont="1" applyBorder="1" applyAlignment="1">
      <alignment horizontal="right" vertical="center"/>
    </xf>
    <xf numFmtId="0" fontId="50" fillId="0" borderId="112" xfId="18" applyNumberFormat="1" applyFont="1" applyFill="1" applyBorder="1" applyAlignment="1">
      <alignment horizontal="left" vertical="center"/>
    </xf>
    <xf numFmtId="189" fontId="33" fillId="0" borderId="28" xfId="18" applyNumberFormat="1" applyFont="1" applyBorder="1" applyAlignment="1">
      <alignment horizontal="right" vertical="center"/>
    </xf>
    <xf numFmtId="189" fontId="33" fillId="0" borderId="21" xfId="18" applyNumberFormat="1" applyFont="1" applyBorder="1" applyAlignment="1">
      <alignment horizontal="right" vertical="center"/>
    </xf>
    <xf numFmtId="0" fontId="33" fillId="0" borderId="80" xfId="18" applyNumberFormat="1" applyFont="1" applyFill="1" applyBorder="1" applyAlignment="1">
      <alignment horizontal="left" vertical="center"/>
    </xf>
    <xf numFmtId="0" fontId="33" fillId="0" borderId="14" xfId="18" applyNumberFormat="1" applyFont="1" applyFill="1" applyBorder="1" applyAlignment="1">
      <alignment horizontal="center" vertical="center"/>
    </xf>
    <xf numFmtId="189" fontId="33" fillId="0" borderId="14" xfId="18" applyNumberFormat="1" applyFont="1" applyBorder="1" applyAlignment="1">
      <alignment horizontal="right" vertical="center"/>
    </xf>
    <xf numFmtId="189" fontId="33" fillId="0" borderId="60" xfId="18" applyNumberFormat="1" applyFont="1" applyBorder="1" applyAlignment="1">
      <alignment horizontal="right" vertical="center"/>
    </xf>
    <xf numFmtId="38" fontId="33" fillId="0" borderId="14" xfId="14" applyFont="1" applyBorder="1" applyAlignment="1">
      <alignment horizontal="right" vertical="center"/>
    </xf>
    <xf numFmtId="38" fontId="33" fillId="0" borderId="17" xfId="14" applyFont="1" applyBorder="1" applyAlignment="1">
      <alignment horizontal="right" vertical="center"/>
    </xf>
    <xf numFmtId="38" fontId="33" fillId="0" borderId="121" xfId="14" applyFont="1" applyBorder="1" applyAlignment="1">
      <alignment horizontal="right" vertical="center"/>
    </xf>
    <xf numFmtId="0" fontId="33" fillId="0" borderId="34" xfId="18" applyNumberFormat="1" applyFont="1" applyFill="1" applyBorder="1" applyAlignment="1">
      <alignment horizontal="center" vertical="center"/>
    </xf>
    <xf numFmtId="189" fontId="33" fillId="0" borderId="34" xfId="18" applyNumberFormat="1" applyFont="1" applyBorder="1" applyAlignment="1">
      <alignment horizontal="right" vertical="center"/>
    </xf>
    <xf numFmtId="189" fontId="33" fillId="0" borderId="50" xfId="18" applyNumberFormat="1" applyFont="1" applyBorder="1" applyAlignment="1">
      <alignment horizontal="right" vertical="center"/>
    </xf>
    <xf numFmtId="189" fontId="33" fillId="0" borderId="36" xfId="18" applyNumberFormat="1" applyFont="1" applyFill="1" applyBorder="1" applyAlignment="1">
      <alignment horizontal="right" vertical="center"/>
    </xf>
    <xf numFmtId="177" fontId="33" fillId="0" borderId="0" xfId="18" applyNumberFormat="1" applyFont="1" applyFill="1" applyBorder="1" applyAlignment="1">
      <alignment horizontal="right" vertical="center"/>
    </xf>
    <xf numFmtId="177" fontId="33" fillId="0" borderId="0" xfId="18" applyNumberFormat="1" applyFont="1" applyFill="1" applyAlignment="1">
      <alignment horizontal="right" vertical="center"/>
    </xf>
    <xf numFmtId="177" fontId="33" fillId="0" borderId="0" xfId="18" applyNumberFormat="1" applyFont="1" applyAlignment="1">
      <alignment horizontal="right" vertical="center"/>
    </xf>
    <xf numFmtId="38" fontId="33" fillId="0" borderId="0" xfId="19" applyFont="1" applyFill="1" applyAlignment="1">
      <alignment horizontal="left" vertical="center"/>
    </xf>
    <xf numFmtId="0" fontId="70" fillId="0" borderId="0" xfId="22" applyNumberFormat="1" applyFont="1" applyFill="1" applyBorder="1" applyAlignment="1">
      <alignment vertical="center" wrapText="1"/>
    </xf>
    <xf numFmtId="0" fontId="62" fillId="0" borderId="0" xfId="12" applyFont="1">
      <alignment vertical="center"/>
    </xf>
    <xf numFmtId="177" fontId="68" fillId="0" borderId="0" xfId="0" applyNumberFormat="1" applyFont="1" applyFill="1" applyBorder="1" applyAlignment="1">
      <alignment vertical="center"/>
    </xf>
    <xf numFmtId="177" fontId="18" fillId="5" borderId="37" xfId="0" applyNumberFormat="1" applyFont="1" applyFill="1" applyBorder="1" applyAlignment="1">
      <alignment vertical="center"/>
    </xf>
    <xf numFmtId="0" fontId="25" fillId="0" borderId="0" xfId="12" applyFont="1" applyFill="1" applyAlignment="1">
      <alignment vertical="center"/>
    </xf>
    <xf numFmtId="0" fontId="84" fillId="0" borderId="0" xfId="3" applyFont="1" applyFill="1" applyAlignment="1">
      <alignment vertical="center"/>
    </xf>
    <xf numFmtId="0" fontId="17" fillId="0" borderId="49" xfId="0" applyFont="1" applyFill="1" applyBorder="1" applyAlignment="1">
      <alignment horizontal="distributed" vertical="center" wrapText="1"/>
    </xf>
    <xf numFmtId="0" fontId="5" fillId="0" borderId="16" xfId="8" applyFont="1" applyFill="1" applyBorder="1" applyAlignment="1">
      <alignment horizontal="distributed" vertical="center" wrapText="1" indent="1"/>
    </xf>
    <xf numFmtId="38" fontId="42" fillId="0" borderId="80" xfId="14" applyFont="1" applyFill="1" applyBorder="1">
      <alignment vertical="center"/>
    </xf>
    <xf numFmtId="38" fontId="42" fillId="0" borderId="6" xfId="14" applyFont="1" applyFill="1" applyBorder="1">
      <alignment vertical="center"/>
    </xf>
    <xf numFmtId="38" fontId="42" fillId="0" borderId="108" xfId="14" applyFont="1" applyFill="1" applyBorder="1">
      <alignment vertical="center"/>
    </xf>
    <xf numFmtId="38" fontId="42" fillId="0" borderId="83" xfId="14" applyFont="1" applyFill="1" applyBorder="1">
      <alignment vertical="center"/>
    </xf>
    <xf numFmtId="38" fontId="42" fillId="0" borderId="131" xfId="14" applyFont="1" applyFill="1" applyBorder="1">
      <alignment vertical="center"/>
    </xf>
    <xf numFmtId="38" fontId="42" fillId="0" borderId="79" xfId="14" applyFont="1" applyFill="1" applyBorder="1">
      <alignment vertical="center"/>
    </xf>
    <xf numFmtId="0" fontId="87" fillId="0" borderId="49" xfId="12" applyFont="1" applyBorder="1">
      <alignment vertical="center"/>
    </xf>
    <xf numFmtId="0" fontId="87" fillId="0" borderId="76" xfId="12" applyFont="1" applyBorder="1" applyAlignment="1">
      <alignment horizontal="center" vertical="center"/>
    </xf>
    <xf numFmtId="0" fontId="87" fillId="0" borderId="1" xfId="12" applyFont="1" applyBorder="1" applyAlignment="1">
      <alignment horizontal="center" vertical="center"/>
    </xf>
    <xf numFmtId="0" fontId="87" fillId="0" borderId="49" xfId="12" applyFont="1" applyFill="1" applyBorder="1" applyAlignment="1">
      <alignment horizontal="left" vertical="center"/>
    </xf>
    <xf numFmtId="0" fontId="88" fillId="0" borderId="76" xfId="12" applyFont="1" applyBorder="1" applyAlignment="1">
      <alignment horizontal="center" vertical="center"/>
    </xf>
    <xf numFmtId="0" fontId="88" fillId="0" borderId="76" xfId="12" applyFont="1" applyBorder="1" applyAlignment="1">
      <alignment horizontal="center" vertical="center" wrapText="1"/>
    </xf>
    <xf numFmtId="38" fontId="35" fillId="0" borderId="80" xfId="14" applyFont="1" applyFill="1" applyBorder="1">
      <alignment vertical="center"/>
    </xf>
    <xf numFmtId="38" fontId="35" fillId="0" borderId="79" xfId="14" applyFont="1" applyFill="1" applyBorder="1">
      <alignment vertical="center"/>
    </xf>
    <xf numFmtId="38" fontId="89" fillId="0" borderId="33" xfId="16" applyFont="1" applyBorder="1" applyAlignment="1">
      <alignment vertical="center"/>
    </xf>
    <xf numFmtId="0" fontId="90" fillId="0" borderId="33" xfId="12" applyFont="1" applyBorder="1">
      <alignment vertical="center"/>
    </xf>
    <xf numFmtId="0" fontId="90" fillId="0" borderId="33" xfId="12" applyFont="1" applyBorder="1" applyAlignment="1">
      <alignment horizontal="center" vertical="center"/>
    </xf>
    <xf numFmtId="38" fontId="29" fillId="0" borderId="49" xfId="14" applyFont="1" applyFill="1" applyBorder="1" applyAlignment="1">
      <alignment vertical="center"/>
    </xf>
    <xf numFmtId="38" fontId="35" fillId="0" borderId="49" xfId="14" applyFont="1" applyBorder="1" applyAlignment="1">
      <alignment vertical="center"/>
    </xf>
    <xf numFmtId="38" fontId="29" fillId="0" borderId="50" xfId="14" applyFont="1" applyFill="1" applyBorder="1" applyAlignment="1">
      <alignment vertical="center"/>
    </xf>
    <xf numFmtId="38" fontId="35" fillId="0" borderId="50" xfId="14" applyFont="1" applyBorder="1" applyAlignment="1">
      <alignment vertical="center"/>
    </xf>
    <xf numFmtId="0" fontId="89" fillId="0" borderId="76" xfId="12" applyFont="1" applyBorder="1" applyAlignment="1">
      <alignment horizontal="center" vertical="center"/>
    </xf>
    <xf numFmtId="0" fontId="90" fillId="0" borderId="76" xfId="12" applyFont="1" applyBorder="1" applyAlignment="1">
      <alignment horizontal="center" vertical="center"/>
    </xf>
    <xf numFmtId="38" fontId="35" fillId="0" borderId="80" xfId="14" applyFont="1" applyBorder="1">
      <alignment vertical="center"/>
    </xf>
    <xf numFmtId="38" fontId="29" fillId="9" borderId="132" xfId="14" applyFont="1" applyFill="1" applyBorder="1" applyAlignment="1">
      <alignment vertical="center"/>
    </xf>
    <xf numFmtId="38" fontId="35" fillId="9" borderId="133" xfId="14" applyFont="1" applyFill="1" applyBorder="1" applyAlignment="1">
      <alignment vertical="center"/>
    </xf>
    <xf numFmtId="38" fontId="29" fillId="9" borderId="134" xfId="14" applyFont="1" applyFill="1" applyBorder="1" applyAlignment="1">
      <alignment vertical="center"/>
    </xf>
    <xf numFmtId="38" fontId="35" fillId="9" borderId="136" xfId="14" applyFont="1" applyFill="1" applyBorder="1" applyAlignment="1">
      <alignment vertical="center"/>
    </xf>
    <xf numFmtId="38" fontId="35" fillId="9" borderId="137" xfId="14" applyFont="1" applyFill="1" applyBorder="1" applyAlignment="1">
      <alignment vertical="center"/>
    </xf>
    <xf numFmtId="38" fontId="35" fillId="9" borderId="139" xfId="14" applyFont="1" applyFill="1" applyBorder="1" applyAlignment="1">
      <alignment vertical="center"/>
    </xf>
    <xf numFmtId="0" fontId="90" fillId="0" borderId="49" xfId="12" applyFont="1" applyBorder="1" applyAlignment="1">
      <alignment vertical="center"/>
    </xf>
    <xf numFmtId="0" fontId="91" fillId="0" borderId="76" xfId="12" applyFont="1" applyBorder="1" applyAlignment="1">
      <alignment horizontal="center" vertical="center"/>
    </xf>
    <xf numFmtId="38" fontId="35" fillId="5" borderId="134" xfId="12" applyNumberFormat="1" applyFont="1" applyFill="1" applyBorder="1" applyAlignment="1">
      <alignment vertical="center"/>
    </xf>
    <xf numFmtId="38" fontId="35" fillId="5" borderId="135" xfId="12" applyNumberFormat="1" applyFont="1" applyFill="1" applyBorder="1" applyAlignment="1">
      <alignment vertical="center"/>
    </xf>
    <xf numFmtId="38" fontId="35" fillId="5" borderId="136" xfId="12" applyNumberFormat="1" applyFont="1" applyFill="1" applyBorder="1" applyAlignment="1">
      <alignment vertical="center"/>
    </xf>
    <xf numFmtId="38" fontId="35" fillId="5" borderId="137" xfId="12" applyNumberFormat="1" applyFont="1" applyFill="1" applyBorder="1" applyAlignment="1">
      <alignment vertical="center"/>
    </xf>
    <xf numFmtId="38" fontId="35" fillId="5" borderId="138" xfId="12" applyNumberFormat="1" applyFont="1" applyFill="1" applyBorder="1" applyAlignment="1">
      <alignment vertical="center"/>
    </xf>
    <xf numFmtId="0" fontId="90" fillId="0" borderId="49" xfId="12" applyFont="1" applyBorder="1">
      <alignment vertical="center"/>
    </xf>
    <xf numFmtId="0" fontId="90" fillId="0" borderId="49" xfId="12" applyFont="1" applyFill="1" applyBorder="1" applyAlignment="1">
      <alignment horizontal="left" vertical="center"/>
    </xf>
    <xf numFmtId="0" fontId="92" fillId="0" borderId="49" xfId="12" applyFont="1" applyBorder="1">
      <alignment vertical="center"/>
    </xf>
    <xf numFmtId="0" fontId="93" fillId="0" borderId="0" xfId="18" applyFont="1" applyBorder="1" applyAlignment="1">
      <alignment vertical="center"/>
    </xf>
    <xf numFmtId="189" fontId="33" fillId="0" borderId="160" xfId="18" applyNumberFormat="1" applyFont="1" applyBorder="1" applyAlignment="1">
      <alignment horizontal="right" vertical="center"/>
    </xf>
    <xf numFmtId="189" fontId="63" fillId="0" borderId="160" xfId="20" applyNumberFormat="1" applyFont="1" applyBorder="1" applyAlignment="1">
      <alignment horizontal="right" vertical="center"/>
    </xf>
    <xf numFmtId="189" fontId="63" fillId="0" borderId="107" xfId="20" applyNumberFormat="1" applyFont="1" applyBorder="1" applyAlignment="1">
      <alignment horizontal="right" vertical="center"/>
    </xf>
    <xf numFmtId="189" fontId="33" fillId="0" borderId="107" xfId="20" applyNumberFormat="1" applyFont="1" applyBorder="1" applyAlignment="1">
      <alignment horizontal="right" vertical="center"/>
    </xf>
    <xf numFmtId="189" fontId="33" fillId="0" borderId="107" xfId="20" applyNumberFormat="1" applyFont="1" applyFill="1" applyBorder="1" applyAlignment="1">
      <alignment horizontal="right" vertical="center"/>
    </xf>
    <xf numFmtId="189" fontId="33" fillId="0" borderId="165" xfId="20" applyNumberFormat="1" applyFont="1" applyBorder="1" applyAlignment="1">
      <alignment horizontal="right" vertical="center"/>
    </xf>
    <xf numFmtId="189" fontId="64" fillId="0" borderId="178" xfId="20" applyNumberFormat="1" applyFont="1" applyBorder="1" applyAlignment="1">
      <alignment horizontal="right" vertical="center"/>
    </xf>
    <xf numFmtId="189" fontId="33" fillId="0" borderId="177" xfId="20" applyNumberFormat="1" applyFont="1" applyBorder="1" applyAlignment="1">
      <alignment horizontal="right" vertical="center"/>
    </xf>
    <xf numFmtId="189" fontId="33" fillId="7" borderId="159" xfId="20" applyNumberFormat="1" applyFont="1" applyFill="1" applyBorder="1" applyAlignment="1">
      <alignment horizontal="left" vertical="center"/>
    </xf>
    <xf numFmtId="189" fontId="33" fillId="7" borderId="79" xfId="20" applyNumberFormat="1" applyFont="1" applyFill="1" applyBorder="1" applyAlignment="1">
      <alignment horizontal="left" vertical="center"/>
    </xf>
    <xf numFmtId="38" fontId="33" fillId="7" borderId="4" xfId="19" applyFont="1" applyFill="1" applyBorder="1" applyAlignment="1">
      <alignment horizontal="right" vertical="center"/>
    </xf>
    <xf numFmtId="0" fontId="33" fillId="7" borderId="5" xfId="18" applyNumberFormat="1" applyFont="1" applyFill="1" applyBorder="1" applyAlignment="1">
      <alignment horizontal="left" vertical="center"/>
    </xf>
    <xf numFmtId="189" fontId="33" fillId="7" borderId="114" xfId="18" applyNumberFormat="1" applyFont="1" applyFill="1" applyBorder="1" applyAlignment="1">
      <alignment horizontal="right" vertical="center"/>
    </xf>
    <xf numFmtId="189" fontId="33" fillId="7" borderId="0" xfId="18" applyNumberFormat="1" applyFont="1" applyFill="1" applyBorder="1" applyAlignment="1">
      <alignment horizontal="right" vertical="center"/>
    </xf>
    <xf numFmtId="189" fontId="33" fillId="7" borderId="5" xfId="18" applyNumberFormat="1" applyFont="1" applyFill="1" applyBorder="1" applyAlignment="1">
      <alignment horizontal="right" vertical="center"/>
    </xf>
    <xf numFmtId="189" fontId="33" fillId="7" borderId="160" xfId="18" applyNumberFormat="1" applyFont="1" applyFill="1" applyBorder="1" applyAlignment="1">
      <alignment horizontal="right" vertical="center"/>
    </xf>
    <xf numFmtId="38" fontId="33" fillId="7" borderId="6" xfId="19" applyFont="1" applyFill="1" applyBorder="1" applyAlignment="1">
      <alignment horizontal="right" vertical="center"/>
    </xf>
    <xf numFmtId="189" fontId="33" fillId="7" borderId="161" xfId="20" applyNumberFormat="1" applyFont="1" applyFill="1" applyBorder="1" applyAlignment="1">
      <alignment horizontal="left" vertical="center"/>
    </xf>
    <xf numFmtId="189" fontId="33" fillId="7" borderId="76" xfId="20" applyNumberFormat="1" applyFont="1" applyFill="1" applyBorder="1" applyAlignment="1">
      <alignment horizontal="left" vertical="center"/>
    </xf>
    <xf numFmtId="0" fontId="33" fillId="7" borderId="3" xfId="18" applyNumberFormat="1" applyFont="1" applyFill="1" applyBorder="1" applyAlignment="1">
      <alignment horizontal="left" vertical="center"/>
    </xf>
    <xf numFmtId="189" fontId="33" fillId="7" borderId="115" xfId="18" applyNumberFormat="1" applyFont="1" applyFill="1" applyBorder="1" applyAlignment="1">
      <alignment horizontal="right" vertical="center"/>
    </xf>
    <xf numFmtId="189" fontId="33" fillId="7" borderId="2" xfId="18" applyNumberFormat="1" applyFont="1" applyFill="1" applyBorder="1" applyAlignment="1">
      <alignment horizontal="right" vertical="center"/>
    </xf>
    <xf numFmtId="189" fontId="33" fillId="7" borderId="3" xfId="18" applyNumberFormat="1" applyFont="1" applyFill="1" applyBorder="1" applyAlignment="1">
      <alignment horizontal="right" vertical="center"/>
    </xf>
    <xf numFmtId="189" fontId="33" fillId="7" borderId="162" xfId="18" applyNumberFormat="1" applyFont="1" applyFill="1" applyBorder="1" applyAlignment="1">
      <alignment horizontal="right" vertical="center"/>
    </xf>
    <xf numFmtId="189" fontId="33" fillId="7" borderId="158" xfId="20" applyNumberFormat="1" applyFont="1" applyFill="1" applyBorder="1" applyAlignment="1">
      <alignment horizontal="left" vertical="center"/>
    </xf>
    <xf numFmtId="189" fontId="33" fillId="7" borderId="80" xfId="20" applyNumberFormat="1" applyFont="1" applyFill="1" applyBorder="1" applyAlignment="1">
      <alignment horizontal="left" vertical="center"/>
    </xf>
    <xf numFmtId="0" fontId="33" fillId="7" borderId="8" xfId="18" applyNumberFormat="1" applyFont="1" applyFill="1" applyBorder="1" applyAlignment="1">
      <alignment horizontal="left" vertical="center"/>
    </xf>
    <xf numFmtId="189" fontId="33" fillId="7" borderId="116" xfId="18" applyNumberFormat="1" applyFont="1" applyFill="1" applyBorder="1" applyAlignment="1">
      <alignment horizontal="right" vertical="center"/>
    </xf>
    <xf numFmtId="189" fontId="33" fillId="7" borderId="7" xfId="18" applyNumberFormat="1" applyFont="1" applyFill="1" applyBorder="1" applyAlignment="1">
      <alignment horizontal="right" vertical="center"/>
    </xf>
    <xf numFmtId="189" fontId="33" fillId="7" borderId="8" xfId="18" applyNumberFormat="1" applyFont="1" applyFill="1" applyBorder="1" applyAlignment="1">
      <alignment horizontal="right" vertical="center"/>
    </xf>
    <xf numFmtId="189" fontId="33" fillId="7" borderId="163" xfId="18" applyNumberFormat="1" applyFont="1" applyFill="1" applyBorder="1" applyAlignment="1">
      <alignment horizontal="right" vertical="center"/>
    </xf>
    <xf numFmtId="189" fontId="50" fillId="0" borderId="155" xfId="18" applyNumberFormat="1" applyFont="1" applyFill="1" applyBorder="1" applyAlignment="1">
      <alignment horizontal="center" vertical="center"/>
    </xf>
    <xf numFmtId="189" fontId="50" fillId="0" borderId="183" xfId="18" applyNumberFormat="1" applyFont="1" applyFill="1" applyBorder="1" applyAlignment="1">
      <alignment horizontal="center" vertical="center"/>
    </xf>
    <xf numFmtId="189" fontId="50" fillId="0" borderId="184" xfId="18" applyNumberFormat="1" applyFont="1" applyFill="1" applyBorder="1" applyAlignment="1">
      <alignment horizontal="center" vertical="center"/>
    </xf>
    <xf numFmtId="189" fontId="50" fillId="0" borderId="185" xfId="18" applyNumberFormat="1" applyFont="1" applyFill="1" applyBorder="1" applyAlignment="1">
      <alignment horizontal="center" vertical="center"/>
    </xf>
    <xf numFmtId="189" fontId="50" fillId="0" borderId="186" xfId="18" applyNumberFormat="1" applyFont="1" applyFill="1" applyBorder="1" applyAlignment="1">
      <alignment horizontal="center" vertical="center"/>
    </xf>
    <xf numFmtId="189" fontId="50" fillId="0" borderId="187" xfId="18" applyNumberFormat="1" applyFont="1" applyFill="1" applyBorder="1" applyAlignment="1">
      <alignment horizontal="center" vertical="center"/>
    </xf>
    <xf numFmtId="189" fontId="95" fillId="0" borderId="153" xfId="18" applyNumberFormat="1" applyFont="1" applyFill="1" applyBorder="1" applyAlignment="1">
      <alignment horizontal="center" vertical="center"/>
    </xf>
    <xf numFmtId="189" fontId="95" fillId="0" borderId="154" xfId="18" applyNumberFormat="1" applyFont="1" applyFill="1" applyBorder="1" applyAlignment="1">
      <alignment horizontal="center" vertical="center" wrapText="1"/>
    </xf>
    <xf numFmtId="189" fontId="33" fillId="5" borderId="80" xfId="20" applyNumberFormat="1" applyFont="1" applyFill="1" applyBorder="1" applyAlignment="1">
      <alignment horizontal="left" vertical="center"/>
    </xf>
    <xf numFmtId="38" fontId="33" fillId="5" borderId="6" xfId="19" applyFont="1" applyFill="1" applyBorder="1" applyAlignment="1">
      <alignment horizontal="right" vertical="center"/>
    </xf>
    <xf numFmtId="0" fontId="33" fillId="5" borderId="8" xfId="18" applyNumberFormat="1" applyFont="1" applyFill="1" applyBorder="1" applyAlignment="1">
      <alignment horizontal="left" vertical="center"/>
    </xf>
    <xf numFmtId="189" fontId="33" fillId="5" borderId="4" xfId="20" applyNumberFormat="1" applyFont="1" applyFill="1" applyBorder="1" applyAlignment="1">
      <alignment horizontal="left" vertical="center"/>
    </xf>
    <xf numFmtId="38" fontId="33" fillId="5" borderId="4" xfId="19" applyFont="1" applyFill="1" applyBorder="1" applyAlignment="1">
      <alignment horizontal="right" vertical="center"/>
    </xf>
    <xf numFmtId="0" fontId="33" fillId="5" borderId="3" xfId="18" applyNumberFormat="1" applyFont="1" applyFill="1" applyBorder="1" applyAlignment="1">
      <alignment horizontal="left" vertical="center"/>
    </xf>
    <xf numFmtId="0" fontId="33" fillId="5" borderId="5" xfId="18" applyNumberFormat="1" applyFont="1" applyFill="1" applyBorder="1" applyAlignment="1">
      <alignment horizontal="left" vertical="center"/>
    </xf>
    <xf numFmtId="189" fontId="33" fillId="5" borderId="6" xfId="20" applyNumberFormat="1" applyFont="1" applyFill="1" applyBorder="1" applyAlignment="1">
      <alignment horizontal="left" vertical="center"/>
    </xf>
    <xf numFmtId="0" fontId="33" fillId="5" borderId="83" xfId="18" applyNumberFormat="1" applyFont="1" applyFill="1" applyBorder="1" applyAlignment="1">
      <alignment horizontal="left" vertical="center"/>
    </xf>
    <xf numFmtId="189" fontId="33" fillId="7" borderId="166" xfId="20" applyNumberFormat="1" applyFont="1" applyFill="1" applyBorder="1" applyAlignment="1">
      <alignment horizontal="left" vertical="center"/>
    </xf>
    <xf numFmtId="189" fontId="33" fillId="7" borderId="100" xfId="20" applyNumberFormat="1" applyFont="1" applyFill="1" applyBorder="1" applyAlignment="1">
      <alignment horizontal="left" vertical="center"/>
    </xf>
    <xf numFmtId="0" fontId="33" fillId="7" borderId="18" xfId="18" applyNumberFormat="1" applyFont="1" applyFill="1" applyBorder="1" applyAlignment="1">
      <alignment horizontal="left" vertical="center"/>
    </xf>
    <xf numFmtId="189" fontId="33" fillId="7" borderId="19" xfId="20" applyNumberFormat="1" applyFont="1" applyFill="1" applyBorder="1" applyAlignment="1">
      <alignment horizontal="left" vertical="center"/>
    </xf>
    <xf numFmtId="189" fontId="33" fillId="7" borderId="118" xfId="20" applyNumberFormat="1" applyFont="1" applyFill="1" applyBorder="1" applyAlignment="1">
      <alignment horizontal="right" vertical="center"/>
    </xf>
    <xf numFmtId="189" fontId="33" fillId="7" borderId="18" xfId="20" applyNumberFormat="1" applyFont="1" applyFill="1" applyBorder="1" applyAlignment="1">
      <alignment horizontal="right" vertical="center"/>
    </xf>
    <xf numFmtId="189" fontId="33" fillId="7" borderId="19" xfId="20" applyNumberFormat="1" applyFont="1" applyFill="1" applyBorder="1" applyAlignment="1">
      <alignment horizontal="right" vertical="center"/>
    </xf>
    <xf numFmtId="189" fontId="33" fillId="7" borderId="167" xfId="20" applyNumberFormat="1" applyFont="1" applyFill="1" applyBorder="1" applyAlignment="1">
      <alignment horizontal="right" vertical="center"/>
    </xf>
    <xf numFmtId="0" fontId="33" fillId="7" borderId="60" xfId="18" applyNumberFormat="1" applyFont="1" applyFill="1" applyBorder="1" applyAlignment="1">
      <alignment horizontal="left" vertical="center"/>
    </xf>
    <xf numFmtId="189" fontId="33" fillId="7" borderId="8" xfId="20" applyNumberFormat="1" applyFont="1" applyFill="1" applyBorder="1" applyAlignment="1">
      <alignment horizontal="left" vertical="center"/>
    </xf>
    <xf numFmtId="189" fontId="33" fillId="7" borderId="116" xfId="20" applyNumberFormat="1" applyFont="1" applyFill="1" applyBorder="1" applyAlignment="1">
      <alignment horizontal="right" vertical="center"/>
    </xf>
    <xf numFmtId="189" fontId="33" fillId="7" borderId="7" xfId="20" applyNumberFormat="1" applyFont="1" applyFill="1" applyBorder="1" applyAlignment="1">
      <alignment horizontal="right" vertical="center"/>
    </xf>
    <xf numFmtId="189" fontId="33" fillId="7" borderId="8" xfId="20" applyNumberFormat="1" applyFont="1" applyFill="1" applyBorder="1" applyAlignment="1">
      <alignment horizontal="right" vertical="center"/>
    </xf>
    <xf numFmtId="189" fontId="33" fillId="7" borderId="165" xfId="20" applyNumberFormat="1" applyFont="1" applyFill="1" applyBorder="1" applyAlignment="1">
      <alignment horizontal="right" vertical="center"/>
    </xf>
    <xf numFmtId="0" fontId="33" fillId="7" borderId="7" xfId="18" applyNumberFormat="1" applyFont="1" applyFill="1" applyBorder="1" applyAlignment="1">
      <alignment horizontal="left" vertical="center"/>
    </xf>
    <xf numFmtId="0" fontId="33" fillId="5" borderId="80" xfId="18" applyNumberFormat="1" applyFont="1" applyFill="1" applyBorder="1" applyAlignment="1">
      <alignment horizontal="left" vertical="center"/>
    </xf>
    <xf numFmtId="0" fontId="33" fillId="5" borderId="7" xfId="18" applyNumberFormat="1" applyFont="1" applyFill="1" applyBorder="1" applyAlignment="1">
      <alignment horizontal="left" vertical="center"/>
    </xf>
    <xf numFmtId="0" fontId="33" fillId="5" borderId="77" xfId="18" applyNumberFormat="1" applyFont="1" applyFill="1" applyBorder="1" applyAlignment="1">
      <alignment horizontal="left" vertical="center"/>
    </xf>
    <xf numFmtId="0" fontId="33" fillId="5" borderId="75" xfId="18" applyNumberFormat="1" applyFont="1" applyFill="1" applyBorder="1" applyAlignment="1">
      <alignment horizontal="left" vertical="center"/>
    </xf>
    <xf numFmtId="0" fontId="33" fillId="5" borderId="21" xfId="18" applyNumberFormat="1" applyFont="1" applyFill="1" applyBorder="1" applyAlignment="1">
      <alignment horizontal="left" vertical="center"/>
    </xf>
    <xf numFmtId="0" fontId="33" fillId="5" borderId="101" xfId="18" applyNumberFormat="1" applyFont="1" applyFill="1" applyBorder="1" applyAlignment="1">
      <alignment horizontal="left" vertical="center"/>
    </xf>
    <xf numFmtId="0" fontId="33" fillId="5" borderId="78" xfId="18" applyNumberFormat="1" applyFont="1" applyFill="1" applyBorder="1" applyAlignment="1">
      <alignment horizontal="left" vertical="center"/>
    </xf>
    <xf numFmtId="0" fontId="33" fillId="5" borderId="58" xfId="18" applyNumberFormat="1" applyFont="1" applyFill="1" applyBorder="1" applyAlignment="1">
      <alignment horizontal="left" vertical="center"/>
    </xf>
    <xf numFmtId="0" fontId="33" fillId="5" borderId="121" xfId="18" applyNumberFormat="1" applyFont="1" applyFill="1" applyBorder="1" applyAlignment="1">
      <alignment horizontal="left" vertical="center"/>
    </xf>
    <xf numFmtId="0" fontId="33" fillId="5" borderId="60" xfId="18" applyNumberFormat="1" applyFont="1" applyFill="1" applyBorder="1" applyAlignment="1">
      <alignment horizontal="left" vertical="center"/>
    </xf>
    <xf numFmtId="0" fontId="33" fillId="5" borderId="138" xfId="18" applyNumberFormat="1" applyFont="1" applyFill="1" applyBorder="1" applyAlignment="1">
      <alignment horizontal="left" vertical="center"/>
    </xf>
    <xf numFmtId="0" fontId="33" fillId="5" borderId="176" xfId="18" applyNumberFormat="1" applyFont="1" applyFill="1" applyBorder="1" applyAlignment="1">
      <alignment horizontal="left" vertical="center"/>
    </xf>
    <xf numFmtId="189" fontId="96" fillId="0" borderId="162" xfId="20" applyNumberFormat="1" applyFont="1" applyFill="1" applyBorder="1" applyAlignment="1">
      <alignment horizontal="left" vertical="center"/>
    </xf>
    <xf numFmtId="189" fontId="96" fillId="0" borderId="160" xfId="20" applyNumberFormat="1" applyFont="1" applyFill="1" applyBorder="1" applyAlignment="1">
      <alignment horizontal="left" vertical="center"/>
    </xf>
    <xf numFmtId="189" fontId="96" fillId="0" borderId="160" xfId="20" applyNumberFormat="1" applyFont="1" applyBorder="1" applyAlignment="1">
      <alignment horizontal="left" vertical="center"/>
    </xf>
    <xf numFmtId="189" fontId="97" fillId="5" borderId="158" xfId="20" applyNumberFormat="1" applyFont="1" applyFill="1" applyBorder="1" applyAlignment="1">
      <alignment horizontal="left" vertical="center"/>
    </xf>
    <xf numFmtId="189" fontId="97" fillId="5" borderId="159" xfId="20" applyNumberFormat="1" applyFont="1" applyFill="1" applyBorder="1" applyAlignment="1">
      <alignment horizontal="left" vertical="center"/>
    </xf>
    <xf numFmtId="189" fontId="97" fillId="5" borderId="140" xfId="20" applyNumberFormat="1" applyFont="1" applyFill="1" applyBorder="1" applyAlignment="1">
      <alignment horizontal="left" vertical="center"/>
    </xf>
    <xf numFmtId="0" fontId="97" fillId="5" borderId="158" xfId="18" applyNumberFormat="1" applyFont="1" applyFill="1" applyBorder="1" applyAlignment="1">
      <alignment horizontal="left" vertical="center"/>
    </xf>
    <xf numFmtId="0" fontId="97" fillId="5" borderId="168" xfId="18" applyNumberFormat="1" applyFont="1" applyFill="1" applyBorder="1" applyAlignment="1">
      <alignment horizontal="left" vertical="center"/>
    </xf>
    <xf numFmtId="0" fontId="97" fillId="5" borderId="169" xfId="18" applyNumberFormat="1" applyFont="1" applyFill="1" applyBorder="1" applyAlignment="1">
      <alignment horizontal="left" vertical="center"/>
    </xf>
    <xf numFmtId="0" fontId="97" fillId="5" borderId="171" xfId="18" applyNumberFormat="1" applyFont="1" applyFill="1" applyBorder="1" applyAlignment="1">
      <alignment horizontal="left" vertical="center"/>
    </xf>
    <xf numFmtId="0" fontId="97" fillId="5" borderId="173" xfId="18" applyNumberFormat="1" applyFont="1" applyFill="1" applyBorder="1" applyAlignment="1">
      <alignment horizontal="left" vertical="center"/>
    </xf>
    <xf numFmtId="0" fontId="97" fillId="5" borderId="175" xfId="18" applyNumberFormat="1" applyFont="1" applyFill="1" applyBorder="1" applyAlignment="1">
      <alignment horizontal="left" vertical="center"/>
    </xf>
    <xf numFmtId="189" fontId="97" fillId="14" borderId="140" xfId="20" applyNumberFormat="1" applyFont="1" applyFill="1" applyBorder="1" applyAlignment="1">
      <alignment horizontal="left" vertical="center"/>
    </xf>
    <xf numFmtId="38" fontId="33" fillId="14" borderId="6" xfId="19" applyFont="1" applyFill="1" applyBorder="1" applyAlignment="1">
      <alignment horizontal="right" vertical="center"/>
    </xf>
    <xf numFmtId="0" fontId="33" fillId="14" borderId="83" xfId="18" applyNumberFormat="1" applyFont="1" applyFill="1" applyBorder="1" applyAlignment="1">
      <alignment horizontal="left" vertical="center"/>
    </xf>
    <xf numFmtId="189" fontId="33" fillId="14" borderId="113" xfId="20" applyNumberFormat="1" applyFont="1" applyFill="1" applyBorder="1" applyAlignment="1">
      <alignment horizontal="right" vertical="center"/>
    </xf>
    <xf numFmtId="189" fontId="33" fillId="14" borderId="117" xfId="20" applyNumberFormat="1" applyFont="1" applyFill="1" applyBorder="1" applyAlignment="1">
      <alignment horizontal="right" vertical="center"/>
    </xf>
    <xf numFmtId="189" fontId="33" fillId="14" borderId="83" xfId="20" applyNumberFormat="1" applyFont="1" applyFill="1" applyBorder="1" applyAlignment="1">
      <alignment horizontal="right" vertical="center"/>
    </xf>
    <xf numFmtId="189" fontId="33" fillId="14" borderId="164" xfId="20" applyNumberFormat="1" applyFont="1" applyFill="1" applyBorder="1" applyAlignment="1">
      <alignment horizontal="right" vertical="center"/>
    </xf>
    <xf numFmtId="0" fontId="97" fillId="14" borderId="169" xfId="18" applyNumberFormat="1" applyFont="1" applyFill="1" applyBorder="1" applyAlignment="1">
      <alignment horizontal="left" vertical="center"/>
    </xf>
    <xf numFmtId="0" fontId="33" fillId="14" borderId="77" xfId="18" applyNumberFormat="1" applyFont="1" applyFill="1" applyBorder="1" applyAlignment="1">
      <alignment horizontal="left" vertical="center"/>
    </xf>
    <xf numFmtId="0" fontId="33" fillId="14" borderId="21" xfId="18" applyNumberFormat="1" applyFont="1" applyFill="1" applyBorder="1" applyAlignment="1">
      <alignment horizontal="left" vertical="center"/>
    </xf>
    <xf numFmtId="189" fontId="33" fillId="14" borderId="119" xfId="20" applyNumberFormat="1" applyFont="1" applyFill="1" applyBorder="1" applyAlignment="1">
      <alignment horizontal="right" vertical="center"/>
    </xf>
    <xf numFmtId="189" fontId="33" fillId="14" borderId="21" xfId="20" applyNumberFormat="1" applyFont="1" applyFill="1" applyBorder="1" applyAlignment="1">
      <alignment horizontal="right" vertical="center"/>
    </xf>
    <xf numFmtId="189" fontId="33" fillId="14" borderId="68" xfId="20" applyNumberFormat="1" applyFont="1" applyFill="1" applyBorder="1" applyAlignment="1">
      <alignment horizontal="right" vertical="center"/>
    </xf>
    <xf numFmtId="189" fontId="33" fillId="14" borderId="170" xfId="20" applyNumberFormat="1" applyFont="1" applyFill="1" applyBorder="1" applyAlignment="1">
      <alignment horizontal="right" vertical="center"/>
    </xf>
    <xf numFmtId="0" fontId="97" fillId="5" borderId="8" xfId="18" applyNumberFormat="1" applyFont="1" applyFill="1" applyBorder="1" applyAlignment="1">
      <alignment horizontal="left" vertical="center"/>
    </xf>
    <xf numFmtId="189" fontId="97" fillId="5" borderId="4" xfId="20" applyNumberFormat="1" applyFont="1" applyFill="1" applyBorder="1" applyAlignment="1">
      <alignment horizontal="left" vertical="center"/>
    </xf>
    <xf numFmtId="189" fontId="97" fillId="5" borderId="49" xfId="20" applyNumberFormat="1" applyFont="1" applyFill="1" applyBorder="1" applyAlignment="1">
      <alignment horizontal="left" vertical="center"/>
    </xf>
    <xf numFmtId="0" fontId="97" fillId="5" borderId="75" xfId="18" applyNumberFormat="1" applyFont="1" applyFill="1" applyBorder="1" applyAlignment="1">
      <alignment horizontal="left" vertical="center"/>
    </xf>
    <xf numFmtId="0" fontId="97" fillId="5" borderId="21" xfId="18" applyNumberFormat="1" applyFont="1" applyFill="1" applyBorder="1" applyAlignment="1">
      <alignment horizontal="left" vertical="center"/>
    </xf>
    <xf numFmtId="0" fontId="97" fillId="5" borderId="58" xfId="18" applyNumberFormat="1" applyFont="1" applyFill="1" applyBorder="1" applyAlignment="1">
      <alignment horizontal="left" vertical="center"/>
    </xf>
    <xf numFmtId="0" fontId="97" fillId="5" borderId="60" xfId="18" applyNumberFormat="1" applyFont="1" applyFill="1" applyBorder="1" applyAlignment="1">
      <alignment horizontal="left" vertical="center"/>
    </xf>
    <xf numFmtId="0" fontId="97" fillId="5" borderId="176" xfId="18" applyNumberFormat="1" applyFont="1" applyFill="1" applyBorder="1" applyAlignment="1">
      <alignment horizontal="left" vertical="center"/>
    </xf>
    <xf numFmtId="0" fontId="97" fillId="5" borderId="7" xfId="18" applyNumberFormat="1" applyFont="1" applyFill="1" applyBorder="1" applyAlignment="1">
      <alignment horizontal="left" vertical="center"/>
    </xf>
    <xf numFmtId="189" fontId="97" fillId="14" borderId="49" xfId="20" applyNumberFormat="1" applyFont="1" applyFill="1" applyBorder="1" applyAlignment="1">
      <alignment horizontal="left" vertical="center"/>
    </xf>
    <xf numFmtId="0" fontId="97" fillId="14" borderId="21" xfId="18" applyNumberFormat="1" applyFont="1" applyFill="1" applyBorder="1" applyAlignment="1">
      <alignment horizontal="left" vertical="center"/>
    </xf>
    <xf numFmtId="189" fontId="33" fillId="5" borderId="113" xfId="18" applyNumberFormat="1" applyFont="1" applyFill="1" applyBorder="1" applyAlignment="1">
      <alignment horizontal="right" vertical="center"/>
    </xf>
    <xf numFmtId="189" fontId="33" fillId="5" borderId="114" xfId="18" applyNumberFormat="1" applyFont="1" applyFill="1" applyBorder="1" applyAlignment="1">
      <alignment horizontal="right" vertical="center"/>
    </xf>
    <xf numFmtId="189" fontId="33" fillId="5" borderId="113" xfId="20" applyNumberFormat="1" applyFont="1" applyFill="1" applyBorder="1" applyAlignment="1">
      <alignment horizontal="right" vertical="center"/>
    </xf>
    <xf numFmtId="189" fontId="33" fillId="5" borderId="114" xfId="20" applyNumberFormat="1" applyFont="1" applyFill="1" applyBorder="1" applyAlignment="1">
      <alignment horizontal="right" vertical="center"/>
    </xf>
    <xf numFmtId="189" fontId="33" fillId="5" borderId="116" xfId="20" applyNumberFormat="1" applyFont="1" applyFill="1" applyBorder="1" applyAlignment="1">
      <alignment horizontal="right" vertical="center"/>
    </xf>
    <xf numFmtId="189" fontId="64" fillId="5" borderId="116" xfId="20" applyNumberFormat="1" applyFont="1" applyFill="1" applyBorder="1" applyAlignment="1">
      <alignment horizontal="right" vertical="center"/>
    </xf>
    <xf numFmtId="189" fontId="33" fillId="5" borderId="118" xfId="20" applyNumberFormat="1" applyFont="1" applyFill="1" applyBorder="1" applyAlignment="1">
      <alignment horizontal="right" vertical="center"/>
    </xf>
    <xf numFmtId="189" fontId="33" fillId="5" borderId="119" xfId="20" applyNumberFormat="1" applyFont="1" applyFill="1" applyBorder="1" applyAlignment="1">
      <alignment horizontal="right" vertical="center"/>
    </xf>
    <xf numFmtId="189" fontId="33" fillId="5" borderId="122" xfId="20" applyNumberFormat="1" applyFont="1" applyFill="1" applyBorder="1" applyAlignment="1">
      <alignment horizontal="right" vertical="center"/>
    </xf>
    <xf numFmtId="189" fontId="33" fillId="5" borderId="177" xfId="20" applyNumberFormat="1" applyFont="1" applyFill="1" applyBorder="1" applyAlignment="1">
      <alignment horizontal="right" vertical="center"/>
    </xf>
    <xf numFmtId="189" fontId="33" fillId="5" borderId="2" xfId="20" applyNumberFormat="1" applyFont="1" applyFill="1" applyBorder="1" applyAlignment="1">
      <alignment horizontal="right" vertical="center"/>
    </xf>
    <xf numFmtId="189" fontId="33" fillId="5" borderId="0" xfId="20" applyNumberFormat="1" applyFont="1" applyFill="1" applyBorder="1" applyAlignment="1">
      <alignment horizontal="right" vertical="center"/>
    </xf>
    <xf numFmtId="189" fontId="33" fillId="5" borderId="7" xfId="20" applyNumberFormat="1" applyFont="1" applyFill="1" applyBorder="1" applyAlignment="1">
      <alignment horizontal="right" vertical="center"/>
    </xf>
    <xf numFmtId="189" fontId="33" fillId="5" borderId="117" xfId="20" applyNumberFormat="1" applyFont="1" applyFill="1" applyBorder="1" applyAlignment="1">
      <alignment horizontal="right" vertical="center"/>
    </xf>
    <xf numFmtId="189" fontId="33" fillId="5" borderId="50" xfId="20" applyNumberFormat="1" applyFont="1" applyFill="1" applyBorder="1" applyAlignment="1">
      <alignment horizontal="right" vertical="center"/>
    </xf>
    <xf numFmtId="189" fontId="33" fillId="5" borderId="75" xfId="20" applyNumberFormat="1" applyFont="1" applyFill="1" applyBorder="1" applyAlignment="1">
      <alignment horizontal="right" vertical="center"/>
    </xf>
    <xf numFmtId="189" fontId="33" fillId="5" borderId="21" xfId="20" applyNumberFormat="1" applyFont="1" applyFill="1" applyBorder="1" applyAlignment="1">
      <alignment horizontal="right" vertical="center"/>
    </xf>
    <xf numFmtId="189" fontId="33" fillId="5" borderId="58" xfId="20" applyNumberFormat="1" applyFont="1" applyFill="1" applyBorder="1" applyAlignment="1">
      <alignment horizontal="right" vertical="center"/>
    </xf>
    <xf numFmtId="189" fontId="33" fillId="5" borderId="60" xfId="20" applyNumberFormat="1" applyFont="1" applyFill="1" applyBorder="1" applyAlignment="1">
      <alignment horizontal="right" vertical="center"/>
    </xf>
    <xf numFmtId="189" fontId="33" fillId="5" borderId="115" xfId="20" applyNumberFormat="1" applyFont="1" applyFill="1" applyBorder="1" applyAlignment="1">
      <alignment horizontal="right" vertical="center"/>
    </xf>
    <xf numFmtId="189" fontId="33" fillId="5" borderId="5" xfId="18" applyNumberFormat="1" applyFont="1" applyFill="1" applyBorder="1" applyAlignment="1">
      <alignment horizontal="right" vertical="center"/>
    </xf>
    <xf numFmtId="189" fontId="33" fillId="5" borderId="5" xfId="20" applyNumberFormat="1" applyFont="1" applyFill="1" applyBorder="1" applyAlignment="1">
      <alignment horizontal="right" vertical="center"/>
    </xf>
    <xf numFmtId="189" fontId="33" fillId="5" borderId="83" xfId="20" applyNumberFormat="1" applyFont="1" applyFill="1" applyBorder="1" applyAlignment="1">
      <alignment horizontal="right" vertical="center"/>
    </xf>
    <xf numFmtId="189" fontId="33" fillId="5" borderId="8" xfId="20" applyNumberFormat="1" applyFont="1" applyFill="1" applyBorder="1" applyAlignment="1">
      <alignment horizontal="right" vertical="center"/>
    </xf>
    <xf numFmtId="189" fontId="33" fillId="5" borderId="19" xfId="20" applyNumberFormat="1" applyFont="1" applyFill="1" applyBorder="1" applyAlignment="1">
      <alignment horizontal="right" vertical="center"/>
    </xf>
    <xf numFmtId="189" fontId="33" fillId="5" borderId="68" xfId="20" applyNumberFormat="1" applyFont="1" applyFill="1" applyBorder="1" applyAlignment="1">
      <alignment horizontal="right" vertical="center"/>
    </xf>
    <xf numFmtId="189" fontId="33" fillId="5" borderId="71" xfId="20" applyNumberFormat="1" applyFont="1" applyFill="1" applyBorder="1" applyAlignment="1">
      <alignment horizontal="right" vertical="center"/>
    </xf>
    <xf numFmtId="189" fontId="33" fillId="5" borderId="69" xfId="20" applyNumberFormat="1" applyFont="1" applyFill="1" applyBorder="1" applyAlignment="1">
      <alignment horizontal="right" vertical="center"/>
    </xf>
    <xf numFmtId="189" fontId="33" fillId="5" borderId="178" xfId="20" applyNumberFormat="1" applyFont="1" applyFill="1" applyBorder="1" applyAlignment="1">
      <alignment horizontal="right" vertical="center"/>
    </xf>
    <xf numFmtId="189" fontId="33" fillId="5" borderId="107" xfId="20" applyNumberFormat="1" applyFont="1" applyFill="1" applyBorder="1" applyAlignment="1">
      <alignment horizontal="right" vertical="center"/>
    </xf>
    <xf numFmtId="189" fontId="33" fillId="5" borderId="164" xfId="20" applyNumberFormat="1" applyFont="1" applyFill="1" applyBorder="1" applyAlignment="1">
      <alignment horizontal="right" vertical="center"/>
    </xf>
    <xf numFmtId="189" fontId="33" fillId="5" borderId="165" xfId="20" applyNumberFormat="1" applyFont="1" applyFill="1" applyBorder="1" applyAlignment="1">
      <alignment horizontal="right" vertical="center"/>
    </xf>
    <xf numFmtId="189" fontId="33" fillId="5" borderId="167" xfId="20" applyNumberFormat="1" applyFont="1" applyFill="1" applyBorder="1" applyAlignment="1">
      <alignment horizontal="right" vertical="center"/>
    </xf>
    <xf numFmtId="189" fontId="33" fillId="5" borderId="170" xfId="20" applyNumberFormat="1" applyFont="1" applyFill="1" applyBorder="1" applyAlignment="1">
      <alignment horizontal="right" vertical="center"/>
    </xf>
    <xf numFmtId="189" fontId="33" fillId="5" borderId="172" xfId="20" applyNumberFormat="1" applyFont="1" applyFill="1" applyBorder="1" applyAlignment="1">
      <alignment horizontal="right" vertical="center"/>
    </xf>
    <xf numFmtId="189" fontId="33" fillId="5" borderId="174" xfId="20" applyNumberFormat="1" applyFont="1" applyFill="1" applyBorder="1" applyAlignment="1">
      <alignment horizontal="right" vertical="center"/>
    </xf>
    <xf numFmtId="0" fontId="38" fillId="0" borderId="151" xfId="13" applyFill="1" applyBorder="1" applyAlignment="1">
      <alignment vertical="center"/>
    </xf>
    <xf numFmtId="0" fontId="18" fillId="0" borderId="159" xfId="12" applyFont="1" applyFill="1" applyBorder="1" applyAlignment="1">
      <alignment vertical="top"/>
    </xf>
    <xf numFmtId="190" fontId="18" fillId="0" borderId="107" xfId="12" applyNumberFormat="1" applyFont="1" applyFill="1" applyBorder="1" applyAlignment="1">
      <alignment horizontal="right" vertical="center"/>
    </xf>
    <xf numFmtId="190" fontId="18" fillId="0" borderId="190" xfId="12" applyNumberFormat="1" applyFont="1" applyFill="1" applyBorder="1" applyAlignment="1">
      <alignment horizontal="right" vertical="center"/>
    </xf>
    <xf numFmtId="190" fontId="18" fillId="0" borderId="191" xfId="12" applyNumberFormat="1" applyFont="1" applyFill="1" applyBorder="1" applyAlignment="1">
      <alignment horizontal="right" vertical="center"/>
    </xf>
    <xf numFmtId="190" fontId="18" fillId="0" borderId="192" xfId="12" applyNumberFormat="1" applyFont="1" applyFill="1" applyBorder="1" applyAlignment="1">
      <alignment horizontal="right" vertical="center"/>
    </xf>
    <xf numFmtId="0" fontId="18" fillId="10" borderId="159" xfId="12" applyFont="1" applyFill="1" applyBorder="1">
      <alignment vertical="center"/>
    </xf>
    <xf numFmtId="190" fontId="18" fillId="0" borderId="107" xfId="12" applyNumberFormat="1" applyFont="1" applyFill="1" applyBorder="1" applyAlignment="1">
      <alignment horizontal="right" vertical="top"/>
    </xf>
    <xf numFmtId="190" fontId="18" fillId="0" borderId="193" xfId="12" applyNumberFormat="1" applyFont="1" applyFill="1" applyBorder="1" applyAlignment="1">
      <alignment horizontal="right" vertical="center"/>
    </xf>
    <xf numFmtId="190" fontId="18" fillId="0" borderId="194" xfId="12" applyNumberFormat="1" applyFont="1" applyFill="1" applyBorder="1" applyAlignment="1">
      <alignment horizontal="right" vertical="center"/>
    </xf>
    <xf numFmtId="190" fontId="18" fillId="0" borderId="195" xfId="12" applyNumberFormat="1" applyFont="1" applyFill="1" applyBorder="1" applyAlignment="1">
      <alignment horizontal="right" vertical="center"/>
    </xf>
    <xf numFmtId="0" fontId="65" fillId="0" borderId="159" xfId="12" applyFont="1" applyFill="1" applyBorder="1">
      <alignment vertical="center"/>
    </xf>
    <xf numFmtId="0" fontId="18" fillId="0" borderId="180" xfId="12" applyFont="1" applyFill="1" applyBorder="1" applyAlignment="1">
      <alignment vertical="top"/>
    </xf>
    <xf numFmtId="0" fontId="65" fillId="0" borderId="188" xfId="12" applyFont="1" applyFill="1" applyBorder="1" applyAlignment="1">
      <alignment horizontal="center" vertical="top" wrapText="1"/>
    </xf>
    <xf numFmtId="0" fontId="65" fillId="0" borderId="104" xfId="12" applyFont="1" applyFill="1" applyBorder="1" applyAlignment="1">
      <alignment horizontal="center" vertical="top" wrapText="1"/>
    </xf>
    <xf numFmtId="0" fontId="65" fillId="0" borderId="105" xfId="12" applyFont="1" applyFill="1" applyBorder="1" applyAlignment="1">
      <alignment horizontal="center" vertical="top" wrapText="1"/>
    </xf>
    <xf numFmtId="0" fontId="65" fillId="0" borderId="4" xfId="12" applyFont="1" applyFill="1" applyBorder="1" applyAlignment="1">
      <alignment horizontal="center" vertical="top" wrapText="1"/>
    </xf>
    <xf numFmtId="0" fontId="65" fillId="0" borderId="0" xfId="12" applyFont="1" applyFill="1" applyBorder="1" applyAlignment="1">
      <alignment horizontal="center" vertical="top" wrapText="1"/>
    </xf>
    <xf numFmtId="0" fontId="65" fillId="0" borderId="2" xfId="12" applyFont="1" applyFill="1" applyBorder="1" applyAlignment="1">
      <alignment horizontal="center" vertical="top" wrapText="1"/>
    </xf>
    <xf numFmtId="0" fontId="98" fillId="0" borderId="2" xfId="12" applyFont="1" applyFill="1" applyBorder="1" applyAlignment="1">
      <alignment vertical="top" wrapText="1"/>
    </xf>
    <xf numFmtId="0" fontId="65" fillId="0" borderId="1" xfId="12" applyFont="1" applyFill="1" applyBorder="1" applyAlignment="1">
      <alignment horizontal="center" vertical="top" wrapText="1"/>
    </xf>
    <xf numFmtId="0" fontId="65" fillId="0" borderId="189" xfId="12" applyFont="1" applyFill="1" applyBorder="1" applyAlignment="1">
      <alignment horizontal="center" vertical="top" wrapText="1"/>
    </xf>
    <xf numFmtId="0" fontId="65" fillId="0" borderId="181" xfId="12" applyFont="1" applyFill="1" applyBorder="1" applyAlignment="1">
      <alignment horizontal="center" vertical="top" wrapText="1"/>
    </xf>
    <xf numFmtId="0" fontId="65" fillId="0" borderId="196" xfId="12" applyFont="1" applyFill="1" applyBorder="1" applyAlignment="1">
      <alignment horizontal="center" vertical="top" wrapText="1"/>
    </xf>
    <xf numFmtId="0" fontId="65" fillId="0" borderId="185" xfId="12" applyFont="1" applyFill="1" applyBorder="1" applyAlignment="1">
      <alignment horizontal="center" vertical="top" wrapText="1"/>
    </xf>
    <xf numFmtId="0" fontId="65" fillId="0" borderId="197" xfId="12" applyFont="1" applyFill="1" applyBorder="1" applyAlignment="1">
      <alignment horizontal="center" vertical="top" wrapText="1"/>
    </xf>
    <xf numFmtId="0" fontId="18" fillId="7" borderId="159" xfId="12" applyFont="1" applyFill="1" applyBorder="1">
      <alignment vertical="center"/>
    </xf>
    <xf numFmtId="190" fontId="18" fillId="7" borderId="4" xfId="12" applyNumberFormat="1" applyFont="1" applyFill="1" applyBorder="1" applyAlignment="1">
      <alignment horizontal="right" vertical="center"/>
    </xf>
    <xf numFmtId="190" fontId="18" fillId="7" borderId="0" xfId="12" applyNumberFormat="1" applyFont="1" applyFill="1" applyBorder="1" applyAlignment="1">
      <alignment horizontal="right" vertical="center"/>
    </xf>
    <xf numFmtId="190" fontId="18" fillId="7" borderId="107" xfId="12" applyNumberFormat="1" applyFont="1" applyFill="1" applyBorder="1" applyAlignment="1">
      <alignment horizontal="right" vertical="center"/>
    </xf>
    <xf numFmtId="190" fontId="18" fillId="7" borderId="44" xfId="12" applyNumberFormat="1" applyFont="1" applyFill="1" applyBorder="1" applyAlignment="1">
      <alignment horizontal="right" vertical="center"/>
    </xf>
    <xf numFmtId="190" fontId="18" fillId="7" borderId="45" xfId="12" applyNumberFormat="1" applyFont="1" applyFill="1" applyBorder="1" applyAlignment="1">
      <alignment horizontal="right" vertical="center"/>
    </xf>
    <xf numFmtId="190" fontId="18" fillId="7" borderId="190" xfId="12" applyNumberFormat="1" applyFont="1" applyFill="1" applyBorder="1" applyAlignment="1">
      <alignment horizontal="right" vertical="center"/>
    </xf>
    <xf numFmtId="190" fontId="18" fillId="7" borderId="109" xfId="12" applyNumberFormat="1" applyFont="1" applyFill="1" applyBorder="1" applyAlignment="1">
      <alignment horizontal="right" vertical="center"/>
    </xf>
    <xf numFmtId="190" fontId="18" fillId="7" borderId="110" xfId="12" applyNumberFormat="1" applyFont="1" applyFill="1" applyBorder="1" applyAlignment="1">
      <alignment horizontal="right" vertical="center"/>
    </xf>
    <xf numFmtId="190" fontId="18" fillId="7" borderId="191" xfId="12" applyNumberFormat="1" applyFont="1" applyFill="1" applyBorder="1" applyAlignment="1">
      <alignment horizontal="right" vertical="center"/>
    </xf>
    <xf numFmtId="0" fontId="65" fillId="5" borderId="159" xfId="12" applyFont="1" applyFill="1" applyBorder="1">
      <alignment vertical="center"/>
    </xf>
    <xf numFmtId="0" fontId="18" fillId="5" borderId="159" xfId="12" applyFont="1" applyFill="1" applyBorder="1">
      <alignment vertical="center"/>
    </xf>
    <xf numFmtId="0" fontId="18" fillId="5" borderId="106" xfId="12" applyFont="1" applyFill="1" applyBorder="1">
      <alignment vertical="center"/>
    </xf>
    <xf numFmtId="0" fontId="18" fillId="5" borderId="175" xfId="12" applyFont="1" applyFill="1" applyBorder="1">
      <alignment vertical="center"/>
    </xf>
    <xf numFmtId="0" fontId="65" fillId="0" borderId="198" xfId="21" applyFont="1" applyFill="1" applyBorder="1" applyAlignment="1">
      <alignment horizontal="center" vertical="center"/>
    </xf>
    <xf numFmtId="0" fontId="65" fillId="0" borderId="136" xfId="21" applyFont="1" applyFill="1" applyBorder="1" applyAlignment="1">
      <alignment horizontal="center" vertical="center"/>
    </xf>
    <xf numFmtId="190" fontId="18" fillId="10" borderId="0" xfId="12" applyNumberFormat="1" applyFont="1" applyFill="1" applyBorder="1" applyAlignment="1">
      <alignment horizontal="right" vertical="center"/>
    </xf>
    <xf numFmtId="190" fontId="18" fillId="10" borderId="110" xfId="12" applyNumberFormat="1" applyFont="1" applyFill="1" applyBorder="1" applyAlignment="1">
      <alignment horizontal="right" vertical="center"/>
    </xf>
    <xf numFmtId="190" fontId="18" fillId="10" borderId="40" xfId="12" applyNumberFormat="1" applyFont="1" applyFill="1" applyBorder="1" applyAlignment="1">
      <alignment horizontal="right" vertical="center"/>
    </xf>
    <xf numFmtId="190" fontId="18" fillId="10" borderId="0" xfId="12" applyNumberFormat="1" applyFont="1" applyFill="1" applyBorder="1" applyAlignment="1">
      <alignment horizontal="right" vertical="top"/>
    </xf>
    <xf numFmtId="0" fontId="93" fillId="0" borderId="0" xfId="18" applyFont="1" applyAlignment="1">
      <alignment vertical="center"/>
    </xf>
    <xf numFmtId="0" fontId="33" fillId="5" borderId="30" xfId="20" applyNumberFormat="1" applyFont="1" applyFill="1" applyBorder="1" applyAlignment="1">
      <alignment horizontal="center" vertical="center"/>
    </xf>
    <xf numFmtId="0" fontId="70" fillId="5" borderId="31" xfId="22" applyNumberFormat="1" applyFont="1" applyFill="1" applyBorder="1" applyAlignment="1">
      <alignment vertical="center"/>
    </xf>
    <xf numFmtId="0" fontId="33" fillId="5" borderId="67" xfId="20" applyNumberFormat="1" applyFont="1" applyFill="1" applyBorder="1" applyAlignment="1">
      <alignment horizontal="center" vertical="center"/>
    </xf>
    <xf numFmtId="0" fontId="33" fillId="5" borderId="57" xfId="20" applyNumberFormat="1" applyFont="1" applyFill="1" applyBorder="1" applyAlignment="1">
      <alignment horizontal="center" vertical="center"/>
    </xf>
    <xf numFmtId="0" fontId="33" fillId="5" borderId="59" xfId="20" applyNumberFormat="1" applyFont="1" applyFill="1" applyBorder="1" applyAlignment="1">
      <alignment horizontal="center" vertical="center"/>
    </xf>
    <xf numFmtId="0" fontId="70" fillId="5" borderId="17" xfId="22" applyNumberFormat="1" applyFont="1" applyFill="1" applyBorder="1" applyAlignment="1">
      <alignment vertical="center"/>
    </xf>
    <xf numFmtId="0" fontId="33" fillId="5" borderId="49" xfId="20" applyNumberFormat="1" applyFont="1" applyFill="1" applyBorder="1" applyAlignment="1">
      <alignment horizontal="center" vertical="center"/>
    </xf>
    <xf numFmtId="0" fontId="33" fillId="5" borderId="27" xfId="20" applyNumberFormat="1" applyFont="1" applyFill="1" applyBorder="1" applyAlignment="1">
      <alignment horizontal="center" vertical="center"/>
    </xf>
    <xf numFmtId="0" fontId="29" fillId="5" borderId="67" xfId="22" applyNumberFormat="1" applyFont="1" applyFill="1" applyBorder="1" applyAlignment="1">
      <alignment horizontal="center" vertical="center"/>
    </xf>
    <xf numFmtId="189" fontId="97" fillId="0" borderId="33" xfId="20" applyNumberFormat="1" applyFont="1" applyFill="1" applyBorder="1" applyAlignment="1">
      <alignment horizontal="center" vertical="center"/>
    </xf>
    <xf numFmtId="0" fontId="97" fillId="0" borderId="19" xfId="18" applyNumberFormat="1" applyFont="1" applyBorder="1" applyAlignment="1">
      <alignment horizontal="left" vertical="center"/>
    </xf>
    <xf numFmtId="0" fontId="97" fillId="0" borderId="68" xfId="18" applyNumberFormat="1" applyFont="1" applyBorder="1" applyAlignment="1">
      <alignment horizontal="left" vertical="center"/>
    </xf>
    <xf numFmtId="0" fontId="97" fillId="0" borderId="69" xfId="18" applyNumberFormat="1" applyFont="1" applyBorder="1" applyAlignment="1">
      <alignment horizontal="left" vertical="center"/>
    </xf>
    <xf numFmtId="0" fontId="97" fillId="0" borderId="83" xfId="18" applyNumberFormat="1" applyFont="1" applyBorder="1" applyAlignment="1">
      <alignment horizontal="left" vertical="center"/>
    </xf>
    <xf numFmtId="0" fontId="102" fillId="0" borderId="0" xfId="18" applyNumberFormat="1" applyFont="1" applyAlignment="1">
      <alignment horizontal="left" vertical="center"/>
    </xf>
    <xf numFmtId="38" fontId="33" fillId="5" borderId="34" xfId="14" applyFont="1" applyFill="1" applyBorder="1" applyAlignment="1">
      <alignment horizontal="right" vertical="center"/>
    </xf>
    <xf numFmtId="177" fontId="33" fillId="5" borderId="36" xfId="18" applyNumberFormat="1" applyFont="1" applyFill="1" applyBorder="1" applyAlignment="1">
      <alignment horizontal="right" vertical="center"/>
    </xf>
    <xf numFmtId="177" fontId="33" fillId="5" borderId="34" xfId="18" applyNumberFormat="1" applyFont="1" applyFill="1" applyBorder="1" applyAlignment="1">
      <alignment horizontal="right" vertical="center"/>
    </xf>
    <xf numFmtId="177" fontId="33" fillId="5" borderId="33" xfId="18" applyNumberFormat="1" applyFont="1" applyFill="1" applyBorder="1" applyAlignment="1">
      <alignment horizontal="right" vertical="center"/>
    </xf>
    <xf numFmtId="177" fontId="33" fillId="0" borderId="53" xfId="18" applyNumberFormat="1" applyFont="1" applyFill="1" applyBorder="1" applyAlignment="1">
      <alignment horizontal="right" vertical="center"/>
    </xf>
    <xf numFmtId="177" fontId="33" fillId="0" borderId="31" xfId="18" applyNumberFormat="1" applyFont="1" applyFill="1" applyBorder="1" applyAlignment="1">
      <alignment horizontal="right" vertical="center"/>
    </xf>
    <xf numFmtId="177" fontId="33" fillId="0" borderId="77" xfId="18" applyNumberFormat="1" applyFont="1" applyFill="1" applyBorder="1" applyAlignment="1">
      <alignment horizontal="right" vertical="center"/>
    </xf>
    <xf numFmtId="189" fontId="97" fillId="0" borderId="185" xfId="20" applyNumberFormat="1" applyFont="1" applyFill="1" applyBorder="1" applyAlignment="1">
      <alignment horizontal="center" vertical="center"/>
    </xf>
    <xf numFmtId="189" fontId="97" fillId="0" borderId="202" xfId="18" applyNumberFormat="1" applyFont="1" applyFill="1" applyBorder="1" applyAlignment="1">
      <alignment horizontal="center" vertical="center"/>
    </xf>
    <xf numFmtId="0" fontId="97" fillId="0" borderId="203" xfId="18" applyNumberFormat="1" applyFont="1" applyFill="1" applyBorder="1" applyAlignment="1">
      <alignment horizontal="center" vertical="center"/>
    </xf>
    <xf numFmtId="189" fontId="97" fillId="0" borderId="204" xfId="18" applyNumberFormat="1" applyFont="1" applyFill="1" applyBorder="1" applyAlignment="1">
      <alignment horizontal="center" vertical="center"/>
    </xf>
    <xf numFmtId="189" fontId="97" fillId="0" borderId="203" xfId="18" applyNumberFormat="1" applyFont="1" applyFill="1" applyBorder="1" applyAlignment="1">
      <alignment horizontal="center" vertical="center" wrapText="1"/>
    </xf>
    <xf numFmtId="0" fontId="97" fillId="0" borderId="204" xfId="18" applyNumberFormat="1" applyFont="1" applyFill="1" applyBorder="1" applyAlignment="1">
      <alignment horizontal="center" vertical="center"/>
    </xf>
    <xf numFmtId="0" fontId="97" fillId="0" borderId="205" xfId="18" applyNumberFormat="1" applyFont="1" applyFill="1" applyBorder="1" applyAlignment="1">
      <alignment horizontal="center" vertical="center"/>
    </xf>
    <xf numFmtId="0" fontId="103" fillId="0" borderId="0" xfId="22" applyFont="1" applyFill="1" applyBorder="1">
      <alignment vertical="center"/>
    </xf>
    <xf numFmtId="0" fontId="50" fillId="0" borderId="159" xfId="15" applyNumberFormat="1" applyFont="1" applyFill="1" applyBorder="1" applyAlignment="1">
      <alignment horizontal="center" vertical="center"/>
    </xf>
    <xf numFmtId="0" fontId="50" fillId="0" borderId="207" xfId="15" applyNumberFormat="1" applyFont="1" applyFill="1" applyBorder="1" applyAlignment="1">
      <alignment horizontal="center" vertical="center"/>
    </xf>
    <xf numFmtId="0" fontId="50" fillId="0" borderId="0" xfId="18" applyNumberFormat="1" applyFont="1" applyFill="1" applyBorder="1" applyAlignment="1">
      <alignment horizontal="left" vertical="center"/>
    </xf>
    <xf numFmtId="0" fontId="50" fillId="0" borderId="175" xfId="15" applyNumberFormat="1" applyFont="1" applyFill="1" applyBorder="1" applyAlignment="1">
      <alignment horizontal="center" vertical="center"/>
    </xf>
    <xf numFmtId="0" fontId="50" fillId="0" borderId="193" xfId="18" applyNumberFormat="1" applyFont="1" applyFill="1" applyBorder="1" applyAlignment="1">
      <alignment horizontal="left" vertical="center"/>
    </xf>
    <xf numFmtId="0" fontId="50" fillId="0" borderId="209" xfId="4" applyNumberFormat="1" applyFont="1" applyFill="1" applyBorder="1" applyAlignment="1">
      <alignment horizontal="center" vertical="center"/>
    </xf>
    <xf numFmtId="0" fontId="50" fillId="0" borderId="210" xfId="4" applyNumberFormat="1" applyFont="1" applyFill="1" applyBorder="1" applyAlignment="1">
      <alignment horizontal="center" vertical="center"/>
    </xf>
    <xf numFmtId="0" fontId="95" fillId="0" borderId="211" xfId="18" applyNumberFormat="1" applyFont="1" applyFill="1" applyBorder="1" applyAlignment="1">
      <alignment horizontal="center" vertical="center"/>
    </xf>
    <xf numFmtId="177" fontId="50" fillId="5" borderId="199" xfId="18" applyNumberFormat="1" applyFont="1" applyFill="1" applyBorder="1" applyAlignment="1">
      <alignment horizontal="right" vertical="center"/>
    </xf>
    <xf numFmtId="177" fontId="50" fillId="5" borderId="208" xfId="18" applyNumberFormat="1" applyFont="1" applyFill="1" applyBorder="1" applyAlignment="1">
      <alignment horizontal="right" vertical="center"/>
    </xf>
    <xf numFmtId="177" fontId="50" fillId="5" borderId="201" xfId="18" applyNumberFormat="1" applyFont="1" applyFill="1" applyBorder="1" applyAlignment="1">
      <alignment horizontal="right" vertical="center"/>
    </xf>
    <xf numFmtId="0" fontId="104" fillId="0" borderId="0" xfId="12" applyFont="1">
      <alignment vertical="center"/>
    </xf>
    <xf numFmtId="0" fontId="50" fillId="0" borderId="103" xfId="4" applyNumberFormat="1" applyFont="1" applyFill="1" applyBorder="1" applyAlignment="1">
      <alignment vertical="center"/>
    </xf>
    <xf numFmtId="0" fontId="50" fillId="0" borderId="152" xfId="4" applyNumberFormat="1" applyFont="1" applyFill="1" applyBorder="1" applyAlignment="1">
      <alignment vertical="center"/>
    </xf>
    <xf numFmtId="0" fontId="50" fillId="0" borderId="106" xfId="4" applyNumberFormat="1" applyFont="1" applyFill="1" applyBorder="1" applyAlignment="1">
      <alignment vertical="center"/>
    </xf>
    <xf numFmtId="0" fontId="50" fillId="0" borderId="137" xfId="15" applyNumberFormat="1" applyFont="1" applyFill="1" applyBorder="1" applyAlignment="1">
      <alignment horizontal="center" vertical="center"/>
    </xf>
    <xf numFmtId="0" fontId="50" fillId="0" borderId="138" xfId="15" applyNumberFormat="1" applyFont="1" applyFill="1" applyBorder="1" applyAlignment="1">
      <alignment vertical="center"/>
    </xf>
    <xf numFmtId="177" fontId="49" fillId="0" borderId="138" xfId="12" applyNumberFormat="1" applyFont="1" applyBorder="1">
      <alignment vertical="center"/>
    </xf>
    <xf numFmtId="0" fontId="49" fillId="0" borderId="138" xfId="12" applyFont="1" applyBorder="1">
      <alignment vertical="center"/>
    </xf>
    <xf numFmtId="0" fontId="50" fillId="0" borderId="214" xfId="4" applyNumberFormat="1" applyFont="1" applyFill="1" applyBorder="1" applyAlignment="1">
      <alignment vertical="center"/>
    </xf>
    <xf numFmtId="0" fontId="50" fillId="0" borderId="182" xfId="4" applyNumberFormat="1" applyFont="1" applyFill="1" applyBorder="1" applyAlignment="1">
      <alignment vertical="center"/>
    </xf>
    <xf numFmtId="0" fontId="49" fillId="0" borderId="206" xfId="12" applyFont="1" applyBorder="1" applyAlignment="1">
      <alignment horizontal="center" vertical="center"/>
    </xf>
    <xf numFmtId="0" fontId="103" fillId="0" borderId="212" xfId="12" applyFont="1" applyBorder="1" applyAlignment="1">
      <alignment horizontal="center" vertical="center"/>
    </xf>
    <xf numFmtId="0" fontId="105" fillId="0" borderId="79" xfId="12" applyFont="1" applyBorder="1" applyAlignment="1">
      <alignment horizontal="center" vertical="center"/>
    </xf>
    <xf numFmtId="0" fontId="103" fillId="0" borderId="79" xfId="12" applyFont="1" applyBorder="1" applyAlignment="1">
      <alignment horizontal="center" vertical="center"/>
    </xf>
    <xf numFmtId="0" fontId="50" fillId="5" borderId="79" xfId="15" applyNumberFormat="1" applyFont="1" applyFill="1" applyBorder="1" applyAlignment="1">
      <alignment vertical="center"/>
    </xf>
    <xf numFmtId="0" fontId="50" fillId="5" borderId="112" xfId="15" applyNumberFormat="1" applyFont="1" applyFill="1" applyBorder="1" applyAlignment="1">
      <alignment vertical="center"/>
    </xf>
    <xf numFmtId="177" fontId="49" fillId="5" borderId="79" xfId="12" applyNumberFormat="1" applyFont="1" applyFill="1" applyBorder="1">
      <alignment vertical="center"/>
    </xf>
    <xf numFmtId="177" fontId="49" fillId="5" borderId="112" xfId="12" applyNumberFormat="1" applyFont="1" applyFill="1" applyBorder="1">
      <alignment vertical="center"/>
    </xf>
    <xf numFmtId="177" fontId="18" fillId="8" borderId="72" xfId="0" applyNumberFormat="1" applyFont="1" applyFill="1" applyBorder="1" applyAlignment="1">
      <alignment vertical="center"/>
    </xf>
    <xf numFmtId="177" fontId="18" fillId="8" borderId="13" xfId="0" applyNumberFormat="1" applyFont="1" applyFill="1" applyBorder="1" applyAlignment="1">
      <alignment vertical="center"/>
    </xf>
    <xf numFmtId="177" fontId="18" fillId="8" borderId="53" xfId="0" applyNumberFormat="1" applyFont="1" applyFill="1" applyBorder="1" applyAlignment="1">
      <alignment vertical="center"/>
    </xf>
    <xf numFmtId="0" fontId="44" fillId="5" borderId="143" xfId="12" applyFont="1" applyFill="1" applyBorder="1" applyAlignment="1" applyProtection="1">
      <alignment vertical="center"/>
      <protection locked="0"/>
    </xf>
    <xf numFmtId="0" fontId="44" fillId="5" borderId="144" xfId="12" applyFont="1" applyFill="1" applyBorder="1" applyAlignment="1" applyProtection="1">
      <alignment vertical="center"/>
      <protection locked="0"/>
    </xf>
    <xf numFmtId="0" fontId="44" fillId="5" borderId="142" xfId="12" applyFont="1" applyFill="1" applyBorder="1" applyAlignment="1" applyProtection="1">
      <alignment vertical="center"/>
      <protection locked="0"/>
    </xf>
    <xf numFmtId="0" fontId="103" fillId="5" borderId="213" xfId="12" applyFont="1" applyFill="1" applyBorder="1" applyAlignment="1">
      <alignment horizontal="center" vertical="center"/>
    </xf>
    <xf numFmtId="0" fontId="105" fillId="5" borderId="199" xfId="12" applyFont="1" applyFill="1" applyBorder="1" applyAlignment="1">
      <alignment horizontal="center" vertical="center"/>
    </xf>
    <xf numFmtId="0" fontId="49" fillId="5" borderId="215" xfId="12" applyFont="1" applyFill="1" applyBorder="1" applyAlignment="1">
      <alignment horizontal="center" vertical="center"/>
    </xf>
    <xf numFmtId="177" fontId="49" fillId="5" borderId="199" xfId="12" applyNumberFormat="1" applyFont="1" applyFill="1" applyBorder="1">
      <alignment vertical="center"/>
    </xf>
    <xf numFmtId="177" fontId="49" fillId="5" borderId="208" xfId="12" applyNumberFormat="1" applyFont="1" applyFill="1" applyBorder="1">
      <alignment vertical="center"/>
    </xf>
    <xf numFmtId="177" fontId="49" fillId="5" borderId="139" xfId="12" applyNumberFormat="1" applyFont="1" applyFill="1" applyBorder="1">
      <alignment vertical="center"/>
    </xf>
    <xf numFmtId="38" fontId="42" fillId="5" borderId="130" xfId="14" applyFont="1" applyFill="1" applyBorder="1" applyProtection="1">
      <alignment vertical="center"/>
      <protection locked="0"/>
    </xf>
    <xf numFmtId="38" fontId="42" fillId="5" borderId="132" xfId="14" applyFont="1" applyFill="1" applyBorder="1" applyProtection="1">
      <alignment vertical="center"/>
      <protection locked="0"/>
    </xf>
    <xf numFmtId="38" fontId="42" fillId="5" borderId="133" xfId="14" applyFont="1" applyFill="1" applyBorder="1" applyProtection="1">
      <alignment vertical="center"/>
      <protection locked="0"/>
    </xf>
    <xf numFmtId="38" fontId="42" fillId="5" borderId="134" xfId="14" applyFont="1" applyFill="1" applyBorder="1" applyProtection="1">
      <alignment vertical="center"/>
      <protection locked="0"/>
    </xf>
    <xf numFmtId="38" fontId="42" fillId="5" borderId="135" xfId="14" applyFont="1" applyFill="1" applyBorder="1" applyProtection="1">
      <alignment vertical="center"/>
      <protection locked="0"/>
    </xf>
    <xf numFmtId="38" fontId="42" fillId="5" borderId="136" xfId="14" applyFont="1" applyFill="1" applyBorder="1" applyProtection="1">
      <alignment vertical="center"/>
      <protection locked="0"/>
    </xf>
    <xf numFmtId="38" fontId="42" fillId="5" borderId="137" xfId="14" applyFont="1" applyFill="1" applyBorder="1" applyProtection="1">
      <alignment vertical="center"/>
      <protection locked="0"/>
    </xf>
    <xf numFmtId="38" fontId="42" fillId="5" borderId="138" xfId="14" applyFont="1" applyFill="1" applyBorder="1" applyProtection="1">
      <alignment vertical="center"/>
      <protection locked="0"/>
    </xf>
    <xf numFmtId="38" fontId="42" fillId="5" borderId="139" xfId="14" applyFont="1" applyFill="1" applyBorder="1" applyProtection="1">
      <alignment vertical="center"/>
      <protection locked="0"/>
    </xf>
    <xf numFmtId="38" fontId="42" fillId="5" borderId="140" xfId="14" applyFont="1" applyFill="1" applyBorder="1" applyProtection="1">
      <alignment vertical="center"/>
      <protection locked="0"/>
    </xf>
    <xf numFmtId="38" fontId="42" fillId="5" borderId="141" xfId="14" applyFont="1" applyFill="1" applyBorder="1" applyProtection="1">
      <alignment vertical="center"/>
      <protection locked="0"/>
    </xf>
    <xf numFmtId="38" fontId="42" fillId="5" borderId="134" xfId="14" applyFont="1" applyFill="1" applyBorder="1" applyAlignment="1" applyProtection="1">
      <alignment horizontal="right" vertical="center"/>
      <protection locked="0"/>
    </xf>
    <xf numFmtId="38" fontId="42" fillId="5" borderId="136" xfId="14" applyFont="1" applyFill="1" applyBorder="1" applyAlignment="1" applyProtection="1">
      <alignment horizontal="right" vertical="center"/>
      <protection locked="0"/>
    </xf>
    <xf numFmtId="38" fontId="42" fillId="5" borderId="140" xfId="14" applyFont="1" applyFill="1" applyBorder="1" applyAlignment="1" applyProtection="1">
      <alignment horizontal="right" vertical="center"/>
      <protection locked="0"/>
    </xf>
    <xf numFmtId="38" fontId="42" fillId="5" borderId="141" xfId="14" applyFont="1" applyFill="1" applyBorder="1" applyAlignment="1" applyProtection="1">
      <alignment horizontal="right" vertical="center"/>
      <protection locked="0"/>
    </xf>
    <xf numFmtId="0" fontId="44" fillId="5" borderId="130" xfId="12" applyFont="1" applyFill="1" applyBorder="1" applyAlignment="1" applyProtection="1">
      <alignment horizontal="center" vertical="center"/>
      <protection locked="0"/>
    </xf>
    <xf numFmtId="179" fontId="17" fillId="5" borderId="130" xfId="0" applyNumberFormat="1" applyFont="1" applyFill="1" applyBorder="1" applyAlignment="1" applyProtection="1">
      <alignment horizontal="center" vertical="center"/>
      <protection locked="0"/>
    </xf>
    <xf numFmtId="0" fontId="44" fillId="5" borderId="33" xfId="12" applyFont="1" applyFill="1" applyBorder="1" applyAlignment="1" applyProtection="1">
      <alignment horizontal="center" vertical="center"/>
      <protection locked="0"/>
    </xf>
    <xf numFmtId="0" fontId="3" fillId="5" borderId="33" xfId="3" applyFont="1" applyFill="1" applyBorder="1" applyAlignment="1">
      <alignment horizontal="center" vertical="center"/>
    </xf>
    <xf numFmtId="38" fontId="35" fillId="5" borderId="130" xfId="14" applyFont="1" applyFill="1" applyBorder="1">
      <alignment vertical="center"/>
    </xf>
    <xf numFmtId="38" fontId="35" fillId="5" borderId="132" xfId="14" applyFont="1" applyFill="1" applyBorder="1">
      <alignment vertical="center"/>
    </xf>
    <xf numFmtId="38" fontId="35" fillId="5" borderId="133" xfId="14" applyFont="1" applyFill="1" applyBorder="1">
      <alignment vertical="center"/>
    </xf>
    <xf numFmtId="38" fontId="35" fillId="5" borderId="134" xfId="14" applyFont="1" applyFill="1" applyBorder="1">
      <alignment vertical="center"/>
    </xf>
    <xf numFmtId="38" fontId="35" fillId="5" borderId="135" xfId="14" applyFont="1" applyFill="1" applyBorder="1">
      <alignment vertical="center"/>
    </xf>
    <xf numFmtId="38" fontId="35" fillId="5" borderId="136" xfId="14" applyFont="1" applyFill="1" applyBorder="1">
      <alignment vertical="center"/>
    </xf>
    <xf numFmtId="38" fontId="35" fillId="5" borderId="137" xfId="14" applyFont="1" applyFill="1" applyBorder="1">
      <alignment vertical="center"/>
    </xf>
    <xf numFmtId="38" fontId="35" fillId="5" borderId="138" xfId="14" applyFont="1" applyFill="1" applyBorder="1">
      <alignment vertical="center"/>
    </xf>
    <xf numFmtId="38" fontId="35" fillId="5" borderId="139" xfId="14" applyFont="1" applyFill="1" applyBorder="1">
      <alignment vertical="center"/>
    </xf>
    <xf numFmtId="38" fontId="35" fillId="5" borderId="140" xfId="14" applyFont="1" applyFill="1" applyBorder="1">
      <alignment vertical="center"/>
    </xf>
    <xf numFmtId="38" fontId="35" fillId="5" borderId="141" xfId="14" applyFont="1" applyFill="1" applyBorder="1">
      <alignment vertical="center"/>
    </xf>
    <xf numFmtId="38" fontId="35" fillId="5" borderId="134" xfId="14" applyFont="1" applyFill="1" applyBorder="1" applyAlignment="1">
      <alignment horizontal="right" vertical="center"/>
    </xf>
    <xf numFmtId="38" fontId="35" fillId="5" borderId="136" xfId="14" applyFont="1" applyFill="1" applyBorder="1" applyAlignment="1">
      <alignment horizontal="right" vertical="center"/>
    </xf>
    <xf numFmtId="38" fontId="35" fillId="5" borderId="140" xfId="14" applyFont="1" applyFill="1" applyBorder="1" applyAlignment="1">
      <alignment horizontal="right" vertical="center"/>
    </xf>
    <xf numFmtId="38" fontId="35" fillId="5" borderId="141" xfId="14" applyFont="1" applyFill="1" applyBorder="1" applyAlignment="1">
      <alignment horizontal="right" vertical="center"/>
    </xf>
    <xf numFmtId="179" fontId="18" fillId="5" borderId="56" xfId="0" applyNumberFormat="1" applyFont="1" applyFill="1" applyBorder="1" applyAlignment="1">
      <alignment vertical="center"/>
    </xf>
    <xf numFmtId="3" fontId="35" fillId="9" borderId="148" xfId="12" applyNumberFormat="1" applyFont="1" applyFill="1" applyBorder="1">
      <alignment vertical="center"/>
    </xf>
    <xf numFmtId="3" fontId="35" fillId="9" borderId="149" xfId="12" applyNumberFormat="1" applyFont="1" applyFill="1" applyBorder="1">
      <alignment vertical="center"/>
    </xf>
    <xf numFmtId="0" fontId="35" fillId="9" borderId="150" xfId="12" applyFont="1" applyFill="1" applyBorder="1" applyAlignment="1">
      <alignment horizontal="right" vertical="center"/>
    </xf>
    <xf numFmtId="186" fontId="18" fillId="0" borderId="106" xfId="21" applyNumberFormat="1" applyFont="1" applyFill="1" applyBorder="1">
      <alignment vertical="center"/>
    </xf>
    <xf numFmtId="186" fontId="18" fillId="0" borderId="199" xfId="21" applyNumberFormat="1" applyFont="1" applyFill="1" applyBorder="1">
      <alignment vertical="center"/>
    </xf>
    <xf numFmtId="186" fontId="18" fillId="0" borderId="199" xfId="21" applyNumberFormat="1" applyFont="1" applyFill="1" applyBorder="1" applyAlignment="1">
      <alignment horizontal="right" vertical="center"/>
    </xf>
    <xf numFmtId="186" fontId="18" fillId="0" borderId="200" xfId="21" applyNumberFormat="1" applyFont="1" applyFill="1" applyBorder="1">
      <alignment vertical="center"/>
    </xf>
    <xf numFmtId="186" fontId="18" fillId="0" borderId="201" xfId="21" applyNumberFormat="1" applyFont="1" applyFill="1" applyBorder="1">
      <alignment vertical="center"/>
    </xf>
    <xf numFmtId="186" fontId="49" fillId="14" borderId="79" xfId="12" applyNumberFormat="1" applyFont="1" applyFill="1" applyBorder="1">
      <alignment vertical="center"/>
    </xf>
    <xf numFmtId="186" fontId="49" fillId="14" borderId="112" xfId="12" applyNumberFormat="1" applyFont="1" applyFill="1" applyBorder="1">
      <alignment vertical="center"/>
    </xf>
    <xf numFmtId="177" fontId="49" fillId="14" borderId="79" xfId="12" applyNumberFormat="1" applyFont="1" applyFill="1" applyBorder="1">
      <alignment vertical="center"/>
    </xf>
    <xf numFmtId="177" fontId="49" fillId="14" borderId="112" xfId="12" applyNumberFormat="1" applyFont="1" applyFill="1" applyBorder="1">
      <alignment vertical="center"/>
    </xf>
    <xf numFmtId="179" fontId="18" fillId="5" borderId="32" xfId="0" applyNumberFormat="1" applyFont="1" applyFill="1" applyBorder="1" applyAlignment="1">
      <alignment vertical="center"/>
    </xf>
    <xf numFmtId="0" fontId="44" fillId="5" borderId="220" xfId="12" applyFont="1" applyFill="1" applyBorder="1" applyAlignment="1" applyProtection="1">
      <alignment vertical="center"/>
      <protection locked="0"/>
    </xf>
    <xf numFmtId="38" fontId="35" fillId="0" borderId="0" xfId="12" applyNumberFormat="1" applyFont="1">
      <alignment vertical="center"/>
    </xf>
    <xf numFmtId="0" fontId="109" fillId="0" borderId="1" xfId="12" applyFont="1" applyBorder="1" applyAlignment="1">
      <alignment horizontal="center" vertical="center" wrapText="1"/>
    </xf>
    <xf numFmtId="38" fontId="35" fillId="0" borderId="2" xfId="12" applyNumberFormat="1" applyFont="1" applyFill="1" applyBorder="1">
      <alignment vertical="center"/>
    </xf>
    <xf numFmtId="189" fontId="35" fillId="0" borderId="0" xfId="12" applyNumberFormat="1" applyFont="1">
      <alignment vertical="center"/>
    </xf>
    <xf numFmtId="177" fontId="33" fillId="0" borderId="21" xfId="18" applyNumberFormat="1" applyFont="1" applyFill="1" applyBorder="1" applyAlignment="1">
      <alignment horizontal="right" vertical="center"/>
    </xf>
    <xf numFmtId="177" fontId="33" fillId="0" borderId="58" xfId="18" applyNumberFormat="1" applyFont="1" applyFill="1" applyBorder="1" applyAlignment="1">
      <alignment horizontal="right" vertical="center"/>
    </xf>
    <xf numFmtId="177" fontId="33" fillId="0" borderId="50" xfId="18" applyNumberFormat="1" applyFont="1" applyFill="1" applyBorder="1" applyAlignment="1">
      <alignment horizontal="right" vertical="center"/>
    </xf>
    <xf numFmtId="177" fontId="33" fillId="0" borderId="7" xfId="18" applyNumberFormat="1" applyFont="1" applyFill="1" applyBorder="1" applyAlignment="1">
      <alignment horizontal="right" vertical="center"/>
    </xf>
    <xf numFmtId="177" fontId="33" fillId="0" borderId="18" xfId="18" applyNumberFormat="1" applyFont="1" applyFill="1" applyBorder="1" applyAlignment="1">
      <alignment horizontal="right" vertical="center"/>
    </xf>
    <xf numFmtId="177" fontId="33" fillId="0" borderId="60" xfId="18" applyNumberFormat="1" applyFont="1" applyFill="1" applyBorder="1" applyAlignment="1">
      <alignment horizontal="right" vertical="center"/>
    </xf>
    <xf numFmtId="177" fontId="33" fillId="0" borderId="75" xfId="18" applyNumberFormat="1" applyFont="1" applyFill="1" applyBorder="1" applyAlignment="1">
      <alignment horizontal="right" vertical="center"/>
    </xf>
    <xf numFmtId="0" fontId="3" fillId="0" borderId="0" xfId="3" applyFont="1" applyFill="1" applyBorder="1" applyAlignment="1" applyProtection="1">
      <alignment vertical="center"/>
      <protection locked="0"/>
    </xf>
    <xf numFmtId="179" fontId="18" fillId="9" borderId="37" xfId="0" applyNumberFormat="1" applyFont="1" applyFill="1" applyBorder="1" applyAlignment="1">
      <alignment vertical="center"/>
    </xf>
    <xf numFmtId="179" fontId="18" fillId="9" borderId="38" xfId="0" applyNumberFormat="1" applyFont="1" applyFill="1" applyBorder="1" applyAlignment="1">
      <alignment vertical="center"/>
    </xf>
    <xf numFmtId="0" fontId="110" fillId="0" borderId="5" xfId="0" applyFont="1" applyFill="1" applyBorder="1" applyAlignment="1">
      <alignment horizontal="distributed" vertical="center" indent="1"/>
    </xf>
    <xf numFmtId="177" fontId="18" fillId="9" borderId="57" xfId="0" applyNumberFormat="1" applyFont="1" applyFill="1" applyBorder="1" applyAlignment="1">
      <alignment vertical="center"/>
    </xf>
    <xf numFmtId="177" fontId="18" fillId="9" borderId="0" xfId="0" applyNumberFormat="1" applyFont="1" applyFill="1" applyBorder="1" applyAlignment="1">
      <alignment vertical="center"/>
    </xf>
    <xf numFmtId="177" fontId="18" fillId="9" borderId="5" xfId="0" applyNumberFormat="1" applyFont="1" applyFill="1" applyBorder="1" applyAlignment="1">
      <alignment vertical="center"/>
    </xf>
    <xf numFmtId="177" fontId="18" fillId="9" borderId="37" xfId="0" applyNumberFormat="1" applyFont="1" applyFill="1" applyBorder="1" applyAlignment="1">
      <alignment vertical="center"/>
    </xf>
    <xf numFmtId="177" fontId="18" fillId="9" borderId="38" xfId="0" applyNumberFormat="1" applyFont="1" applyFill="1" applyBorder="1" applyAlignment="1">
      <alignment vertical="center"/>
    </xf>
    <xf numFmtId="177" fontId="18" fillId="9" borderId="4" xfId="0" applyNumberFormat="1" applyFont="1" applyFill="1" applyBorder="1" applyAlignment="1">
      <alignment vertical="center"/>
    </xf>
    <xf numFmtId="177" fontId="18" fillId="9" borderId="67" xfId="0" applyNumberFormat="1" applyFont="1" applyFill="1" applyBorder="1" applyAlignment="1">
      <alignment vertical="center"/>
    </xf>
    <xf numFmtId="177" fontId="18" fillId="9" borderId="21" xfId="0" applyNumberFormat="1" applyFont="1" applyFill="1" applyBorder="1" applyAlignment="1">
      <alignment vertical="center"/>
    </xf>
    <xf numFmtId="177" fontId="18" fillId="9" borderId="68" xfId="0" applyNumberFormat="1" applyFont="1" applyFill="1" applyBorder="1" applyAlignment="1">
      <alignment vertical="center"/>
    </xf>
    <xf numFmtId="177" fontId="18" fillId="9" borderId="59" xfId="0" applyNumberFormat="1" applyFont="1" applyFill="1" applyBorder="1" applyAlignment="1">
      <alignment vertical="center"/>
    </xf>
    <xf numFmtId="177" fontId="18" fillId="9" borderId="60" xfId="0" applyNumberFormat="1" applyFont="1" applyFill="1" applyBorder="1" applyAlignment="1">
      <alignment vertical="center"/>
    </xf>
    <xf numFmtId="177" fontId="18" fillId="9" borderId="32" xfId="0" applyNumberFormat="1" applyFont="1" applyFill="1" applyBorder="1" applyAlignment="1">
      <alignment vertical="center"/>
    </xf>
    <xf numFmtId="177" fontId="18" fillId="9" borderId="17" xfId="0" applyNumberFormat="1" applyFont="1" applyFill="1" applyBorder="1" applyAlignment="1">
      <alignment vertical="center"/>
    </xf>
    <xf numFmtId="177" fontId="18" fillId="9" borderId="6" xfId="0" applyNumberFormat="1" applyFont="1" applyFill="1" applyBorder="1" applyAlignment="1">
      <alignment vertical="center"/>
    </xf>
    <xf numFmtId="177" fontId="18" fillId="9" borderId="7" xfId="0" applyNumberFormat="1" applyFont="1" applyFill="1" applyBorder="1" applyAlignment="1">
      <alignment vertical="center"/>
    </xf>
    <xf numFmtId="177" fontId="18" fillId="9" borderId="8" xfId="0" applyNumberFormat="1" applyFont="1" applyFill="1" applyBorder="1" applyAlignment="1">
      <alignment vertical="center"/>
    </xf>
    <xf numFmtId="179" fontId="18" fillId="9" borderId="57" xfId="0" applyNumberFormat="1" applyFont="1" applyFill="1" applyBorder="1" applyAlignment="1">
      <alignment vertical="center"/>
    </xf>
    <xf numFmtId="179" fontId="18" fillId="9" borderId="58" xfId="0" applyNumberFormat="1" applyFont="1" applyFill="1" applyBorder="1" applyAlignment="1">
      <alignment vertical="center"/>
    </xf>
    <xf numFmtId="179" fontId="18" fillId="9" borderId="22" xfId="0" applyNumberFormat="1" applyFont="1" applyFill="1" applyBorder="1" applyAlignment="1">
      <alignment vertical="center"/>
    </xf>
    <xf numFmtId="179" fontId="18" fillId="9" borderId="4" xfId="0" applyNumberFormat="1" applyFont="1" applyFill="1" applyBorder="1" applyAlignment="1">
      <alignment vertical="center"/>
    </xf>
    <xf numFmtId="179" fontId="18" fillId="9" borderId="0" xfId="0" applyNumberFormat="1" applyFont="1" applyFill="1" applyBorder="1" applyAlignment="1">
      <alignment vertical="center"/>
    </xf>
    <xf numFmtId="179" fontId="18" fillId="9" borderId="67" xfId="0" applyNumberFormat="1" applyFont="1" applyFill="1" applyBorder="1" applyAlignment="1">
      <alignment vertical="center"/>
    </xf>
    <xf numFmtId="179" fontId="18" fillId="9" borderId="21" xfId="0" applyNumberFormat="1" applyFont="1" applyFill="1" applyBorder="1" applyAlignment="1">
      <alignment vertical="center"/>
    </xf>
    <xf numFmtId="179" fontId="18" fillId="9" borderId="16" xfId="0" applyNumberFormat="1" applyFont="1" applyFill="1" applyBorder="1" applyAlignment="1">
      <alignment vertical="center"/>
    </xf>
    <xf numFmtId="179" fontId="18" fillId="9" borderId="30" xfId="0" applyNumberFormat="1" applyFont="1" applyFill="1" applyBorder="1" applyAlignment="1">
      <alignment vertical="center"/>
    </xf>
    <xf numFmtId="179" fontId="18" fillId="9" borderId="75" xfId="0" applyNumberFormat="1" applyFont="1" applyFill="1" applyBorder="1" applyAlignment="1">
      <alignment vertical="center"/>
    </xf>
    <xf numFmtId="179" fontId="18" fillId="9" borderId="31" xfId="0" applyNumberFormat="1" applyFont="1" applyFill="1" applyBorder="1" applyAlignment="1">
      <alignment vertical="center"/>
    </xf>
    <xf numFmtId="179" fontId="18" fillId="9" borderId="59" xfId="0" applyNumberFormat="1" applyFont="1" applyFill="1" applyBorder="1" applyAlignment="1">
      <alignment vertical="center"/>
    </xf>
    <xf numFmtId="179" fontId="18" fillId="9" borderId="60" xfId="0" applyNumberFormat="1" applyFont="1" applyFill="1" applyBorder="1" applyAlignment="1">
      <alignment vertical="center"/>
    </xf>
    <xf numFmtId="179" fontId="18" fillId="9" borderId="17" xfId="0" applyNumberFormat="1" applyFont="1" applyFill="1" applyBorder="1" applyAlignment="1">
      <alignment vertical="center"/>
    </xf>
    <xf numFmtId="179" fontId="18" fillId="9" borderId="51" xfId="0" applyNumberFormat="1" applyFont="1" applyFill="1" applyBorder="1" applyAlignment="1">
      <alignment vertical="center"/>
    </xf>
    <xf numFmtId="179" fontId="18" fillId="9" borderId="82" xfId="0" applyNumberFormat="1" applyFont="1" applyFill="1" applyBorder="1" applyAlignment="1">
      <alignment vertical="center"/>
    </xf>
    <xf numFmtId="179" fontId="18" fillId="9" borderId="71" xfId="0" applyNumberFormat="1" applyFont="1" applyFill="1" applyBorder="1" applyAlignment="1">
      <alignment vertical="center"/>
    </xf>
    <xf numFmtId="177" fontId="18" fillId="9" borderId="57" xfId="7" applyNumberFormat="1" applyFont="1" applyFill="1" applyBorder="1" applyAlignment="1">
      <alignment vertical="center" shrinkToFit="1"/>
    </xf>
    <xf numFmtId="177" fontId="18" fillId="9" borderId="56" xfId="7" applyNumberFormat="1" applyFont="1" applyFill="1" applyBorder="1" applyAlignment="1">
      <alignment vertical="center" shrinkToFit="1"/>
    </xf>
    <xf numFmtId="177" fontId="18" fillId="9" borderId="58" xfId="7" applyNumberFormat="1" applyFont="1" applyFill="1" applyBorder="1" applyAlignment="1">
      <alignment vertical="center" shrinkToFit="1"/>
    </xf>
    <xf numFmtId="186" fontId="18" fillId="9" borderId="56" xfId="7" applyNumberFormat="1" applyFont="1" applyFill="1" applyBorder="1" applyAlignment="1">
      <alignment vertical="center" shrinkToFit="1"/>
    </xf>
    <xf numFmtId="186" fontId="18" fillId="9" borderId="71" xfId="7" applyNumberFormat="1" applyFont="1" applyFill="1" applyBorder="1" applyAlignment="1">
      <alignment vertical="center" shrinkToFit="1"/>
    </xf>
    <xf numFmtId="177" fontId="18" fillId="9" borderId="4" xfId="7" applyNumberFormat="1" applyFont="1" applyFill="1" applyBorder="1" applyAlignment="1">
      <alignment vertical="center" shrinkToFit="1"/>
    </xf>
    <xf numFmtId="177" fontId="18" fillId="9" borderId="37" xfId="7" applyNumberFormat="1" applyFont="1" applyFill="1" applyBorder="1" applyAlignment="1">
      <alignment vertical="center" shrinkToFit="1"/>
    </xf>
    <xf numFmtId="177" fontId="18" fillId="9" borderId="0" xfId="7" applyNumberFormat="1" applyFont="1" applyFill="1" applyBorder="1" applyAlignment="1">
      <alignment vertical="center" shrinkToFit="1"/>
    </xf>
    <xf numFmtId="186" fontId="18" fillId="9" borderId="37" xfId="7" applyNumberFormat="1" applyFont="1" applyFill="1" applyBorder="1" applyAlignment="1">
      <alignment vertical="center" shrinkToFit="1"/>
    </xf>
    <xf numFmtId="186" fontId="18" fillId="9" borderId="5" xfId="7" applyNumberFormat="1" applyFont="1" applyFill="1" applyBorder="1" applyAlignment="1">
      <alignment vertical="center" shrinkToFit="1"/>
    </xf>
    <xf numFmtId="186" fontId="18" fillId="9" borderId="32" xfId="7" applyNumberFormat="1" applyFont="1" applyFill="1" applyBorder="1" applyAlignment="1">
      <alignment vertical="center" shrinkToFit="1"/>
    </xf>
    <xf numFmtId="186" fontId="18" fillId="9" borderId="69" xfId="7" applyNumberFormat="1" applyFont="1" applyFill="1" applyBorder="1" applyAlignment="1">
      <alignment vertical="center" shrinkToFit="1"/>
    </xf>
    <xf numFmtId="179" fontId="8" fillId="8" borderId="25" xfId="0" applyNumberFormat="1" applyFont="1" applyFill="1" applyBorder="1" applyAlignment="1">
      <alignment vertical="center"/>
    </xf>
    <xf numFmtId="177" fontId="18" fillId="5" borderId="221" xfId="0" applyNumberFormat="1" applyFont="1" applyFill="1" applyBorder="1" applyAlignment="1" applyProtection="1">
      <alignment vertical="center"/>
      <protection locked="0"/>
    </xf>
    <xf numFmtId="177" fontId="18" fillId="5" borderId="222" xfId="0" applyNumberFormat="1" applyFont="1" applyFill="1" applyBorder="1" applyAlignment="1" applyProtection="1">
      <alignment vertical="center"/>
      <protection locked="0"/>
    </xf>
    <xf numFmtId="189" fontId="31" fillId="10" borderId="114" xfId="18" applyNumberFormat="1" applyFont="1" applyFill="1" applyBorder="1" applyAlignment="1">
      <alignment horizontal="right" vertical="center"/>
    </xf>
    <xf numFmtId="189" fontId="31" fillId="10" borderId="0" xfId="20" applyNumberFormat="1" applyFont="1" applyFill="1" applyBorder="1" applyAlignment="1">
      <alignment horizontal="right" vertical="center"/>
    </xf>
    <xf numFmtId="189" fontId="31" fillId="10" borderId="114" xfId="20" applyNumberFormat="1" applyFont="1" applyFill="1" applyBorder="1" applyAlignment="1">
      <alignment horizontal="right" vertical="center"/>
    </xf>
    <xf numFmtId="189" fontId="29" fillId="0" borderId="49" xfId="17" applyNumberFormat="1" applyFont="1" applyBorder="1" applyAlignment="1">
      <alignment horizontal="right" vertical="center"/>
    </xf>
    <xf numFmtId="189" fontId="29" fillId="5" borderId="132" xfId="17" applyNumberFormat="1" applyFont="1" applyFill="1" applyBorder="1" applyAlignment="1">
      <alignment horizontal="right" vertical="center"/>
    </xf>
    <xf numFmtId="189" fontId="29" fillId="0" borderId="50" xfId="17" applyNumberFormat="1" applyFont="1" applyBorder="1" applyAlignment="1">
      <alignment horizontal="right" vertical="center"/>
    </xf>
    <xf numFmtId="189" fontId="29" fillId="5" borderId="134" xfId="17" applyNumberFormat="1" applyFont="1" applyFill="1" applyBorder="1" applyAlignment="1">
      <alignment horizontal="right" vertical="center"/>
    </xf>
    <xf numFmtId="189" fontId="29" fillId="5" borderId="136" xfId="17" applyNumberFormat="1" applyFont="1" applyFill="1" applyBorder="1" applyAlignment="1">
      <alignment horizontal="right" vertical="center"/>
    </xf>
    <xf numFmtId="189" fontId="29" fillId="5" borderId="133" xfId="17" applyNumberFormat="1" applyFont="1" applyFill="1" applyBorder="1" applyAlignment="1">
      <alignment horizontal="right" vertical="center"/>
    </xf>
    <xf numFmtId="189" fontId="29" fillId="5" borderId="137" xfId="17" applyNumberFormat="1" applyFont="1" applyFill="1" applyBorder="1" applyAlignment="1">
      <alignment horizontal="right" vertical="center"/>
    </xf>
    <xf numFmtId="189" fontId="29" fillId="5" borderId="139" xfId="17" applyNumberFormat="1" applyFont="1" applyFill="1" applyBorder="1" applyAlignment="1">
      <alignment horizontal="right" vertical="center"/>
    </xf>
    <xf numFmtId="189" fontId="29" fillId="0" borderId="33" xfId="17" applyNumberFormat="1" applyFont="1" applyBorder="1" applyAlignment="1">
      <alignment horizontal="right" vertical="center"/>
    </xf>
    <xf numFmtId="189" fontId="29" fillId="0" borderId="80" xfId="17" applyNumberFormat="1" applyFont="1" applyBorder="1" applyAlignment="1">
      <alignment horizontal="right" vertical="center"/>
    </xf>
    <xf numFmtId="179" fontId="18" fillId="0" borderId="5" xfId="0" applyNumberFormat="1" applyFont="1" applyBorder="1" applyAlignment="1">
      <alignment horizontal="right" vertical="center"/>
    </xf>
    <xf numFmtId="189" fontId="33" fillId="0" borderId="0" xfId="18" applyNumberFormat="1" applyFont="1" applyAlignment="1">
      <alignment horizontal="left" vertical="center"/>
    </xf>
    <xf numFmtId="178" fontId="8" fillId="0" borderId="0" xfId="9" applyNumberFormat="1" applyFont="1" applyFill="1" applyAlignment="1">
      <alignment vertical="center"/>
    </xf>
    <xf numFmtId="178" fontId="5" fillId="0" borderId="4" xfId="9" applyNumberFormat="1" applyFont="1" applyFill="1" applyBorder="1" applyAlignment="1">
      <alignment horizontal="center" vertical="center"/>
    </xf>
    <xf numFmtId="178" fontId="5" fillId="0" borderId="0" xfId="9" applyNumberFormat="1" applyFont="1" applyFill="1" applyBorder="1" applyAlignment="1">
      <alignment horizontal="center" vertical="center"/>
    </xf>
    <xf numFmtId="178" fontId="5" fillId="0" borderId="4" xfId="9" applyNumberFormat="1" applyFont="1" applyFill="1" applyBorder="1" applyAlignment="1">
      <alignment horizontal="center" vertical="center" wrapText="1"/>
    </xf>
    <xf numFmtId="178" fontId="5" fillId="0" borderId="0" xfId="9" applyNumberFormat="1" applyFont="1" applyFill="1" applyBorder="1" applyAlignment="1">
      <alignment horizontal="center" vertical="center" wrapText="1"/>
    </xf>
    <xf numFmtId="178" fontId="8" fillId="3" borderId="0" xfId="9" applyNumberFormat="1" applyFont="1" applyFill="1" applyAlignment="1">
      <alignment vertical="center"/>
    </xf>
    <xf numFmtId="0" fontId="5" fillId="3" borderId="0" xfId="3" applyFont="1" applyFill="1" applyAlignment="1">
      <alignment vertical="center"/>
    </xf>
    <xf numFmtId="0" fontId="5" fillId="0" borderId="16" xfId="8" applyFont="1" applyFill="1" applyBorder="1" applyAlignment="1">
      <alignment vertical="center" wrapText="1"/>
    </xf>
    <xf numFmtId="0" fontId="17" fillId="0" borderId="29" xfId="8" applyFont="1" applyBorder="1" applyAlignment="1">
      <alignment horizontal="distributed" vertical="center" wrapText="1"/>
    </xf>
    <xf numFmtId="0" fontId="17" fillId="0" borderId="55" xfId="8" applyFont="1" applyBorder="1" applyAlignment="1">
      <alignment horizontal="distributed" vertical="center" wrapText="1"/>
    </xf>
    <xf numFmtId="177" fontId="18" fillId="0" borderId="59" xfId="7" applyNumberFormat="1" applyFont="1" applyFill="1" applyBorder="1" applyAlignment="1">
      <alignment vertical="center" shrinkToFit="1"/>
    </xf>
    <xf numFmtId="177" fontId="18" fillId="0" borderId="32" xfId="7" applyNumberFormat="1" applyFont="1" applyFill="1" applyBorder="1" applyAlignment="1">
      <alignment vertical="center" shrinkToFit="1"/>
    </xf>
    <xf numFmtId="0" fontId="108" fillId="15" borderId="0" xfId="12" applyFont="1" applyFill="1">
      <alignment vertical="center"/>
    </xf>
    <xf numFmtId="0" fontId="44" fillId="15" borderId="0" xfId="12" applyFont="1" applyFill="1">
      <alignment vertical="center"/>
    </xf>
    <xf numFmtId="0" fontId="44" fillId="15" borderId="0" xfId="12" applyFont="1" applyFill="1" applyAlignment="1">
      <alignment horizontal="center" vertical="center"/>
    </xf>
    <xf numFmtId="0" fontId="44" fillId="15" borderId="0" xfId="12" applyFont="1" applyFill="1" applyAlignment="1">
      <alignment horizontal="right" vertical="center"/>
    </xf>
    <xf numFmtId="188" fontId="44" fillId="15" borderId="106" xfId="12" applyNumberFormat="1" applyFont="1" applyFill="1" applyBorder="1">
      <alignment vertical="center"/>
    </xf>
    <xf numFmtId="0" fontId="44" fillId="15" borderId="0" xfId="12" applyFont="1" applyFill="1" applyBorder="1">
      <alignment vertical="center"/>
    </xf>
    <xf numFmtId="0" fontId="44" fillId="15" borderId="5" xfId="12" applyFont="1" applyFill="1" applyBorder="1">
      <alignment vertical="center"/>
    </xf>
    <xf numFmtId="188" fontId="44" fillId="15" borderId="216" xfId="12" applyNumberFormat="1" applyFont="1" applyFill="1" applyBorder="1">
      <alignment vertical="center"/>
    </xf>
    <xf numFmtId="0" fontId="44" fillId="15" borderId="110" xfId="12" applyFont="1" applyFill="1" applyBorder="1">
      <alignment vertical="center"/>
    </xf>
    <xf numFmtId="0" fontId="44" fillId="15" borderId="111" xfId="12" applyFont="1" applyFill="1" applyBorder="1">
      <alignment vertical="center"/>
    </xf>
    <xf numFmtId="0" fontId="44" fillId="15" borderId="218" xfId="12" applyFont="1" applyFill="1" applyBorder="1">
      <alignment vertical="center"/>
    </xf>
    <xf numFmtId="0" fontId="44" fillId="15" borderId="176" xfId="12" applyFont="1" applyFill="1" applyBorder="1">
      <alignment vertical="center"/>
    </xf>
    <xf numFmtId="0" fontId="44" fillId="15" borderId="219" xfId="12" applyFont="1" applyFill="1" applyBorder="1">
      <alignment vertical="center"/>
    </xf>
    <xf numFmtId="0" fontId="44" fillId="15" borderId="0" xfId="12" applyNumberFormat="1" applyFont="1" applyFill="1" applyAlignment="1">
      <alignment horizontal="right" vertical="center"/>
    </xf>
    <xf numFmtId="0" fontId="44" fillId="15" borderId="0" xfId="12" applyFont="1" applyFill="1" applyAlignment="1">
      <alignment horizontal="left" vertical="center"/>
    </xf>
    <xf numFmtId="0" fontId="44" fillId="15" borderId="33" xfId="12" applyFont="1" applyFill="1" applyBorder="1" applyAlignment="1">
      <alignment horizontal="center" vertical="center"/>
    </xf>
    <xf numFmtId="177" fontId="44" fillId="15" borderId="138" xfId="12" applyNumberFormat="1" applyFont="1" applyFill="1" applyBorder="1">
      <alignment vertical="center"/>
    </xf>
    <xf numFmtId="0" fontId="44" fillId="15" borderId="194" xfId="12" applyFont="1" applyFill="1" applyBorder="1" applyAlignment="1">
      <alignment vertical="center"/>
    </xf>
    <xf numFmtId="177" fontId="44" fillId="15" borderId="139" xfId="12" applyNumberFormat="1" applyFont="1" applyFill="1" applyBorder="1" applyAlignment="1">
      <alignment vertical="center"/>
    </xf>
    <xf numFmtId="0" fontId="47" fillId="15" borderId="0" xfId="12" applyFont="1" applyFill="1">
      <alignment vertical="center"/>
    </xf>
    <xf numFmtId="0" fontId="62" fillId="15" borderId="0" xfId="12" applyFont="1" applyFill="1">
      <alignment vertical="center"/>
    </xf>
    <xf numFmtId="0" fontId="48" fillId="15" borderId="0" xfId="12" applyFont="1" applyFill="1">
      <alignment vertical="center"/>
    </xf>
    <xf numFmtId="177" fontId="44" fillId="15" borderId="33" xfId="12" applyNumberFormat="1" applyFont="1" applyFill="1" applyBorder="1" applyAlignment="1">
      <alignment vertical="center"/>
    </xf>
    <xf numFmtId="177" fontId="44" fillId="15" borderId="4" xfId="12" applyNumberFormat="1" applyFont="1" applyFill="1" applyBorder="1">
      <alignment vertical="center"/>
    </xf>
    <xf numFmtId="177" fontId="44" fillId="15" borderId="109" xfId="12" applyNumberFormat="1" applyFont="1" applyFill="1" applyBorder="1">
      <alignment vertical="center"/>
    </xf>
    <xf numFmtId="0" fontId="44" fillId="15" borderId="0" xfId="12" applyFont="1" applyFill="1" applyBorder="1" applyAlignment="1">
      <alignment vertical="center"/>
    </xf>
    <xf numFmtId="0" fontId="46" fillId="15" borderId="0" xfId="13" applyFont="1" applyFill="1" applyBorder="1" applyAlignment="1" applyProtection="1">
      <alignment vertical="center"/>
      <protection locked="0"/>
    </xf>
    <xf numFmtId="177" fontId="44" fillId="15" borderId="107" xfId="12" applyNumberFormat="1" applyFont="1" applyFill="1" applyBorder="1" applyAlignment="1">
      <alignment vertical="center"/>
    </xf>
    <xf numFmtId="177" fontId="44" fillId="15" borderId="217" xfId="12" applyNumberFormat="1" applyFont="1" applyFill="1" applyBorder="1" applyAlignment="1">
      <alignment vertical="center"/>
    </xf>
    <xf numFmtId="177" fontId="44" fillId="15" borderId="165" xfId="12" applyNumberFormat="1" applyFont="1" applyFill="1" applyBorder="1" applyAlignment="1">
      <alignment vertical="center"/>
    </xf>
    <xf numFmtId="0" fontId="17" fillId="15" borderId="0" xfId="0" applyFont="1" applyFill="1" applyBorder="1" applyAlignment="1">
      <alignment vertical="center"/>
    </xf>
    <xf numFmtId="0" fontId="17" fillId="15" borderId="0" xfId="0" applyFont="1" applyFill="1" applyBorder="1" applyAlignment="1">
      <alignment horizontal="right"/>
    </xf>
    <xf numFmtId="0" fontId="17" fillId="15" borderId="0" xfId="0" applyFont="1" applyFill="1" applyAlignment="1">
      <alignment vertical="center"/>
    </xf>
    <xf numFmtId="177" fontId="18" fillId="15" borderId="0" xfId="0" applyNumberFormat="1" applyFont="1" applyFill="1" applyBorder="1" applyAlignment="1">
      <alignment vertical="center"/>
    </xf>
    <xf numFmtId="0" fontId="17" fillId="15" borderId="0" xfId="0" applyFont="1" applyFill="1" applyAlignment="1">
      <alignment horizontal="left" vertical="center" wrapText="1"/>
    </xf>
    <xf numFmtId="179" fontId="8" fillId="15" borderId="0" xfId="0" applyNumberFormat="1" applyFont="1" applyFill="1" applyBorder="1" applyAlignment="1">
      <alignment vertical="center"/>
    </xf>
    <xf numFmtId="0" fontId="80" fillId="15" borderId="0" xfId="0" applyFont="1" applyFill="1" applyBorder="1" applyAlignment="1">
      <alignment horizontal="left" vertical="center"/>
    </xf>
    <xf numFmtId="0" fontId="17" fillId="15" borderId="0" xfId="0" applyFont="1" applyFill="1" applyBorder="1" applyAlignment="1">
      <alignment horizontal="center" vertical="center"/>
    </xf>
    <xf numFmtId="0" fontId="17" fillId="15" borderId="0" xfId="0" applyFont="1" applyFill="1" applyBorder="1" applyAlignment="1">
      <alignment horizontal="distributed" vertical="center"/>
    </xf>
    <xf numFmtId="0" fontId="17" fillId="15" borderId="28" xfId="0" applyFont="1" applyFill="1" applyBorder="1" applyAlignment="1">
      <alignment horizontal="distributed" vertical="center" indent="1"/>
    </xf>
    <xf numFmtId="0" fontId="17" fillId="15" borderId="29" xfId="0" applyFont="1" applyFill="1" applyBorder="1" applyAlignment="1">
      <alignment horizontal="distributed" vertical="center"/>
    </xf>
    <xf numFmtId="0" fontId="24" fillId="15" borderId="68" xfId="0" applyFont="1" applyFill="1" applyBorder="1" applyAlignment="1">
      <alignment horizontal="distributed" vertical="center" wrapText="1"/>
    </xf>
    <xf numFmtId="0" fontId="5" fillId="15" borderId="0" xfId="0" applyFont="1" applyFill="1" applyBorder="1" applyAlignment="1">
      <alignment vertical="center" wrapText="1"/>
    </xf>
    <xf numFmtId="0" fontId="17" fillId="15" borderId="13" xfId="0" applyFont="1" applyFill="1" applyBorder="1" applyAlignment="1">
      <alignment horizontal="center" vertical="center"/>
    </xf>
    <xf numFmtId="179" fontId="18" fillId="15" borderId="37" xfId="0" applyNumberFormat="1" applyFont="1" applyFill="1" applyBorder="1" applyAlignment="1">
      <alignment vertical="center"/>
    </xf>
    <xf numFmtId="179" fontId="18" fillId="15" borderId="5" xfId="0" applyNumberFormat="1" applyFont="1" applyFill="1" applyBorder="1" applyAlignment="1">
      <alignment horizontal="right" vertical="center"/>
    </xf>
    <xf numFmtId="179" fontId="18" fillId="15" borderId="37" xfId="0" applyNumberFormat="1" applyFont="1" applyFill="1" applyBorder="1" applyAlignment="1">
      <alignment horizontal="right" vertical="center"/>
    </xf>
    <xf numFmtId="179" fontId="18" fillId="15" borderId="5" xfId="0" applyNumberFormat="1" applyFont="1" applyFill="1" applyBorder="1" applyAlignment="1">
      <alignment vertical="center"/>
    </xf>
    <xf numFmtId="0" fontId="17" fillId="15" borderId="4" xfId="0" applyFont="1" applyFill="1" applyBorder="1" applyAlignment="1">
      <alignment horizontal="center" vertical="center"/>
    </xf>
    <xf numFmtId="179" fontId="18" fillId="15" borderId="8" xfId="0" applyNumberFormat="1" applyFont="1" applyFill="1" applyBorder="1" applyAlignment="1">
      <alignment vertical="center"/>
    </xf>
    <xf numFmtId="0" fontId="17" fillId="15" borderId="0" xfId="0" applyFont="1" applyFill="1" applyAlignment="1">
      <alignment horizontal="right"/>
    </xf>
    <xf numFmtId="0" fontId="17" fillId="15" borderId="67" xfId="0" applyFont="1" applyFill="1" applyBorder="1" applyAlignment="1">
      <alignment horizontal="distributed" vertical="center"/>
    </xf>
    <xf numFmtId="0" fontId="17" fillId="15" borderId="21" xfId="0" applyFont="1" applyFill="1" applyBorder="1" applyAlignment="1">
      <alignment horizontal="center" vertical="center"/>
    </xf>
    <xf numFmtId="0" fontId="17" fillId="15" borderId="59" xfId="0" applyFont="1" applyFill="1" applyBorder="1" applyAlignment="1">
      <alignment horizontal="distributed" vertical="center"/>
    </xf>
    <xf numFmtId="0" fontId="17" fillId="15" borderId="62" xfId="0" applyFont="1" applyFill="1" applyBorder="1" applyAlignment="1">
      <alignment horizontal="center" vertical="center"/>
    </xf>
    <xf numFmtId="0" fontId="81" fillId="15" borderId="0" xfId="12" applyFont="1" applyFill="1" applyBorder="1" applyAlignment="1">
      <alignment vertical="center"/>
    </xf>
    <xf numFmtId="38" fontId="55" fillId="5" borderId="139" xfId="12" applyNumberFormat="1" applyFont="1" applyFill="1" applyBorder="1" applyAlignment="1">
      <alignment vertical="center"/>
    </xf>
    <xf numFmtId="189" fontId="113" fillId="0" borderId="0" xfId="18" applyNumberFormat="1" applyFont="1" applyAlignment="1">
      <alignment horizontal="right" vertical="center"/>
    </xf>
    <xf numFmtId="0" fontId="114" fillId="0" borderId="0" xfId="18" applyNumberFormat="1" applyFont="1" applyAlignment="1">
      <alignment vertical="center"/>
    </xf>
    <xf numFmtId="189" fontId="33" fillId="5" borderId="179" xfId="20" applyNumberFormat="1" applyFont="1" applyFill="1" applyBorder="1" applyAlignment="1">
      <alignment horizontal="right" vertical="center"/>
    </xf>
    <xf numFmtId="179" fontId="18" fillId="15" borderId="52" xfId="0" applyNumberFormat="1" applyFont="1" applyFill="1" applyBorder="1" applyAlignment="1">
      <alignment vertical="center"/>
    </xf>
    <xf numFmtId="0" fontId="17" fillId="0" borderId="79" xfId="0" applyFont="1" applyBorder="1" applyAlignment="1">
      <alignment horizontal="center" vertical="center"/>
    </xf>
    <xf numFmtId="0" fontId="17" fillId="0" borderId="72" xfId="0" applyFont="1" applyBorder="1" applyAlignment="1">
      <alignment horizontal="center" vertical="center"/>
    </xf>
    <xf numFmtId="0" fontId="44" fillId="15" borderId="2" xfId="12" applyFont="1" applyFill="1" applyBorder="1" applyAlignment="1">
      <alignment vertical="center"/>
    </xf>
    <xf numFmtId="0" fontId="3" fillId="5" borderId="49" xfId="3" applyFont="1" applyFill="1" applyBorder="1" applyAlignment="1">
      <alignment horizontal="center" vertical="center"/>
    </xf>
    <xf numFmtId="0" fontId="3" fillId="5" borderId="83" xfId="3" applyFont="1" applyFill="1" applyBorder="1" applyAlignment="1">
      <alignment horizontal="center" vertical="center"/>
    </xf>
    <xf numFmtId="49" fontId="3" fillId="0" borderId="0" xfId="0" applyNumberFormat="1" applyFont="1" applyFill="1" applyAlignment="1">
      <alignment horizontal="right" vertical="center"/>
    </xf>
    <xf numFmtId="0" fontId="21" fillId="0" borderId="0" xfId="0" applyFont="1" applyFill="1" applyAlignment="1">
      <alignment horizontal="center" vertical="center" wrapText="1"/>
    </xf>
    <xf numFmtId="0" fontId="15" fillId="0" borderId="0" xfId="0" applyFont="1" applyFill="1" applyAlignment="1">
      <alignment horizontal="distributed" vertical="center" wrapText="1"/>
    </xf>
    <xf numFmtId="0" fontId="15" fillId="0" borderId="0" xfId="0" applyFont="1" applyFill="1" applyAlignment="1">
      <alignment horizontal="distributed" vertical="center"/>
    </xf>
    <xf numFmtId="0" fontId="15" fillId="0" borderId="0" xfId="0" applyFont="1" applyFill="1" applyBorder="1" applyAlignment="1">
      <alignment horizontal="distributed" vertical="center" indent="1"/>
    </xf>
    <xf numFmtId="0" fontId="15" fillId="0" borderId="0" xfId="0" applyFont="1" applyFill="1" applyBorder="1" applyAlignment="1">
      <alignment horizontal="center" vertical="center"/>
    </xf>
    <xf numFmtId="0" fontId="15" fillId="0" borderId="0" xfId="0" applyFont="1" applyFill="1" applyBorder="1" applyAlignment="1">
      <alignment horizontal="distributed" vertical="center"/>
    </xf>
    <xf numFmtId="0" fontId="87" fillId="0" borderId="76" xfId="12" applyFont="1" applyBorder="1" applyAlignment="1">
      <alignment horizontal="center" vertical="center"/>
    </xf>
    <xf numFmtId="0" fontId="87" fillId="0" borderId="79" xfId="12" applyFont="1" applyBorder="1" applyAlignment="1">
      <alignment horizontal="center" vertical="center"/>
    </xf>
    <xf numFmtId="0" fontId="87" fillId="0" borderId="80" xfId="12" applyFont="1" applyBorder="1" applyAlignment="1">
      <alignment horizontal="center" vertical="center"/>
    </xf>
    <xf numFmtId="0" fontId="86" fillId="0" borderId="0" xfId="12" applyFont="1" applyFill="1" applyBorder="1" applyAlignment="1">
      <alignment horizontal="center" vertical="center"/>
    </xf>
    <xf numFmtId="0" fontId="36" fillId="0" borderId="103" xfId="12" applyFont="1" applyFill="1" applyBorder="1" applyAlignment="1">
      <alignment horizontal="left" vertical="center" wrapText="1"/>
    </xf>
    <xf numFmtId="0" fontId="36" fillId="0" borderId="104" xfId="12" applyFont="1" applyFill="1" applyBorder="1" applyAlignment="1">
      <alignment horizontal="left" vertical="center"/>
    </xf>
    <xf numFmtId="0" fontId="36" fillId="0" borderId="105" xfId="12" applyFont="1" applyFill="1" applyBorder="1" applyAlignment="1">
      <alignment horizontal="left" vertical="center"/>
    </xf>
    <xf numFmtId="0" fontId="36" fillId="0" borderId="106" xfId="12" applyFont="1" applyFill="1" applyBorder="1" applyAlignment="1">
      <alignment horizontal="left" vertical="center"/>
    </xf>
    <xf numFmtId="0" fontId="36" fillId="0" borderId="0" xfId="12" applyFont="1" applyFill="1" applyBorder="1" applyAlignment="1">
      <alignment horizontal="left" vertical="center"/>
    </xf>
    <xf numFmtId="0" fontId="36" fillId="0" borderId="107" xfId="12" applyFont="1" applyFill="1" applyBorder="1" applyAlignment="1">
      <alignment horizontal="left" vertical="center"/>
    </xf>
    <xf numFmtId="0" fontId="36" fillId="0" borderId="200" xfId="12" applyFont="1" applyFill="1" applyBorder="1" applyAlignment="1">
      <alignment horizontal="left" vertical="center"/>
    </xf>
    <xf numFmtId="0" fontId="36" fillId="0" borderId="193" xfId="12" applyFont="1" applyFill="1" applyBorder="1" applyAlignment="1">
      <alignment horizontal="left" vertical="center"/>
    </xf>
    <xf numFmtId="0" fontId="36" fillId="0" borderId="195" xfId="12" applyFont="1" applyFill="1" applyBorder="1" applyAlignment="1">
      <alignment horizontal="left" vertical="center"/>
    </xf>
    <xf numFmtId="0" fontId="39" fillId="0" borderId="0" xfId="13" applyFont="1" applyFill="1" applyBorder="1" applyAlignment="1" applyProtection="1">
      <alignment horizontal="center" vertical="center"/>
      <protection locked="0"/>
    </xf>
    <xf numFmtId="0" fontId="41" fillId="0" borderId="33" xfId="12" applyFont="1" applyBorder="1" applyAlignment="1">
      <alignment horizontal="center" vertical="center"/>
    </xf>
    <xf numFmtId="0" fontId="87" fillId="0" borderId="33" xfId="12" applyFont="1" applyBorder="1" applyAlignment="1">
      <alignment horizontal="center" vertical="center"/>
    </xf>
    <xf numFmtId="0" fontId="17" fillId="15" borderId="1" xfId="0" applyFont="1" applyFill="1" applyBorder="1" applyAlignment="1">
      <alignment horizontal="center" vertical="center"/>
    </xf>
    <xf numFmtId="0" fontId="17" fillId="15" borderId="2" xfId="0" applyFont="1" applyFill="1" applyBorder="1" applyAlignment="1">
      <alignment horizontal="center" vertical="center"/>
    </xf>
    <xf numFmtId="0" fontId="17" fillId="15" borderId="3" xfId="0" applyFont="1" applyFill="1" applyBorder="1" applyAlignment="1">
      <alignment horizontal="center" vertical="center"/>
    </xf>
    <xf numFmtId="0" fontId="17" fillId="15" borderId="27" xfId="0" applyFont="1" applyFill="1" applyBorder="1" applyAlignment="1">
      <alignment horizontal="center" vertical="center"/>
    </xf>
    <xf numFmtId="0" fontId="17" fillId="15" borderId="18" xfId="0" applyFont="1" applyFill="1" applyBorder="1" applyAlignment="1">
      <alignment horizontal="center" vertical="center"/>
    </xf>
    <xf numFmtId="0" fontId="17" fillId="15" borderId="19" xfId="0" applyFont="1" applyFill="1" applyBorder="1" applyAlignment="1">
      <alignment horizontal="center" vertical="center"/>
    </xf>
    <xf numFmtId="0" fontId="44" fillId="5" borderId="145" xfId="12" applyFont="1" applyFill="1" applyBorder="1" applyAlignment="1" applyProtection="1">
      <alignment horizontal="left" vertical="center"/>
      <protection locked="0"/>
    </xf>
    <xf numFmtId="0" fontId="44" fillId="5" borderId="146" xfId="12" applyFont="1" applyFill="1" applyBorder="1" applyAlignment="1" applyProtection="1">
      <alignment horizontal="left" vertical="center"/>
      <protection locked="0"/>
    </xf>
    <xf numFmtId="0" fontId="44" fillId="5" borderId="147" xfId="12" applyFont="1" applyFill="1" applyBorder="1" applyAlignment="1" applyProtection="1">
      <alignment horizontal="left" vertical="center"/>
      <protection locked="0"/>
    </xf>
    <xf numFmtId="0" fontId="44" fillId="15" borderId="103" xfId="12" applyFont="1" applyFill="1" applyBorder="1" applyAlignment="1">
      <alignment horizontal="center" vertical="center"/>
    </xf>
    <xf numFmtId="0" fontId="44" fillId="15" borderId="104" xfId="12" applyFont="1" applyFill="1" applyBorder="1" applyAlignment="1">
      <alignment horizontal="center" vertical="center"/>
    </xf>
    <xf numFmtId="0" fontId="44" fillId="15" borderId="152" xfId="12" applyFont="1" applyFill="1" applyBorder="1" applyAlignment="1">
      <alignment horizontal="center" vertical="center"/>
    </xf>
    <xf numFmtId="0" fontId="44" fillId="15" borderId="214" xfId="12" applyFont="1" applyFill="1" applyBorder="1" applyAlignment="1">
      <alignment horizontal="center" vertical="center"/>
    </xf>
    <xf numFmtId="0" fontId="44" fillId="15" borderId="84" xfId="12" applyFont="1" applyFill="1" applyBorder="1" applyAlignment="1">
      <alignment horizontal="center" vertical="center"/>
    </xf>
    <xf numFmtId="0" fontId="44" fillId="15" borderId="182" xfId="12" applyFont="1" applyFill="1" applyBorder="1" applyAlignment="1">
      <alignment horizontal="center" vertical="center"/>
    </xf>
    <xf numFmtId="0" fontId="106" fillId="15" borderId="212" xfId="12" applyFont="1" applyFill="1" applyBorder="1" applyAlignment="1">
      <alignment horizontal="center" vertical="center" wrapText="1"/>
    </xf>
    <xf numFmtId="0" fontId="106" fillId="15" borderId="206" xfId="12" applyFont="1" applyFill="1" applyBorder="1" applyAlignment="1">
      <alignment horizontal="center" vertical="center"/>
    </xf>
    <xf numFmtId="0" fontId="106" fillId="0" borderId="156" xfId="12" applyFont="1" applyBorder="1" applyAlignment="1">
      <alignment horizontal="center" vertical="center" wrapText="1"/>
    </xf>
    <xf numFmtId="0" fontId="106" fillId="0" borderId="1" xfId="12" applyFont="1" applyBorder="1" applyAlignment="1">
      <alignment horizontal="center" vertical="center" wrapText="1"/>
    </xf>
    <xf numFmtId="0" fontId="106" fillId="15" borderId="136" xfId="12" applyFont="1" applyFill="1" applyBorder="1" applyAlignment="1">
      <alignment horizontal="center" vertical="center" wrapText="1"/>
    </xf>
    <xf numFmtId="0" fontId="106" fillId="15" borderId="197" xfId="12" applyFont="1" applyFill="1" applyBorder="1" applyAlignment="1">
      <alignment horizontal="center" vertical="center" wrapText="1"/>
    </xf>
    <xf numFmtId="0" fontId="3" fillId="0" borderId="1" xfId="3" applyFont="1" applyFill="1" applyBorder="1" applyAlignment="1" applyProtection="1">
      <alignment horizontal="left" vertical="top" wrapText="1"/>
      <protection locked="0"/>
    </xf>
    <xf numFmtId="0" fontId="3" fillId="0" borderId="2" xfId="3" applyFont="1" applyFill="1" applyBorder="1" applyAlignment="1" applyProtection="1">
      <alignment horizontal="left" vertical="top" wrapText="1"/>
      <protection locked="0"/>
    </xf>
    <xf numFmtId="0" fontId="3" fillId="0" borderId="3" xfId="3" applyFont="1" applyFill="1" applyBorder="1" applyAlignment="1" applyProtection="1">
      <alignment horizontal="left" vertical="top" wrapText="1"/>
      <protection locked="0"/>
    </xf>
    <xf numFmtId="0" fontId="3" fillId="0" borderId="4" xfId="3" applyFont="1" applyFill="1" applyBorder="1" applyAlignment="1" applyProtection="1">
      <alignment horizontal="left" vertical="top" wrapText="1"/>
      <protection locked="0"/>
    </xf>
    <xf numFmtId="0" fontId="3" fillId="0" borderId="0" xfId="3" applyFont="1" applyFill="1" applyBorder="1" applyAlignment="1" applyProtection="1">
      <alignment horizontal="left" vertical="top" wrapText="1"/>
      <protection locked="0"/>
    </xf>
    <xf numFmtId="0" fontId="3" fillId="0" borderId="5" xfId="3" applyFont="1" applyFill="1" applyBorder="1" applyAlignment="1" applyProtection="1">
      <alignment horizontal="left" vertical="top" wrapText="1"/>
      <protection locked="0"/>
    </xf>
    <xf numFmtId="0" fontId="3" fillId="0" borderId="6" xfId="3" applyFont="1" applyFill="1" applyBorder="1" applyAlignment="1" applyProtection="1">
      <alignment horizontal="left" vertical="top" wrapText="1"/>
      <protection locked="0"/>
    </xf>
    <xf numFmtId="0" fontId="3" fillId="0" borderId="7" xfId="3" applyFont="1" applyFill="1" applyBorder="1" applyAlignment="1" applyProtection="1">
      <alignment horizontal="left" vertical="top" wrapText="1"/>
      <protection locked="0"/>
    </xf>
    <xf numFmtId="0" fontId="3" fillId="0" borderId="8" xfId="3" applyFont="1" applyFill="1" applyBorder="1" applyAlignment="1" applyProtection="1">
      <alignment horizontal="left" vertical="top" wrapText="1"/>
      <protection locked="0"/>
    </xf>
    <xf numFmtId="58" fontId="6" fillId="0" borderId="84" xfId="3" applyNumberFormat="1" applyFont="1" applyFill="1" applyBorder="1" applyAlignment="1" applyProtection="1">
      <alignment horizontal="right" vertical="center" indent="1"/>
      <protection locked="0"/>
    </xf>
    <xf numFmtId="0" fontId="14" fillId="0" borderId="85" xfId="3" applyFont="1" applyFill="1" applyBorder="1" applyAlignment="1" applyProtection="1">
      <alignment horizontal="left" vertical="center" wrapText="1"/>
      <protection locked="0"/>
    </xf>
    <xf numFmtId="0" fontId="14" fillId="0" borderId="0" xfId="3" applyFont="1" applyFill="1" applyBorder="1" applyAlignment="1" applyProtection="1">
      <alignment horizontal="left" vertical="center" wrapText="1"/>
      <protection locked="0"/>
    </xf>
    <xf numFmtId="0" fontId="14" fillId="0" borderId="86" xfId="3" applyFont="1" applyFill="1" applyBorder="1" applyAlignment="1" applyProtection="1">
      <alignment horizontal="left" vertical="center" wrapText="1"/>
      <protection locked="0"/>
    </xf>
    <xf numFmtId="0" fontId="14" fillId="0" borderId="87" xfId="3" applyFont="1" applyFill="1" applyBorder="1" applyAlignment="1" applyProtection="1">
      <alignment horizontal="left" vertical="center" wrapText="1"/>
      <protection locked="0"/>
    </xf>
    <xf numFmtId="0" fontId="14" fillId="0" borderId="84" xfId="3" applyFont="1" applyFill="1" applyBorder="1" applyAlignment="1" applyProtection="1">
      <alignment horizontal="left" vertical="center" wrapText="1"/>
      <protection locked="0"/>
    </xf>
    <xf numFmtId="0" fontId="14" fillId="0" borderId="88" xfId="3" applyFont="1" applyFill="1" applyBorder="1" applyAlignment="1" applyProtection="1">
      <alignment horizontal="left" vertical="center" wrapText="1"/>
      <protection locked="0"/>
    </xf>
    <xf numFmtId="182" fontId="3" fillId="0" borderId="64" xfId="3" applyNumberFormat="1" applyFont="1" applyFill="1" applyBorder="1" applyAlignment="1" applyProtection="1">
      <alignment horizontal="center" vertical="center"/>
      <protection locked="0"/>
    </xf>
    <xf numFmtId="182" fontId="3" fillId="0" borderId="2" xfId="3" applyNumberFormat="1" applyFont="1" applyFill="1" applyBorder="1" applyAlignment="1" applyProtection="1">
      <alignment horizontal="center" vertical="center"/>
      <protection locked="0"/>
    </xf>
    <xf numFmtId="182" fontId="3" fillId="0" borderId="3" xfId="3" applyNumberFormat="1" applyFont="1" applyFill="1" applyBorder="1" applyAlignment="1" applyProtection="1">
      <alignment horizontal="center" vertical="center"/>
      <protection locked="0"/>
    </xf>
    <xf numFmtId="182" fontId="3" fillId="0" borderId="55" xfId="3" applyNumberFormat="1" applyFont="1" applyFill="1" applyBorder="1" applyAlignment="1" applyProtection="1">
      <alignment horizontal="center" vertical="center"/>
      <protection locked="0"/>
    </xf>
    <xf numFmtId="182" fontId="3" fillId="0" borderId="21" xfId="3" applyNumberFormat="1" applyFont="1" applyFill="1" applyBorder="1" applyAlignment="1" applyProtection="1">
      <alignment horizontal="center" vertical="center"/>
      <protection locked="0"/>
    </xf>
    <xf numFmtId="182" fontId="3" fillId="0" borderId="68" xfId="3" applyNumberFormat="1" applyFont="1" applyFill="1" applyBorder="1" applyAlignment="1" applyProtection="1">
      <alignment horizontal="center" vertical="center"/>
      <protection locked="0"/>
    </xf>
    <xf numFmtId="0" fontId="3" fillId="0" borderId="49" xfId="5" applyFont="1" applyFill="1" applyBorder="1" applyAlignment="1">
      <alignment horizontal="distributed" vertical="center" wrapText="1" indent="1"/>
    </xf>
    <xf numFmtId="0" fontId="3" fillId="0" borderId="50" xfId="5" applyFont="1" applyFill="1" applyBorder="1" applyAlignment="1">
      <alignment horizontal="distributed" vertical="center" wrapText="1" indent="1"/>
    </xf>
    <xf numFmtId="0" fontId="3" fillId="0" borderId="82" xfId="3" applyFont="1" applyFill="1" applyBorder="1" applyAlignment="1" applyProtection="1">
      <alignment horizontal="center" vertical="center"/>
      <protection locked="0"/>
    </xf>
    <xf numFmtId="0" fontId="3" fillId="0" borderId="7" xfId="3" applyFont="1" applyFill="1" applyBorder="1" applyAlignment="1" applyProtection="1">
      <alignment horizontal="center" vertical="center"/>
      <protection locked="0"/>
    </xf>
    <xf numFmtId="0" fontId="3" fillId="0" borderId="8" xfId="3" applyFont="1" applyFill="1" applyBorder="1" applyAlignment="1" applyProtection="1">
      <alignment horizontal="center" vertical="center"/>
      <protection locked="0"/>
    </xf>
    <xf numFmtId="0" fontId="3" fillId="0" borderId="67" xfId="5" applyFont="1" applyFill="1" applyBorder="1" applyAlignment="1">
      <alignment horizontal="distributed" vertical="center" indent="1"/>
    </xf>
    <xf numFmtId="0" fontId="3" fillId="0" borderId="21" xfId="5" applyFont="1" applyFill="1" applyBorder="1" applyAlignment="1">
      <alignment horizontal="distributed" vertical="center" indent="1"/>
    </xf>
    <xf numFmtId="0" fontId="3" fillId="0" borderId="59" xfId="5" applyFont="1" applyFill="1" applyBorder="1" applyAlignment="1">
      <alignment horizontal="distributed" vertical="center" indent="1"/>
    </xf>
    <xf numFmtId="0" fontId="3" fillId="0" borderId="60" xfId="5" applyFont="1" applyFill="1" applyBorder="1" applyAlignment="1">
      <alignment horizontal="distributed" vertical="center" indent="1"/>
    </xf>
    <xf numFmtId="0" fontId="3" fillId="0" borderId="89" xfId="5" applyFont="1" applyFill="1" applyBorder="1" applyAlignment="1">
      <alignment horizontal="center" vertical="center"/>
    </xf>
    <xf numFmtId="0" fontId="3" fillId="0" borderId="90" xfId="5" applyFont="1" applyFill="1" applyBorder="1" applyAlignment="1">
      <alignment horizontal="center" vertical="center"/>
    </xf>
    <xf numFmtId="0" fontId="3" fillId="0" borderId="91" xfId="5" applyFont="1" applyFill="1" applyBorder="1" applyAlignment="1">
      <alignment horizontal="center" vertical="center"/>
    </xf>
    <xf numFmtId="0" fontId="3" fillId="0" borderId="92" xfId="5" applyFont="1" applyFill="1" applyBorder="1" applyAlignment="1">
      <alignment horizontal="center" vertical="center"/>
    </xf>
    <xf numFmtId="0" fontId="3" fillId="0" borderId="93" xfId="5" applyFont="1" applyFill="1" applyBorder="1" applyAlignment="1">
      <alignment horizontal="center" vertical="center"/>
    </xf>
    <xf numFmtId="0" fontId="3" fillId="0" borderId="94" xfId="5" applyFont="1" applyFill="1" applyBorder="1" applyAlignment="1">
      <alignment horizontal="center" vertical="center"/>
    </xf>
    <xf numFmtId="0" fontId="3" fillId="0" borderId="59" xfId="3" applyFont="1" applyFill="1" applyBorder="1" applyAlignment="1">
      <alignment horizontal="distributed" vertical="center" indent="1"/>
    </xf>
    <xf numFmtId="0" fontId="3" fillId="0" borderId="62" xfId="3" applyFont="1" applyFill="1" applyBorder="1" applyAlignment="1">
      <alignment horizontal="distributed" vertical="center" indent="1"/>
    </xf>
    <xf numFmtId="0" fontId="3" fillId="0" borderId="27" xfId="5" applyFont="1" applyFill="1" applyBorder="1" applyAlignment="1">
      <alignment horizontal="distributed" vertical="center" indent="1"/>
    </xf>
    <xf numFmtId="0" fontId="3" fillId="0" borderId="18" xfId="5" applyFont="1" applyFill="1" applyBorder="1" applyAlignment="1">
      <alignment horizontal="distributed" vertical="center" indent="1"/>
    </xf>
    <xf numFmtId="0" fontId="3" fillId="0" borderId="27" xfId="3" applyFont="1" applyFill="1" applyBorder="1" applyAlignment="1">
      <alignment horizontal="distributed" vertical="center" indent="1"/>
    </xf>
    <xf numFmtId="0" fontId="3" fillId="0" borderId="95" xfId="3" applyFont="1" applyFill="1" applyBorder="1" applyAlignment="1">
      <alignment horizontal="distributed" vertical="center" indent="1"/>
    </xf>
    <xf numFmtId="0" fontId="3" fillId="0" borderId="67" xfId="3" applyFont="1" applyFill="1" applyBorder="1" applyAlignment="1">
      <alignment horizontal="distributed" vertical="center" indent="1"/>
    </xf>
    <xf numFmtId="0" fontId="3" fillId="0" borderId="61" xfId="3" applyFont="1" applyFill="1" applyBorder="1" applyAlignment="1">
      <alignment horizontal="distributed" vertical="center" indent="1"/>
    </xf>
    <xf numFmtId="1" fontId="5" fillId="0" borderId="1" xfId="10" applyNumberFormat="1" applyFont="1" applyFill="1" applyBorder="1" applyAlignment="1" applyProtection="1">
      <alignment horizontal="distributed" vertical="center" indent="1"/>
    </xf>
    <xf numFmtId="1" fontId="5" fillId="0" borderId="3" xfId="10" applyNumberFormat="1" applyFont="1" applyFill="1" applyBorder="1" applyAlignment="1" applyProtection="1">
      <alignment horizontal="distributed" vertical="center" indent="1"/>
    </xf>
    <xf numFmtId="1" fontId="5" fillId="0" borderId="6" xfId="10" applyNumberFormat="1" applyFont="1" applyFill="1" applyBorder="1" applyAlignment="1" applyProtection="1">
      <alignment horizontal="distributed" vertical="center" indent="1"/>
    </xf>
    <xf numFmtId="1" fontId="5" fillId="0" borderId="8" xfId="10" applyNumberFormat="1" applyFont="1" applyFill="1" applyBorder="1" applyAlignment="1" applyProtection="1">
      <alignment horizontal="distributed" vertical="center" indent="1"/>
    </xf>
    <xf numFmtId="0" fontId="5" fillId="0" borderId="49" xfId="3" applyFont="1" applyFill="1" applyBorder="1" applyAlignment="1">
      <alignment horizontal="distributed" vertical="center" indent="1"/>
    </xf>
    <xf numFmtId="0" fontId="5" fillId="0" borderId="83" xfId="3" applyFont="1" applyFill="1" applyBorder="1" applyAlignment="1">
      <alignment horizontal="distributed" vertical="center" indent="1"/>
    </xf>
    <xf numFmtId="0" fontId="5" fillId="0" borderId="50" xfId="3" applyFont="1" applyFill="1" applyBorder="1" applyAlignment="1">
      <alignment horizontal="distributed" vertical="center" indent="1"/>
    </xf>
    <xf numFmtId="178" fontId="5" fillId="0" borderId="1" xfId="9" applyNumberFormat="1" applyFont="1" applyFill="1" applyBorder="1" applyAlignment="1">
      <alignment horizontal="left" vertical="center"/>
    </xf>
    <xf numFmtId="178" fontId="5" fillId="0" borderId="2" xfId="9" applyNumberFormat="1" applyFont="1" applyFill="1" applyBorder="1" applyAlignment="1">
      <alignment horizontal="left" vertical="center"/>
    </xf>
    <xf numFmtId="178" fontId="5" fillId="0" borderId="3" xfId="9" applyNumberFormat="1" applyFont="1" applyFill="1" applyBorder="1" applyAlignment="1">
      <alignment horizontal="left" vertical="center"/>
    </xf>
    <xf numFmtId="178" fontId="5" fillId="0" borderId="20" xfId="9" applyNumberFormat="1" applyFont="1" applyFill="1" applyBorder="1" applyAlignment="1">
      <alignment horizontal="center" vertical="center"/>
    </xf>
    <xf numFmtId="178" fontId="5" fillId="0" borderId="58" xfId="9" applyNumberFormat="1" applyFont="1" applyFill="1" applyBorder="1" applyAlignment="1">
      <alignment horizontal="center" vertical="center"/>
    </xf>
    <xf numFmtId="178" fontId="5" fillId="0" borderId="71" xfId="9" applyNumberFormat="1" applyFont="1" applyFill="1" applyBorder="1" applyAlignment="1">
      <alignment horizontal="center" vertical="center"/>
    </xf>
    <xf numFmtId="187" fontId="8" fillId="0" borderId="6" xfId="9" applyNumberFormat="1" applyFont="1" applyFill="1" applyBorder="1" applyAlignment="1">
      <alignment horizontal="center" vertical="center" wrapText="1"/>
    </xf>
    <xf numFmtId="187" fontId="8" fillId="0" borderId="7" xfId="9" applyNumberFormat="1" applyFont="1" applyFill="1" applyBorder="1" applyAlignment="1">
      <alignment horizontal="center" vertical="center" wrapText="1"/>
    </xf>
    <xf numFmtId="187" fontId="8" fillId="0" borderId="82" xfId="9" applyNumberFormat="1" applyFont="1" applyFill="1" applyBorder="1" applyAlignment="1">
      <alignment horizontal="center" vertical="center" wrapText="1"/>
    </xf>
    <xf numFmtId="187" fontId="8" fillId="0" borderId="8" xfId="9" applyNumberFormat="1" applyFont="1" applyFill="1" applyBorder="1" applyAlignment="1">
      <alignment horizontal="center" vertical="center" wrapText="1"/>
    </xf>
    <xf numFmtId="187" fontId="8" fillId="0" borderId="96" xfId="9" applyNumberFormat="1" applyFont="1" applyFill="1" applyBorder="1" applyAlignment="1">
      <alignment horizontal="center" vertical="center" wrapText="1"/>
    </xf>
    <xf numFmtId="178" fontId="5" fillId="0" borderId="1" xfId="9" applyNumberFormat="1" applyFont="1" applyFill="1" applyBorder="1" applyAlignment="1">
      <alignment horizontal="center" vertical="center"/>
    </xf>
    <xf numFmtId="178" fontId="5" fillId="0" borderId="2" xfId="9" applyNumberFormat="1" applyFont="1" applyFill="1" applyBorder="1" applyAlignment="1">
      <alignment horizontal="center" vertical="center"/>
    </xf>
    <xf numFmtId="178" fontId="5" fillId="0" borderId="3" xfId="9" applyNumberFormat="1" applyFont="1" applyFill="1" applyBorder="1" applyAlignment="1">
      <alignment horizontal="center" vertical="center"/>
    </xf>
    <xf numFmtId="178" fontId="5" fillId="0" borderId="4" xfId="9" applyNumberFormat="1" applyFont="1" applyFill="1" applyBorder="1" applyAlignment="1">
      <alignment horizontal="center" vertical="center"/>
    </xf>
    <xf numFmtId="178" fontId="5" fillId="0" borderId="0" xfId="9" applyNumberFormat="1" applyFont="1" applyFill="1" applyBorder="1" applyAlignment="1">
      <alignment horizontal="center" vertical="center"/>
    </xf>
    <xf numFmtId="178" fontId="5" fillId="0" borderId="5" xfId="9" applyNumberFormat="1" applyFont="1" applyFill="1" applyBorder="1" applyAlignment="1">
      <alignment horizontal="center" vertical="center"/>
    </xf>
    <xf numFmtId="185" fontId="8" fillId="0" borderId="6" xfId="9" applyNumberFormat="1" applyFont="1" applyFill="1" applyBorder="1" applyAlignment="1">
      <alignment horizontal="center" vertical="center"/>
    </xf>
    <xf numFmtId="185" fontId="8" fillId="0" borderId="7" xfId="9" applyNumberFormat="1" applyFont="1" applyFill="1" applyBorder="1" applyAlignment="1">
      <alignment horizontal="center" vertical="center"/>
    </xf>
    <xf numFmtId="185" fontId="8" fillId="0" borderId="8" xfId="9" applyNumberFormat="1" applyFont="1" applyFill="1" applyBorder="1" applyAlignment="1">
      <alignment horizontal="center" vertical="center"/>
    </xf>
    <xf numFmtId="0" fontId="3" fillId="5" borderId="50" xfId="3" applyFont="1" applyFill="1" applyBorder="1" applyAlignment="1">
      <alignment horizontal="center" vertical="center"/>
    </xf>
    <xf numFmtId="178" fontId="5" fillId="0" borderId="20" xfId="9" applyNumberFormat="1" applyFont="1" applyFill="1" applyBorder="1" applyAlignment="1">
      <alignment horizontal="center" vertical="center" wrapText="1"/>
    </xf>
    <xf numFmtId="178" fontId="5" fillId="0" borderId="58" xfId="9" applyNumberFormat="1" applyFont="1" applyFill="1" applyBorder="1" applyAlignment="1">
      <alignment horizontal="center" vertical="center" wrapText="1"/>
    </xf>
    <xf numFmtId="178" fontId="5" fillId="0" borderId="71" xfId="9" applyNumberFormat="1" applyFont="1" applyFill="1" applyBorder="1" applyAlignment="1">
      <alignment horizontal="center" vertical="center" wrapText="1"/>
    </xf>
    <xf numFmtId="178" fontId="5" fillId="0" borderId="65" xfId="9" applyNumberFormat="1" applyFont="1" applyFill="1" applyBorder="1" applyAlignment="1">
      <alignment horizontal="center" vertical="center" textRotation="255" wrapText="1"/>
    </xf>
    <xf numFmtId="178" fontId="5" fillId="0" borderId="38" xfId="9" applyNumberFormat="1" applyFont="1" applyFill="1" applyBorder="1" applyAlignment="1">
      <alignment horizontal="center" vertical="center" textRotation="255" wrapText="1"/>
    </xf>
    <xf numFmtId="178" fontId="5" fillId="0" borderId="25" xfId="9" applyNumberFormat="1" applyFont="1" applyFill="1" applyBorder="1" applyAlignment="1">
      <alignment horizontal="center" vertical="center" textRotation="255" wrapText="1"/>
    </xf>
    <xf numFmtId="178" fontId="5" fillId="0" borderId="1" xfId="9" applyNumberFormat="1" applyFont="1" applyFill="1" applyBorder="1" applyAlignment="1">
      <alignment horizontal="center" vertical="center" wrapText="1"/>
    </xf>
    <xf numFmtId="178" fontId="5" fillId="0" borderId="2" xfId="9" applyNumberFormat="1" applyFont="1" applyFill="1" applyBorder="1" applyAlignment="1">
      <alignment horizontal="center" vertical="center" wrapText="1"/>
    </xf>
    <xf numFmtId="178" fontId="5" fillId="0" borderId="74" xfId="9" applyNumberFormat="1" applyFont="1" applyFill="1" applyBorder="1" applyAlignment="1">
      <alignment horizontal="center" vertical="center" wrapText="1"/>
    </xf>
    <xf numFmtId="178" fontId="5" fillId="0" borderId="4" xfId="9" applyNumberFormat="1" applyFont="1" applyFill="1" applyBorder="1" applyAlignment="1">
      <alignment horizontal="center" vertical="center" wrapText="1"/>
    </xf>
    <xf numFmtId="178" fontId="5" fillId="0" borderId="0" xfId="9" applyNumberFormat="1" applyFont="1" applyFill="1" applyBorder="1" applyAlignment="1">
      <alignment horizontal="center" vertical="center" wrapText="1"/>
    </xf>
    <xf numFmtId="178" fontId="5" fillId="0" borderId="52" xfId="9" applyNumberFormat="1" applyFont="1" applyFill="1" applyBorder="1" applyAlignment="1">
      <alignment horizontal="center" vertical="center" wrapText="1"/>
    </xf>
    <xf numFmtId="185" fontId="8" fillId="0" borderId="96" xfId="9" applyNumberFormat="1" applyFont="1" applyFill="1" applyBorder="1" applyAlignment="1">
      <alignment horizontal="center" vertical="center"/>
    </xf>
    <xf numFmtId="185" fontId="8" fillId="0" borderId="82" xfId="9" applyNumberFormat="1" applyFont="1" applyFill="1" applyBorder="1" applyAlignment="1">
      <alignment horizontal="center" vertical="center"/>
    </xf>
    <xf numFmtId="178" fontId="5" fillId="0" borderId="3" xfId="9" applyNumberFormat="1" applyFont="1" applyFill="1" applyBorder="1" applyAlignment="1">
      <alignment horizontal="center" vertical="center" wrapText="1"/>
    </xf>
    <xf numFmtId="178" fontId="5" fillId="0" borderId="5" xfId="9" applyNumberFormat="1" applyFont="1" applyFill="1" applyBorder="1" applyAlignment="1">
      <alignment horizontal="center" vertical="center" wrapText="1"/>
    </xf>
    <xf numFmtId="178" fontId="5" fillId="0" borderId="64" xfId="9" applyNumberFormat="1" applyFont="1" applyFill="1" applyBorder="1" applyAlignment="1">
      <alignment horizontal="left" vertical="center" wrapText="1"/>
    </xf>
    <xf numFmtId="178" fontId="5" fillId="0" borderId="2" xfId="9" applyNumberFormat="1" applyFont="1" applyFill="1" applyBorder="1" applyAlignment="1">
      <alignment horizontal="left" vertical="center" wrapText="1"/>
    </xf>
    <xf numFmtId="178" fontId="5" fillId="0" borderId="3" xfId="9" applyNumberFormat="1" applyFont="1" applyFill="1" applyBorder="1" applyAlignment="1">
      <alignment horizontal="left" vertical="center" wrapText="1"/>
    </xf>
    <xf numFmtId="178" fontId="5" fillId="0" borderId="1" xfId="9" applyNumberFormat="1" applyFont="1" applyFill="1" applyBorder="1" applyAlignment="1">
      <alignment horizontal="left" vertical="center" wrapText="1"/>
    </xf>
    <xf numFmtId="178" fontId="5" fillId="0" borderId="20" xfId="9" applyNumberFormat="1" applyFont="1" applyFill="1" applyBorder="1" applyAlignment="1">
      <alignment horizontal="center" vertical="center" shrinkToFit="1"/>
    </xf>
    <xf numFmtId="178" fontId="5" fillId="0" borderId="58" xfId="9" applyNumberFormat="1" applyFont="1" applyFill="1" applyBorder="1" applyAlignment="1">
      <alignment horizontal="center" vertical="center" shrinkToFit="1"/>
    </xf>
    <xf numFmtId="178" fontId="5" fillId="0" borderId="71" xfId="9" applyNumberFormat="1" applyFont="1" applyFill="1" applyBorder="1" applyAlignment="1">
      <alignment horizontal="center" vertical="center" shrinkToFit="1"/>
    </xf>
    <xf numFmtId="0" fontId="5" fillId="0" borderId="16" xfId="8" applyFont="1" applyFill="1" applyBorder="1" applyAlignment="1">
      <alignment horizontal="distributed" vertical="center" wrapText="1" indent="1"/>
    </xf>
    <xf numFmtId="0" fontId="5" fillId="0" borderId="17" xfId="8" applyFont="1" applyFill="1" applyBorder="1" applyAlignment="1">
      <alignment horizontal="distributed" vertical="center" wrapText="1" indent="1"/>
    </xf>
    <xf numFmtId="0" fontId="5" fillId="0" borderId="31" xfId="8" applyFont="1" applyFill="1" applyBorder="1" applyAlignment="1">
      <alignment horizontal="distributed" vertical="center" wrapText="1" indent="1"/>
    </xf>
    <xf numFmtId="0" fontId="3" fillId="5" borderId="49" xfId="0" applyFont="1" applyFill="1" applyBorder="1" applyAlignment="1">
      <alignment horizontal="center" vertical="center"/>
    </xf>
    <xf numFmtId="0" fontId="3" fillId="5" borderId="83" xfId="0" applyFont="1" applyFill="1" applyBorder="1" applyAlignment="1">
      <alignment horizontal="center" vertical="center"/>
    </xf>
    <xf numFmtId="0" fontId="5" fillId="0" borderId="22" xfId="8" applyFont="1" applyFill="1" applyBorder="1" applyAlignment="1">
      <alignment horizontal="distributed" vertical="center" wrapText="1" indent="1"/>
    </xf>
    <xf numFmtId="0" fontId="5" fillId="0" borderId="38" xfId="8" applyFont="1" applyFill="1" applyBorder="1" applyAlignment="1">
      <alignment horizontal="distributed" vertical="center" wrapText="1" indent="1"/>
    </xf>
    <xf numFmtId="0" fontId="5" fillId="0" borderId="25" xfId="8" applyFont="1" applyFill="1" applyBorder="1" applyAlignment="1">
      <alignment horizontal="distributed" vertical="center" wrapText="1" indent="1"/>
    </xf>
    <xf numFmtId="0" fontId="5" fillId="0" borderId="22" xfId="8" applyFont="1" applyFill="1" applyBorder="1" applyAlignment="1">
      <alignment horizontal="center" vertical="center" wrapText="1"/>
    </xf>
    <xf numFmtId="0" fontId="5" fillId="0" borderId="38" xfId="8" applyFont="1" applyFill="1" applyBorder="1" applyAlignment="1">
      <alignment horizontal="center" vertical="center" wrapText="1"/>
    </xf>
    <xf numFmtId="0" fontId="17" fillId="0" borderId="97" xfId="8" applyFont="1" applyFill="1" applyBorder="1" applyAlignment="1">
      <alignment horizontal="distributed" vertical="center" indent="1"/>
    </xf>
    <xf numFmtId="0" fontId="17" fillId="0" borderId="18" xfId="8" applyFont="1" applyFill="1" applyBorder="1" applyAlignment="1">
      <alignment horizontal="distributed" vertical="center" indent="1"/>
    </xf>
    <xf numFmtId="0" fontId="17" fillId="0" borderId="19" xfId="8" applyFont="1" applyFill="1" applyBorder="1" applyAlignment="1">
      <alignment horizontal="distributed" vertical="center" indent="1"/>
    </xf>
    <xf numFmtId="0" fontId="17" fillId="0" borderId="67" xfId="0" applyFont="1" applyFill="1" applyBorder="1" applyAlignment="1">
      <alignment horizontal="distributed" vertical="center" wrapText="1" indent="1"/>
    </xf>
    <xf numFmtId="0" fontId="17" fillId="0" borderId="21" xfId="0" applyFont="1" applyFill="1" applyBorder="1" applyAlignment="1">
      <alignment horizontal="distributed" vertical="center" wrapText="1" indent="1"/>
    </xf>
    <xf numFmtId="0" fontId="17" fillId="0" borderId="67" xfId="0" applyFont="1" applyFill="1" applyBorder="1" applyAlignment="1">
      <alignment horizontal="distributed" vertical="center" indent="1"/>
    </xf>
    <xf numFmtId="0" fontId="17" fillId="0" borderId="21" xfId="0" applyFont="1" applyFill="1" applyBorder="1" applyAlignment="1">
      <alignment horizontal="distributed" vertical="center" indent="1"/>
    </xf>
    <xf numFmtId="0" fontId="17" fillId="0" borderId="65" xfId="8" applyFont="1" applyFill="1" applyBorder="1" applyAlignment="1">
      <alignment horizontal="distributed" vertical="center" wrapText="1"/>
    </xf>
    <xf numFmtId="0" fontId="17" fillId="0" borderId="31" xfId="8" applyFont="1" applyFill="1" applyBorder="1" applyAlignment="1">
      <alignment horizontal="distributed" vertical="center" wrapText="1"/>
    </xf>
    <xf numFmtId="0" fontId="17" fillId="0" borderId="26" xfId="8" applyFont="1" applyFill="1" applyBorder="1" applyAlignment="1">
      <alignment horizontal="distributed" vertical="center" indent="1"/>
    </xf>
    <xf numFmtId="0" fontId="17" fillId="0" borderId="57" xfId="0" applyFont="1" applyFill="1" applyBorder="1" applyAlignment="1">
      <alignment horizontal="distributed" vertical="center" indent="1"/>
    </xf>
    <xf numFmtId="0" fontId="17" fillId="0" borderId="58" xfId="0" applyFont="1" applyFill="1" applyBorder="1" applyAlignment="1">
      <alignment horizontal="distributed" vertical="center" indent="1"/>
    </xf>
    <xf numFmtId="0" fontId="17" fillId="0" borderId="74" xfId="8" applyFont="1" applyFill="1" applyBorder="1" applyAlignment="1">
      <alignment horizontal="distributed" vertical="center" wrapText="1"/>
    </xf>
    <xf numFmtId="0" fontId="17" fillId="0" borderId="66" xfId="8" applyFont="1" applyFill="1" applyBorder="1" applyAlignment="1">
      <alignment horizontal="distributed" vertical="center" wrapText="1"/>
    </xf>
    <xf numFmtId="0" fontId="17" fillId="0" borderId="63" xfId="8" applyFont="1" applyFill="1" applyBorder="1" applyAlignment="1">
      <alignment horizontal="distributed" vertical="center" wrapText="1"/>
    </xf>
    <xf numFmtId="0" fontId="17" fillId="0" borderId="54" xfId="8" applyFont="1" applyFill="1" applyBorder="1" applyAlignment="1">
      <alignment horizontal="distributed" vertical="center" wrapText="1"/>
    </xf>
    <xf numFmtId="0" fontId="17" fillId="0" borderId="15" xfId="8" applyFont="1" applyFill="1" applyBorder="1" applyAlignment="1">
      <alignment horizontal="distributed" vertical="center" indent="1"/>
    </xf>
    <xf numFmtId="177" fontId="18" fillId="0" borderId="98" xfId="0" applyNumberFormat="1" applyFont="1" applyFill="1" applyBorder="1" applyAlignment="1">
      <alignment horizontal="center" vertical="center"/>
    </xf>
    <xf numFmtId="177" fontId="18" fillId="0" borderId="99" xfId="0" applyNumberFormat="1" applyFont="1" applyFill="1" applyBorder="1" applyAlignment="1">
      <alignment horizontal="center" vertical="center"/>
    </xf>
    <xf numFmtId="177" fontId="18" fillId="0" borderId="129" xfId="0" applyNumberFormat="1" applyFont="1" applyFill="1" applyBorder="1" applyAlignment="1">
      <alignment horizontal="center" vertical="center"/>
    </xf>
    <xf numFmtId="0" fontId="17" fillId="0" borderId="26" xfId="8" applyFont="1" applyBorder="1" applyAlignment="1">
      <alignment horizontal="distributed" vertical="center" indent="1"/>
    </xf>
    <xf numFmtId="0" fontId="17" fillId="0" borderId="97" xfId="8" applyFont="1" applyBorder="1" applyAlignment="1">
      <alignment horizontal="distributed" vertical="center" indent="1"/>
    </xf>
    <xf numFmtId="0" fontId="17" fillId="0" borderId="63" xfId="8" applyFont="1" applyBorder="1" applyAlignment="1">
      <alignment horizontal="distributed" vertical="center" wrapText="1"/>
    </xf>
    <xf numFmtId="0" fontId="17" fillId="0" borderId="54" xfId="8" applyFont="1" applyBorder="1" applyAlignment="1">
      <alignment horizontal="distributed" vertical="center" wrapText="1"/>
    </xf>
    <xf numFmtId="0" fontId="17" fillId="0" borderId="27" xfId="0" applyFont="1" applyFill="1" applyBorder="1" applyAlignment="1">
      <alignment horizontal="center" vertical="center"/>
    </xf>
    <xf numFmtId="0" fontId="0" fillId="0" borderId="95" xfId="0" applyFill="1" applyBorder="1"/>
    <xf numFmtId="0" fontId="17" fillId="0" borderId="57"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17" fillId="0" borderId="97" xfId="0" applyFont="1" applyFill="1" applyBorder="1" applyAlignment="1">
      <alignment horizontal="center" vertical="center"/>
    </xf>
    <xf numFmtId="0" fontId="0" fillId="0" borderId="18" xfId="0" applyFill="1" applyBorder="1"/>
    <xf numFmtId="0" fontId="0" fillId="0" borderId="19" xfId="0" applyFill="1" applyBorder="1"/>
    <xf numFmtId="0" fontId="17" fillId="0" borderId="81" xfId="0" applyFont="1" applyFill="1" applyBorder="1" applyAlignment="1">
      <alignment horizontal="distributed" vertical="center" wrapText="1" indent="1"/>
    </xf>
    <xf numFmtId="0" fontId="17" fillId="0" borderId="66" xfId="0" applyFont="1" applyFill="1" applyBorder="1" applyAlignment="1">
      <alignment horizontal="distributed" vertical="center" wrapText="1" indent="1"/>
    </xf>
    <xf numFmtId="0" fontId="17" fillId="0" borderId="20" xfId="0" applyFont="1" applyFill="1" applyBorder="1" applyAlignment="1">
      <alignment horizontal="left" vertical="center" wrapText="1"/>
    </xf>
    <xf numFmtId="0" fontId="0" fillId="0" borderId="58" xfId="0" applyFill="1" applyBorder="1"/>
    <xf numFmtId="0" fontId="0" fillId="0" borderId="71" xfId="0" applyFill="1" applyBorder="1"/>
    <xf numFmtId="0" fontId="0" fillId="0" borderId="73" xfId="0" applyFill="1" applyBorder="1"/>
    <xf numFmtId="0" fontId="0" fillId="0" borderId="75" xfId="0" applyFill="1" applyBorder="1"/>
    <xf numFmtId="0" fontId="0" fillId="0" borderId="70" xfId="0" applyFill="1" applyBorder="1"/>
    <xf numFmtId="179" fontId="18" fillId="0" borderId="98" xfId="0" applyNumberFormat="1" applyFont="1" applyFill="1" applyBorder="1" applyAlignment="1">
      <alignment horizontal="center" vertical="center"/>
    </xf>
    <xf numFmtId="179" fontId="18" fillId="0" borderId="99" xfId="0" applyNumberFormat="1" applyFont="1" applyFill="1" applyBorder="1" applyAlignment="1">
      <alignment horizontal="center" vertical="center"/>
    </xf>
    <xf numFmtId="179" fontId="18" fillId="0" borderId="129" xfId="0" applyNumberFormat="1" applyFont="1" applyFill="1" applyBorder="1" applyAlignment="1">
      <alignment horizontal="center" vertical="center"/>
    </xf>
    <xf numFmtId="0" fontId="53" fillId="0" borderId="0" xfId="12" applyFont="1" applyFill="1" applyBorder="1" applyAlignment="1">
      <alignment horizontal="center" vertical="center"/>
    </xf>
    <xf numFmtId="0" fontId="54" fillId="0" borderId="1" xfId="12" applyFont="1" applyFill="1" applyBorder="1" applyAlignment="1">
      <alignment horizontal="left" vertical="center" wrapText="1"/>
    </xf>
    <xf numFmtId="0" fontId="54" fillId="0" borderId="2" xfId="12" applyFont="1" applyFill="1" applyBorder="1" applyAlignment="1">
      <alignment horizontal="left" vertical="center" wrapText="1"/>
    </xf>
    <xf numFmtId="0" fontId="54" fillId="0" borderId="3" xfId="12" applyFont="1" applyFill="1" applyBorder="1" applyAlignment="1">
      <alignment horizontal="left" vertical="center" wrapText="1"/>
    </xf>
    <xf numFmtId="0" fontId="54" fillId="0" borderId="4" xfId="12" applyFont="1" applyFill="1" applyBorder="1" applyAlignment="1">
      <alignment horizontal="left" vertical="center" wrapText="1"/>
    </xf>
    <xf numFmtId="0" fontId="54" fillId="0" borderId="0" xfId="12" applyFont="1" applyFill="1" applyBorder="1" applyAlignment="1">
      <alignment horizontal="left" vertical="center" wrapText="1"/>
    </xf>
    <xf numFmtId="0" fontId="54" fillId="0" borderId="5" xfId="12" applyFont="1" applyFill="1" applyBorder="1" applyAlignment="1">
      <alignment horizontal="left" vertical="center" wrapText="1"/>
    </xf>
    <xf numFmtId="0" fontId="54" fillId="0" borderId="6" xfId="12" applyFont="1" applyFill="1" applyBorder="1" applyAlignment="1">
      <alignment horizontal="left" vertical="center" wrapText="1"/>
    </xf>
    <xf numFmtId="0" fontId="54" fillId="0" borderId="7" xfId="12" applyFont="1" applyFill="1" applyBorder="1" applyAlignment="1">
      <alignment horizontal="left" vertical="center" wrapText="1"/>
    </xf>
    <xf numFmtId="0" fontId="54" fillId="0" borderId="8" xfId="12" applyFont="1" applyFill="1" applyBorder="1" applyAlignment="1">
      <alignment horizontal="left" vertical="center" wrapText="1"/>
    </xf>
    <xf numFmtId="0" fontId="35" fillId="0" borderId="33" xfId="12" applyFont="1" applyBorder="1" applyAlignment="1">
      <alignment horizontal="center" vertical="center"/>
    </xf>
    <xf numFmtId="0" fontId="90" fillId="0" borderId="33" xfId="12" applyFont="1" applyBorder="1" applyAlignment="1">
      <alignment horizontal="center" vertical="center"/>
    </xf>
    <xf numFmtId="0" fontId="90" fillId="0" borderId="76" xfId="12" applyFont="1" applyBorder="1" applyAlignment="1">
      <alignment horizontal="center" vertical="center"/>
    </xf>
    <xf numFmtId="0" fontId="90" fillId="0" borderId="79" xfId="12" applyFont="1" applyBorder="1" applyAlignment="1">
      <alignment horizontal="center" vertical="center"/>
    </xf>
    <xf numFmtId="0" fontId="90" fillId="0" borderId="80" xfId="12" applyFont="1" applyBorder="1" applyAlignment="1">
      <alignment horizontal="center" vertical="center"/>
    </xf>
    <xf numFmtId="0" fontId="56" fillId="0" borderId="1" xfId="12" applyFont="1" applyFill="1" applyBorder="1" applyAlignment="1">
      <alignment horizontal="left" vertical="center" wrapText="1"/>
    </xf>
    <xf numFmtId="0" fontId="56" fillId="0" borderId="2" xfId="12" applyFont="1" applyFill="1" applyBorder="1" applyAlignment="1">
      <alignment horizontal="left" vertical="center"/>
    </xf>
    <xf numFmtId="0" fontId="56" fillId="0" borderId="3" xfId="12" applyFont="1" applyFill="1" applyBorder="1" applyAlignment="1">
      <alignment horizontal="left" vertical="center"/>
    </xf>
    <xf numFmtId="0" fontId="56" fillId="0" borderId="4" xfId="12" applyFont="1" applyFill="1" applyBorder="1" applyAlignment="1">
      <alignment horizontal="left" vertical="center"/>
    </xf>
    <xf numFmtId="0" fontId="56" fillId="0" borderId="0" xfId="12" applyFont="1" applyFill="1" applyBorder="1" applyAlignment="1">
      <alignment horizontal="left" vertical="center"/>
    </xf>
    <xf numFmtId="0" fontId="56" fillId="0" borderId="5" xfId="12" applyFont="1" applyFill="1" applyBorder="1" applyAlignment="1">
      <alignment horizontal="left" vertical="center"/>
    </xf>
    <xf numFmtId="0" fontId="56" fillId="0" borderId="6" xfId="12" applyFont="1" applyFill="1" applyBorder="1" applyAlignment="1">
      <alignment horizontal="left" vertical="center"/>
    </xf>
    <xf numFmtId="0" fontId="56" fillId="0" borderId="7" xfId="12" applyFont="1" applyFill="1" applyBorder="1" applyAlignment="1">
      <alignment horizontal="left" vertical="center"/>
    </xf>
    <xf numFmtId="0" fontId="56" fillId="0" borderId="8" xfId="12" applyFont="1" applyFill="1" applyBorder="1" applyAlignment="1">
      <alignment horizontal="left" vertical="center"/>
    </xf>
    <xf numFmtId="0" fontId="29" fillId="0" borderId="76" xfId="12" applyFont="1" applyBorder="1" applyAlignment="1">
      <alignment horizontal="center" vertical="center"/>
    </xf>
    <xf numFmtId="0" fontId="29" fillId="0" borderId="79" xfId="12" applyFont="1" applyBorder="1" applyAlignment="1">
      <alignment horizontal="center" vertical="center"/>
    </xf>
    <xf numFmtId="0" fontId="29" fillId="0" borderId="80" xfId="12" applyFont="1" applyBorder="1" applyAlignment="1">
      <alignment horizontal="center" vertical="center"/>
    </xf>
    <xf numFmtId="0" fontId="29" fillId="0" borderId="1" xfId="12" applyFont="1" applyBorder="1" applyAlignment="1">
      <alignment horizontal="center" vertical="center"/>
    </xf>
    <xf numFmtId="0" fontId="29" fillId="0" borderId="4" xfId="12" applyFont="1" applyBorder="1" applyAlignment="1">
      <alignment horizontal="center" vertical="center"/>
    </xf>
    <xf numFmtId="0" fontId="29" fillId="0" borderId="6" xfId="12" applyFont="1" applyBorder="1" applyAlignment="1">
      <alignment horizontal="center" vertical="center"/>
    </xf>
    <xf numFmtId="0" fontId="29" fillId="0" borderId="49" xfId="12" applyFont="1" applyBorder="1" applyAlignment="1">
      <alignment horizontal="center" vertical="center"/>
    </xf>
    <xf numFmtId="0" fontId="29" fillId="0" borderId="50" xfId="12" applyFont="1" applyBorder="1" applyAlignment="1">
      <alignment horizontal="center" vertical="center"/>
    </xf>
    <xf numFmtId="0" fontId="29" fillId="0" borderId="83" xfId="12" applyFont="1" applyBorder="1" applyAlignment="1">
      <alignment horizontal="center" vertical="center"/>
    </xf>
    <xf numFmtId="0" fontId="89" fillId="0" borderId="33" xfId="12" applyFont="1" applyBorder="1" applyAlignment="1">
      <alignment horizontal="center" vertical="center"/>
    </xf>
    <xf numFmtId="0" fontId="89" fillId="0" borderId="76" xfId="12" applyFont="1" applyBorder="1" applyAlignment="1">
      <alignment horizontal="center" vertical="center"/>
    </xf>
    <xf numFmtId="0" fontId="89" fillId="0" borderId="0" xfId="12" applyFont="1" applyBorder="1" applyAlignment="1">
      <alignment horizontal="center" vertical="center"/>
    </xf>
    <xf numFmtId="0" fontId="89" fillId="0" borderId="7" xfId="12" applyFont="1" applyBorder="1" applyAlignment="1">
      <alignment horizontal="center" vertical="center"/>
    </xf>
    <xf numFmtId="0" fontId="35" fillId="0" borderId="50" xfId="12" applyFont="1" applyBorder="1" applyAlignment="1">
      <alignment horizontal="left" vertical="top" wrapText="1"/>
    </xf>
    <xf numFmtId="0" fontId="6" fillId="0" borderId="0" xfId="12" applyFont="1" applyAlignment="1">
      <alignment horizontal="left" vertical="top" wrapText="1"/>
    </xf>
    <xf numFmtId="0" fontId="55" fillId="0" borderId="2" xfId="12" applyFont="1" applyBorder="1" applyAlignment="1">
      <alignment horizontal="left" vertical="center"/>
    </xf>
    <xf numFmtId="189" fontId="95" fillId="0" borderId="156" xfId="18" applyNumberFormat="1" applyFont="1" applyFill="1" applyBorder="1" applyAlignment="1">
      <alignment horizontal="center" vertical="center"/>
    </xf>
    <xf numFmtId="189" fontId="95" fillId="0" borderId="157" xfId="18" applyNumberFormat="1" applyFont="1" applyFill="1" applyBorder="1" applyAlignment="1">
      <alignment horizontal="center" vertical="center"/>
    </xf>
    <xf numFmtId="189" fontId="95" fillId="0" borderId="188" xfId="20" applyNumberFormat="1" applyFont="1" applyFill="1" applyBorder="1" applyAlignment="1">
      <alignment horizontal="center" vertical="center"/>
    </xf>
    <xf numFmtId="189" fontId="95" fillId="0" borderId="104" xfId="20" applyNumberFormat="1" applyFont="1" applyFill="1" applyBorder="1" applyAlignment="1">
      <alignment horizontal="center" vertical="center"/>
    </xf>
    <xf numFmtId="189" fontId="95" fillId="0" borderId="152" xfId="20" applyNumberFormat="1" applyFont="1" applyFill="1" applyBorder="1" applyAlignment="1">
      <alignment horizontal="center" vertical="center"/>
    </xf>
    <xf numFmtId="189" fontId="95" fillId="0" borderId="181" xfId="20" applyNumberFormat="1" applyFont="1" applyFill="1" applyBorder="1" applyAlignment="1">
      <alignment horizontal="center" vertical="center"/>
    </xf>
    <xf numFmtId="189" fontId="95" fillId="0" borderId="84" xfId="20" applyNumberFormat="1" applyFont="1" applyFill="1" applyBorder="1" applyAlignment="1">
      <alignment horizontal="center" vertical="center"/>
    </xf>
    <xf numFmtId="189" fontId="95" fillId="0" borderId="182" xfId="20" applyNumberFormat="1" applyFont="1" applyFill="1" applyBorder="1" applyAlignment="1">
      <alignment horizontal="center" vertical="center"/>
    </xf>
    <xf numFmtId="0" fontId="95" fillId="0" borderId="151" xfId="18" applyFont="1" applyFill="1" applyBorder="1" applyAlignment="1">
      <alignment horizontal="center" vertical="center" wrapText="1"/>
    </xf>
    <xf numFmtId="0" fontId="95" fillId="0" borderId="180" xfId="18" applyFont="1" applyFill="1" applyBorder="1" applyAlignment="1">
      <alignment horizontal="center" vertical="center" wrapText="1"/>
    </xf>
    <xf numFmtId="0" fontId="99" fillId="0" borderId="0" xfId="21" applyFont="1" applyFill="1" applyAlignment="1">
      <alignment horizontal="center" vertical="center"/>
    </xf>
    <xf numFmtId="0" fontId="99" fillId="0" borderId="0" xfId="21" applyFont="1" applyFill="1" applyAlignment="1">
      <alignment horizontal="left" vertical="top" wrapText="1"/>
    </xf>
    <xf numFmtId="0" fontId="34" fillId="0" borderId="0" xfId="12" applyFont="1" applyFill="1" applyAlignment="1">
      <alignment vertical="top" wrapText="1"/>
    </xf>
    <xf numFmtId="0" fontId="65" fillId="0" borderId="1" xfId="12" applyFont="1" applyFill="1" applyBorder="1" applyAlignment="1">
      <alignment horizontal="center" vertical="top" wrapText="1"/>
    </xf>
    <xf numFmtId="0" fontId="98" fillId="0" borderId="181" xfId="12" applyFont="1" applyFill="1" applyBorder="1" applyAlignment="1">
      <alignment horizontal="center" vertical="top" wrapText="1"/>
    </xf>
    <xf numFmtId="189" fontId="97" fillId="0" borderId="1" xfId="18" applyNumberFormat="1" applyFont="1" applyFill="1" applyBorder="1" applyAlignment="1">
      <alignment horizontal="center" vertical="center"/>
    </xf>
    <xf numFmtId="189" fontId="97" fillId="0" borderId="2" xfId="18" applyNumberFormat="1" applyFont="1" applyFill="1" applyBorder="1" applyAlignment="1">
      <alignment horizontal="center" vertical="center"/>
    </xf>
    <xf numFmtId="189" fontId="97" fillId="0" borderId="3" xfId="18" applyNumberFormat="1" applyFont="1" applyFill="1" applyBorder="1" applyAlignment="1">
      <alignment horizontal="center" vertical="center"/>
    </xf>
    <xf numFmtId="0" fontId="97" fillId="0" borderId="49" xfId="18" applyNumberFormat="1" applyFont="1" applyFill="1" applyBorder="1" applyAlignment="1">
      <alignment horizontal="center" vertical="center"/>
    </xf>
    <xf numFmtId="0" fontId="97" fillId="0" borderId="50" xfId="18" applyNumberFormat="1" applyFont="1" applyFill="1" applyBorder="1" applyAlignment="1">
      <alignment horizontal="center" vertical="center"/>
    </xf>
    <xf numFmtId="0" fontId="97" fillId="0" borderId="83" xfId="18" applyNumberFormat="1" applyFont="1" applyFill="1" applyBorder="1" applyAlignment="1">
      <alignment horizontal="center" vertical="center"/>
    </xf>
    <xf numFmtId="0" fontId="97" fillId="0" borderId="76" xfId="18" applyNumberFormat="1" applyFont="1" applyFill="1" applyBorder="1" applyAlignment="1">
      <alignment horizontal="center" vertical="center" wrapText="1"/>
    </xf>
    <xf numFmtId="0" fontId="97" fillId="0" borderId="206" xfId="18" applyNumberFormat="1" applyFont="1" applyFill="1" applyBorder="1" applyAlignment="1">
      <alignment horizontal="center" vertical="center" wrapText="1"/>
    </xf>
    <xf numFmtId="0" fontId="101" fillId="5" borderId="1" xfId="22" applyNumberFormat="1" applyFont="1" applyFill="1" applyBorder="1" applyAlignment="1">
      <alignment horizontal="center" vertical="center" wrapText="1"/>
    </xf>
    <xf numFmtId="0" fontId="101" fillId="5" borderId="3" xfId="22" applyNumberFormat="1" applyFont="1" applyFill="1" applyBorder="1" applyAlignment="1">
      <alignment horizontal="center" vertical="center" wrapText="1"/>
    </xf>
    <xf numFmtId="0" fontId="101" fillId="5" borderId="181" xfId="22" applyNumberFormat="1" applyFont="1" applyFill="1" applyBorder="1" applyAlignment="1">
      <alignment horizontal="center" vertical="center" wrapText="1"/>
    </xf>
    <xf numFmtId="0" fontId="101" fillId="5" borderId="182" xfId="22" applyNumberFormat="1" applyFont="1" applyFill="1" applyBorder="1" applyAlignment="1">
      <alignment horizontal="center" vertical="center" wrapText="1"/>
    </xf>
    <xf numFmtId="189" fontId="97" fillId="0" borderId="79" xfId="20" applyNumberFormat="1" applyFont="1" applyFill="1" applyBorder="1" applyAlignment="1">
      <alignment horizontal="center" vertical="center"/>
    </xf>
    <xf numFmtId="189" fontId="97" fillId="0" borderId="80" xfId="20" applyNumberFormat="1" applyFont="1" applyFill="1" applyBorder="1" applyAlignment="1">
      <alignment horizontal="center" vertical="center"/>
    </xf>
    <xf numFmtId="189" fontId="97" fillId="0" borderId="76" xfId="20" applyNumberFormat="1" applyFont="1" applyFill="1" applyBorder="1" applyAlignment="1">
      <alignment horizontal="center" vertical="center"/>
    </xf>
    <xf numFmtId="189" fontId="97" fillId="0" borderId="1" xfId="20" applyNumberFormat="1" applyFont="1" applyFill="1" applyBorder="1" applyAlignment="1">
      <alignment horizontal="center" vertical="center"/>
    </xf>
    <xf numFmtId="189" fontId="97" fillId="0" borderId="2" xfId="20" applyNumberFormat="1" applyFont="1" applyFill="1" applyBorder="1" applyAlignment="1">
      <alignment horizontal="center" vertical="center"/>
    </xf>
    <xf numFmtId="189" fontId="97" fillId="0" borderId="3" xfId="20" applyNumberFormat="1" applyFont="1" applyFill="1" applyBorder="1" applyAlignment="1">
      <alignment horizontal="center" vertical="center"/>
    </xf>
    <xf numFmtId="189" fontId="97" fillId="0" borderId="181" xfId="20" applyNumberFormat="1" applyFont="1" applyFill="1" applyBorder="1" applyAlignment="1">
      <alignment horizontal="center" vertical="center"/>
    </xf>
    <xf numFmtId="189" fontId="97" fillId="0" borderId="84" xfId="20" applyNumberFormat="1" applyFont="1" applyFill="1" applyBorder="1" applyAlignment="1">
      <alignment horizontal="center" vertical="center"/>
    </xf>
    <xf numFmtId="189" fontId="97" fillId="0" borderId="182" xfId="20" applyNumberFormat="1" applyFont="1" applyFill="1" applyBorder="1" applyAlignment="1">
      <alignment horizontal="center" vertical="center"/>
    </xf>
    <xf numFmtId="0" fontId="103" fillId="0" borderId="156" xfId="12" applyFont="1" applyBorder="1" applyAlignment="1">
      <alignment horizontal="center" vertical="center"/>
    </xf>
    <xf numFmtId="0" fontId="103" fillId="0" borderId="155" xfId="12" applyFont="1" applyBorder="1" applyAlignment="1">
      <alignment horizontal="center" vertical="center"/>
    </xf>
    <xf numFmtId="0" fontId="103" fillId="0" borderId="154" xfId="12" applyFont="1" applyBorder="1" applyAlignment="1">
      <alignment horizontal="center" vertical="center"/>
    </xf>
    <xf numFmtId="0" fontId="17" fillId="0" borderId="18" xfId="0" applyFont="1" applyFill="1" applyBorder="1" applyAlignment="1">
      <alignment horizontal="center" vertical="center"/>
    </xf>
    <xf numFmtId="0" fontId="17" fillId="0" borderId="19" xfId="0" applyFont="1" applyFill="1" applyBorder="1" applyAlignment="1">
      <alignment horizontal="center" vertical="center"/>
    </xf>
    <xf numFmtId="0" fontId="17" fillId="0" borderId="100" xfId="8" applyFont="1" applyFill="1" applyBorder="1" applyAlignment="1">
      <alignment horizontal="distributed" vertical="center" indent="1"/>
    </xf>
    <xf numFmtId="0" fontId="17" fillId="0" borderId="12" xfId="8" applyFont="1" applyFill="1" applyBorder="1" applyAlignment="1">
      <alignment horizontal="distributed" vertical="center" indent="1"/>
    </xf>
    <xf numFmtId="0" fontId="17" fillId="0" borderId="101" xfId="0" applyFont="1" applyFill="1" applyBorder="1" applyAlignment="1">
      <alignment horizontal="distributed" vertical="center" wrapText="1" indent="1"/>
    </xf>
    <xf numFmtId="0" fontId="17" fillId="0" borderId="101" xfId="0" applyFont="1" applyFill="1" applyBorder="1" applyAlignment="1">
      <alignment horizontal="distributed" vertical="center" indent="1"/>
    </xf>
    <xf numFmtId="177" fontId="18" fillId="2" borderId="56" xfId="0" applyNumberFormat="1" applyFont="1" applyFill="1" applyBorder="1" applyAlignment="1">
      <alignment horizontal="center" vertical="center" textRotation="255"/>
    </xf>
    <xf numFmtId="177" fontId="18" fillId="2" borderId="37" xfId="0" applyNumberFormat="1" applyFont="1" applyFill="1" applyBorder="1" applyAlignment="1">
      <alignment horizontal="center" vertical="center" textRotation="255"/>
    </xf>
    <xf numFmtId="0" fontId="17" fillId="0" borderId="63" xfId="8" applyFont="1" applyFill="1" applyBorder="1" applyAlignment="1">
      <alignment horizontal="distributed" vertical="center" indent="1"/>
    </xf>
    <xf numFmtId="0" fontId="17" fillId="0" borderId="65" xfId="8" applyFont="1" applyFill="1" applyBorder="1" applyAlignment="1">
      <alignment horizontal="distributed" vertical="center" indent="1"/>
    </xf>
    <xf numFmtId="0" fontId="17" fillId="0" borderId="102" xfId="8" applyFont="1" applyFill="1" applyBorder="1" applyAlignment="1">
      <alignment horizontal="distributed" vertical="center" wrapText="1"/>
    </xf>
    <xf numFmtId="0" fontId="17" fillId="0" borderId="53" xfId="8" applyFont="1" applyFill="1" applyBorder="1" applyAlignment="1">
      <alignment horizontal="distributed" vertical="center" wrapText="1"/>
    </xf>
    <xf numFmtId="0" fontId="3" fillId="5" borderId="50" xfId="0" applyFont="1" applyFill="1" applyBorder="1" applyAlignment="1">
      <alignment horizontal="center" vertical="center"/>
    </xf>
    <xf numFmtId="49" fontId="17" fillId="0" borderId="76" xfId="0" applyNumberFormat="1" applyFont="1" applyFill="1" applyBorder="1" applyAlignment="1">
      <alignment horizontal="center" vertical="center"/>
    </xf>
    <xf numFmtId="49" fontId="17" fillId="0" borderId="77" xfId="0" applyNumberFormat="1" applyFont="1" applyFill="1" applyBorder="1" applyAlignment="1">
      <alignment horizontal="center" vertical="center"/>
    </xf>
    <xf numFmtId="49" fontId="17" fillId="0" borderId="1" xfId="0" applyNumberFormat="1" applyFont="1" applyFill="1" applyBorder="1" applyAlignment="1">
      <alignment horizontal="center" vertical="center"/>
    </xf>
    <xf numFmtId="49" fontId="17" fillId="0" borderId="2" xfId="0" applyNumberFormat="1" applyFont="1" applyFill="1" applyBorder="1" applyAlignment="1">
      <alignment horizontal="center" vertical="center"/>
    </xf>
    <xf numFmtId="49" fontId="17" fillId="0" borderId="4" xfId="0" applyNumberFormat="1" applyFont="1" applyFill="1" applyBorder="1" applyAlignment="1">
      <alignment horizontal="center" vertical="center"/>
    </xf>
    <xf numFmtId="49" fontId="17" fillId="0" borderId="0" xfId="0" applyNumberFormat="1" applyFont="1" applyFill="1" applyBorder="1" applyAlignment="1">
      <alignment horizontal="center" vertical="center"/>
    </xf>
    <xf numFmtId="49" fontId="17" fillId="0" borderId="5" xfId="0" applyNumberFormat="1" applyFont="1" applyFill="1" applyBorder="1" applyAlignment="1">
      <alignment horizontal="center" vertical="center"/>
    </xf>
    <xf numFmtId="0" fontId="17" fillId="0" borderId="1" xfId="7" applyFont="1" applyFill="1" applyBorder="1" applyAlignment="1">
      <alignment horizontal="center" vertical="center"/>
    </xf>
    <xf numFmtId="0" fontId="17" fillId="0" borderId="4" xfId="7" applyFont="1" applyFill="1" applyBorder="1" applyAlignment="1">
      <alignment horizontal="center" vertical="center"/>
    </xf>
    <xf numFmtId="0" fontId="17" fillId="0" borderId="32" xfId="7" applyFont="1" applyFill="1" applyBorder="1" applyAlignment="1">
      <alignment horizontal="center" vertical="center"/>
    </xf>
    <xf numFmtId="0" fontId="17" fillId="0" borderId="35" xfId="7" applyFont="1" applyFill="1" applyBorder="1" applyAlignment="1">
      <alignment horizontal="center" vertical="center"/>
    </xf>
    <xf numFmtId="0" fontId="17" fillId="0" borderId="63" xfId="7" applyFont="1" applyFill="1" applyBorder="1" applyAlignment="1">
      <alignment horizontal="center" vertical="center"/>
    </xf>
    <xf numFmtId="0" fontId="17" fillId="0" borderId="83" xfId="7" applyFont="1" applyFill="1" applyBorder="1" applyAlignment="1">
      <alignment horizontal="center" vertical="center" wrapText="1"/>
    </xf>
    <xf numFmtId="0" fontId="17" fillId="0" borderId="83" xfId="7" applyFont="1" applyFill="1" applyBorder="1" applyAlignment="1">
      <alignment horizontal="center" vertical="center"/>
    </xf>
    <xf numFmtId="0" fontId="17" fillId="0" borderId="3" xfId="7" applyFont="1" applyFill="1" applyBorder="1" applyAlignment="1">
      <alignment horizontal="center" vertical="center"/>
    </xf>
    <xf numFmtId="0" fontId="17" fillId="0" borderId="20" xfId="7" applyFont="1" applyFill="1" applyBorder="1" applyAlignment="1">
      <alignment horizontal="center" vertical="center" wrapText="1"/>
    </xf>
    <xf numFmtId="0" fontId="17" fillId="0" borderId="51" xfId="7" applyFont="1" applyFill="1" applyBorder="1" applyAlignment="1">
      <alignment horizontal="center" vertical="center" wrapText="1"/>
    </xf>
    <xf numFmtId="0" fontId="17" fillId="0" borderId="73" xfId="7" applyFont="1" applyFill="1" applyBorder="1" applyAlignment="1">
      <alignment horizontal="center" vertical="center" wrapText="1"/>
    </xf>
    <xf numFmtId="0" fontId="17" fillId="0" borderId="56" xfId="7" applyFont="1" applyFill="1" applyBorder="1" applyAlignment="1">
      <alignment horizontal="center" vertical="center"/>
    </xf>
    <xf numFmtId="0" fontId="17" fillId="0" borderId="54" xfId="7" applyFont="1" applyFill="1" applyBorder="1" applyAlignment="1">
      <alignment horizontal="center" vertical="center"/>
    </xf>
    <xf numFmtId="0" fontId="17" fillId="0" borderId="58" xfId="7" applyFont="1" applyFill="1" applyBorder="1" applyAlignment="1">
      <alignment horizontal="center" vertical="center"/>
    </xf>
    <xf numFmtId="0" fontId="17" fillId="0" borderId="75" xfId="7" applyFont="1" applyFill="1" applyBorder="1" applyAlignment="1">
      <alignment horizontal="center" vertical="center"/>
    </xf>
    <xf numFmtId="0" fontId="17" fillId="0" borderId="35" xfId="7" applyFont="1" applyFill="1" applyBorder="1" applyAlignment="1">
      <alignment horizontal="center" vertical="center" wrapText="1"/>
    </xf>
    <xf numFmtId="0" fontId="17" fillId="0" borderId="26" xfId="7" applyFont="1" applyFill="1" applyBorder="1" applyAlignment="1">
      <alignment horizontal="center" vertical="center" wrapText="1"/>
    </xf>
  </cellXfs>
  <cellStyles count="38">
    <cellStyle name="あか" xfId="23" xr:uid="{00000000-0005-0000-0000-000000000000}"/>
    <cellStyle name="パーセント 2" xfId="17" xr:uid="{00000000-0005-0000-0000-000001000000}"/>
    <cellStyle name="パーセント 2 2" xfId="20" xr:uid="{00000000-0005-0000-0000-000002000000}"/>
    <cellStyle name="ハイパーリンク" xfId="13" builtinId="8"/>
    <cellStyle name="メモ 2" xfId="24" xr:uid="{00000000-0005-0000-0000-000004000000}"/>
    <cellStyle name="計算 2" xfId="25" xr:uid="{00000000-0005-0000-0000-000005000000}"/>
    <cellStyle name="桁区切り 2" xfId="14" xr:uid="{00000000-0005-0000-0000-000006000000}"/>
    <cellStyle name="桁区切り 2 2" xfId="16" xr:uid="{00000000-0005-0000-0000-000007000000}"/>
    <cellStyle name="桁区切り 3" xfId="26" xr:uid="{00000000-0005-0000-0000-000008000000}"/>
    <cellStyle name="桁区切り 4" xfId="19" xr:uid="{00000000-0005-0000-0000-000009000000}"/>
    <cellStyle name="桁区切り 5" xfId="27" xr:uid="{00000000-0005-0000-0000-00000A000000}"/>
    <cellStyle name="集計 2" xfId="28" xr:uid="{00000000-0005-0000-0000-00000B000000}"/>
    <cellStyle name="出力 2" xfId="29" xr:uid="{00000000-0005-0000-0000-00000C000000}"/>
    <cellStyle name="通貨 2" xfId="30" xr:uid="{00000000-0005-0000-0000-00000D000000}"/>
    <cellStyle name="入力 2" xfId="31" xr:uid="{00000000-0005-0000-0000-00000E000000}"/>
    <cellStyle name="標準" xfId="0" builtinId="0"/>
    <cellStyle name="標準 2" xfId="1" xr:uid="{00000000-0005-0000-0000-000010000000}"/>
    <cellStyle name="標準 2 2" xfId="11" xr:uid="{00000000-0005-0000-0000-000011000000}"/>
    <cellStyle name="標準 2 3" xfId="32" xr:uid="{00000000-0005-0000-0000-000012000000}"/>
    <cellStyle name="標準 2_(S11)遡及推計統計表_20120627" xfId="33" xr:uid="{00000000-0005-0000-0000-000013000000}"/>
    <cellStyle name="標準 3" xfId="2" xr:uid="{00000000-0005-0000-0000-000014000000}"/>
    <cellStyle name="標準 3 2" xfId="34" xr:uid="{00000000-0005-0000-0000-000015000000}"/>
    <cellStyle name="標準 4" xfId="12" xr:uid="{00000000-0005-0000-0000-000016000000}"/>
    <cellStyle name="標準 4 2" xfId="22" xr:uid="{00000000-0005-0000-0000-000017000000}"/>
    <cellStyle name="標準 4 3" xfId="35" xr:uid="{00000000-0005-0000-0000-000018000000}"/>
    <cellStyle name="標準 4 4" xfId="36" xr:uid="{00000000-0005-0000-0000-000019000000}"/>
    <cellStyle name="標準 5" xfId="21" xr:uid="{00000000-0005-0000-0000-00001A000000}"/>
    <cellStyle name="標準 57" xfId="37" xr:uid="{00000000-0005-0000-0000-00001B000000}"/>
    <cellStyle name="標準_◎公表集計表_最終報告用" xfId="18" xr:uid="{00000000-0005-0000-0000-00001C000000}"/>
    <cellStyle name="標準_34部門分析（新）" xfId="3" xr:uid="{00000000-0005-0000-0000-00001D000000}"/>
    <cellStyle name="標準_code_jp" xfId="4" xr:uid="{00000000-0005-0000-0000-00001E000000}"/>
    <cellStyle name="標準_H12年表部門分類表" xfId="15" xr:uid="{00000000-0005-0000-0000-00001F000000}"/>
    <cellStyle name="標準_Sheet1_2" xfId="5" xr:uid="{00000000-0005-0000-0000-000020000000}"/>
    <cellStyle name="標準_概念と利用の手引き" xfId="6" xr:uid="{00000000-0005-0000-0000-000021000000}"/>
    <cellStyle name="標準_係数公表用原稿" xfId="7" xr:uid="{00000000-0005-0000-0000-000022000000}"/>
    <cellStyle name="標準_国体県７-15分析ツール" xfId="8" xr:uid="{00000000-0005-0000-0000-000023000000}"/>
    <cellStyle name="標準_図１　生産フロー_34部門分析（新）" xfId="9" xr:uid="{00000000-0005-0000-0000-000024000000}"/>
    <cellStyle name="標準_生産誘発額等の算定 (医療・保健)" xfId="10" xr:uid="{00000000-0005-0000-0000-000025000000}"/>
  </cellStyles>
  <dxfs count="0"/>
  <tableStyles count="0" defaultTableStyle="TableStyleMedium9" defaultPivotStyle="PivotStyleLight16"/>
  <colors>
    <mruColors>
      <color rgb="FF0000FF"/>
      <color rgb="FF00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9524</xdr:colOff>
      <xdr:row>7</xdr:row>
      <xdr:rowOff>28575</xdr:rowOff>
    </xdr:from>
    <xdr:to>
      <xdr:col>2</xdr:col>
      <xdr:colOff>171450</xdr:colOff>
      <xdr:row>7</xdr:row>
      <xdr:rowOff>485775</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57174" y="3629025"/>
          <a:ext cx="771526" cy="457200"/>
        </a:xfrm>
        <a:prstGeom prst="roundRect">
          <a:avLst/>
        </a:prstGeom>
        <a:solidFill>
          <a:srgbClr val="CCFF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1000">
              <a:solidFill>
                <a:schemeClr val="tx1"/>
              </a:solidFill>
              <a:latin typeface="HGSｺﾞｼｯｸE" panose="020B0900000000000000" pitchFamily="50" charset="-128"/>
              <a:ea typeface="HGSｺﾞｼｯｸE" panose="020B0900000000000000" pitchFamily="50" charset="-128"/>
            </a:rPr>
            <a:t>パターン１</a:t>
          </a:r>
        </a:p>
      </xdr:txBody>
    </xdr:sp>
    <xdr:clientData/>
  </xdr:twoCellAnchor>
  <xdr:twoCellAnchor>
    <xdr:from>
      <xdr:col>2</xdr:col>
      <xdr:colOff>171450</xdr:colOff>
      <xdr:row>7</xdr:row>
      <xdr:rowOff>83461</xdr:rowOff>
    </xdr:from>
    <xdr:to>
      <xdr:col>12</xdr:col>
      <xdr:colOff>3174</xdr:colOff>
      <xdr:row>8</xdr:row>
      <xdr:rowOff>37196</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028700" y="3683911"/>
          <a:ext cx="6451599" cy="4585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「観光客数」（宿泊、日帰りの区分は不明）のみ推計できる場合</a:t>
          </a:r>
        </a:p>
      </xdr:txBody>
    </xdr:sp>
    <xdr:clientData/>
  </xdr:twoCellAnchor>
  <xdr:twoCellAnchor>
    <xdr:from>
      <xdr:col>0</xdr:col>
      <xdr:colOff>190500</xdr:colOff>
      <xdr:row>2</xdr:row>
      <xdr:rowOff>143532</xdr:rowOff>
    </xdr:from>
    <xdr:to>
      <xdr:col>2</xdr:col>
      <xdr:colOff>45654</xdr:colOff>
      <xdr:row>3</xdr:row>
      <xdr:rowOff>229257</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190500" y="747877"/>
          <a:ext cx="715688" cy="460156"/>
        </a:xfrm>
        <a:prstGeom prst="roundRect">
          <a:avLst/>
        </a:prstGeom>
        <a:solidFill>
          <a:srgbClr val="CCFFCC"/>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解説</a:t>
          </a:r>
          <a:endParaRPr kumimoji="1" lang="en-US" altLang="ja-JP" sz="12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xdr:col>
      <xdr:colOff>6350</xdr:colOff>
      <xdr:row>7</xdr:row>
      <xdr:rowOff>469446</xdr:rowOff>
    </xdr:from>
    <xdr:to>
      <xdr:col>11</xdr:col>
      <xdr:colOff>368300</xdr:colOff>
      <xdr:row>7</xdr:row>
      <xdr:rowOff>469446</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863600" y="4069896"/>
          <a:ext cx="6610350" cy="0"/>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9524</xdr:colOff>
      <xdr:row>11</xdr:row>
      <xdr:rowOff>21772</xdr:rowOff>
    </xdr:from>
    <xdr:to>
      <xdr:col>2</xdr:col>
      <xdr:colOff>171450</xdr:colOff>
      <xdr:row>11</xdr:row>
      <xdr:rowOff>478972</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257174" y="4869997"/>
          <a:ext cx="771526" cy="457200"/>
        </a:xfrm>
        <a:prstGeom prst="roundRect">
          <a:avLst/>
        </a:prstGeom>
        <a:solidFill>
          <a:srgbClr val="CCFF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1000">
              <a:solidFill>
                <a:schemeClr val="tx1"/>
              </a:solidFill>
              <a:latin typeface="HGSｺﾞｼｯｸE" panose="020B0900000000000000" pitchFamily="50" charset="-128"/>
              <a:ea typeface="HGSｺﾞｼｯｸE" panose="020B0900000000000000" pitchFamily="50" charset="-128"/>
            </a:rPr>
            <a:t>パターン２</a:t>
          </a:r>
        </a:p>
      </xdr:txBody>
    </xdr:sp>
    <xdr:clientData/>
  </xdr:twoCellAnchor>
  <xdr:twoCellAnchor>
    <xdr:from>
      <xdr:col>2</xdr:col>
      <xdr:colOff>171450</xdr:colOff>
      <xdr:row>11</xdr:row>
      <xdr:rowOff>76658</xdr:rowOff>
    </xdr:from>
    <xdr:to>
      <xdr:col>12</xdr:col>
      <xdr:colOff>3174</xdr:colOff>
      <xdr:row>12</xdr:row>
      <xdr:rowOff>30393</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028700" y="4924883"/>
          <a:ext cx="6451599" cy="4585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「宿泊、日帰り別の観光客数」（県内、県外、外国の区分は不明）のみ推計できる場合</a:t>
          </a:r>
        </a:p>
      </xdr:txBody>
    </xdr:sp>
    <xdr:clientData/>
  </xdr:twoCellAnchor>
  <xdr:twoCellAnchor>
    <xdr:from>
      <xdr:col>2</xdr:col>
      <xdr:colOff>6350</xdr:colOff>
      <xdr:row>11</xdr:row>
      <xdr:rowOff>462643</xdr:rowOff>
    </xdr:from>
    <xdr:to>
      <xdr:col>11</xdr:col>
      <xdr:colOff>368300</xdr:colOff>
      <xdr:row>11</xdr:row>
      <xdr:rowOff>462643</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863600" y="5310868"/>
          <a:ext cx="6610350" cy="0"/>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9524</xdr:colOff>
      <xdr:row>17</xdr:row>
      <xdr:rowOff>28576</xdr:rowOff>
    </xdr:from>
    <xdr:to>
      <xdr:col>2</xdr:col>
      <xdr:colOff>171450</xdr:colOff>
      <xdr:row>17</xdr:row>
      <xdr:rowOff>485776</xdr:rowOff>
    </xdr:to>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257174" y="6619876"/>
          <a:ext cx="771526" cy="457200"/>
        </a:xfrm>
        <a:prstGeom prst="roundRect">
          <a:avLst/>
        </a:prstGeom>
        <a:solidFill>
          <a:srgbClr val="CCFF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1000">
              <a:solidFill>
                <a:schemeClr val="tx1"/>
              </a:solidFill>
              <a:latin typeface="HGSｺﾞｼｯｸE" panose="020B0900000000000000" pitchFamily="50" charset="-128"/>
              <a:ea typeface="HGSｺﾞｼｯｸE" panose="020B0900000000000000" pitchFamily="50" charset="-128"/>
            </a:rPr>
            <a:t>パターン３</a:t>
          </a:r>
        </a:p>
      </xdr:txBody>
    </xdr:sp>
    <xdr:clientData/>
  </xdr:twoCellAnchor>
  <xdr:twoCellAnchor>
    <xdr:from>
      <xdr:col>2</xdr:col>
      <xdr:colOff>171450</xdr:colOff>
      <xdr:row>17</xdr:row>
      <xdr:rowOff>83462</xdr:rowOff>
    </xdr:from>
    <xdr:to>
      <xdr:col>12</xdr:col>
      <xdr:colOff>3174</xdr:colOff>
      <xdr:row>18</xdr:row>
      <xdr:rowOff>37197</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1028700" y="6674762"/>
          <a:ext cx="6451599" cy="4585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b"/>
        <a:lstStyle/>
        <a:p>
          <a:pPr algn="l"/>
          <a:r>
            <a:rPr kumimoji="1" lang="ja-JP" altLang="en-US" sz="12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「宿泊・日帰り別、居住地別の観光客数」</a:t>
          </a:r>
          <a:r>
            <a:rPr kumimoji="1" lang="en-US" altLang="ja-JP" sz="12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2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１人当たり消費単価は不明</a:t>
          </a:r>
          <a:r>
            <a:rPr kumimoji="1" lang="en-US" altLang="ja-JP" sz="12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2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のみ推計できる場合</a:t>
          </a:r>
        </a:p>
      </xdr:txBody>
    </xdr:sp>
    <xdr:clientData/>
  </xdr:twoCellAnchor>
  <xdr:twoCellAnchor>
    <xdr:from>
      <xdr:col>2</xdr:col>
      <xdr:colOff>6350</xdr:colOff>
      <xdr:row>17</xdr:row>
      <xdr:rowOff>469447</xdr:rowOff>
    </xdr:from>
    <xdr:to>
      <xdr:col>11</xdr:col>
      <xdr:colOff>368300</xdr:colOff>
      <xdr:row>17</xdr:row>
      <xdr:rowOff>469447</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a:off x="863600" y="7060747"/>
          <a:ext cx="6610350" cy="0"/>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9524</xdr:colOff>
      <xdr:row>24</xdr:row>
      <xdr:rowOff>28575</xdr:rowOff>
    </xdr:from>
    <xdr:to>
      <xdr:col>2</xdr:col>
      <xdr:colOff>171450</xdr:colOff>
      <xdr:row>24</xdr:row>
      <xdr:rowOff>485775</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257174" y="8610600"/>
          <a:ext cx="771526" cy="457200"/>
        </a:xfrm>
        <a:prstGeom prst="roundRect">
          <a:avLst/>
        </a:prstGeom>
        <a:solidFill>
          <a:srgbClr val="CCFF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1000">
              <a:solidFill>
                <a:schemeClr val="tx1"/>
              </a:solidFill>
              <a:latin typeface="HGSｺﾞｼｯｸE" panose="020B0900000000000000" pitchFamily="50" charset="-128"/>
              <a:ea typeface="HGSｺﾞｼｯｸE" panose="020B0900000000000000" pitchFamily="50" charset="-128"/>
            </a:rPr>
            <a:t>パターン４</a:t>
          </a:r>
        </a:p>
      </xdr:txBody>
    </xdr:sp>
    <xdr:clientData/>
  </xdr:twoCellAnchor>
  <xdr:twoCellAnchor>
    <xdr:from>
      <xdr:col>2</xdr:col>
      <xdr:colOff>171450</xdr:colOff>
      <xdr:row>24</xdr:row>
      <xdr:rowOff>83461</xdr:rowOff>
    </xdr:from>
    <xdr:to>
      <xdr:col>12</xdr:col>
      <xdr:colOff>3174</xdr:colOff>
      <xdr:row>25</xdr:row>
      <xdr:rowOff>37197</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1028700" y="8665486"/>
          <a:ext cx="6451599" cy="45856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b"/>
        <a:lstStyle/>
        <a:p>
          <a:pPr algn="l"/>
          <a:r>
            <a:rPr kumimoji="1" lang="ja-JP" altLang="en-US" sz="12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「宿泊・日帰り別、居住地別の観光客数」と「１人当たり消費単価」を推計できる場合</a:t>
          </a:r>
        </a:p>
      </xdr:txBody>
    </xdr:sp>
    <xdr:clientData/>
  </xdr:twoCellAnchor>
  <xdr:twoCellAnchor>
    <xdr:from>
      <xdr:col>2</xdr:col>
      <xdr:colOff>6350</xdr:colOff>
      <xdr:row>24</xdr:row>
      <xdr:rowOff>469446</xdr:rowOff>
    </xdr:from>
    <xdr:to>
      <xdr:col>11</xdr:col>
      <xdr:colOff>368300</xdr:colOff>
      <xdr:row>24</xdr:row>
      <xdr:rowOff>469446</xdr:rowOff>
    </xdr:to>
    <xdr:cxnSp macro="">
      <xdr:nvCxnSpPr>
        <xdr:cNvPr id="14" name="直線コネクタ 13">
          <a:extLst>
            <a:ext uri="{FF2B5EF4-FFF2-40B4-BE49-F238E27FC236}">
              <a16:creationId xmlns:a16="http://schemas.microsoft.com/office/drawing/2014/main" id="{00000000-0008-0000-0100-00000E000000}"/>
            </a:ext>
          </a:extLst>
        </xdr:cNvPr>
        <xdr:cNvCxnSpPr/>
      </xdr:nvCxnSpPr>
      <xdr:spPr>
        <a:xfrm>
          <a:off x="863600" y="9051471"/>
          <a:ext cx="6610350" cy="0"/>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295275</xdr:colOff>
      <xdr:row>13</xdr:row>
      <xdr:rowOff>95249</xdr:rowOff>
    </xdr:from>
    <xdr:to>
      <xdr:col>18</xdr:col>
      <xdr:colOff>381000</xdr:colOff>
      <xdr:row>21</xdr:row>
      <xdr:rowOff>142874</xdr:rowOff>
    </xdr:to>
    <xdr:pic>
      <xdr:nvPicPr>
        <xdr:cNvPr id="2" name="図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6275" y="2905124"/>
          <a:ext cx="4200525"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9525</xdr:colOff>
      <xdr:row>7</xdr:row>
      <xdr:rowOff>0</xdr:rowOff>
    </xdr:from>
    <xdr:to>
      <xdr:col>16</xdr:col>
      <xdr:colOff>9525</xdr:colOff>
      <xdr:row>10</xdr:row>
      <xdr:rowOff>9525</xdr:rowOff>
    </xdr:to>
    <xdr:sp macro="" textlink="">
      <xdr:nvSpPr>
        <xdr:cNvPr id="29164" name="Line 1">
          <a:extLst>
            <a:ext uri="{FF2B5EF4-FFF2-40B4-BE49-F238E27FC236}">
              <a16:creationId xmlns:a16="http://schemas.microsoft.com/office/drawing/2014/main" id="{00000000-0008-0000-0500-0000EC710000}"/>
            </a:ext>
          </a:extLst>
        </xdr:cNvPr>
        <xdr:cNvSpPr>
          <a:spLocks noChangeShapeType="1"/>
        </xdr:cNvSpPr>
      </xdr:nvSpPr>
      <xdr:spPr bwMode="auto">
        <a:xfrm>
          <a:off x="3133725" y="14001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13</xdr:row>
      <xdr:rowOff>0</xdr:rowOff>
    </xdr:from>
    <xdr:to>
      <xdr:col>9</xdr:col>
      <xdr:colOff>0</xdr:colOff>
      <xdr:row>16</xdr:row>
      <xdr:rowOff>0</xdr:rowOff>
    </xdr:to>
    <xdr:sp macro="" textlink="">
      <xdr:nvSpPr>
        <xdr:cNvPr id="29165" name="Line 2">
          <a:extLst>
            <a:ext uri="{FF2B5EF4-FFF2-40B4-BE49-F238E27FC236}">
              <a16:creationId xmlns:a16="http://schemas.microsoft.com/office/drawing/2014/main" id="{00000000-0008-0000-0500-0000ED710000}"/>
            </a:ext>
          </a:extLst>
        </xdr:cNvPr>
        <xdr:cNvSpPr>
          <a:spLocks noChangeShapeType="1"/>
        </xdr:cNvSpPr>
      </xdr:nvSpPr>
      <xdr:spPr bwMode="auto">
        <a:xfrm>
          <a:off x="1724025" y="26574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9525</xdr:colOff>
      <xdr:row>13</xdr:row>
      <xdr:rowOff>0</xdr:rowOff>
    </xdr:from>
    <xdr:to>
      <xdr:col>19</xdr:col>
      <xdr:colOff>9525</xdr:colOff>
      <xdr:row>16</xdr:row>
      <xdr:rowOff>9525</xdr:rowOff>
    </xdr:to>
    <xdr:sp macro="" textlink="">
      <xdr:nvSpPr>
        <xdr:cNvPr id="29166" name="Line 3">
          <a:extLst>
            <a:ext uri="{FF2B5EF4-FFF2-40B4-BE49-F238E27FC236}">
              <a16:creationId xmlns:a16="http://schemas.microsoft.com/office/drawing/2014/main" id="{00000000-0008-0000-0500-0000EE710000}"/>
            </a:ext>
          </a:extLst>
        </xdr:cNvPr>
        <xdr:cNvSpPr>
          <a:spLocks noChangeShapeType="1"/>
        </xdr:cNvSpPr>
      </xdr:nvSpPr>
      <xdr:spPr bwMode="auto">
        <a:xfrm flipH="1">
          <a:off x="3733800" y="26574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13</xdr:row>
      <xdr:rowOff>0</xdr:rowOff>
    </xdr:from>
    <xdr:to>
      <xdr:col>26</xdr:col>
      <xdr:colOff>0</xdr:colOff>
      <xdr:row>17</xdr:row>
      <xdr:rowOff>0</xdr:rowOff>
    </xdr:to>
    <xdr:sp macro="" textlink="">
      <xdr:nvSpPr>
        <xdr:cNvPr id="29167" name="Line 4">
          <a:extLst>
            <a:ext uri="{FF2B5EF4-FFF2-40B4-BE49-F238E27FC236}">
              <a16:creationId xmlns:a16="http://schemas.microsoft.com/office/drawing/2014/main" id="{00000000-0008-0000-0500-0000EF710000}"/>
            </a:ext>
          </a:extLst>
        </xdr:cNvPr>
        <xdr:cNvSpPr>
          <a:spLocks noChangeShapeType="1"/>
        </xdr:cNvSpPr>
      </xdr:nvSpPr>
      <xdr:spPr bwMode="auto">
        <a:xfrm>
          <a:off x="5124450" y="26574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22</xdr:row>
      <xdr:rowOff>0</xdr:rowOff>
    </xdr:to>
    <xdr:sp macro="" textlink="">
      <xdr:nvSpPr>
        <xdr:cNvPr id="29168" name="Line 5">
          <a:extLst>
            <a:ext uri="{FF2B5EF4-FFF2-40B4-BE49-F238E27FC236}">
              <a16:creationId xmlns:a16="http://schemas.microsoft.com/office/drawing/2014/main" id="{00000000-0008-0000-0500-0000F0710000}"/>
            </a:ext>
          </a:extLst>
        </xdr:cNvPr>
        <xdr:cNvSpPr>
          <a:spLocks noChangeShapeType="1"/>
        </xdr:cNvSpPr>
      </xdr:nvSpPr>
      <xdr:spPr bwMode="auto">
        <a:xfrm>
          <a:off x="172402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25</xdr:row>
      <xdr:rowOff>0</xdr:rowOff>
    </xdr:from>
    <xdr:to>
      <xdr:col>9</xdr:col>
      <xdr:colOff>0</xdr:colOff>
      <xdr:row>28</xdr:row>
      <xdr:rowOff>9525</xdr:rowOff>
    </xdr:to>
    <xdr:sp macro="" textlink="">
      <xdr:nvSpPr>
        <xdr:cNvPr id="29169" name="Line 6">
          <a:extLst>
            <a:ext uri="{FF2B5EF4-FFF2-40B4-BE49-F238E27FC236}">
              <a16:creationId xmlns:a16="http://schemas.microsoft.com/office/drawing/2014/main" id="{00000000-0008-0000-0500-0000F1710000}"/>
            </a:ext>
          </a:extLst>
        </xdr:cNvPr>
        <xdr:cNvSpPr>
          <a:spLocks noChangeShapeType="1"/>
        </xdr:cNvSpPr>
      </xdr:nvSpPr>
      <xdr:spPr bwMode="auto">
        <a:xfrm>
          <a:off x="1724025" y="51720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34</xdr:row>
      <xdr:rowOff>0</xdr:rowOff>
    </xdr:to>
    <xdr:sp macro="" textlink="">
      <xdr:nvSpPr>
        <xdr:cNvPr id="29170" name="Line 7">
          <a:extLst>
            <a:ext uri="{FF2B5EF4-FFF2-40B4-BE49-F238E27FC236}">
              <a16:creationId xmlns:a16="http://schemas.microsoft.com/office/drawing/2014/main" id="{00000000-0008-0000-0500-0000F2710000}"/>
            </a:ext>
          </a:extLst>
        </xdr:cNvPr>
        <xdr:cNvSpPr>
          <a:spLocks noChangeShapeType="1"/>
        </xdr:cNvSpPr>
      </xdr:nvSpPr>
      <xdr:spPr bwMode="auto">
        <a:xfrm>
          <a:off x="723900"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31</xdr:row>
      <xdr:rowOff>0</xdr:rowOff>
    </xdr:from>
    <xdr:to>
      <xdr:col>11</xdr:col>
      <xdr:colOff>0</xdr:colOff>
      <xdr:row>35</xdr:row>
      <xdr:rowOff>9525</xdr:rowOff>
    </xdr:to>
    <xdr:sp macro="" textlink="">
      <xdr:nvSpPr>
        <xdr:cNvPr id="29171" name="Line 8">
          <a:extLst>
            <a:ext uri="{FF2B5EF4-FFF2-40B4-BE49-F238E27FC236}">
              <a16:creationId xmlns:a16="http://schemas.microsoft.com/office/drawing/2014/main" id="{00000000-0008-0000-0500-0000F3710000}"/>
            </a:ext>
          </a:extLst>
        </xdr:cNvPr>
        <xdr:cNvSpPr>
          <a:spLocks noChangeShapeType="1"/>
        </xdr:cNvSpPr>
      </xdr:nvSpPr>
      <xdr:spPr bwMode="auto">
        <a:xfrm>
          <a:off x="2124075" y="6429375"/>
          <a:ext cx="0" cy="84772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19</xdr:row>
      <xdr:rowOff>0</xdr:rowOff>
    </xdr:from>
    <xdr:to>
      <xdr:col>27</xdr:col>
      <xdr:colOff>0</xdr:colOff>
      <xdr:row>22</xdr:row>
      <xdr:rowOff>0</xdr:rowOff>
    </xdr:to>
    <xdr:sp macro="" textlink="">
      <xdr:nvSpPr>
        <xdr:cNvPr id="29172" name="Line 9">
          <a:extLst>
            <a:ext uri="{FF2B5EF4-FFF2-40B4-BE49-F238E27FC236}">
              <a16:creationId xmlns:a16="http://schemas.microsoft.com/office/drawing/2014/main" id="{00000000-0008-0000-0500-0000F4710000}"/>
            </a:ext>
          </a:extLst>
        </xdr:cNvPr>
        <xdr:cNvSpPr>
          <a:spLocks noChangeShapeType="1"/>
        </xdr:cNvSpPr>
      </xdr:nvSpPr>
      <xdr:spPr bwMode="auto">
        <a:xfrm>
          <a:off x="532447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25</xdr:row>
      <xdr:rowOff>0</xdr:rowOff>
    </xdr:from>
    <xdr:to>
      <xdr:col>27</xdr:col>
      <xdr:colOff>0</xdr:colOff>
      <xdr:row>28</xdr:row>
      <xdr:rowOff>0</xdr:rowOff>
    </xdr:to>
    <xdr:sp macro="" textlink="">
      <xdr:nvSpPr>
        <xdr:cNvPr id="29173" name="Line 10">
          <a:extLst>
            <a:ext uri="{FF2B5EF4-FFF2-40B4-BE49-F238E27FC236}">
              <a16:creationId xmlns:a16="http://schemas.microsoft.com/office/drawing/2014/main" id="{00000000-0008-0000-0500-0000F5710000}"/>
            </a:ext>
          </a:extLst>
        </xdr:cNvPr>
        <xdr:cNvSpPr>
          <a:spLocks noChangeShapeType="1"/>
        </xdr:cNvSpPr>
      </xdr:nvSpPr>
      <xdr:spPr bwMode="auto">
        <a:xfrm>
          <a:off x="5324475" y="51720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31</xdr:row>
      <xdr:rowOff>0</xdr:rowOff>
    </xdr:from>
    <xdr:to>
      <xdr:col>27</xdr:col>
      <xdr:colOff>0</xdr:colOff>
      <xdr:row>34</xdr:row>
      <xdr:rowOff>0</xdr:rowOff>
    </xdr:to>
    <xdr:sp macro="" textlink="">
      <xdr:nvSpPr>
        <xdr:cNvPr id="29174" name="Line 11">
          <a:extLst>
            <a:ext uri="{FF2B5EF4-FFF2-40B4-BE49-F238E27FC236}">
              <a16:creationId xmlns:a16="http://schemas.microsoft.com/office/drawing/2014/main" id="{00000000-0008-0000-0500-0000F6710000}"/>
            </a:ext>
          </a:extLst>
        </xdr:cNvPr>
        <xdr:cNvSpPr>
          <a:spLocks noChangeShapeType="1"/>
        </xdr:cNvSpPr>
      </xdr:nvSpPr>
      <xdr:spPr bwMode="auto">
        <a:xfrm>
          <a:off x="5324475"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190500</xdr:colOff>
      <xdr:row>24</xdr:row>
      <xdr:rowOff>0</xdr:rowOff>
    </xdr:from>
    <xdr:to>
      <xdr:col>21</xdr:col>
      <xdr:colOff>0</xdr:colOff>
      <xdr:row>24</xdr:row>
      <xdr:rowOff>0</xdr:rowOff>
    </xdr:to>
    <xdr:sp macro="" textlink="">
      <xdr:nvSpPr>
        <xdr:cNvPr id="29175" name="Line 12">
          <a:extLst>
            <a:ext uri="{FF2B5EF4-FFF2-40B4-BE49-F238E27FC236}">
              <a16:creationId xmlns:a16="http://schemas.microsoft.com/office/drawing/2014/main" id="{00000000-0008-0000-0500-0000F7710000}"/>
            </a:ext>
          </a:extLst>
        </xdr:cNvPr>
        <xdr:cNvSpPr>
          <a:spLocks noChangeShapeType="1"/>
        </xdr:cNvSpPr>
      </xdr:nvSpPr>
      <xdr:spPr bwMode="auto">
        <a:xfrm>
          <a:off x="3914775" y="4962525"/>
          <a:ext cx="209550" cy="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43</xdr:row>
      <xdr:rowOff>0</xdr:rowOff>
    </xdr:from>
    <xdr:to>
      <xdr:col>3</xdr:col>
      <xdr:colOff>0</xdr:colOff>
      <xdr:row>46</xdr:row>
      <xdr:rowOff>9525</xdr:rowOff>
    </xdr:to>
    <xdr:sp macro="" textlink="">
      <xdr:nvSpPr>
        <xdr:cNvPr id="29176" name="Line 13">
          <a:extLst>
            <a:ext uri="{FF2B5EF4-FFF2-40B4-BE49-F238E27FC236}">
              <a16:creationId xmlns:a16="http://schemas.microsoft.com/office/drawing/2014/main" id="{00000000-0008-0000-0500-0000F8710000}"/>
            </a:ext>
          </a:extLst>
        </xdr:cNvPr>
        <xdr:cNvSpPr>
          <a:spLocks noChangeShapeType="1"/>
        </xdr:cNvSpPr>
      </xdr:nvSpPr>
      <xdr:spPr bwMode="auto">
        <a:xfrm>
          <a:off x="523875" y="89439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43</xdr:row>
      <xdr:rowOff>0</xdr:rowOff>
    </xdr:from>
    <xdr:to>
      <xdr:col>11</xdr:col>
      <xdr:colOff>9525</xdr:colOff>
      <xdr:row>47</xdr:row>
      <xdr:rowOff>0</xdr:rowOff>
    </xdr:to>
    <xdr:sp macro="" textlink="">
      <xdr:nvSpPr>
        <xdr:cNvPr id="29177" name="Line 14">
          <a:extLst>
            <a:ext uri="{FF2B5EF4-FFF2-40B4-BE49-F238E27FC236}">
              <a16:creationId xmlns:a16="http://schemas.microsoft.com/office/drawing/2014/main" id="{00000000-0008-0000-0500-0000F9710000}"/>
            </a:ext>
          </a:extLst>
        </xdr:cNvPr>
        <xdr:cNvSpPr>
          <a:spLocks noChangeShapeType="1"/>
        </xdr:cNvSpPr>
      </xdr:nvSpPr>
      <xdr:spPr bwMode="auto">
        <a:xfrm>
          <a:off x="2133600" y="89439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0</xdr:colOff>
      <xdr:row>24</xdr:row>
      <xdr:rowOff>0</xdr:rowOff>
    </xdr:from>
    <xdr:to>
      <xdr:col>20</xdr:col>
      <xdr:colOff>0</xdr:colOff>
      <xdr:row>35</xdr:row>
      <xdr:rowOff>104775</xdr:rowOff>
    </xdr:to>
    <xdr:sp macro="" textlink="">
      <xdr:nvSpPr>
        <xdr:cNvPr id="29178" name="Line 15">
          <a:extLst>
            <a:ext uri="{FF2B5EF4-FFF2-40B4-BE49-F238E27FC236}">
              <a16:creationId xmlns:a16="http://schemas.microsoft.com/office/drawing/2014/main" id="{00000000-0008-0000-0500-0000FA710000}"/>
            </a:ext>
          </a:extLst>
        </xdr:cNvPr>
        <xdr:cNvSpPr>
          <a:spLocks noChangeShapeType="1"/>
        </xdr:cNvSpPr>
      </xdr:nvSpPr>
      <xdr:spPr bwMode="auto">
        <a:xfrm flipH="1">
          <a:off x="3924300" y="4962525"/>
          <a:ext cx="0" cy="2409825"/>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35</xdr:row>
      <xdr:rowOff>104775</xdr:rowOff>
    </xdr:from>
    <xdr:to>
      <xdr:col>20</xdr:col>
      <xdr:colOff>9525</xdr:colOff>
      <xdr:row>35</xdr:row>
      <xdr:rowOff>104775</xdr:rowOff>
    </xdr:to>
    <xdr:sp macro="" textlink="">
      <xdr:nvSpPr>
        <xdr:cNvPr id="29179" name="Line 16">
          <a:extLst>
            <a:ext uri="{FF2B5EF4-FFF2-40B4-BE49-F238E27FC236}">
              <a16:creationId xmlns:a16="http://schemas.microsoft.com/office/drawing/2014/main" id="{00000000-0008-0000-0500-0000FB710000}"/>
            </a:ext>
          </a:extLst>
        </xdr:cNvPr>
        <xdr:cNvSpPr>
          <a:spLocks noChangeShapeType="1"/>
        </xdr:cNvSpPr>
      </xdr:nvSpPr>
      <xdr:spPr bwMode="auto">
        <a:xfrm>
          <a:off x="3324225" y="7372350"/>
          <a:ext cx="6096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41</xdr:row>
      <xdr:rowOff>9525</xdr:rowOff>
    </xdr:from>
    <xdr:to>
      <xdr:col>21</xdr:col>
      <xdr:colOff>190500</xdr:colOff>
      <xdr:row>41</xdr:row>
      <xdr:rowOff>9525</xdr:rowOff>
    </xdr:to>
    <xdr:sp macro="" textlink="">
      <xdr:nvSpPr>
        <xdr:cNvPr id="29180" name="Line 17">
          <a:extLst>
            <a:ext uri="{FF2B5EF4-FFF2-40B4-BE49-F238E27FC236}">
              <a16:creationId xmlns:a16="http://schemas.microsoft.com/office/drawing/2014/main" id="{00000000-0008-0000-0500-0000FC710000}"/>
            </a:ext>
          </a:extLst>
        </xdr:cNvPr>
        <xdr:cNvSpPr>
          <a:spLocks noChangeShapeType="1"/>
        </xdr:cNvSpPr>
      </xdr:nvSpPr>
      <xdr:spPr bwMode="auto">
        <a:xfrm flipV="1">
          <a:off x="2533650" y="8534400"/>
          <a:ext cx="1781175" cy="0"/>
        </a:xfrm>
        <a:prstGeom prst="line">
          <a:avLst/>
        </a:prstGeom>
        <a:noFill/>
        <a:ln w="24765">
          <a:pattFill prst="pct75">
            <a:fgClr>
              <a:srgbClr val="000000"/>
            </a:fgClr>
            <a:bgClr>
              <a:srgbClr val="FFFFFF"/>
            </a:bgClr>
          </a:patt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27</xdr:col>
      <xdr:colOff>0</xdr:colOff>
      <xdr:row>37</xdr:row>
      <xdr:rowOff>0</xdr:rowOff>
    </xdr:from>
    <xdr:to>
      <xdr:col>27</xdr:col>
      <xdr:colOff>0</xdr:colOff>
      <xdr:row>40</xdr:row>
      <xdr:rowOff>0</xdr:rowOff>
    </xdr:to>
    <xdr:sp macro="" textlink="">
      <xdr:nvSpPr>
        <xdr:cNvPr id="29181" name="Line 18">
          <a:extLst>
            <a:ext uri="{FF2B5EF4-FFF2-40B4-BE49-F238E27FC236}">
              <a16:creationId xmlns:a16="http://schemas.microsoft.com/office/drawing/2014/main" id="{00000000-0008-0000-0500-0000FD710000}"/>
            </a:ext>
          </a:extLst>
        </xdr:cNvPr>
        <xdr:cNvSpPr>
          <a:spLocks noChangeShapeType="1"/>
        </xdr:cNvSpPr>
      </xdr:nvSpPr>
      <xdr:spPr bwMode="auto">
        <a:xfrm>
          <a:off x="5324475" y="76866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190500</xdr:colOff>
      <xdr:row>67</xdr:row>
      <xdr:rowOff>66675</xdr:rowOff>
    </xdr:from>
    <xdr:to>
      <xdr:col>8</xdr:col>
      <xdr:colOff>76200</xdr:colOff>
      <xdr:row>75</xdr:row>
      <xdr:rowOff>180975</xdr:rowOff>
    </xdr:to>
    <xdr:sp macro="" textlink="">
      <xdr:nvSpPr>
        <xdr:cNvPr id="29182" name="AutoShape 19">
          <a:extLst>
            <a:ext uri="{FF2B5EF4-FFF2-40B4-BE49-F238E27FC236}">
              <a16:creationId xmlns:a16="http://schemas.microsoft.com/office/drawing/2014/main" id="{00000000-0008-0000-0500-0000FE710000}"/>
            </a:ext>
          </a:extLst>
        </xdr:cNvPr>
        <xdr:cNvSpPr>
          <a:spLocks noChangeArrowheads="1"/>
        </xdr:cNvSpPr>
      </xdr:nvSpPr>
      <xdr:spPr bwMode="auto">
        <a:xfrm rot="5400000">
          <a:off x="500063" y="14473237"/>
          <a:ext cx="1714500"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7</xdr:col>
      <xdr:colOff>66675</xdr:colOff>
      <xdr:row>59</xdr:row>
      <xdr:rowOff>47625</xdr:rowOff>
    </xdr:from>
    <xdr:to>
      <xdr:col>9</xdr:col>
      <xdr:colOff>152400</xdr:colOff>
      <xdr:row>63</xdr:row>
      <xdr:rowOff>152400</xdr:rowOff>
    </xdr:to>
    <xdr:sp macro="" textlink="">
      <xdr:nvSpPr>
        <xdr:cNvPr id="29183" name="AutoShape 20">
          <a:extLst>
            <a:ext uri="{FF2B5EF4-FFF2-40B4-BE49-F238E27FC236}">
              <a16:creationId xmlns:a16="http://schemas.microsoft.com/office/drawing/2014/main" id="{00000000-0008-0000-0500-0000FF710000}"/>
            </a:ext>
          </a:extLst>
        </xdr:cNvPr>
        <xdr:cNvSpPr>
          <a:spLocks noChangeArrowheads="1"/>
        </xdr:cNvSpPr>
      </xdr:nvSpPr>
      <xdr:spPr bwMode="auto">
        <a:xfrm rot="5400000">
          <a:off x="1181100" y="12449175"/>
          <a:ext cx="90487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5</xdr:col>
      <xdr:colOff>28575</xdr:colOff>
      <xdr:row>79</xdr:row>
      <xdr:rowOff>28575</xdr:rowOff>
    </xdr:from>
    <xdr:to>
      <xdr:col>7</xdr:col>
      <xdr:colOff>114300</xdr:colOff>
      <xdr:row>87</xdr:row>
      <xdr:rowOff>152400</xdr:rowOff>
    </xdr:to>
    <xdr:sp macro="" textlink="">
      <xdr:nvSpPr>
        <xdr:cNvPr id="29184" name="AutoShape 21">
          <a:extLst>
            <a:ext uri="{FF2B5EF4-FFF2-40B4-BE49-F238E27FC236}">
              <a16:creationId xmlns:a16="http://schemas.microsoft.com/office/drawing/2014/main" id="{00000000-0008-0000-0500-000000720000}"/>
            </a:ext>
          </a:extLst>
        </xdr:cNvPr>
        <xdr:cNvSpPr>
          <a:spLocks noChangeArrowheads="1"/>
        </xdr:cNvSpPr>
      </xdr:nvSpPr>
      <xdr:spPr bwMode="auto">
        <a:xfrm rot="5400000">
          <a:off x="333375" y="16840200"/>
          <a:ext cx="172402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26</xdr:col>
      <xdr:colOff>190500</xdr:colOff>
      <xdr:row>65</xdr:row>
      <xdr:rowOff>28575</xdr:rowOff>
    </xdr:from>
    <xdr:to>
      <xdr:col>26</xdr:col>
      <xdr:colOff>190500</xdr:colOff>
      <xdr:row>70</xdr:row>
      <xdr:rowOff>190500</xdr:rowOff>
    </xdr:to>
    <xdr:sp macro="" textlink="">
      <xdr:nvSpPr>
        <xdr:cNvPr id="29185" name="Line 22">
          <a:extLst>
            <a:ext uri="{FF2B5EF4-FFF2-40B4-BE49-F238E27FC236}">
              <a16:creationId xmlns:a16="http://schemas.microsoft.com/office/drawing/2014/main" id="{00000000-0008-0000-0500-000001720000}"/>
            </a:ext>
          </a:extLst>
        </xdr:cNvPr>
        <xdr:cNvSpPr>
          <a:spLocks noChangeShapeType="1"/>
        </xdr:cNvSpPr>
      </xdr:nvSpPr>
      <xdr:spPr bwMode="auto">
        <a:xfrm>
          <a:off x="5314950" y="13420725"/>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171450</xdr:rowOff>
    </xdr:from>
    <xdr:to>
      <xdr:col>22</xdr:col>
      <xdr:colOff>38100</xdr:colOff>
      <xdr:row>65</xdr:row>
      <xdr:rowOff>171450</xdr:rowOff>
    </xdr:to>
    <xdr:sp macro="" textlink="">
      <xdr:nvSpPr>
        <xdr:cNvPr id="29186" name="Line 23">
          <a:extLst>
            <a:ext uri="{FF2B5EF4-FFF2-40B4-BE49-F238E27FC236}">
              <a16:creationId xmlns:a16="http://schemas.microsoft.com/office/drawing/2014/main" id="{00000000-0008-0000-0500-000002720000}"/>
            </a:ext>
          </a:extLst>
        </xdr:cNvPr>
        <xdr:cNvSpPr>
          <a:spLocks noChangeShapeType="1"/>
        </xdr:cNvSpPr>
      </xdr:nvSpPr>
      <xdr:spPr bwMode="auto">
        <a:xfrm>
          <a:off x="2933700" y="13563600"/>
          <a:ext cx="14287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38100</xdr:colOff>
      <xdr:row>65</xdr:row>
      <xdr:rowOff>180975</xdr:rowOff>
    </xdr:from>
    <xdr:to>
      <xdr:col>22</xdr:col>
      <xdr:colOff>38100</xdr:colOff>
      <xdr:row>69</xdr:row>
      <xdr:rowOff>180975</xdr:rowOff>
    </xdr:to>
    <xdr:sp macro="" textlink="">
      <xdr:nvSpPr>
        <xdr:cNvPr id="29187" name="Line 24">
          <a:extLst>
            <a:ext uri="{FF2B5EF4-FFF2-40B4-BE49-F238E27FC236}">
              <a16:creationId xmlns:a16="http://schemas.microsoft.com/office/drawing/2014/main" id="{00000000-0008-0000-0500-000003720000}"/>
            </a:ext>
          </a:extLst>
        </xdr:cNvPr>
        <xdr:cNvSpPr>
          <a:spLocks noChangeShapeType="1"/>
        </xdr:cNvSpPr>
      </xdr:nvSpPr>
      <xdr:spPr bwMode="auto">
        <a:xfrm>
          <a:off x="4362450" y="13573125"/>
          <a:ext cx="0" cy="8001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19050</xdr:rowOff>
    </xdr:from>
    <xdr:to>
      <xdr:col>26</xdr:col>
      <xdr:colOff>190500</xdr:colOff>
      <xdr:row>65</xdr:row>
      <xdr:rowOff>19050</xdr:rowOff>
    </xdr:to>
    <xdr:sp macro="" textlink="">
      <xdr:nvSpPr>
        <xdr:cNvPr id="29188" name="Line 25">
          <a:extLst>
            <a:ext uri="{FF2B5EF4-FFF2-40B4-BE49-F238E27FC236}">
              <a16:creationId xmlns:a16="http://schemas.microsoft.com/office/drawing/2014/main" id="{00000000-0008-0000-0500-000004720000}"/>
            </a:ext>
          </a:extLst>
        </xdr:cNvPr>
        <xdr:cNvSpPr>
          <a:spLocks noChangeShapeType="1"/>
        </xdr:cNvSpPr>
      </xdr:nvSpPr>
      <xdr:spPr bwMode="auto">
        <a:xfrm>
          <a:off x="2933700" y="13411200"/>
          <a:ext cx="23812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0</xdr:rowOff>
    </xdr:from>
    <xdr:to>
      <xdr:col>26</xdr:col>
      <xdr:colOff>161925</xdr:colOff>
      <xdr:row>77</xdr:row>
      <xdr:rowOff>0</xdr:rowOff>
    </xdr:to>
    <xdr:sp macro="" textlink="">
      <xdr:nvSpPr>
        <xdr:cNvPr id="29189" name="Line 26">
          <a:extLst>
            <a:ext uri="{FF2B5EF4-FFF2-40B4-BE49-F238E27FC236}">
              <a16:creationId xmlns:a16="http://schemas.microsoft.com/office/drawing/2014/main" id="{00000000-0008-0000-0500-000005720000}"/>
            </a:ext>
          </a:extLst>
        </xdr:cNvPr>
        <xdr:cNvSpPr>
          <a:spLocks noChangeShapeType="1"/>
        </xdr:cNvSpPr>
      </xdr:nvSpPr>
      <xdr:spPr bwMode="auto">
        <a:xfrm>
          <a:off x="2533650" y="15792450"/>
          <a:ext cx="27527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171450</xdr:colOff>
      <xdr:row>77</xdr:row>
      <xdr:rowOff>0</xdr:rowOff>
    </xdr:from>
    <xdr:to>
      <xdr:col>26</xdr:col>
      <xdr:colOff>171450</xdr:colOff>
      <xdr:row>83</xdr:row>
      <xdr:rowOff>0</xdr:rowOff>
    </xdr:to>
    <xdr:sp macro="" textlink="">
      <xdr:nvSpPr>
        <xdr:cNvPr id="29190" name="Line 27">
          <a:extLst>
            <a:ext uri="{FF2B5EF4-FFF2-40B4-BE49-F238E27FC236}">
              <a16:creationId xmlns:a16="http://schemas.microsoft.com/office/drawing/2014/main" id="{00000000-0008-0000-0500-000006720000}"/>
            </a:ext>
          </a:extLst>
        </xdr:cNvPr>
        <xdr:cNvSpPr>
          <a:spLocks noChangeShapeType="1"/>
        </xdr:cNvSpPr>
      </xdr:nvSpPr>
      <xdr:spPr bwMode="auto">
        <a:xfrm>
          <a:off x="5295900" y="15792450"/>
          <a:ext cx="0" cy="12001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28575</xdr:colOff>
      <xdr:row>77</xdr:row>
      <xdr:rowOff>180975</xdr:rowOff>
    </xdr:from>
    <xdr:to>
      <xdr:col>22</xdr:col>
      <xdr:colOff>28575</xdr:colOff>
      <xdr:row>82</xdr:row>
      <xdr:rowOff>9525</xdr:rowOff>
    </xdr:to>
    <xdr:sp macro="" textlink="">
      <xdr:nvSpPr>
        <xdr:cNvPr id="29191" name="Line 28">
          <a:extLst>
            <a:ext uri="{FF2B5EF4-FFF2-40B4-BE49-F238E27FC236}">
              <a16:creationId xmlns:a16="http://schemas.microsoft.com/office/drawing/2014/main" id="{00000000-0008-0000-0500-000007720000}"/>
            </a:ext>
          </a:extLst>
        </xdr:cNvPr>
        <xdr:cNvSpPr>
          <a:spLocks noChangeShapeType="1"/>
        </xdr:cNvSpPr>
      </xdr:nvSpPr>
      <xdr:spPr bwMode="auto">
        <a:xfrm>
          <a:off x="4352925" y="15973425"/>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171450</xdr:rowOff>
    </xdr:from>
    <xdr:to>
      <xdr:col>22</xdr:col>
      <xdr:colOff>28575</xdr:colOff>
      <xdr:row>77</xdr:row>
      <xdr:rowOff>171450</xdr:rowOff>
    </xdr:to>
    <xdr:sp macro="" textlink="">
      <xdr:nvSpPr>
        <xdr:cNvPr id="29192" name="Line 29">
          <a:extLst>
            <a:ext uri="{FF2B5EF4-FFF2-40B4-BE49-F238E27FC236}">
              <a16:creationId xmlns:a16="http://schemas.microsoft.com/office/drawing/2014/main" id="{00000000-0008-0000-0500-000008720000}"/>
            </a:ext>
          </a:extLst>
        </xdr:cNvPr>
        <xdr:cNvSpPr>
          <a:spLocks noChangeShapeType="1"/>
        </xdr:cNvSpPr>
      </xdr:nvSpPr>
      <xdr:spPr bwMode="auto">
        <a:xfrm>
          <a:off x="2533650" y="15963900"/>
          <a:ext cx="181927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28575</xdr:colOff>
      <xdr:row>89</xdr:row>
      <xdr:rowOff>171450</xdr:rowOff>
    </xdr:from>
    <xdr:to>
      <xdr:col>22</xdr:col>
      <xdr:colOff>28575</xdr:colOff>
      <xdr:row>94</xdr:row>
      <xdr:rowOff>0</xdr:rowOff>
    </xdr:to>
    <xdr:sp macro="" textlink="">
      <xdr:nvSpPr>
        <xdr:cNvPr id="29193" name="Line 30">
          <a:extLst>
            <a:ext uri="{FF2B5EF4-FFF2-40B4-BE49-F238E27FC236}">
              <a16:creationId xmlns:a16="http://schemas.microsoft.com/office/drawing/2014/main" id="{00000000-0008-0000-0500-000009720000}"/>
            </a:ext>
          </a:extLst>
        </xdr:cNvPr>
        <xdr:cNvSpPr>
          <a:spLocks noChangeShapeType="1"/>
        </xdr:cNvSpPr>
      </xdr:nvSpPr>
      <xdr:spPr bwMode="auto">
        <a:xfrm>
          <a:off x="4352925" y="18364200"/>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171450</xdr:rowOff>
    </xdr:from>
    <xdr:to>
      <xdr:col>22</xdr:col>
      <xdr:colOff>19050</xdr:colOff>
      <xdr:row>89</xdr:row>
      <xdr:rowOff>171450</xdr:rowOff>
    </xdr:to>
    <xdr:sp macro="" textlink="">
      <xdr:nvSpPr>
        <xdr:cNvPr id="29194" name="Line 31">
          <a:extLst>
            <a:ext uri="{FF2B5EF4-FFF2-40B4-BE49-F238E27FC236}">
              <a16:creationId xmlns:a16="http://schemas.microsoft.com/office/drawing/2014/main" id="{00000000-0008-0000-0500-00000A720000}"/>
            </a:ext>
          </a:extLst>
        </xdr:cNvPr>
        <xdr:cNvSpPr>
          <a:spLocks noChangeShapeType="1"/>
        </xdr:cNvSpPr>
      </xdr:nvSpPr>
      <xdr:spPr bwMode="auto">
        <a:xfrm>
          <a:off x="2133600" y="18364200"/>
          <a:ext cx="22098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9525</xdr:rowOff>
    </xdr:from>
    <xdr:to>
      <xdr:col>26</xdr:col>
      <xdr:colOff>180975</xdr:colOff>
      <xdr:row>89</xdr:row>
      <xdr:rowOff>9525</xdr:rowOff>
    </xdr:to>
    <xdr:sp macro="" textlink="">
      <xdr:nvSpPr>
        <xdr:cNvPr id="29195" name="Line 32">
          <a:extLst>
            <a:ext uri="{FF2B5EF4-FFF2-40B4-BE49-F238E27FC236}">
              <a16:creationId xmlns:a16="http://schemas.microsoft.com/office/drawing/2014/main" id="{00000000-0008-0000-0500-00000B720000}"/>
            </a:ext>
          </a:extLst>
        </xdr:cNvPr>
        <xdr:cNvSpPr>
          <a:spLocks noChangeShapeType="1"/>
        </xdr:cNvSpPr>
      </xdr:nvSpPr>
      <xdr:spPr bwMode="auto">
        <a:xfrm>
          <a:off x="2133600" y="18202275"/>
          <a:ext cx="31718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89</xdr:row>
      <xdr:rowOff>19050</xdr:rowOff>
    </xdr:from>
    <xdr:to>
      <xdr:col>26</xdr:col>
      <xdr:colOff>180975</xdr:colOff>
      <xdr:row>94</xdr:row>
      <xdr:rowOff>180975</xdr:rowOff>
    </xdr:to>
    <xdr:sp macro="" textlink="">
      <xdr:nvSpPr>
        <xdr:cNvPr id="29196" name="Line 33">
          <a:extLst>
            <a:ext uri="{FF2B5EF4-FFF2-40B4-BE49-F238E27FC236}">
              <a16:creationId xmlns:a16="http://schemas.microsoft.com/office/drawing/2014/main" id="{00000000-0008-0000-0500-00000C720000}"/>
            </a:ext>
          </a:extLst>
        </xdr:cNvPr>
        <xdr:cNvSpPr>
          <a:spLocks noChangeShapeType="1"/>
        </xdr:cNvSpPr>
      </xdr:nvSpPr>
      <xdr:spPr bwMode="auto">
        <a:xfrm>
          <a:off x="5305425" y="18211800"/>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209550</xdr:colOff>
      <xdr:row>27</xdr:row>
      <xdr:rowOff>95250</xdr:rowOff>
    </xdr:from>
    <xdr:to>
      <xdr:col>7</xdr:col>
      <xdr:colOff>762000</xdr:colOff>
      <xdr:row>29</xdr:row>
      <xdr:rowOff>180975</xdr:rowOff>
    </xdr:to>
    <xdr:sp macro="" textlink="">
      <xdr:nvSpPr>
        <xdr:cNvPr id="2" name="右矢印 1">
          <a:extLst>
            <a:ext uri="{FF2B5EF4-FFF2-40B4-BE49-F238E27FC236}">
              <a16:creationId xmlns:a16="http://schemas.microsoft.com/office/drawing/2014/main" id="{00000000-0008-0000-0900-000002000000}"/>
            </a:ext>
          </a:extLst>
        </xdr:cNvPr>
        <xdr:cNvSpPr/>
      </xdr:nvSpPr>
      <xdr:spPr>
        <a:xfrm>
          <a:off x="5238750" y="7115175"/>
          <a:ext cx="552450" cy="581025"/>
        </a:xfrm>
        <a:prstGeom prst="rightArrow">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ysClr val="windowText" lastClr="000000"/>
              </a:solidFill>
            </a:rPr>
            <a:t>集計</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autoPageBreaks="0"/>
  </sheetPr>
  <dimension ref="B1:J145"/>
  <sheetViews>
    <sheetView showGridLines="0" tabSelected="1" view="pageBreakPreview" zoomScale="145" zoomScaleNormal="100" zoomScaleSheetLayoutView="145" workbookViewId="0">
      <selection activeCell="D145" sqref="D145"/>
    </sheetView>
  </sheetViews>
  <sheetFormatPr defaultColWidth="9" defaultRowHeight="20.25" customHeight="1"/>
  <cols>
    <col min="1" max="1" width="1.625" style="2" customWidth="1"/>
    <col min="2" max="16384" width="9" style="2"/>
  </cols>
  <sheetData>
    <row r="1" spans="2:10" ht="15" customHeight="1"/>
    <row r="2" spans="2:10" ht="20.25" customHeight="1">
      <c r="B2" s="1096" t="s">
        <v>297</v>
      </c>
      <c r="C2" s="1097"/>
      <c r="H2" s="1098"/>
      <c r="I2" s="1098"/>
      <c r="J2" s="1098"/>
    </row>
    <row r="6" spans="2:10" ht="20.25" customHeight="1">
      <c r="C6" s="1099" t="s">
        <v>914</v>
      </c>
      <c r="D6" s="1099"/>
      <c r="E6" s="1099"/>
      <c r="F6" s="1099"/>
      <c r="G6" s="1099"/>
      <c r="H6" s="1099"/>
      <c r="I6" s="1099"/>
    </row>
    <row r="7" spans="2:10" ht="20.25" customHeight="1">
      <c r="C7" s="1099"/>
      <c r="D7" s="1099"/>
      <c r="E7" s="1099"/>
      <c r="F7" s="1099"/>
      <c r="G7" s="1099"/>
      <c r="H7" s="1099"/>
      <c r="I7" s="1099"/>
    </row>
    <row r="8" spans="2:10" ht="20.25" customHeight="1">
      <c r="C8" s="3"/>
      <c r="D8" s="3"/>
      <c r="E8" s="3"/>
      <c r="F8" s="3"/>
      <c r="G8" s="3"/>
      <c r="H8" s="3"/>
      <c r="I8" s="3"/>
    </row>
    <row r="9" spans="2:10" ht="20.25" customHeight="1">
      <c r="C9" s="3"/>
      <c r="D9" s="3"/>
      <c r="E9" s="3"/>
      <c r="F9" s="3"/>
      <c r="G9" s="3"/>
      <c r="H9" s="3"/>
      <c r="I9" s="3"/>
    </row>
    <row r="10" spans="2:10" ht="20.25" customHeight="1">
      <c r="C10" s="3"/>
      <c r="D10" s="3"/>
      <c r="E10" s="3"/>
      <c r="F10" s="3"/>
      <c r="G10" s="1100" t="s">
        <v>915</v>
      </c>
      <c r="H10" s="1100"/>
      <c r="I10" s="1100"/>
      <c r="J10" s="1100"/>
    </row>
    <row r="11" spans="2:10" ht="20.25" customHeight="1">
      <c r="G11" s="1101" t="s">
        <v>908</v>
      </c>
      <c r="H11" s="1101"/>
      <c r="I11" s="1101"/>
      <c r="J11" s="1101"/>
    </row>
    <row r="13" spans="2:10" ht="20.25" customHeight="1">
      <c r="B13" s="2" t="s">
        <v>492</v>
      </c>
    </row>
    <row r="14" spans="2:10" s="353" customFormat="1" ht="20.25" customHeight="1">
      <c r="B14" s="353" t="s">
        <v>493</v>
      </c>
    </row>
    <row r="15" spans="2:10" s="353" customFormat="1" ht="20.25" customHeight="1">
      <c r="B15" s="353" t="s">
        <v>494</v>
      </c>
    </row>
    <row r="16" spans="2:10" s="353" customFormat="1" ht="20.25" customHeight="1">
      <c r="B16" s="353" t="s">
        <v>495</v>
      </c>
    </row>
    <row r="17" spans="2:3" s="353" customFormat="1" ht="20.25" customHeight="1">
      <c r="B17" s="353" t="s">
        <v>496</v>
      </c>
    </row>
    <row r="18" spans="2:3" s="353" customFormat="1" ht="20.25" customHeight="1">
      <c r="B18" s="353" t="s">
        <v>298</v>
      </c>
    </row>
    <row r="19" spans="2:3" s="353" customFormat="1" ht="20.25" customHeight="1">
      <c r="B19" s="353" t="s">
        <v>299</v>
      </c>
    </row>
    <row r="20" spans="2:3" s="353" customFormat="1" ht="20.25" customHeight="1">
      <c r="B20" s="353" t="s">
        <v>300</v>
      </c>
    </row>
    <row r="21" spans="2:3" s="353" customFormat="1" ht="20.25" customHeight="1">
      <c r="B21" s="353" t="s">
        <v>497</v>
      </c>
    </row>
    <row r="22" spans="2:3" s="353" customFormat="1" ht="20.25" customHeight="1">
      <c r="B22" s="353" t="s">
        <v>301</v>
      </c>
    </row>
    <row r="23" spans="2:3" s="353" customFormat="1" ht="20.25" customHeight="1">
      <c r="B23" s="353" t="s">
        <v>498</v>
      </c>
    </row>
    <row r="24" spans="2:3" s="353" customFormat="1" ht="20.25" customHeight="1">
      <c r="B24" s="353" t="s">
        <v>499</v>
      </c>
    </row>
    <row r="25" spans="2:3" s="353" customFormat="1" ht="20.25" customHeight="1">
      <c r="B25" s="353" t="s">
        <v>500</v>
      </c>
    </row>
    <row r="26" spans="2:3" s="353" customFormat="1" ht="20.25" customHeight="1">
      <c r="B26" s="353" t="s">
        <v>916</v>
      </c>
    </row>
    <row r="27" spans="2:3" s="353" customFormat="1" ht="20.25" customHeight="1">
      <c r="B27" s="353" t="s">
        <v>917</v>
      </c>
    </row>
    <row r="28" spans="2:3" s="353" customFormat="1" ht="20.25" customHeight="1">
      <c r="B28" s="353" t="s">
        <v>918</v>
      </c>
    </row>
    <row r="30" spans="2:3" ht="20.25" customHeight="1">
      <c r="B30" s="2" t="s">
        <v>830</v>
      </c>
    </row>
    <row r="31" spans="2:3" ht="20.25" customHeight="1">
      <c r="C31" s="2" t="s">
        <v>824</v>
      </c>
    </row>
    <row r="32" spans="2:3" s="353" customFormat="1" ht="20.25" customHeight="1">
      <c r="C32" s="353" t="s">
        <v>823</v>
      </c>
    </row>
    <row r="33" spans="3:3" s="353" customFormat="1" ht="6.75" customHeight="1"/>
    <row r="34" spans="3:3" s="353" customFormat="1" ht="20.25" customHeight="1">
      <c r="C34" s="353" t="s">
        <v>825</v>
      </c>
    </row>
    <row r="35" spans="3:3" s="353" customFormat="1" ht="20.25" customHeight="1">
      <c r="C35" s="353" t="s">
        <v>826</v>
      </c>
    </row>
    <row r="36" spans="3:3" s="353" customFormat="1" ht="6.75" customHeight="1"/>
    <row r="37" spans="3:3" s="353" customFormat="1" ht="20.25" customHeight="1">
      <c r="C37" s="353" t="s">
        <v>877</v>
      </c>
    </row>
    <row r="38" spans="3:3" s="353" customFormat="1" ht="20.25" customHeight="1">
      <c r="C38" s="353" t="s">
        <v>878</v>
      </c>
    </row>
    <row r="39" spans="3:3" s="353" customFormat="1" ht="20.25" customHeight="1">
      <c r="C39" s="353" t="s">
        <v>827</v>
      </c>
    </row>
    <row r="40" spans="3:3" s="353" customFormat="1" ht="20.25" customHeight="1">
      <c r="C40" s="353" t="s">
        <v>839</v>
      </c>
    </row>
    <row r="41" spans="3:3" s="353" customFormat="1" ht="20.25" customHeight="1">
      <c r="C41" s="353" t="s">
        <v>840</v>
      </c>
    </row>
    <row r="42" spans="3:3" s="353" customFormat="1" ht="6.75" customHeight="1"/>
    <row r="43" spans="3:3" s="582" customFormat="1" ht="20.25" customHeight="1">
      <c r="C43" s="582" t="s">
        <v>838</v>
      </c>
    </row>
    <row r="44" spans="3:3" s="582" customFormat="1" ht="20.25" customHeight="1">
      <c r="C44" s="582" t="s">
        <v>836</v>
      </c>
    </row>
    <row r="45" spans="3:3" s="582" customFormat="1" ht="20.25" customHeight="1">
      <c r="C45" s="582" t="s">
        <v>837</v>
      </c>
    </row>
    <row r="46" spans="3:3" s="353" customFormat="1" ht="6.75" customHeight="1"/>
    <row r="47" spans="3:3" s="353" customFormat="1" ht="20.25" customHeight="1">
      <c r="C47" s="353" t="s">
        <v>831</v>
      </c>
    </row>
    <row r="48" spans="3:3" s="353" customFormat="1" ht="20.25" customHeight="1">
      <c r="C48" s="353" t="s">
        <v>879</v>
      </c>
    </row>
    <row r="49" spans="2:3" s="353" customFormat="1" ht="6.75" customHeight="1"/>
    <row r="50" spans="2:3" s="353" customFormat="1" ht="20.25" customHeight="1">
      <c r="C50" s="353" t="s">
        <v>832</v>
      </c>
    </row>
    <row r="51" spans="2:3" s="353" customFormat="1" ht="6.75" customHeight="1"/>
    <row r="52" spans="2:3" s="353" customFormat="1" ht="20.25" customHeight="1">
      <c r="C52" s="353" t="s">
        <v>828</v>
      </c>
    </row>
    <row r="53" spans="2:3" s="353" customFormat="1" ht="20.25" customHeight="1">
      <c r="C53" s="353" t="s">
        <v>829</v>
      </c>
    </row>
    <row r="54" spans="2:3" s="353" customFormat="1" ht="20.25" customHeight="1">
      <c r="C54" s="353" t="s">
        <v>483</v>
      </c>
    </row>
    <row r="56" spans="2:3" ht="20.25" customHeight="1">
      <c r="B56" s="2" t="s">
        <v>314</v>
      </c>
    </row>
    <row r="57" spans="2:3" s="353" customFormat="1" ht="20.25" customHeight="1">
      <c r="C57" s="353" t="s">
        <v>315</v>
      </c>
    </row>
    <row r="58" spans="2:3" s="353" customFormat="1" ht="20.25" customHeight="1">
      <c r="C58" s="353" t="s">
        <v>919</v>
      </c>
    </row>
    <row r="59" spans="2:3" s="353" customFormat="1" ht="6.75" customHeight="1"/>
    <row r="60" spans="2:3" s="353" customFormat="1" ht="20.25" customHeight="1">
      <c r="C60" s="353" t="s">
        <v>316</v>
      </c>
    </row>
    <row r="61" spans="2:3" s="353" customFormat="1" ht="6.75" customHeight="1"/>
    <row r="62" spans="2:3" s="353" customFormat="1" ht="20.25" customHeight="1">
      <c r="C62" s="353" t="s">
        <v>317</v>
      </c>
    </row>
    <row r="63" spans="2:3" s="353" customFormat="1" ht="20.25" customHeight="1">
      <c r="C63" s="353" t="s">
        <v>318</v>
      </c>
    </row>
    <row r="64" spans="2:3" s="353" customFormat="1" ht="6.75" customHeight="1"/>
    <row r="65" spans="3:3" s="353" customFormat="1" ht="20.25" customHeight="1">
      <c r="C65" s="353" t="s">
        <v>319</v>
      </c>
    </row>
    <row r="66" spans="3:3" s="353" customFormat="1" ht="20.25" customHeight="1">
      <c r="C66" s="353" t="s">
        <v>320</v>
      </c>
    </row>
    <row r="67" spans="3:3" s="353" customFormat="1" ht="6.75" customHeight="1"/>
    <row r="68" spans="3:3" s="353" customFormat="1" ht="20.25" customHeight="1">
      <c r="C68" s="353" t="s">
        <v>321</v>
      </c>
    </row>
    <row r="69" spans="3:3" s="353" customFormat="1" ht="20.25" customHeight="1">
      <c r="C69" s="353" t="s">
        <v>322</v>
      </c>
    </row>
    <row r="70" spans="3:3" s="353" customFormat="1" ht="20.25" customHeight="1"/>
    <row r="71" spans="3:3" s="353" customFormat="1" ht="20.25" customHeight="1">
      <c r="C71" s="353" t="s">
        <v>323</v>
      </c>
    </row>
    <row r="72" spans="3:3" s="353" customFormat="1" ht="20.25" customHeight="1">
      <c r="C72" s="353" t="s">
        <v>324</v>
      </c>
    </row>
    <row r="73" spans="3:3" s="353" customFormat="1" ht="20.25" customHeight="1">
      <c r="C73" s="353" t="s">
        <v>488</v>
      </c>
    </row>
    <row r="74" spans="3:3" s="353" customFormat="1" ht="6.75" customHeight="1"/>
    <row r="75" spans="3:3" s="353" customFormat="1" ht="20.25" customHeight="1">
      <c r="C75" s="353" t="s">
        <v>325</v>
      </c>
    </row>
    <row r="76" spans="3:3" s="353" customFormat="1" ht="20.25" customHeight="1">
      <c r="C76" s="353" t="s">
        <v>326</v>
      </c>
    </row>
    <row r="77" spans="3:3" s="353" customFormat="1" ht="6.75" customHeight="1"/>
    <row r="78" spans="3:3" s="353" customFormat="1" ht="20.25" customHeight="1">
      <c r="C78" s="353" t="s">
        <v>920</v>
      </c>
    </row>
    <row r="79" spans="3:3" s="353" customFormat="1" ht="20.25" customHeight="1">
      <c r="C79" s="353" t="s">
        <v>327</v>
      </c>
    </row>
    <row r="80" spans="3:3" s="353" customFormat="1" ht="20.25" customHeight="1"/>
    <row r="81" spans="3:3" s="353" customFormat="1" ht="20.25" customHeight="1">
      <c r="C81" s="353" t="s">
        <v>328</v>
      </c>
    </row>
    <row r="82" spans="3:3" s="353" customFormat="1" ht="20.25" customHeight="1">
      <c r="C82" s="353" t="s">
        <v>566</v>
      </c>
    </row>
    <row r="83" spans="3:3" s="353" customFormat="1" ht="20.25" customHeight="1">
      <c r="C83" s="353" t="s">
        <v>567</v>
      </c>
    </row>
    <row r="84" spans="3:3" s="353" customFormat="1" ht="20.25" customHeight="1">
      <c r="C84" s="353" t="s">
        <v>565</v>
      </c>
    </row>
    <row r="85" spans="3:3" s="353" customFormat="1" ht="6.75" customHeight="1"/>
    <row r="86" spans="3:3" s="353" customFormat="1" ht="20.25" customHeight="1">
      <c r="C86" s="353" t="s">
        <v>329</v>
      </c>
    </row>
    <row r="87" spans="3:3" s="353" customFormat="1" ht="6.75" customHeight="1"/>
    <row r="88" spans="3:3" s="353" customFormat="1" ht="20.25" customHeight="1">
      <c r="C88" s="353" t="s">
        <v>330</v>
      </c>
    </row>
    <row r="89" spans="3:3" s="353" customFormat="1" ht="20.25" customHeight="1">
      <c r="C89" s="353" t="s">
        <v>331</v>
      </c>
    </row>
    <row r="90" spans="3:3" s="353" customFormat="1" ht="6.75" customHeight="1"/>
    <row r="91" spans="3:3" s="353" customFormat="1" ht="20.25" customHeight="1">
      <c r="C91" s="353" t="s">
        <v>332</v>
      </c>
    </row>
    <row r="92" spans="3:3" s="353" customFormat="1" ht="20.25" customHeight="1">
      <c r="C92" s="353" t="s">
        <v>333</v>
      </c>
    </row>
    <row r="93" spans="3:3" s="353" customFormat="1" ht="20.25" customHeight="1">
      <c r="C93" s="353" t="s">
        <v>334</v>
      </c>
    </row>
    <row r="94" spans="3:3" s="353" customFormat="1" ht="20.25" customHeight="1">
      <c r="C94" s="353" t="s">
        <v>322</v>
      </c>
    </row>
    <row r="95" spans="3:3" s="353" customFormat="1" ht="6.75" customHeight="1"/>
    <row r="96" spans="3:3" s="353" customFormat="1" ht="20.25" customHeight="1">
      <c r="C96" s="353" t="s">
        <v>335</v>
      </c>
    </row>
    <row r="97" spans="3:3" s="353" customFormat="1" ht="20.25" customHeight="1">
      <c r="C97" s="353" t="s">
        <v>336</v>
      </c>
    </row>
    <row r="98" spans="3:3" s="353" customFormat="1" ht="6.75" customHeight="1"/>
    <row r="99" spans="3:3" s="353" customFormat="1" ht="20.25" customHeight="1">
      <c r="C99" s="353" t="s">
        <v>337</v>
      </c>
    </row>
    <row r="100" spans="3:3" s="353" customFormat="1" ht="20.25" customHeight="1">
      <c r="C100" s="353" t="s">
        <v>338</v>
      </c>
    </row>
    <row r="101" spans="3:3" s="353" customFormat="1" ht="20.25" customHeight="1">
      <c r="C101" s="353" t="s">
        <v>339</v>
      </c>
    </row>
    <row r="102" spans="3:3" s="353" customFormat="1" ht="20.25" customHeight="1">
      <c r="C102" s="353" t="s">
        <v>340</v>
      </c>
    </row>
    <row r="103" spans="3:3" s="353" customFormat="1" ht="20.25" customHeight="1">
      <c r="C103" s="353" t="s">
        <v>341</v>
      </c>
    </row>
    <row r="104" spans="3:3" s="353" customFormat="1" ht="6.75" customHeight="1"/>
    <row r="105" spans="3:3" s="353" customFormat="1" ht="20.25" customHeight="1">
      <c r="C105" s="353" t="s">
        <v>342</v>
      </c>
    </row>
    <row r="106" spans="3:3" s="353" customFormat="1" ht="20.25" customHeight="1">
      <c r="C106" s="353" t="s">
        <v>343</v>
      </c>
    </row>
    <row r="107" spans="3:3" s="353" customFormat="1" ht="20.25" customHeight="1">
      <c r="C107" s="353" t="s">
        <v>501</v>
      </c>
    </row>
    <row r="108" spans="3:3" s="353" customFormat="1" ht="20.25" customHeight="1"/>
    <row r="109" spans="3:3" s="353" customFormat="1" ht="20.25" customHeight="1">
      <c r="C109" s="353" t="s">
        <v>344</v>
      </c>
    </row>
    <row r="110" spans="3:3" s="353" customFormat="1" ht="20.25" customHeight="1">
      <c r="C110" s="353" t="s">
        <v>345</v>
      </c>
    </row>
    <row r="111" spans="3:3" s="353" customFormat="1" ht="20.25" customHeight="1">
      <c r="C111" s="353" t="s">
        <v>346</v>
      </c>
    </row>
    <row r="112" spans="3:3" s="353" customFormat="1" ht="20.25" customHeight="1">
      <c r="C112" s="353" t="s">
        <v>347</v>
      </c>
    </row>
    <row r="113" spans="2:3" s="353" customFormat="1" ht="20.25" customHeight="1">
      <c r="C113" s="353" t="s">
        <v>348</v>
      </c>
    </row>
    <row r="114" spans="2:3" s="353" customFormat="1" ht="20.25" customHeight="1"/>
    <row r="115" spans="2:3" s="353" customFormat="1" ht="20.25" customHeight="1">
      <c r="C115" s="353" t="s">
        <v>349</v>
      </c>
    </row>
    <row r="116" spans="2:3" s="353" customFormat="1" ht="20.25" customHeight="1">
      <c r="C116" s="353" t="s">
        <v>350</v>
      </c>
    </row>
    <row r="117" spans="2:3" s="353" customFormat="1" ht="20.25" customHeight="1">
      <c r="C117" s="353" t="s">
        <v>351</v>
      </c>
    </row>
    <row r="118" spans="2:3" s="353" customFormat="1" ht="6.75" customHeight="1"/>
    <row r="119" spans="2:3" s="353" customFormat="1" ht="20.25" customHeight="1">
      <c r="C119" s="353" t="s">
        <v>921</v>
      </c>
    </row>
    <row r="120" spans="2:3" s="353" customFormat="1" ht="20.25" customHeight="1">
      <c r="C120" s="353" t="s">
        <v>922</v>
      </c>
    </row>
    <row r="121" spans="2:3" s="353" customFormat="1" ht="20.25" customHeight="1">
      <c r="C121" s="353" t="s">
        <v>896</v>
      </c>
    </row>
    <row r="122" spans="2:3" s="353" customFormat="1" ht="20.25" customHeight="1">
      <c r="C122" s="353" t="s">
        <v>502</v>
      </c>
    </row>
    <row r="123" spans="2:3" s="353" customFormat="1" ht="6.75" customHeight="1"/>
    <row r="124" spans="2:3" s="353" customFormat="1" ht="20.25" customHeight="1">
      <c r="C124" s="353" t="s">
        <v>352</v>
      </c>
    </row>
    <row r="125" spans="2:3" s="353" customFormat="1" ht="20.25" customHeight="1">
      <c r="C125" s="353" t="s">
        <v>897</v>
      </c>
    </row>
    <row r="127" spans="2:3" ht="20.25" customHeight="1">
      <c r="B127" s="2" t="s">
        <v>305</v>
      </c>
    </row>
    <row r="128" spans="2:3" ht="20.25" customHeight="1">
      <c r="C128" s="353" t="s">
        <v>834</v>
      </c>
    </row>
    <row r="129" spans="3:9" ht="20.25" customHeight="1">
      <c r="C129" s="353" t="s">
        <v>833</v>
      </c>
    </row>
    <row r="130" spans="3:9" ht="20.25" customHeight="1">
      <c r="C130" s="353"/>
    </row>
    <row r="131" spans="3:9" s="353" customFormat="1" ht="20.25" customHeight="1">
      <c r="C131" s="353" t="s">
        <v>575</v>
      </c>
    </row>
    <row r="132" spans="3:9" s="353" customFormat="1" ht="20.25" customHeight="1">
      <c r="C132" s="353" t="s">
        <v>503</v>
      </c>
    </row>
    <row r="133" spans="3:9" s="353" customFormat="1" ht="6.75" customHeight="1"/>
    <row r="134" spans="3:9" s="353" customFormat="1" ht="6.75" customHeight="1"/>
    <row r="135" spans="3:9" s="353" customFormat="1" ht="20.25" customHeight="1">
      <c r="C135" s="353" t="s">
        <v>898</v>
      </c>
    </row>
    <row r="136" spans="3:9" s="353" customFormat="1" ht="20.25" customHeight="1">
      <c r="C136" s="353" t="s">
        <v>353</v>
      </c>
    </row>
    <row r="137" spans="3:9" ht="20.25" customHeight="1">
      <c r="C137" s="4"/>
    </row>
    <row r="138" spans="3:9" ht="20.25" customHeight="1">
      <c r="E138" s="1103" t="s">
        <v>100</v>
      </c>
      <c r="F138" s="1103"/>
      <c r="G138" s="1103"/>
    </row>
    <row r="139" spans="3:9" ht="20.25" customHeight="1">
      <c r="C139" s="5"/>
      <c r="D139" s="6"/>
      <c r="E139" s="1103"/>
      <c r="F139" s="1103"/>
      <c r="G139" s="1103"/>
      <c r="H139" s="6"/>
      <c r="I139" s="7"/>
    </row>
    <row r="140" spans="3:9" ht="20.25" customHeight="1">
      <c r="C140" s="8"/>
      <c r="D140" s="1104" t="s">
        <v>504</v>
      </c>
      <c r="E140" s="1104"/>
      <c r="F140" s="1104"/>
      <c r="G140" s="1104"/>
      <c r="H140" s="1104"/>
      <c r="I140" s="9"/>
    </row>
    <row r="141" spans="3:9" ht="20.25" customHeight="1">
      <c r="C141" s="8"/>
      <c r="D141" s="1104" t="s">
        <v>930</v>
      </c>
      <c r="E141" s="1104"/>
      <c r="F141" s="1104"/>
      <c r="G141" s="1104"/>
      <c r="H141" s="1104"/>
      <c r="I141" s="9"/>
    </row>
    <row r="142" spans="3:9" ht="20.25" customHeight="1">
      <c r="C142" s="8"/>
      <c r="D142" s="1102" t="s">
        <v>505</v>
      </c>
      <c r="E142" s="1102"/>
      <c r="F142" s="1102"/>
      <c r="G142" s="1102"/>
      <c r="H142" s="1102"/>
      <c r="I142" s="9"/>
    </row>
    <row r="143" spans="3:9" ht="20.25" customHeight="1">
      <c r="C143" s="8"/>
      <c r="D143" s="1102" t="s">
        <v>506</v>
      </c>
      <c r="E143" s="1102"/>
      <c r="F143" s="1102"/>
      <c r="G143" s="1102"/>
      <c r="H143" s="1102"/>
      <c r="I143" s="9"/>
    </row>
    <row r="144" spans="3:9" ht="20.25" customHeight="1">
      <c r="C144" s="8"/>
      <c r="D144" s="1102" t="s">
        <v>931</v>
      </c>
      <c r="E144" s="1102"/>
      <c r="F144" s="1102"/>
      <c r="G144" s="1102"/>
      <c r="H144" s="1102"/>
      <c r="I144" s="9"/>
    </row>
    <row r="145" spans="3:9" ht="20.25" customHeight="1">
      <c r="C145" s="10"/>
      <c r="D145" s="11"/>
      <c r="E145" s="11"/>
      <c r="F145" s="11"/>
      <c r="G145" s="11"/>
      <c r="H145" s="11"/>
      <c r="I145" s="12"/>
    </row>
  </sheetData>
  <sheetProtection sheet="1" objects="1" scenarios="1" selectLockedCells="1" selectUnlockedCells="1"/>
  <mergeCells count="11">
    <mergeCell ref="D144:H144"/>
    <mergeCell ref="E138:G139"/>
    <mergeCell ref="D140:H140"/>
    <mergeCell ref="D141:H141"/>
    <mergeCell ref="D142:H142"/>
    <mergeCell ref="D143:H143"/>
    <mergeCell ref="B2:C2"/>
    <mergeCell ref="H2:J2"/>
    <mergeCell ref="C6:I7"/>
    <mergeCell ref="G10:J10"/>
    <mergeCell ref="G11:J11"/>
  </mergeCells>
  <phoneticPr fontId="2"/>
  <printOptions horizontalCentered="1"/>
  <pageMargins left="0.78740157480314965" right="0.78740157480314965" top="0.78740157480314965" bottom="0.78740157480314965" header="0" footer="0.19685039370078741"/>
  <pageSetup paperSize="9" scale="77" orientation="portrait" useFirstPageNumber="1" r:id="rId1"/>
  <headerFooter alignWithMargins="0">
    <oddFooter>&amp;C［ &amp;P ］</oddFooter>
  </headerFooter>
  <rowBreaks count="2" manualBreakCount="2">
    <brk id="55" min="1" max="9" man="1"/>
    <brk id="108" min="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pageSetUpPr fitToPage="1"/>
  </sheetPr>
  <dimension ref="A2:J36"/>
  <sheetViews>
    <sheetView zoomScale="130" zoomScaleNormal="130" zoomScaleSheetLayoutView="100" workbookViewId="0">
      <selection activeCell="F31" sqref="F31"/>
    </sheetView>
  </sheetViews>
  <sheetFormatPr defaultColWidth="9" defaultRowHeight="15" customHeight="1"/>
  <cols>
    <col min="1" max="1" width="2.375" style="393" customWidth="1"/>
    <col min="2" max="2" width="8" style="393" customWidth="1"/>
    <col min="3" max="7" width="11.125" style="393" customWidth="1"/>
    <col min="8" max="8" width="11.75" style="393" customWidth="1"/>
    <col min="9" max="9" width="10" style="393" customWidth="1"/>
    <col min="10" max="10" width="12.375" style="393" customWidth="1"/>
    <col min="11" max="16384" width="9" style="393"/>
  </cols>
  <sheetData>
    <row r="2" spans="1:10" ht="37.5" customHeight="1">
      <c r="B2" s="1290" t="s">
        <v>628</v>
      </c>
      <c r="C2" s="1290"/>
      <c r="D2" s="1290"/>
      <c r="E2" s="1290"/>
      <c r="F2" s="1290"/>
      <c r="G2" s="1290"/>
      <c r="H2" s="1290"/>
      <c r="I2" s="1290"/>
      <c r="J2" s="1290"/>
    </row>
    <row r="3" spans="1:10" ht="20.100000000000001" customHeight="1">
      <c r="B3" s="394"/>
      <c r="C3" s="394"/>
      <c r="D3" s="394"/>
      <c r="E3" s="394"/>
      <c r="F3" s="394"/>
      <c r="G3" s="394"/>
      <c r="H3" s="394"/>
      <c r="I3" s="394"/>
      <c r="J3" s="394"/>
    </row>
    <row r="4" spans="1:10" ht="20.100000000000001" customHeight="1">
      <c r="B4" s="1291" t="s">
        <v>629</v>
      </c>
      <c r="C4" s="1292"/>
      <c r="D4" s="1292"/>
      <c r="E4" s="1292"/>
      <c r="F4" s="1292"/>
      <c r="G4" s="1292"/>
      <c r="H4" s="1292"/>
      <c r="I4" s="1292"/>
      <c r="J4" s="1293"/>
    </row>
    <row r="5" spans="1:10" ht="20.100000000000001" customHeight="1">
      <c r="B5" s="1294"/>
      <c r="C5" s="1295"/>
      <c r="D5" s="1295"/>
      <c r="E5" s="1295"/>
      <c r="F5" s="1295"/>
      <c r="G5" s="1295"/>
      <c r="H5" s="1295"/>
      <c r="I5" s="1295"/>
      <c r="J5" s="1296"/>
    </row>
    <row r="6" spans="1:10" ht="20.100000000000001" customHeight="1">
      <c r="B6" s="1297"/>
      <c r="C6" s="1298"/>
      <c r="D6" s="1298"/>
      <c r="E6" s="1298"/>
      <c r="F6" s="1298"/>
      <c r="G6" s="1298"/>
      <c r="H6" s="1298"/>
      <c r="I6" s="1298"/>
      <c r="J6" s="1299"/>
    </row>
    <row r="7" spans="1:10" ht="20.100000000000001" customHeight="1">
      <c r="A7" s="395"/>
      <c r="B7" s="367"/>
      <c r="C7" s="367"/>
      <c r="D7" s="367"/>
      <c r="E7" s="367"/>
      <c r="F7" s="367"/>
      <c r="G7" s="367"/>
      <c r="H7" s="367"/>
      <c r="I7" s="367"/>
      <c r="J7" s="367"/>
    </row>
    <row r="8" spans="1:10" ht="20.100000000000001" customHeight="1">
      <c r="B8" s="393" t="s">
        <v>847</v>
      </c>
    </row>
    <row r="9" spans="1:10" ht="20.100000000000001" customHeight="1" thickBot="1">
      <c r="D9" s="396" t="s">
        <v>580</v>
      </c>
    </row>
    <row r="10" spans="1:10" ht="20.100000000000001" customHeight="1" thickBot="1">
      <c r="C10" s="623" t="s">
        <v>581</v>
      </c>
      <c r="D10" s="912">
        <f>'(入力①)基礎データ作成'!D10</f>
        <v>0</v>
      </c>
    </row>
    <row r="11" spans="1:10" ht="20.100000000000001" customHeight="1"/>
    <row r="12" spans="1:10" ht="20.100000000000001" customHeight="1">
      <c r="B12" s="393" t="s">
        <v>848</v>
      </c>
    </row>
    <row r="13" spans="1:10" ht="20.100000000000001" customHeight="1" thickBot="1">
      <c r="D13" s="396" t="s">
        <v>580</v>
      </c>
    </row>
    <row r="14" spans="1:10" ht="20.100000000000001" customHeight="1">
      <c r="C14" s="623" t="s">
        <v>630</v>
      </c>
      <c r="D14" s="913">
        <f>'(入力①)基礎データ作成'!D14</f>
        <v>0</v>
      </c>
    </row>
    <row r="15" spans="1:10" ht="20.100000000000001" customHeight="1" thickBot="1">
      <c r="C15" s="623" t="s">
        <v>631</v>
      </c>
      <c r="D15" s="914">
        <f>'(入力①)基礎データ作成'!D15</f>
        <v>0</v>
      </c>
    </row>
    <row r="16" spans="1:10" ht="20.100000000000001" customHeight="1">
      <c r="C16" s="397" t="s">
        <v>584</v>
      </c>
      <c r="D16" s="598">
        <f>SUM(D14:D15)</f>
        <v>0</v>
      </c>
    </row>
    <row r="17" spans="2:10" ht="20.100000000000001" customHeight="1"/>
    <row r="18" spans="2:10" ht="20.100000000000001" customHeight="1">
      <c r="B18" s="393" t="s">
        <v>849</v>
      </c>
    </row>
    <row r="19" spans="2:10" ht="20.100000000000001" customHeight="1">
      <c r="F19" s="396" t="s">
        <v>580</v>
      </c>
    </row>
    <row r="20" spans="2:10" ht="20.100000000000001" customHeight="1" thickBot="1">
      <c r="C20" s="398"/>
      <c r="D20" s="608" t="s">
        <v>585</v>
      </c>
      <c r="E20" s="608" t="s">
        <v>586</v>
      </c>
      <c r="F20" s="608" t="s">
        <v>587</v>
      </c>
    </row>
    <row r="21" spans="2:10" ht="20.100000000000001" customHeight="1">
      <c r="C21" s="623" t="s">
        <v>630</v>
      </c>
      <c r="D21" s="915">
        <f>IF('(入力①)基礎データ作成'!D21="",ROUND($D$10*按分データ!E20,0)+ROUND($D14*按分データ!E30,0),'(入力①)基礎データ作成'!D21)</f>
        <v>0</v>
      </c>
      <c r="E21" s="916">
        <f>IF('(入力①)基礎データ作成'!E21="",ROUND($D$10*按分データ!G20,0)+ROUND($D14*按分データ!G30,0),'(入力①)基礎データ作成'!E21)</f>
        <v>0</v>
      </c>
      <c r="F21" s="917">
        <f>IF('(入力①)基礎データ作成'!F21="",ROUND($D$10*按分データ!H20,0)+ROUND($D14*按分データ!H30,0),'(入力①)基礎データ作成'!F21)</f>
        <v>0</v>
      </c>
    </row>
    <row r="22" spans="2:10" ht="20.100000000000001" customHeight="1" thickBot="1">
      <c r="C22" s="623" t="s">
        <v>631</v>
      </c>
      <c r="D22" s="918">
        <f>IF('(入力①)基礎データ作成'!D22="",ROUND($D$10*按分データ!E21,0)+ROUND($D15*按分データ!E31,0),'(入力①)基礎データ作成'!D22)</f>
        <v>0</v>
      </c>
      <c r="E22" s="919">
        <f>IF('(入力①)基礎データ作成'!E22="",ROUND($D$10*按分データ!G21,0)+ROUND($D15*按分データ!G31,0),'(入力①)基礎データ作成'!E22)</f>
        <v>0</v>
      </c>
      <c r="F22" s="920">
        <f>IF('(入力①)基礎データ作成'!F22="",ROUND($D$10*按分データ!H21,0)+ROUND($D15*按分データ!H31,0),'(入力①)基礎データ作成'!F22)</f>
        <v>0</v>
      </c>
    </row>
    <row r="23" spans="2:10" ht="20.100000000000001" customHeight="1">
      <c r="C23" s="397" t="s">
        <v>584</v>
      </c>
      <c r="D23" s="598">
        <f>SUM(D21:D22)</f>
        <v>0</v>
      </c>
      <c r="E23" s="598">
        <f t="shared" ref="E23:F23" si="0">SUM(E21:E22)</f>
        <v>0</v>
      </c>
      <c r="F23" s="598">
        <f t="shared" si="0"/>
        <v>0</v>
      </c>
      <c r="G23" s="942"/>
    </row>
    <row r="24" spans="2:10" ht="20.100000000000001" customHeight="1"/>
    <row r="25" spans="2:10" ht="20.100000000000001" customHeight="1">
      <c r="B25" s="393" t="s">
        <v>850</v>
      </c>
      <c r="I25" s="369"/>
      <c r="J25" s="369"/>
    </row>
    <row r="26" spans="2:10" ht="20.100000000000001" customHeight="1">
      <c r="F26" s="396"/>
    </row>
    <row r="27" spans="2:10" ht="32.25" customHeight="1" thickBot="1">
      <c r="C27" s="1300" t="s">
        <v>588</v>
      </c>
      <c r="D27" s="1300"/>
      <c r="E27" s="608" t="s">
        <v>581</v>
      </c>
      <c r="F27" s="943" t="s">
        <v>590</v>
      </c>
      <c r="G27" s="602" t="s">
        <v>632</v>
      </c>
      <c r="I27" s="398"/>
      <c r="J27" s="602" t="s">
        <v>632</v>
      </c>
    </row>
    <row r="28" spans="2:10" ht="20.100000000000001" customHeight="1">
      <c r="C28" s="1301" t="s">
        <v>630</v>
      </c>
      <c r="D28" s="624" t="s">
        <v>585</v>
      </c>
      <c r="E28" s="915">
        <f>IF('(入力①)基礎データ作成'!E28="",基礎データ計算!D21,'(入力①)基礎データ作成'!E28)</f>
        <v>0</v>
      </c>
      <c r="F28" s="917">
        <f>IF('(入力①)基礎データ作成'!F28="",按分データ!D38,'(入力①)基礎データ作成'!F28)</f>
        <v>19129.032258064515</v>
      </c>
      <c r="G28" s="399">
        <f>SUM(E28*F28)</f>
        <v>0</v>
      </c>
      <c r="I28" s="601" t="s">
        <v>633</v>
      </c>
      <c r="J28" s="400">
        <f>G30</f>
        <v>0</v>
      </c>
    </row>
    <row r="29" spans="2:10" ht="20.100000000000001" customHeight="1">
      <c r="C29" s="1301"/>
      <c r="D29" s="624" t="s">
        <v>586</v>
      </c>
      <c r="E29" s="921">
        <f>IF('(入力①)基礎データ作成'!E29="",基礎データ計算!E21,'(入力①)基礎データ作成'!E29)</f>
        <v>0</v>
      </c>
      <c r="F29" s="922">
        <f>IF('(入力①)基礎データ作成'!F29="",按分データ!E38,'(入力①)基礎データ作成'!F29)</f>
        <v>38820.51282051282</v>
      </c>
      <c r="G29" s="399">
        <f t="shared" ref="G29:G34" si="1">SUM(E29*F29)</f>
        <v>0</v>
      </c>
      <c r="I29" s="601" t="s">
        <v>634</v>
      </c>
      <c r="J29" s="400">
        <f>SUM(G28:G29)</f>
        <v>0</v>
      </c>
    </row>
    <row r="30" spans="2:10" ht="20.100000000000001" customHeight="1" thickBot="1">
      <c r="C30" s="1301"/>
      <c r="D30" s="624" t="s">
        <v>587</v>
      </c>
      <c r="E30" s="918">
        <f>IF('(入力①)基礎データ作成'!E30="",基礎データ計算!F21,'(入力①)基礎データ作成'!E30)</f>
        <v>0</v>
      </c>
      <c r="F30" s="920">
        <f>IF('(入力①)基礎データ作成'!F30="",按分データ!F38,'(入力①)基礎データ作成'!F30)</f>
        <v>69152.941176470587</v>
      </c>
      <c r="G30" s="399">
        <f t="shared" si="1"/>
        <v>0</v>
      </c>
      <c r="I30" s="601" t="s">
        <v>635</v>
      </c>
      <c r="J30" s="400">
        <f>SUM(G32:G34)</f>
        <v>0</v>
      </c>
    </row>
    <row r="31" spans="2:10" ht="20.100000000000001" customHeight="1" thickBot="1">
      <c r="C31" s="1301"/>
      <c r="D31" s="401" t="s">
        <v>584</v>
      </c>
      <c r="E31" s="599">
        <f>SUM(E28:E30)</f>
        <v>0</v>
      </c>
      <c r="F31" s="402"/>
      <c r="G31" s="403"/>
      <c r="H31" s="404"/>
      <c r="I31" s="397" t="s">
        <v>584</v>
      </c>
      <c r="J31" s="405">
        <f>SUM(J28:J30)</f>
        <v>0</v>
      </c>
    </row>
    <row r="32" spans="2:10" ht="20.100000000000001" customHeight="1">
      <c r="C32" s="1302" t="s">
        <v>631</v>
      </c>
      <c r="D32" s="624" t="s">
        <v>585</v>
      </c>
      <c r="E32" s="923">
        <f>IF('(入力①)基礎データ作成'!E32="",基礎データ計算!D22,'(入力①)基礎データ作成'!E32)</f>
        <v>0</v>
      </c>
      <c r="F32" s="924">
        <f>IF('(入力①)基礎データ作成'!F32="",按分データ!D39,'(入力①)基礎データ作成'!F32)</f>
        <v>4673.0694354315383</v>
      </c>
      <c r="G32" s="399">
        <f t="shared" si="1"/>
        <v>0</v>
      </c>
    </row>
    <row r="33" spans="3:8" ht="20.100000000000001" customHeight="1">
      <c r="C33" s="1303"/>
      <c r="D33" s="624" t="s">
        <v>586</v>
      </c>
      <c r="E33" s="925">
        <f>IF('(入力①)基礎データ作成'!E33="",基礎データ計算!E22,'(入力①)基礎データ作成'!E33)</f>
        <v>0</v>
      </c>
      <c r="F33" s="926">
        <f>IF('(入力①)基礎データ作成'!F33="",按分データ!E39,'(入力①)基礎データ作成'!F33)</f>
        <v>7825.2865578325809</v>
      </c>
      <c r="G33" s="399">
        <f t="shared" si="1"/>
        <v>0</v>
      </c>
    </row>
    <row r="34" spans="3:8" ht="20.100000000000001" customHeight="1" thickBot="1">
      <c r="C34" s="1303"/>
      <c r="D34" s="624" t="s">
        <v>587</v>
      </c>
      <c r="E34" s="918">
        <f>IF('(入力①)基礎データ作成'!E34="",基礎データ計算!F22,'(入力①)基礎データ作成'!E34)</f>
        <v>0</v>
      </c>
      <c r="F34" s="920">
        <f>IF('(入力①)基礎データ作成'!F34="",按分データ!F39,'(入力①)基礎データ作成'!F34)</f>
        <v>0</v>
      </c>
      <c r="G34" s="399">
        <f t="shared" si="1"/>
        <v>0</v>
      </c>
    </row>
    <row r="35" spans="3:8" ht="20.100000000000001" customHeight="1">
      <c r="C35" s="1304"/>
      <c r="D35" s="401" t="s">
        <v>584</v>
      </c>
      <c r="E35" s="598">
        <f>SUM(E32:E34)</f>
        <v>0</v>
      </c>
      <c r="F35" s="402"/>
      <c r="G35" s="944"/>
      <c r="H35" s="369"/>
    </row>
    <row r="36" spans="3:8" ht="20.100000000000001" customHeight="1">
      <c r="E36" s="942"/>
      <c r="F36" s="369"/>
      <c r="G36" s="369"/>
    </row>
  </sheetData>
  <sheetProtection sheet="1" objects="1" scenarios="1" selectLockedCells="1" selectUnlockedCells="1"/>
  <mergeCells count="5">
    <mergeCell ref="B2:J2"/>
    <mergeCell ref="B4:J6"/>
    <mergeCell ref="C27:D27"/>
    <mergeCell ref="C28:C31"/>
    <mergeCell ref="C32:C35"/>
  </mergeCells>
  <phoneticPr fontId="2"/>
  <pageMargins left="0.70866141732283472" right="0.39370078740157483" top="0.59055118110236227" bottom="0.59055118110236227" header="0.31496062992125984" footer="0.31496062992125984"/>
  <pageSetup paperSize="9" scale="63" orientation="portrait" horizontalDpi="300" verticalDpi="30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pageSetUpPr fitToPage="1"/>
  </sheetPr>
  <dimension ref="A2:P45"/>
  <sheetViews>
    <sheetView view="pageBreakPreview" zoomScale="160" zoomScaleNormal="100" zoomScaleSheetLayoutView="160" workbookViewId="0">
      <selection activeCell="E39" sqref="E39"/>
    </sheetView>
  </sheetViews>
  <sheetFormatPr defaultColWidth="9" defaultRowHeight="15" customHeight="1"/>
  <cols>
    <col min="1" max="1" width="2.375" style="393" customWidth="1"/>
    <col min="2" max="2" width="8" style="393" customWidth="1"/>
    <col min="3" max="8" width="11.125" style="393" customWidth="1"/>
    <col min="9" max="9" width="2.375" style="393" customWidth="1"/>
    <col min="10" max="16384" width="9" style="393"/>
  </cols>
  <sheetData>
    <row r="2" spans="1:14" ht="37.5" customHeight="1">
      <c r="B2" s="1290" t="s">
        <v>636</v>
      </c>
      <c r="C2" s="1290"/>
      <c r="D2" s="1290"/>
      <c r="E2" s="1290"/>
      <c r="F2" s="1290"/>
      <c r="G2" s="1290"/>
      <c r="H2" s="1290"/>
      <c r="I2" s="1290"/>
    </row>
    <row r="3" spans="1:14" ht="20.100000000000001" customHeight="1">
      <c r="B3" s="394"/>
      <c r="C3" s="394"/>
      <c r="D3" s="394"/>
      <c r="E3" s="394"/>
      <c r="F3" s="394"/>
      <c r="G3" s="394"/>
      <c r="H3" s="394"/>
      <c r="I3" s="394"/>
    </row>
    <row r="4" spans="1:14" ht="20.100000000000001" customHeight="1">
      <c r="B4" s="1305" t="s">
        <v>851</v>
      </c>
      <c r="C4" s="1306"/>
      <c r="D4" s="1306"/>
      <c r="E4" s="1306"/>
      <c r="F4" s="1306"/>
      <c r="G4" s="1306"/>
      <c r="H4" s="1306"/>
      <c r="I4" s="1307"/>
    </row>
    <row r="5" spans="1:14" ht="20.100000000000001" customHeight="1">
      <c r="B5" s="1308"/>
      <c r="C5" s="1309"/>
      <c r="D5" s="1309"/>
      <c r="E5" s="1309"/>
      <c r="F5" s="1309"/>
      <c r="G5" s="1309"/>
      <c r="H5" s="1309"/>
      <c r="I5" s="1310"/>
    </row>
    <row r="6" spans="1:14" ht="20.100000000000001" customHeight="1">
      <c r="B6" s="1311"/>
      <c r="C6" s="1312"/>
      <c r="D6" s="1312"/>
      <c r="E6" s="1312"/>
      <c r="F6" s="1312"/>
      <c r="G6" s="1312"/>
      <c r="H6" s="1312"/>
      <c r="I6" s="1313"/>
    </row>
    <row r="7" spans="1:14" ht="20.100000000000001" customHeight="1">
      <c r="A7" s="395"/>
      <c r="B7" s="367"/>
      <c r="C7" s="367"/>
      <c r="D7" s="367"/>
      <c r="E7" s="367"/>
      <c r="F7" s="367"/>
      <c r="G7" s="367"/>
      <c r="H7" s="367"/>
      <c r="I7" s="367"/>
      <c r="J7" s="395"/>
      <c r="K7" s="395"/>
      <c r="L7" s="395"/>
      <c r="M7" s="395"/>
      <c r="N7" s="395"/>
    </row>
    <row r="8" spans="1:14" ht="20.100000000000001" customHeight="1">
      <c r="B8" s="393" t="s">
        <v>852</v>
      </c>
    </row>
    <row r="9" spans="1:14" ht="20.100000000000001" customHeight="1">
      <c r="H9" s="396" t="s">
        <v>637</v>
      </c>
    </row>
    <row r="10" spans="1:14" ht="20.100000000000001" customHeight="1">
      <c r="C10" s="1314" t="s">
        <v>588</v>
      </c>
      <c r="D10" s="1317" t="s">
        <v>584</v>
      </c>
      <c r="E10" s="1320" t="s">
        <v>638</v>
      </c>
      <c r="F10" s="1321"/>
      <c r="G10" s="1321"/>
      <c r="H10" s="1322"/>
    </row>
    <row r="11" spans="1:14" ht="20.100000000000001" customHeight="1">
      <c r="C11" s="1315"/>
      <c r="D11" s="1318"/>
      <c r="E11" s="1323" t="s">
        <v>639</v>
      </c>
      <c r="F11" s="1325" t="s">
        <v>640</v>
      </c>
      <c r="G11" s="406"/>
      <c r="H11" s="407"/>
    </row>
    <row r="12" spans="1:14" ht="20.100000000000001" customHeight="1" thickBot="1">
      <c r="B12" s="408"/>
      <c r="C12" s="1316"/>
      <c r="D12" s="1319"/>
      <c r="E12" s="1324"/>
      <c r="F12" s="1326"/>
      <c r="G12" s="607" t="s">
        <v>641</v>
      </c>
      <c r="H12" s="608" t="s">
        <v>642</v>
      </c>
    </row>
    <row r="13" spans="1:14" ht="20.100000000000001" customHeight="1">
      <c r="C13" s="600" t="s">
        <v>582</v>
      </c>
      <c r="D13" s="603">
        <f>SUM(E13:F13)</f>
        <v>2327</v>
      </c>
      <c r="E13" s="610">
        <v>682</v>
      </c>
      <c r="F13" s="605">
        <f>SUM(G13:H13)</f>
        <v>1645</v>
      </c>
      <c r="G13" s="612">
        <v>1560</v>
      </c>
      <c r="H13" s="613">
        <v>85</v>
      </c>
    </row>
    <row r="14" spans="1:14" ht="20.100000000000001" customHeight="1" thickBot="1">
      <c r="C14" s="601" t="s">
        <v>643</v>
      </c>
      <c r="D14" s="604">
        <f>SUM(E14:F14)</f>
        <v>10615</v>
      </c>
      <c r="E14" s="611">
        <v>7705</v>
      </c>
      <c r="F14" s="606">
        <f>SUM(G14:H14)</f>
        <v>2910</v>
      </c>
      <c r="G14" s="614">
        <v>2879</v>
      </c>
      <c r="H14" s="615">
        <v>31</v>
      </c>
    </row>
    <row r="15" spans="1:14" ht="20.100000000000001" customHeight="1">
      <c r="C15" s="397" t="s">
        <v>584</v>
      </c>
      <c r="D15" s="400">
        <f>SUM(D13:D14)</f>
        <v>12942</v>
      </c>
      <c r="E15" s="609">
        <f t="shared" ref="E15:H15" si="0">SUM(E13:E14)</f>
        <v>8387</v>
      </c>
      <c r="F15" s="400">
        <f t="shared" si="0"/>
        <v>4555</v>
      </c>
      <c r="G15" s="609">
        <f t="shared" si="0"/>
        <v>4439</v>
      </c>
      <c r="H15" s="609">
        <f t="shared" si="0"/>
        <v>116</v>
      </c>
    </row>
    <row r="16" spans="1:14" ht="42.75" customHeight="1">
      <c r="C16" s="1327" t="s">
        <v>911</v>
      </c>
      <c r="D16" s="1327"/>
      <c r="E16" s="1327"/>
      <c r="F16" s="1327"/>
      <c r="G16" s="1327"/>
      <c r="H16" s="1327"/>
    </row>
    <row r="17" spans="2:10" ht="20.100000000000001" customHeight="1">
      <c r="C17" s="1314" t="s">
        <v>588</v>
      </c>
      <c r="D17" s="1317" t="s">
        <v>584</v>
      </c>
      <c r="E17" s="1320" t="s">
        <v>638</v>
      </c>
      <c r="F17" s="1321"/>
      <c r="G17" s="1321"/>
      <c r="H17" s="1322"/>
    </row>
    <row r="18" spans="2:10" ht="20.100000000000001" customHeight="1">
      <c r="C18" s="1315"/>
      <c r="D18" s="1318"/>
      <c r="E18" s="1323" t="s">
        <v>639</v>
      </c>
      <c r="F18" s="1325" t="s">
        <v>640</v>
      </c>
      <c r="G18" s="406"/>
      <c r="H18" s="407"/>
    </row>
    <row r="19" spans="2:10" ht="20.100000000000001" customHeight="1" thickBot="1">
      <c r="C19" s="1316"/>
      <c r="D19" s="1319"/>
      <c r="E19" s="1324"/>
      <c r="F19" s="1326"/>
      <c r="G19" s="607" t="s">
        <v>641</v>
      </c>
      <c r="H19" s="608" t="s">
        <v>642</v>
      </c>
    </row>
    <row r="20" spans="2:10" ht="20.100000000000001" customHeight="1">
      <c r="C20" s="600" t="s">
        <v>582</v>
      </c>
      <c r="D20" s="1008">
        <f>D13/$D$15</f>
        <v>0.17980219440581055</v>
      </c>
      <c r="E20" s="1009">
        <f>E13/$D$15</f>
        <v>5.2696646577036009E-2</v>
      </c>
      <c r="F20" s="1010">
        <f t="shared" ref="F20:H22" si="1">F13/$D$15</f>
        <v>0.12710554782877453</v>
      </c>
      <c r="G20" s="1011">
        <f>G13/$D$15</f>
        <v>0.1205377839592026</v>
      </c>
      <c r="H20" s="1012">
        <f>H13/$D$15</f>
        <v>6.5677638695719361E-3</v>
      </c>
    </row>
    <row r="21" spans="2:10" ht="20.100000000000001" customHeight="1" thickBot="1">
      <c r="C21" s="601" t="s">
        <v>643</v>
      </c>
      <c r="D21" s="1008">
        <f t="shared" ref="D21:E22" si="2">D14/$D$15</f>
        <v>0.82019780559418942</v>
      </c>
      <c r="E21" s="1013">
        <f>E14/$D$15</f>
        <v>0.59534847782413847</v>
      </c>
      <c r="F21" s="1010">
        <f t="shared" si="1"/>
        <v>0.22484932777005098</v>
      </c>
      <c r="G21" s="1014">
        <f>G14/$D$15</f>
        <v>0.222454025652913</v>
      </c>
      <c r="H21" s="1015">
        <f>H14/$D$15</f>
        <v>2.3953021171380004E-3</v>
      </c>
    </row>
    <row r="22" spans="2:10" ht="20.100000000000001" customHeight="1">
      <c r="C22" s="397" t="s">
        <v>584</v>
      </c>
      <c r="D22" s="1016">
        <f>D15/$D$15</f>
        <v>1</v>
      </c>
      <c r="E22" s="1017">
        <f t="shared" si="2"/>
        <v>0.64804512440117445</v>
      </c>
      <c r="F22" s="1016">
        <f t="shared" si="1"/>
        <v>0.35195487559882555</v>
      </c>
      <c r="G22" s="1017">
        <f>G15/$D$15</f>
        <v>0.34299180961211562</v>
      </c>
      <c r="H22" s="1017">
        <f t="shared" si="1"/>
        <v>8.9630659867099369E-3</v>
      </c>
      <c r="J22" s="945"/>
    </row>
    <row r="23" spans="2:10" ht="30.75" customHeight="1">
      <c r="C23" s="1329" t="s">
        <v>856</v>
      </c>
      <c r="D23" s="1329"/>
      <c r="E23" s="1329"/>
      <c r="F23" s="1329"/>
      <c r="G23" s="1329"/>
      <c r="H23" s="1329"/>
    </row>
    <row r="24" spans="2:10" ht="20.100000000000001" customHeight="1"/>
    <row r="25" spans="2:10" ht="20.100000000000001" customHeight="1">
      <c r="B25" s="393" t="s">
        <v>853</v>
      </c>
    </row>
    <row r="26" spans="2:10" ht="20.100000000000001" customHeight="1"/>
    <row r="27" spans="2:10" ht="20.100000000000001" customHeight="1">
      <c r="C27" s="1314" t="s">
        <v>588</v>
      </c>
      <c r="D27" s="1314" t="s">
        <v>584</v>
      </c>
      <c r="E27" s="1320" t="s">
        <v>638</v>
      </c>
      <c r="F27" s="1321"/>
      <c r="G27" s="1321"/>
      <c r="H27" s="1322"/>
    </row>
    <row r="28" spans="2:10" ht="20.100000000000001" customHeight="1">
      <c r="C28" s="1315"/>
      <c r="D28" s="1315"/>
      <c r="E28" s="1323" t="s">
        <v>639</v>
      </c>
      <c r="F28" s="1325" t="s">
        <v>640</v>
      </c>
      <c r="G28" s="406"/>
      <c r="H28" s="407"/>
    </row>
    <row r="29" spans="2:10" ht="20.100000000000001" customHeight="1" thickBot="1">
      <c r="C29" s="1316"/>
      <c r="D29" s="1316"/>
      <c r="E29" s="1324"/>
      <c r="F29" s="1326"/>
      <c r="G29" s="607" t="s">
        <v>641</v>
      </c>
      <c r="H29" s="608" t="s">
        <v>642</v>
      </c>
    </row>
    <row r="30" spans="2:10" ht="20.100000000000001" customHeight="1">
      <c r="C30" s="600" t="s">
        <v>582</v>
      </c>
      <c r="D30" s="1008">
        <f t="shared" ref="D30:H32" si="3">D13/$D13</f>
        <v>1</v>
      </c>
      <c r="E30" s="1009">
        <f>E13/$D13</f>
        <v>0.29308122045552215</v>
      </c>
      <c r="F30" s="1010">
        <f>F13/$D13</f>
        <v>0.7069187795444779</v>
      </c>
      <c r="G30" s="1011">
        <f t="shared" ref="G30:H30" si="4">G13/$D13</f>
        <v>0.67039106145251393</v>
      </c>
      <c r="H30" s="1012">
        <f t="shared" si="4"/>
        <v>3.6527718091963902E-2</v>
      </c>
    </row>
    <row r="31" spans="2:10" ht="20.100000000000001" customHeight="1" thickBot="1">
      <c r="C31" s="601" t="s">
        <v>643</v>
      </c>
      <c r="D31" s="1008">
        <f t="shared" si="3"/>
        <v>1</v>
      </c>
      <c r="E31" s="1013">
        <f>E14/$D14</f>
        <v>0.72585963259538389</v>
      </c>
      <c r="F31" s="1010">
        <f>F14/$D14</f>
        <v>0.27414036740461611</v>
      </c>
      <c r="G31" s="1014">
        <f t="shared" si="3"/>
        <v>0.27121997173810647</v>
      </c>
      <c r="H31" s="1015">
        <f t="shared" si="3"/>
        <v>2.9203956665096562E-3</v>
      </c>
    </row>
    <row r="32" spans="2:10" ht="20.100000000000001" customHeight="1">
      <c r="C32" s="397" t="s">
        <v>584</v>
      </c>
      <c r="D32" s="1016">
        <f>D15/$D15</f>
        <v>1</v>
      </c>
      <c r="E32" s="1017">
        <f>E15/$D15</f>
        <v>0.64804512440117445</v>
      </c>
      <c r="F32" s="1016">
        <f t="shared" si="3"/>
        <v>0.35195487559882555</v>
      </c>
      <c r="G32" s="1017">
        <f t="shared" si="3"/>
        <v>0.34299180961211562</v>
      </c>
      <c r="H32" s="1017">
        <f t="shared" si="3"/>
        <v>8.9630659867099369E-3</v>
      </c>
    </row>
    <row r="33" spans="2:16" ht="20.100000000000001" customHeight="1">
      <c r="C33" s="409" t="s">
        <v>857</v>
      </c>
      <c r="D33" s="409"/>
      <c r="E33" s="409"/>
      <c r="F33" s="409"/>
      <c r="G33" s="409"/>
      <c r="H33" s="409"/>
    </row>
    <row r="34" spans="2:16" ht="20.100000000000001" customHeight="1"/>
    <row r="35" spans="2:16" ht="20.100000000000001" customHeight="1">
      <c r="B35" s="393" t="s">
        <v>854</v>
      </c>
      <c r="P35" s="396" t="s">
        <v>882</v>
      </c>
    </row>
    <row r="36" spans="2:16" ht="20.100000000000001" customHeight="1">
      <c r="F36" s="396" t="s">
        <v>644</v>
      </c>
      <c r="J36" s="1300"/>
      <c r="K36" s="1301" t="s">
        <v>645</v>
      </c>
      <c r="L36" s="1301"/>
      <c r="M36" s="1301"/>
      <c r="N36" s="1301" t="s">
        <v>646</v>
      </c>
      <c r="O36" s="1301"/>
      <c r="P36" s="1301"/>
    </row>
    <row r="37" spans="2:16" ht="20.100000000000001" customHeight="1" thickBot="1">
      <c r="C37" s="397" t="s">
        <v>588</v>
      </c>
      <c r="D37" s="608" t="s">
        <v>639</v>
      </c>
      <c r="E37" s="608" t="s">
        <v>640</v>
      </c>
      <c r="F37" s="617" t="s">
        <v>647</v>
      </c>
      <c r="J37" s="1300"/>
      <c r="K37" s="608" t="s">
        <v>648</v>
      </c>
      <c r="L37" s="608" t="s">
        <v>586</v>
      </c>
      <c r="M37" s="608" t="s">
        <v>649</v>
      </c>
      <c r="N37" s="608" t="s">
        <v>648</v>
      </c>
      <c r="O37" s="608" t="s">
        <v>586</v>
      </c>
      <c r="P37" s="608" t="s">
        <v>649</v>
      </c>
    </row>
    <row r="38" spans="2:16" ht="20.100000000000001" customHeight="1" thickBot="1">
      <c r="C38" s="616" t="s">
        <v>630</v>
      </c>
      <c r="D38" s="618">
        <f>(K38*1000000)/(E13*1000)</f>
        <v>19129.032258064515</v>
      </c>
      <c r="E38" s="619">
        <f>(L38*1000000)/(G13*1000)</f>
        <v>38820.51282051282</v>
      </c>
      <c r="F38" s="620">
        <f>(M38*1000000)/(H13*1000)</f>
        <v>69152.941176470587</v>
      </c>
      <c r="J38" s="625" t="s">
        <v>650</v>
      </c>
      <c r="K38" s="928">
        <v>13046</v>
      </c>
      <c r="L38" s="929">
        <v>60560</v>
      </c>
      <c r="M38" s="929">
        <v>5878</v>
      </c>
      <c r="N38" s="929">
        <v>36006</v>
      </c>
      <c r="O38" s="929">
        <v>22529</v>
      </c>
      <c r="P38" s="930">
        <v>0</v>
      </c>
    </row>
    <row r="39" spans="2:16" ht="20.100000000000001" customHeight="1" thickBot="1">
      <c r="C39" s="616" t="s">
        <v>631</v>
      </c>
      <c r="D39" s="621">
        <f>(N38*1000000)/(E14*1000)</f>
        <v>4673.0694354315383</v>
      </c>
      <c r="E39" s="622">
        <f>(O38*1000000)/(G14*1000)</f>
        <v>7825.2865578325809</v>
      </c>
      <c r="F39" s="1088">
        <v>0</v>
      </c>
      <c r="J39" s="393" t="s">
        <v>912</v>
      </c>
    </row>
    <row r="40" spans="2:16" ht="33" customHeight="1">
      <c r="C40" s="1328" t="s">
        <v>913</v>
      </c>
      <c r="D40" s="1328"/>
      <c r="E40" s="1328"/>
      <c r="F40" s="1328"/>
      <c r="G40" s="1328"/>
      <c r="H40" s="1328"/>
    </row>
    <row r="41" spans="2:16" ht="20.100000000000001" customHeight="1"/>
    <row r="42" spans="2:16" ht="20.100000000000001" customHeight="1">
      <c r="B42" s="393" t="s">
        <v>855</v>
      </c>
    </row>
    <row r="43" spans="2:16" ht="20.100000000000001" customHeight="1">
      <c r="C43" s="369"/>
      <c r="D43" s="369"/>
      <c r="E43" s="369"/>
      <c r="F43" s="369"/>
      <c r="G43" s="369"/>
    </row>
    <row r="44" spans="2:16" ht="15" customHeight="1">
      <c r="C44" s="393" t="s">
        <v>651</v>
      </c>
      <c r="E44" s="395"/>
      <c r="F44" s="395"/>
    </row>
    <row r="45" spans="2:16" ht="15" customHeight="1">
      <c r="E45" s="395"/>
      <c r="F45" s="395"/>
    </row>
  </sheetData>
  <sheetProtection sheet="1" objects="1" scenarios="1" selectLockedCells="1" selectUnlockedCells="1"/>
  <mergeCells count="23">
    <mergeCell ref="J36:J37"/>
    <mergeCell ref="K36:M36"/>
    <mergeCell ref="N36:P36"/>
    <mergeCell ref="C40:H40"/>
    <mergeCell ref="C23:H23"/>
    <mergeCell ref="C27:C29"/>
    <mergeCell ref="D27:D29"/>
    <mergeCell ref="E27:H27"/>
    <mergeCell ref="E28:E29"/>
    <mergeCell ref="F28:F29"/>
    <mergeCell ref="C16:H16"/>
    <mergeCell ref="C17:C19"/>
    <mergeCell ref="D17:D19"/>
    <mergeCell ref="E17:H17"/>
    <mergeCell ref="E18:E19"/>
    <mergeCell ref="F18:F19"/>
    <mergeCell ref="B2:I2"/>
    <mergeCell ref="B4:I6"/>
    <mergeCell ref="C10:C12"/>
    <mergeCell ref="D10:D12"/>
    <mergeCell ref="E10:H10"/>
    <mergeCell ref="E11:E12"/>
    <mergeCell ref="F11:F12"/>
  </mergeCells>
  <phoneticPr fontId="2"/>
  <pageMargins left="0.70866141732283472" right="0.39370078740157483" top="0.59055118110236227" bottom="0.59055118110236227" header="0.31496062992125984" footer="0.31496062992125984"/>
  <pageSetup paperSize="9" scale="87"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pageSetUpPr fitToPage="1"/>
  </sheetPr>
  <dimension ref="A1:M68"/>
  <sheetViews>
    <sheetView view="pageBreakPreview" zoomScale="145" zoomScaleNormal="100" zoomScaleSheetLayoutView="145" workbookViewId="0">
      <pane xSplit="5" ySplit="4" topLeftCell="F5" activePane="bottomRight" state="frozen"/>
      <selection activeCell="H2" sqref="H2:J2"/>
      <selection pane="topRight" activeCell="H2" sqref="H2:J2"/>
      <selection pane="bottomLeft" activeCell="H2" sqref="H2:J2"/>
      <selection pane="bottomRight" activeCell="F63" sqref="F63"/>
    </sheetView>
  </sheetViews>
  <sheetFormatPr defaultColWidth="10.75" defaultRowHeight="12"/>
  <cols>
    <col min="1" max="1" width="3.25" style="410" customWidth="1"/>
    <col min="2" max="2" width="4.125" style="410" customWidth="1"/>
    <col min="3" max="3" width="10.5" style="410" customWidth="1"/>
    <col min="4" max="4" width="3.25" style="410" customWidth="1"/>
    <col min="5" max="5" width="35.625" style="416" customWidth="1"/>
    <col min="6" max="6" width="11.125" style="437" customWidth="1"/>
    <col min="7" max="7" width="9" style="414" customWidth="1"/>
    <col min="8" max="11" width="10.25" style="414" customWidth="1"/>
    <col min="12" max="16384" width="10.75" style="414"/>
  </cols>
  <sheetData>
    <row r="1" spans="1:11" ht="18.75" customHeight="1">
      <c r="B1" s="626" t="s">
        <v>860</v>
      </c>
      <c r="C1" s="411"/>
      <c r="D1" s="411"/>
      <c r="E1" s="412"/>
      <c r="F1" s="413"/>
    </row>
    <row r="2" spans="1:11" ht="18.75" customHeight="1" thickBot="1">
      <c r="B2" s="415"/>
      <c r="C2" s="416"/>
      <c r="D2" s="411"/>
      <c r="E2" s="412"/>
      <c r="F2" s="1019" t="s">
        <v>928</v>
      </c>
    </row>
    <row r="3" spans="1:11" s="419" customFormat="1" ht="24.95" customHeight="1">
      <c r="A3" s="418"/>
      <c r="B3" s="1338" t="s">
        <v>859</v>
      </c>
      <c r="C3" s="1332" t="s">
        <v>858</v>
      </c>
      <c r="D3" s="1333"/>
      <c r="E3" s="1334"/>
      <c r="F3" s="664" t="s">
        <v>652</v>
      </c>
      <c r="G3" s="665" t="s">
        <v>653</v>
      </c>
      <c r="H3" s="664" t="s">
        <v>806</v>
      </c>
      <c r="I3" s="658"/>
      <c r="J3" s="1330" t="s">
        <v>654</v>
      </c>
      <c r="K3" s="1331"/>
    </row>
    <row r="4" spans="1:11" s="419" customFormat="1" ht="15" customHeight="1" thickBot="1">
      <c r="A4" s="418"/>
      <c r="B4" s="1339"/>
      <c r="C4" s="1335"/>
      <c r="D4" s="1336"/>
      <c r="E4" s="1337"/>
      <c r="F4" s="659" t="s">
        <v>655</v>
      </c>
      <c r="G4" s="660" t="s">
        <v>656</v>
      </c>
      <c r="H4" s="661" t="s">
        <v>657</v>
      </c>
      <c r="I4" s="662" t="s">
        <v>658</v>
      </c>
      <c r="J4" s="659" t="s">
        <v>659</v>
      </c>
      <c r="K4" s="663" t="s">
        <v>660</v>
      </c>
    </row>
    <row r="5" spans="1:11" ht="12.75" thickTop="1">
      <c r="A5" s="414"/>
      <c r="B5" s="635" t="s">
        <v>661</v>
      </c>
      <c r="C5" s="636"/>
      <c r="D5" s="637">
        <v>1</v>
      </c>
      <c r="E5" s="638" t="s">
        <v>662</v>
      </c>
      <c r="F5" s="639"/>
      <c r="G5" s="640"/>
      <c r="H5" s="639"/>
      <c r="I5" s="641"/>
      <c r="J5" s="639"/>
      <c r="K5" s="642"/>
    </row>
    <row r="6" spans="1:11">
      <c r="A6" s="414"/>
      <c r="B6" s="635" t="s">
        <v>663</v>
      </c>
      <c r="C6" s="636"/>
      <c r="D6" s="637">
        <v>2</v>
      </c>
      <c r="E6" s="638" t="s">
        <v>664</v>
      </c>
      <c r="F6" s="639"/>
      <c r="G6" s="640"/>
      <c r="H6" s="639"/>
      <c r="I6" s="641"/>
      <c r="J6" s="639"/>
      <c r="K6" s="642"/>
    </row>
    <row r="7" spans="1:11">
      <c r="A7" s="414"/>
      <c r="B7" s="635" t="s">
        <v>663</v>
      </c>
      <c r="C7" s="636"/>
      <c r="D7" s="637">
        <v>3</v>
      </c>
      <c r="E7" s="638" t="s">
        <v>665</v>
      </c>
      <c r="F7" s="639"/>
      <c r="G7" s="640"/>
      <c r="H7" s="639"/>
      <c r="I7" s="641"/>
      <c r="J7" s="639"/>
      <c r="K7" s="642"/>
    </row>
    <row r="8" spans="1:11">
      <c r="A8" s="414"/>
      <c r="B8" s="635" t="s">
        <v>663</v>
      </c>
      <c r="C8" s="636"/>
      <c r="D8" s="637">
        <v>4</v>
      </c>
      <c r="E8" s="638" t="s">
        <v>666</v>
      </c>
      <c r="F8" s="639"/>
      <c r="G8" s="640"/>
      <c r="H8" s="639"/>
      <c r="I8" s="641"/>
      <c r="J8" s="639"/>
      <c r="K8" s="642"/>
    </row>
    <row r="9" spans="1:11">
      <c r="A9" s="414"/>
      <c r="B9" s="635" t="s">
        <v>663</v>
      </c>
      <c r="C9" s="636"/>
      <c r="D9" s="637">
        <v>5</v>
      </c>
      <c r="E9" s="638" t="s">
        <v>667</v>
      </c>
      <c r="F9" s="639"/>
      <c r="G9" s="640"/>
      <c r="H9" s="639"/>
      <c r="I9" s="641"/>
      <c r="J9" s="639"/>
      <c r="K9" s="642"/>
    </row>
    <row r="10" spans="1:11">
      <c r="A10" s="414"/>
      <c r="B10" s="635" t="s">
        <v>663</v>
      </c>
      <c r="C10" s="636"/>
      <c r="D10" s="637">
        <v>6</v>
      </c>
      <c r="E10" s="638" t="s">
        <v>668</v>
      </c>
      <c r="F10" s="639"/>
      <c r="G10" s="640"/>
      <c r="H10" s="639"/>
      <c r="I10" s="641"/>
      <c r="J10" s="639"/>
      <c r="K10" s="642"/>
    </row>
    <row r="11" spans="1:11">
      <c r="A11" s="414"/>
      <c r="B11" s="635" t="s">
        <v>663</v>
      </c>
      <c r="C11" s="636"/>
      <c r="D11" s="637">
        <v>7</v>
      </c>
      <c r="E11" s="638" t="s">
        <v>669</v>
      </c>
      <c r="F11" s="639"/>
      <c r="G11" s="640"/>
      <c r="H11" s="639"/>
      <c r="I11" s="641"/>
      <c r="J11" s="639"/>
      <c r="K11" s="642"/>
    </row>
    <row r="12" spans="1:11">
      <c r="A12" s="414"/>
      <c r="B12" s="635" t="s">
        <v>663</v>
      </c>
      <c r="C12" s="636"/>
      <c r="D12" s="637">
        <v>8</v>
      </c>
      <c r="E12" s="638" t="s">
        <v>670</v>
      </c>
      <c r="F12" s="639"/>
      <c r="G12" s="640"/>
      <c r="H12" s="639"/>
      <c r="I12" s="641"/>
      <c r="J12" s="639"/>
      <c r="K12" s="642"/>
    </row>
    <row r="13" spans="1:11">
      <c r="A13" s="414"/>
      <c r="B13" s="635" t="s">
        <v>663</v>
      </c>
      <c r="C13" s="636"/>
      <c r="D13" s="637">
        <v>9</v>
      </c>
      <c r="E13" s="638" t="s">
        <v>671</v>
      </c>
      <c r="F13" s="639"/>
      <c r="G13" s="640"/>
      <c r="H13" s="639"/>
      <c r="I13" s="641"/>
      <c r="J13" s="639"/>
      <c r="K13" s="642"/>
    </row>
    <row r="14" spans="1:11">
      <c r="A14" s="414"/>
      <c r="B14" s="635" t="s">
        <v>663</v>
      </c>
      <c r="C14" s="636"/>
      <c r="D14" s="637">
        <v>10</v>
      </c>
      <c r="E14" s="638" t="s">
        <v>672</v>
      </c>
      <c r="F14" s="639"/>
      <c r="G14" s="640"/>
      <c r="H14" s="639"/>
      <c r="I14" s="641"/>
      <c r="J14" s="639"/>
      <c r="K14" s="642"/>
    </row>
    <row r="15" spans="1:11">
      <c r="A15" s="414"/>
      <c r="B15" s="635" t="s">
        <v>663</v>
      </c>
      <c r="C15" s="636"/>
      <c r="D15" s="637">
        <v>11</v>
      </c>
      <c r="E15" s="638" t="s">
        <v>673</v>
      </c>
      <c r="F15" s="639"/>
      <c r="G15" s="640"/>
      <c r="H15" s="639"/>
      <c r="I15" s="641"/>
      <c r="J15" s="639"/>
      <c r="K15" s="642"/>
    </row>
    <row r="16" spans="1:11">
      <c r="A16" s="414"/>
      <c r="B16" s="635" t="s">
        <v>663</v>
      </c>
      <c r="C16" s="636"/>
      <c r="D16" s="637">
        <v>12</v>
      </c>
      <c r="E16" s="638" t="s">
        <v>674</v>
      </c>
      <c r="F16" s="639"/>
      <c r="G16" s="640"/>
      <c r="H16" s="639"/>
      <c r="I16" s="641"/>
      <c r="J16" s="639"/>
      <c r="K16" s="642"/>
    </row>
    <row r="17" spans="1:12">
      <c r="A17" s="414"/>
      <c r="B17" s="635" t="s">
        <v>663</v>
      </c>
      <c r="C17" s="636"/>
      <c r="D17" s="643">
        <v>13</v>
      </c>
      <c r="E17" s="638" t="s">
        <v>675</v>
      </c>
      <c r="F17" s="639"/>
      <c r="G17" s="640"/>
      <c r="H17" s="639"/>
      <c r="I17" s="641"/>
      <c r="J17" s="639"/>
      <c r="K17" s="642"/>
    </row>
    <row r="18" spans="1:12" ht="12" customHeight="1">
      <c r="A18" s="414"/>
      <c r="B18" s="644" t="s">
        <v>676</v>
      </c>
      <c r="C18" s="645"/>
      <c r="D18" s="637">
        <v>14</v>
      </c>
      <c r="E18" s="646" t="s">
        <v>677</v>
      </c>
      <c r="F18" s="647"/>
      <c r="G18" s="648"/>
      <c r="H18" s="647"/>
      <c r="I18" s="649"/>
      <c r="J18" s="647"/>
      <c r="K18" s="650"/>
    </row>
    <row r="19" spans="1:12">
      <c r="A19" s="414"/>
      <c r="B19" s="635" t="s">
        <v>676</v>
      </c>
      <c r="C19" s="636"/>
      <c r="D19" s="637">
        <v>15</v>
      </c>
      <c r="E19" s="638" t="s">
        <v>678</v>
      </c>
      <c r="F19" s="639"/>
      <c r="G19" s="640"/>
      <c r="H19" s="639"/>
      <c r="I19" s="641"/>
      <c r="J19" s="639"/>
      <c r="K19" s="642"/>
    </row>
    <row r="20" spans="1:12">
      <c r="A20" s="414"/>
      <c r="B20" s="651" t="s">
        <v>676</v>
      </c>
      <c r="C20" s="652"/>
      <c r="D20" s="643">
        <v>16</v>
      </c>
      <c r="E20" s="653" t="s">
        <v>679</v>
      </c>
      <c r="F20" s="654"/>
      <c r="G20" s="655"/>
      <c r="H20" s="654"/>
      <c r="I20" s="656"/>
      <c r="J20" s="654"/>
      <c r="K20" s="657"/>
    </row>
    <row r="21" spans="1:12">
      <c r="A21" s="414"/>
      <c r="B21" s="705" t="s">
        <v>680</v>
      </c>
      <c r="C21" s="666"/>
      <c r="D21" s="667">
        <v>17</v>
      </c>
      <c r="E21" s="728" t="s">
        <v>681</v>
      </c>
      <c r="F21" s="739">
        <f>旅行・観光消費動向調査!E26/旅行・観光消費動向調査!$E$25</f>
        <v>9.2163419376078012E-2</v>
      </c>
      <c r="G21" s="413"/>
      <c r="H21" s="740">
        <f>SUM(F21:G21)</f>
        <v>9.2163419376078012E-2</v>
      </c>
      <c r="I21" s="759">
        <f>H21</f>
        <v>9.2163419376078012E-2</v>
      </c>
      <c r="J21" s="420"/>
      <c r="K21" s="627"/>
    </row>
    <row r="22" spans="1:12">
      <c r="A22" s="414"/>
      <c r="B22" s="706" t="s">
        <v>680</v>
      </c>
      <c r="C22" s="729" t="s">
        <v>682</v>
      </c>
      <c r="D22" s="670">
        <v>18</v>
      </c>
      <c r="E22" s="671" t="s">
        <v>683</v>
      </c>
      <c r="F22" s="740">
        <f>旅行・観光消費動向調査!E28/旅行・観光消費動向調査!$E$25</f>
        <v>4.0912969587094263E-2</v>
      </c>
      <c r="G22" s="749">
        <f>$F$21*旅行・観光消費動向調査!Z28</f>
        <v>5.3078313082993789E-3</v>
      </c>
      <c r="H22" s="758">
        <f t="shared" ref="H22:H54" si="0">SUM(F22:G22)</f>
        <v>4.6220800895393641E-2</v>
      </c>
      <c r="I22" s="421"/>
      <c r="J22" s="758">
        <f>H22/2</f>
        <v>2.311040044769682E-2</v>
      </c>
      <c r="K22" s="702" t="s">
        <v>684</v>
      </c>
    </row>
    <row r="23" spans="1:12">
      <c r="A23" s="414"/>
      <c r="B23" s="706" t="s">
        <v>685</v>
      </c>
      <c r="C23" s="669"/>
      <c r="D23" s="670">
        <v>19</v>
      </c>
      <c r="E23" s="672" t="s">
        <v>686</v>
      </c>
      <c r="F23" s="740">
        <f>旅行・観光消費動向調査!E29/旅行・観光消費動向調査!$E$25</f>
        <v>5.155867010149201E-2</v>
      </c>
      <c r="G23" s="750">
        <f>$F$21*旅行・観光消費動向調査!Z29</f>
        <v>6.6889479336475297E-3</v>
      </c>
      <c r="H23" s="742">
        <f t="shared" si="0"/>
        <v>5.8247618035139538E-2</v>
      </c>
      <c r="I23" s="422"/>
      <c r="J23" s="742">
        <f>H23/2</f>
        <v>2.9123809017569769E-2</v>
      </c>
      <c r="K23" s="703" t="s">
        <v>684</v>
      </c>
    </row>
    <row r="24" spans="1:12">
      <c r="A24" s="414"/>
      <c r="B24" s="706" t="s">
        <v>687</v>
      </c>
      <c r="C24" s="669"/>
      <c r="D24" s="670">
        <v>20</v>
      </c>
      <c r="E24" s="672" t="s">
        <v>688</v>
      </c>
      <c r="F24" s="740">
        <f>旅行・観光消費動向調査!E30/旅行・観光消費動向調査!$E$25</f>
        <v>3.5048203358326278E-3</v>
      </c>
      <c r="G24" s="750">
        <f>$F$21*旅行・観光消費動向調査!Z30</f>
        <v>4.5469676966115321E-4</v>
      </c>
      <c r="H24" s="742">
        <f t="shared" si="0"/>
        <v>3.9595171054937813E-3</v>
      </c>
      <c r="I24" s="423"/>
      <c r="J24" s="742">
        <f t="shared" ref="J24:J53" si="1">H24</f>
        <v>3.9595171054937813E-3</v>
      </c>
      <c r="K24" s="628"/>
    </row>
    <row r="25" spans="1:12">
      <c r="A25" s="414"/>
      <c r="B25" s="706" t="s">
        <v>685</v>
      </c>
      <c r="C25" s="669"/>
      <c r="D25" s="670">
        <v>21</v>
      </c>
      <c r="E25" s="672" t="s">
        <v>689</v>
      </c>
      <c r="F25" s="740">
        <f>旅行・観光消費動向調査!E31/旅行・観光消費動向調査!$E$25</f>
        <v>8.001172978161759E-3</v>
      </c>
      <c r="G25" s="750">
        <f>$F$21*旅行・観光消費動向調査!Z31</f>
        <v>1.0380296728693707E-3</v>
      </c>
      <c r="H25" s="742">
        <f t="shared" si="0"/>
        <v>9.0392026510311297E-3</v>
      </c>
      <c r="I25" s="423"/>
      <c r="J25" s="742">
        <v>0</v>
      </c>
      <c r="K25" s="704" t="s">
        <v>690</v>
      </c>
    </row>
    <row r="26" spans="1:12">
      <c r="A26" s="414"/>
      <c r="B26" s="706" t="s">
        <v>685</v>
      </c>
      <c r="C26" s="669"/>
      <c r="D26" s="670">
        <v>22</v>
      </c>
      <c r="E26" s="672" t="s">
        <v>691</v>
      </c>
      <c r="F26" s="740">
        <f>旅行・観光消費動向調査!E32/旅行・観光消費動向調査!$E$25</f>
        <v>1.55427000716401E-2</v>
      </c>
      <c r="G26" s="750">
        <f>$F$21*旅行・観光消費動向調査!Z32</f>
        <v>2.016427330705953E-3</v>
      </c>
      <c r="H26" s="742">
        <f t="shared" si="0"/>
        <v>1.7559127402346053E-2</v>
      </c>
      <c r="I26" s="423"/>
      <c r="J26" s="742">
        <f t="shared" si="1"/>
        <v>1.7559127402346053E-2</v>
      </c>
      <c r="K26" s="629"/>
    </row>
    <row r="27" spans="1:12">
      <c r="A27" s="414"/>
      <c r="B27" s="706" t="s">
        <v>685</v>
      </c>
      <c r="C27" s="669"/>
      <c r="D27" s="670">
        <v>23</v>
      </c>
      <c r="E27" s="672" t="s">
        <v>692</v>
      </c>
      <c r="F27" s="740">
        <f>旅行・観光消費動向調査!E33/旅行・観光消費動向調査!$E$25</f>
        <v>2.1712383117337823E-3</v>
      </c>
      <c r="G27" s="750">
        <f>$F$21*旅行・観光消費動向調査!Z33</f>
        <v>2.8168492302340747E-4</v>
      </c>
      <c r="H27" s="742">
        <f t="shared" si="0"/>
        <v>2.4529232347571899E-3</v>
      </c>
      <c r="I27" s="423"/>
      <c r="J27" s="742">
        <f t="shared" si="1"/>
        <v>2.4529232347571899E-3</v>
      </c>
      <c r="K27" s="629"/>
    </row>
    <row r="28" spans="1:12">
      <c r="A28" s="414"/>
      <c r="B28" s="706" t="s">
        <v>685</v>
      </c>
      <c r="C28" s="669"/>
      <c r="D28" s="670">
        <v>24</v>
      </c>
      <c r="E28" s="672" t="s">
        <v>693</v>
      </c>
      <c r="F28" s="740">
        <f>旅行・観光消費動向調査!E34/旅行・観光消費動向調査!$E$25</f>
        <v>4.7509586604938883E-3</v>
      </c>
      <c r="G28" s="424"/>
      <c r="H28" s="742">
        <f t="shared" si="0"/>
        <v>4.7509586604938883E-3</v>
      </c>
      <c r="I28" s="423"/>
      <c r="J28" s="742">
        <f t="shared" si="1"/>
        <v>4.7509586604938883E-3</v>
      </c>
      <c r="K28" s="629"/>
    </row>
    <row r="29" spans="1:12">
      <c r="A29" s="414"/>
      <c r="B29" s="706" t="s">
        <v>685</v>
      </c>
      <c r="C29" s="669"/>
      <c r="D29" s="670">
        <v>25</v>
      </c>
      <c r="E29" s="672" t="s">
        <v>694</v>
      </c>
      <c r="F29" s="740">
        <f>旅行・観光消費動向調査!E35/旅行・観光消費動向調査!$E$25</f>
        <v>6.0553557065028936E-3</v>
      </c>
      <c r="G29" s="750">
        <f>$F$21*旅行・観光消費動向調査!Z35</f>
        <v>7.8558967794906728E-4</v>
      </c>
      <c r="H29" s="742">
        <f t="shared" si="0"/>
        <v>6.8409453844519609E-3</v>
      </c>
      <c r="I29" s="423"/>
      <c r="J29" s="750">
        <f>H29/2</f>
        <v>3.4204726922259805E-3</v>
      </c>
      <c r="K29" s="703" t="s">
        <v>684</v>
      </c>
    </row>
    <row r="30" spans="1:12">
      <c r="A30" s="414"/>
      <c r="B30" s="706" t="s">
        <v>685</v>
      </c>
      <c r="C30" s="669"/>
      <c r="D30" s="670">
        <v>26</v>
      </c>
      <c r="E30" s="672" t="s">
        <v>695</v>
      </c>
      <c r="F30" s="740">
        <f>旅行・観光消費動向調査!E36/旅行・観光消費動向調査!$E$25</f>
        <v>1.7546764285086759E-2</v>
      </c>
      <c r="G30" s="424"/>
      <c r="H30" s="742">
        <f t="shared" si="0"/>
        <v>1.7546764285086759E-2</v>
      </c>
      <c r="I30" s="423"/>
      <c r="J30" s="742">
        <f t="shared" si="1"/>
        <v>1.7546764285086759E-2</v>
      </c>
      <c r="K30" s="629"/>
    </row>
    <row r="31" spans="1:12" s="425" customFormat="1">
      <c r="B31" s="706" t="s">
        <v>685</v>
      </c>
      <c r="C31" s="669"/>
      <c r="D31" s="670">
        <v>27</v>
      </c>
      <c r="E31" s="672" t="s">
        <v>696</v>
      </c>
      <c r="F31" s="740">
        <f>旅行・観光消費動向調査!E37/旅行・観光消費動向調査!$E$25</f>
        <v>3.8900963117182288E-2</v>
      </c>
      <c r="G31" s="424"/>
      <c r="H31" s="742">
        <f t="shared" si="0"/>
        <v>3.8900963117182288E-2</v>
      </c>
      <c r="I31" s="423"/>
      <c r="J31" s="742">
        <f t="shared" si="1"/>
        <v>3.8900963117182288E-2</v>
      </c>
      <c r="K31" s="629"/>
    </row>
    <row r="32" spans="1:12">
      <c r="A32" s="414"/>
      <c r="B32" s="705" t="s">
        <v>685</v>
      </c>
      <c r="C32" s="673"/>
      <c r="D32" s="667">
        <v>28</v>
      </c>
      <c r="E32" s="668" t="s">
        <v>697</v>
      </c>
      <c r="F32" s="740">
        <f>旅行・観光消費動向調査!E38/旅行・観光消費動向調査!$E$25</f>
        <v>3.6234474231610615E-2</v>
      </c>
      <c r="G32" s="751">
        <f>$F$21*旅行・観光消費動向調査!Z38</f>
        <v>4.7008681771899073E-3</v>
      </c>
      <c r="H32" s="743">
        <f t="shared" si="0"/>
        <v>4.0935342408800521E-2</v>
      </c>
      <c r="I32" s="760">
        <f>SUM(H22:H32)</f>
        <v>0.24645416318017677</v>
      </c>
      <c r="J32" s="743">
        <f>H32</f>
        <v>4.0935342408800521E-2</v>
      </c>
      <c r="K32" s="768">
        <f>SUM(J22:J32)</f>
        <v>0.18176027837165309</v>
      </c>
      <c r="L32" s="1090"/>
    </row>
    <row r="33" spans="1:12">
      <c r="A33" s="414"/>
      <c r="B33" s="707" t="s">
        <v>685</v>
      </c>
      <c r="C33" s="730" t="s">
        <v>698</v>
      </c>
      <c r="D33" s="667">
        <v>29</v>
      </c>
      <c r="E33" s="674" t="s">
        <v>699</v>
      </c>
      <c r="F33" s="741">
        <f>旅行・観光消費動向調査!E39/旅行・観光消費動向調査!$E$25</f>
        <v>0.32622368042027727</v>
      </c>
      <c r="G33" s="752">
        <f>$F$21*旅行・観光消費動向調査!Z39</f>
        <v>4.2322527108606706E-2</v>
      </c>
      <c r="H33" s="741">
        <f>SUM(F33:G33)</f>
        <v>0.36854620752888401</v>
      </c>
      <c r="I33" s="761">
        <f>SUM(H33)</f>
        <v>0.36854620752888401</v>
      </c>
      <c r="J33" s="741">
        <f t="shared" si="1"/>
        <v>0.36854620752888401</v>
      </c>
      <c r="K33" s="769">
        <f>SUM(J33)</f>
        <v>0.36854620752888401</v>
      </c>
      <c r="L33" s="1089"/>
    </row>
    <row r="34" spans="1:12">
      <c r="A34" s="414"/>
      <c r="B34" s="707" t="s">
        <v>700</v>
      </c>
      <c r="C34" s="730" t="s">
        <v>701</v>
      </c>
      <c r="D34" s="667">
        <v>30</v>
      </c>
      <c r="E34" s="674" t="s">
        <v>702</v>
      </c>
      <c r="F34" s="741">
        <f>旅行・観光消費動向調査!E40/旅行・観光消費動向調査!$E$25</f>
        <v>0.14224278274098698</v>
      </c>
      <c r="G34" s="753">
        <f>$F$21*旅行・観光消費動向調査!Z40</f>
        <v>1.8453822913172196E-2</v>
      </c>
      <c r="H34" s="741">
        <f t="shared" si="0"/>
        <v>0.16069660565415916</v>
      </c>
      <c r="I34" s="761">
        <f>H34</f>
        <v>0.16069660565415916</v>
      </c>
      <c r="J34" s="741">
        <f t="shared" si="1"/>
        <v>0.16069660565415916</v>
      </c>
      <c r="K34" s="769">
        <f>J34</f>
        <v>0.16069660565415916</v>
      </c>
    </row>
    <row r="35" spans="1:12">
      <c r="A35" s="414"/>
      <c r="B35" s="706" t="s">
        <v>685</v>
      </c>
      <c r="C35" s="729" t="s">
        <v>703</v>
      </c>
      <c r="D35" s="670">
        <v>31</v>
      </c>
      <c r="E35" s="672" t="s">
        <v>704</v>
      </c>
      <c r="F35" s="742">
        <f>旅行・観光消費動向調査!E42/旅行・観光消費動向調査!$E$25</f>
        <v>2.6583563892131613E-2</v>
      </c>
      <c r="G35" s="424"/>
      <c r="H35" s="742">
        <f t="shared" si="0"/>
        <v>2.6583563892131613E-2</v>
      </c>
      <c r="I35" s="423"/>
      <c r="J35" s="742">
        <f t="shared" si="1"/>
        <v>2.6583563892131613E-2</v>
      </c>
      <c r="K35" s="630"/>
    </row>
    <row r="36" spans="1:12">
      <c r="A36" s="414"/>
      <c r="B36" s="706" t="s">
        <v>685</v>
      </c>
      <c r="C36" s="669"/>
      <c r="D36" s="670">
        <v>32</v>
      </c>
      <c r="E36" s="672" t="s">
        <v>705</v>
      </c>
      <c r="F36" s="742">
        <f>旅行・観光消費動向調査!E43/旅行・観光消費動向調査!$E$25</f>
        <v>5.930525473082893E-3</v>
      </c>
      <c r="G36" s="424"/>
      <c r="H36" s="742">
        <f t="shared" si="0"/>
        <v>5.930525473082893E-3</v>
      </c>
      <c r="I36" s="423"/>
      <c r="J36" s="742">
        <f t="shared" si="1"/>
        <v>5.930525473082893E-3</v>
      </c>
      <c r="K36" s="630"/>
    </row>
    <row r="37" spans="1:12">
      <c r="A37" s="414"/>
      <c r="B37" s="706" t="s">
        <v>685</v>
      </c>
      <c r="C37" s="669"/>
      <c r="D37" s="670">
        <v>33</v>
      </c>
      <c r="E37" s="672" t="s">
        <v>706</v>
      </c>
      <c r="F37" s="742">
        <f>旅行・観光消費動向調査!E44/旅行・観光消費動向調査!$E$25</f>
        <v>5.2884063020245823E-3</v>
      </c>
      <c r="G37" s="424"/>
      <c r="H37" s="742">
        <f t="shared" si="0"/>
        <v>5.2884063020245823E-3</v>
      </c>
      <c r="I37" s="423"/>
      <c r="J37" s="742">
        <f t="shared" si="1"/>
        <v>5.2884063020245823E-3</v>
      </c>
      <c r="K37" s="630"/>
    </row>
    <row r="38" spans="1:12">
      <c r="A38" s="414"/>
      <c r="B38" s="706" t="s">
        <v>685</v>
      </c>
      <c r="C38" s="669"/>
      <c r="D38" s="670">
        <v>34</v>
      </c>
      <c r="E38" s="672" t="s">
        <v>707</v>
      </c>
      <c r="F38" s="742">
        <f>旅行・観光消費動向調査!E45/旅行・観光消費動向調査!$E$25</f>
        <v>1.3731032230959738E-2</v>
      </c>
      <c r="G38" s="424"/>
      <c r="H38" s="742">
        <f t="shared" si="0"/>
        <v>1.3731032230959738E-2</v>
      </c>
      <c r="I38" s="423"/>
      <c r="J38" s="742">
        <f t="shared" si="1"/>
        <v>1.3731032230959738E-2</v>
      </c>
      <c r="K38" s="630"/>
    </row>
    <row r="39" spans="1:12">
      <c r="A39" s="414"/>
      <c r="B39" s="706" t="s">
        <v>685</v>
      </c>
      <c r="C39" s="669"/>
      <c r="D39" s="670">
        <v>35</v>
      </c>
      <c r="E39" s="672" t="s">
        <v>708</v>
      </c>
      <c r="F39" s="742">
        <f>旅行・観光消費動向調査!E46/旅行・観光消費動向調査!$E$25</f>
        <v>9.6000103390539646E-3</v>
      </c>
      <c r="G39" s="424"/>
      <c r="H39" s="742">
        <f t="shared" si="0"/>
        <v>9.6000103390539646E-3</v>
      </c>
      <c r="I39" s="423"/>
      <c r="J39" s="742">
        <f t="shared" si="1"/>
        <v>9.6000103390539646E-3</v>
      </c>
      <c r="K39" s="630"/>
    </row>
    <row r="40" spans="1:12">
      <c r="A40" s="414"/>
      <c r="B40" s="706" t="s">
        <v>685</v>
      </c>
      <c r="C40" s="669"/>
      <c r="D40" s="670">
        <v>36</v>
      </c>
      <c r="E40" s="672" t="s">
        <v>709</v>
      </c>
      <c r="F40" s="742">
        <f>旅行・観光消費動向調査!E47/旅行・観光消費動向調査!$E$25</f>
        <v>4.1827651000715688E-3</v>
      </c>
      <c r="G40" s="424"/>
      <c r="H40" s="742">
        <f t="shared" si="0"/>
        <v>4.1827651000715688E-3</v>
      </c>
      <c r="I40" s="423"/>
      <c r="J40" s="742">
        <f t="shared" si="1"/>
        <v>4.1827651000715688E-3</v>
      </c>
      <c r="K40" s="630"/>
    </row>
    <row r="41" spans="1:12">
      <c r="A41" s="414"/>
      <c r="B41" s="706" t="s">
        <v>685</v>
      </c>
      <c r="C41" s="669"/>
      <c r="D41" s="670">
        <v>37</v>
      </c>
      <c r="E41" s="672" t="s">
        <v>710</v>
      </c>
      <c r="F41" s="742">
        <f>旅行・観光消費動向調査!E48/旅行・観光消費動向調査!$E$25</f>
        <v>9.8793804962808381E-4</v>
      </c>
      <c r="G41" s="424"/>
      <c r="H41" s="742">
        <f t="shared" si="0"/>
        <v>9.8793804962808381E-4</v>
      </c>
      <c r="I41" s="423"/>
      <c r="J41" s="742">
        <f t="shared" si="1"/>
        <v>9.8793804962808381E-4</v>
      </c>
      <c r="K41" s="630"/>
    </row>
    <row r="42" spans="1:12">
      <c r="A42" s="414"/>
      <c r="B42" s="706" t="s">
        <v>685</v>
      </c>
      <c r="C42" s="669"/>
      <c r="D42" s="670">
        <v>38</v>
      </c>
      <c r="E42" s="672" t="s">
        <v>711</v>
      </c>
      <c r="F42" s="742">
        <f>旅行・観光消費動向調査!E49/旅行・観光消費動向調査!$E$25</f>
        <v>1.6725236526203445E-3</v>
      </c>
      <c r="G42" s="424"/>
      <c r="H42" s="742">
        <f t="shared" si="0"/>
        <v>1.6725236526203445E-3</v>
      </c>
      <c r="I42" s="423"/>
      <c r="J42" s="742">
        <f t="shared" si="1"/>
        <v>1.6725236526203445E-3</v>
      </c>
      <c r="K42" s="630"/>
    </row>
    <row r="43" spans="1:12">
      <c r="A43" s="414"/>
      <c r="B43" s="705" t="s">
        <v>685</v>
      </c>
      <c r="C43" s="673"/>
      <c r="D43" s="667">
        <v>39</v>
      </c>
      <c r="E43" s="668" t="s">
        <v>712</v>
      </c>
      <c r="F43" s="743">
        <f>旅行・観光消費動向調査!E50/旅行・観光消費動向調査!$E$25</f>
        <v>5.870596439955849E-2</v>
      </c>
      <c r="G43" s="427"/>
      <c r="H43" s="743">
        <f t="shared" si="0"/>
        <v>5.870596439955849E-2</v>
      </c>
      <c r="I43" s="762">
        <f>SUM(H35:H43)</f>
        <v>0.12668272943913128</v>
      </c>
      <c r="J43" s="743">
        <f t="shared" si="1"/>
        <v>5.870596439955849E-2</v>
      </c>
      <c r="K43" s="770">
        <f>SUM(J35:J43)</f>
        <v>0.12668272943913128</v>
      </c>
    </row>
    <row r="44" spans="1:12">
      <c r="A44" s="414"/>
      <c r="B44" s="706" t="s">
        <v>685</v>
      </c>
      <c r="C44" s="729" t="s">
        <v>713</v>
      </c>
      <c r="D44" s="670">
        <v>40</v>
      </c>
      <c r="E44" s="672" t="s">
        <v>714</v>
      </c>
      <c r="F44" s="742">
        <f>旅行・観光消費動向調査!E52/旅行・観光消費動向調査!$E$25</f>
        <v>7.5531668643470783E-3</v>
      </c>
      <c r="G44" s="750">
        <f>$F$21*旅行・観光消費動向調査!Z52</f>
        <v>9.7990773986832039E-4</v>
      </c>
      <c r="H44" s="742">
        <f t="shared" si="0"/>
        <v>8.5330746042153981E-3</v>
      </c>
      <c r="I44" s="423"/>
      <c r="J44" s="742">
        <f t="shared" si="1"/>
        <v>8.5330746042153981E-3</v>
      </c>
      <c r="K44" s="630"/>
    </row>
    <row r="45" spans="1:12">
      <c r="A45" s="414"/>
      <c r="B45" s="706" t="s">
        <v>685</v>
      </c>
      <c r="C45" s="669"/>
      <c r="D45" s="670">
        <v>41</v>
      </c>
      <c r="E45" s="672" t="s">
        <v>715</v>
      </c>
      <c r="F45" s="742">
        <f>旅行・観光消費動向調査!E53/旅行・観光消費動向調査!$E$25</f>
        <v>3.5303600918187204E-2</v>
      </c>
      <c r="G45" s="750">
        <f>$F$21*旅行・観光消費動向調査!Z53</f>
        <v>4.5801016191298494E-3</v>
      </c>
      <c r="H45" s="742">
        <f t="shared" si="0"/>
        <v>3.9883702537317052E-2</v>
      </c>
      <c r="I45" s="423"/>
      <c r="J45" s="742">
        <f t="shared" si="1"/>
        <v>3.9883702537317052E-2</v>
      </c>
      <c r="K45" s="630"/>
    </row>
    <row r="46" spans="1:12">
      <c r="A46" s="414"/>
      <c r="B46" s="706" t="s">
        <v>685</v>
      </c>
      <c r="C46" s="669"/>
      <c r="D46" s="670">
        <v>42</v>
      </c>
      <c r="E46" s="672" t="s">
        <v>716</v>
      </c>
      <c r="F46" s="742">
        <f>旅行・観光消費動向調査!E54/旅行・観光消費動向調査!$E$25</f>
        <v>1.0279560851155009E-2</v>
      </c>
      <c r="G46" s="750">
        <f>$F$21*旅行・観光消費動向調査!Z54</f>
        <v>1.333615610697212E-3</v>
      </c>
      <c r="H46" s="742">
        <f t="shared" si="0"/>
        <v>1.1613176461852221E-2</v>
      </c>
      <c r="I46" s="423"/>
      <c r="J46" s="742">
        <f t="shared" si="1"/>
        <v>1.1613176461852221E-2</v>
      </c>
      <c r="K46" s="630"/>
    </row>
    <row r="47" spans="1:12">
      <c r="A47" s="414"/>
      <c r="B47" s="706" t="s">
        <v>685</v>
      </c>
      <c r="C47" s="669"/>
      <c r="D47" s="670">
        <v>43</v>
      </c>
      <c r="E47" s="672" t="s">
        <v>717</v>
      </c>
      <c r="F47" s="742">
        <f>旅行・観光消費動向調査!E55/旅行・観光消費動向調査!$E$25</f>
        <v>2.6258119029917114E-3</v>
      </c>
      <c r="G47" s="750">
        <f>$F$21*旅行・観光消費動向調査!Z55</f>
        <v>3.4065888565568776E-4</v>
      </c>
      <c r="H47" s="742">
        <f t="shared" si="0"/>
        <v>2.9664707886473993E-3</v>
      </c>
      <c r="I47" s="423"/>
      <c r="J47" s="742">
        <f t="shared" si="1"/>
        <v>2.9664707886473993E-3</v>
      </c>
      <c r="K47" s="630"/>
    </row>
    <row r="48" spans="1:12">
      <c r="A48" s="414"/>
      <c r="B48" s="706" t="s">
        <v>685</v>
      </c>
      <c r="C48" s="669"/>
      <c r="D48" s="670">
        <v>44</v>
      </c>
      <c r="E48" s="672" t="s">
        <v>718</v>
      </c>
      <c r="F48" s="742">
        <f>旅行・観光消費動向調査!E56/旅行・観光消費動向調査!$E$25</f>
        <v>3.4511291761327506E-3</v>
      </c>
      <c r="G48" s="424"/>
      <c r="H48" s="742">
        <f t="shared" si="0"/>
        <v>3.4511291761327506E-3</v>
      </c>
      <c r="I48" s="423"/>
      <c r="J48" s="742">
        <f t="shared" si="1"/>
        <v>3.4511291761327506E-3</v>
      </c>
      <c r="K48" s="630"/>
    </row>
    <row r="49" spans="1:12">
      <c r="A49" s="414"/>
      <c r="B49" s="706" t="s">
        <v>719</v>
      </c>
      <c r="C49" s="669"/>
      <c r="D49" s="670">
        <v>45</v>
      </c>
      <c r="E49" s="672" t="s">
        <v>720</v>
      </c>
      <c r="F49" s="742">
        <f>旅行・観光消費動向調査!E57/旅行・観光消費動向調査!$E$25</f>
        <v>2.5962441637576586E-3</v>
      </c>
      <c r="G49" s="750">
        <f>$F$21*旅行・観光消費動向調査!Z57</f>
        <v>3.368229242574802E-4</v>
      </c>
      <c r="H49" s="742">
        <f t="shared" si="0"/>
        <v>2.9330670880151387E-3</v>
      </c>
      <c r="I49" s="422"/>
      <c r="J49" s="742">
        <f t="shared" si="1"/>
        <v>2.9330670880151387E-3</v>
      </c>
      <c r="K49" s="631"/>
    </row>
    <row r="50" spans="1:12">
      <c r="A50" s="414"/>
      <c r="B50" s="706" t="s">
        <v>685</v>
      </c>
      <c r="C50" s="669"/>
      <c r="D50" s="670">
        <v>46</v>
      </c>
      <c r="E50" s="672" t="s">
        <v>721</v>
      </c>
      <c r="F50" s="742">
        <f>旅行・観光消費動向調査!E58/旅行・観光消費動向調査!$E$25</f>
        <v>1.2834946194695246E-2</v>
      </c>
      <c r="G50" s="750">
        <f>$F$21*旅行・観光消費動向調査!Z58</f>
        <v>1.6651377286979246E-3</v>
      </c>
      <c r="H50" s="742">
        <f t="shared" si="0"/>
        <v>1.4500083923393171E-2</v>
      </c>
      <c r="I50" s="423"/>
      <c r="J50" s="742">
        <f t="shared" si="1"/>
        <v>1.4500083923393171E-2</v>
      </c>
      <c r="K50" s="630"/>
    </row>
    <row r="51" spans="1:12">
      <c r="A51" s="414"/>
      <c r="B51" s="705" t="s">
        <v>685</v>
      </c>
      <c r="C51" s="673"/>
      <c r="D51" s="667">
        <v>47</v>
      </c>
      <c r="E51" s="668" t="s">
        <v>722</v>
      </c>
      <c r="F51" s="743">
        <f>旅行・観光消費動向調査!E59/旅行・観光消費動向調査!$E$25</f>
        <v>1.5333535942609429E-3</v>
      </c>
      <c r="G51" s="427"/>
      <c r="H51" s="743">
        <f t="shared" si="0"/>
        <v>1.5333535942609429E-3</v>
      </c>
      <c r="I51" s="762">
        <f>SUM(H44:H51)</f>
        <v>8.5414058173834059E-2</v>
      </c>
      <c r="J51" s="743">
        <f t="shared" si="1"/>
        <v>1.5333535942609429E-3</v>
      </c>
      <c r="K51" s="770">
        <f>SUM(J44:J51)</f>
        <v>8.5414058173834059E-2</v>
      </c>
    </row>
    <row r="52" spans="1:12">
      <c r="A52" s="414"/>
      <c r="B52" s="706" t="s">
        <v>685</v>
      </c>
      <c r="C52" s="729" t="s">
        <v>723</v>
      </c>
      <c r="D52" s="670">
        <v>48</v>
      </c>
      <c r="E52" s="672" t="s">
        <v>724</v>
      </c>
      <c r="F52" s="742">
        <f>旅行・観光消費動向調査!E60/旅行・観光消費動向調査!$E$25</f>
        <v>1.7692609029795793E-3</v>
      </c>
      <c r="G52" s="424"/>
      <c r="H52" s="742">
        <f t="shared" si="0"/>
        <v>1.7692609029795793E-3</v>
      </c>
      <c r="I52" s="423"/>
      <c r="J52" s="742">
        <f t="shared" si="1"/>
        <v>1.7692609029795793E-3</v>
      </c>
      <c r="K52" s="630"/>
    </row>
    <row r="53" spans="1:12">
      <c r="A53" s="414"/>
      <c r="B53" s="706" t="s">
        <v>685</v>
      </c>
      <c r="C53" s="669"/>
      <c r="D53" s="670">
        <v>49</v>
      </c>
      <c r="E53" s="672" t="s">
        <v>725</v>
      </c>
      <c r="F53" s="742">
        <f>旅行・観光消費動向調査!E61/旅行・観光消費動向調査!$E$25</f>
        <v>6.7580157022639033E-3</v>
      </c>
      <c r="G53" s="750">
        <f>$F$21*旅行・観光消費動向調査!Z61</f>
        <v>8.7674905264687147E-4</v>
      </c>
      <c r="H53" s="742">
        <f t="shared" si="0"/>
        <v>7.634764754910775E-3</v>
      </c>
      <c r="I53" s="423"/>
      <c r="J53" s="742">
        <f t="shared" si="1"/>
        <v>7.634764754910775E-3</v>
      </c>
      <c r="K53" s="630"/>
    </row>
    <row r="54" spans="1:12">
      <c r="A54" s="414"/>
      <c r="B54" s="706" t="s">
        <v>685</v>
      </c>
      <c r="C54" s="669"/>
      <c r="D54" s="670">
        <v>50</v>
      </c>
      <c r="E54" s="672" t="s">
        <v>726</v>
      </c>
      <c r="F54" s="742">
        <f>旅行・観光消費動向調査!E62/旅行・観光消費動向調査!$E$25</f>
        <v>2.8022104404784973E-3</v>
      </c>
      <c r="G54" s="424"/>
      <c r="H54" s="742">
        <f t="shared" si="0"/>
        <v>2.8022104404784973E-3</v>
      </c>
      <c r="I54" s="760">
        <f>SUM(H52:H54)</f>
        <v>1.2206236098368852E-2</v>
      </c>
      <c r="J54" s="742">
        <f>H54</f>
        <v>2.8022104404784973E-3</v>
      </c>
      <c r="K54" s="768">
        <f>SUM(J52:J54)</f>
        <v>1.2206236098368852E-2</v>
      </c>
      <c r="L54" s="1090"/>
    </row>
    <row r="55" spans="1:12">
      <c r="B55" s="675" t="s">
        <v>661</v>
      </c>
      <c r="C55" s="676"/>
      <c r="D55" s="677"/>
      <c r="E55" s="678" t="s">
        <v>727</v>
      </c>
      <c r="F55" s="679"/>
      <c r="G55" s="680"/>
      <c r="H55" s="679"/>
      <c r="I55" s="681"/>
      <c r="J55" s="679"/>
      <c r="K55" s="682"/>
    </row>
    <row r="56" spans="1:12">
      <c r="B56" s="651" t="s">
        <v>676</v>
      </c>
      <c r="C56" s="652"/>
      <c r="D56" s="683"/>
      <c r="E56" s="684" t="s">
        <v>728</v>
      </c>
      <c r="F56" s="685"/>
      <c r="G56" s="686"/>
      <c r="H56" s="685"/>
      <c r="I56" s="687"/>
      <c r="J56" s="685"/>
      <c r="K56" s="688"/>
    </row>
    <row r="57" spans="1:12">
      <c r="B57" s="651" t="s">
        <v>729</v>
      </c>
      <c r="C57" s="652"/>
      <c r="D57" s="689"/>
      <c r="E57" s="684" t="s">
        <v>730</v>
      </c>
      <c r="F57" s="685"/>
      <c r="G57" s="686"/>
      <c r="H57" s="685"/>
      <c r="I57" s="687"/>
      <c r="J57" s="685"/>
      <c r="K57" s="688"/>
    </row>
    <row r="58" spans="1:12">
      <c r="A58" s="414"/>
      <c r="B58" s="708" t="s">
        <v>680</v>
      </c>
      <c r="C58" s="690"/>
      <c r="D58" s="691"/>
      <c r="E58" s="736" t="s">
        <v>861</v>
      </c>
      <c r="F58" s="744">
        <f>F21</f>
        <v>9.2163419376078012E-2</v>
      </c>
      <c r="G58" s="427"/>
      <c r="H58" s="429"/>
      <c r="I58" s="428"/>
      <c r="J58" s="429"/>
      <c r="K58" s="632"/>
    </row>
    <row r="59" spans="1:12">
      <c r="A59" s="414"/>
      <c r="B59" s="709" t="s">
        <v>680</v>
      </c>
      <c r="C59" s="692"/>
      <c r="D59" s="693"/>
      <c r="E59" s="731" t="s">
        <v>862</v>
      </c>
      <c r="F59" s="745">
        <f>SUM(F22:F32)</f>
        <v>0.22518008738683096</v>
      </c>
      <c r="G59" s="754">
        <f>SUM(G22:G32)</f>
        <v>2.1274075793345767E-2</v>
      </c>
      <c r="H59" s="430"/>
      <c r="I59" s="763">
        <f>SUM(I22:I32)</f>
        <v>0.24645416318017677</v>
      </c>
      <c r="J59" s="430"/>
      <c r="K59" s="771">
        <f>SUM(K22:K32)</f>
        <v>0.18176027837165309</v>
      </c>
    </row>
    <row r="60" spans="1:12">
      <c r="A60" s="414"/>
      <c r="B60" s="710" t="s">
        <v>680</v>
      </c>
      <c r="C60" s="692"/>
      <c r="D60" s="694"/>
      <c r="E60" s="732" t="s">
        <v>863</v>
      </c>
      <c r="F60" s="746">
        <f>SUM(F33)</f>
        <v>0.32622368042027727</v>
      </c>
      <c r="G60" s="755">
        <f>SUM(G33)</f>
        <v>4.2322527108606706E-2</v>
      </c>
      <c r="H60" s="431"/>
      <c r="I60" s="764">
        <f>SUM(I33)</f>
        <v>0.36854620752888401</v>
      </c>
      <c r="J60" s="431"/>
      <c r="K60" s="772">
        <f>SUM(K33)</f>
        <v>0.36854620752888401</v>
      </c>
    </row>
    <row r="61" spans="1:12">
      <c r="A61" s="414"/>
      <c r="B61" s="710" t="s">
        <v>680</v>
      </c>
      <c r="C61" s="695"/>
      <c r="D61" s="694"/>
      <c r="E61" s="732" t="s">
        <v>864</v>
      </c>
      <c r="F61" s="746">
        <f>F34</f>
        <v>0.14224278274098698</v>
      </c>
      <c r="G61" s="755">
        <f>SUM(G34)</f>
        <v>1.8453822913172196E-2</v>
      </c>
      <c r="H61" s="432"/>
      <c r="I61" s="764">
        <f>SUM(I34)</f>
        <v>0.16069660565415916</v>
      </c>
      <c r="J61" s="432"/>
      <c r="K61" s="772">
        <f>SUM(K34)</f>
        <v>0.16069660565415916</v>
      </c>
    </row>
    <row r="62" spans="1:12">
      <c r="A62" s="414"/>
      <c r="B62" s="711" t="s">
        <v>700</v>
      </c>
      <c r="C62" s="696"/>
      <c r="D62" s="697"/>
      <c r="E62" s="733" t="s">
        <v>865</v>
      </c>
      <c r="F62" s="746">
        <f>SUM(F35:F43)</f>
        <v>0.12668272943913128</v>
      </c>
      <c r="G62" s="756">
        <f>SUM(G35:G43)</f>
        <v>0</v>
      </c>
      <c r="H62" s="433"/>
      <c r="I62" s="765">
        <f>SUM(I35:I43)</f>
        <v>0.12668272943913128</v>
      </c>
      <c r="J62" s="433"/>
      <c r="K62" s="773">
        <f>SUM(K35:K43)</f>
        <v>0.12668272943913128</v>
      </c>
    </row>
    <row r="63" spans="1:12">
      <c r="A63" s="414"/>
      <c r="B63" s="711" t="s">
        <v>700</v>
      </c>
      <c r="C63" s="696"/>
      <c r="D63" s="697"/>
      <c r="E63" s="733" t="s">
        <v>866</v>
      </c>
      <c r="F63" s="746">
        <f>SUM(F44:F51)</f>
        <v>7.6177813665527602E-2</v>
      </c>
      <c r="G63" s="756">
        <f>SUM(G44:G51)</f>
        <v>9.2362445083064744E-3</v>
      </c>
      <c r="H63" s="433"/>
      <c r="I63" s="765">
        <f>SUM(I44:I51)</f>
        <v>8.5414058173834059E-2</v>
      </c>
      <c r="J63" s="433"/>
      <c r="K63" s="773">
        <f>SUM(K44:K51)</f>
        <v>8.5414058173834059E-2</v>
      </c>
    </row>
    <row r="64" spans="1:12">
      <c r="A64" s="414"/>
      <c r="B64" s="712" t="s">
        <v>680</v>
      </c>
      <c r="C64" s="698"/>
      <c r="D64" s="699"/>
      <c r="E64" s="734" t="s">
        <v>867</v>
      </c>
      <c r="F64" s="747">
        <f>SUM(F52:F54)</f>
        <v>1.1329487045721979E-2</v>
      </c>
      <c r="G64" s="757">
        <f>SUM(G52:G54)</f>
        <v>8.7674905264687147E-4</v>
      </c>
      <c r="H64" s="434"/>
      <c r="I64" s="766">
        <f>SUM(I52:I54)</f>
        <v>1.2206236098368852E-2</v>
      </c>
      <c r="J64" s="434"/>
      <c r="K64" s="774">
        <f>SUM(K52:K54)</f>
        <v>1.2206236098368852E-2</v>
      </c>
      <c r="L64" s="1089"/>
    </row>
    <row r="65" spans="1:13" ht="12.75" thickBot="1">
      <c r="A65" s="414"/>
      <c r="B65" s="713" t="s">
        <v>680</v>
      </c>
      <c r="C65" s="700"/>
      <c r="D65" s="701"/>
      <c r="E65" s="735" t="s">
        <v>731</v>
      </c>
      <c r="F65" s="748">
        <f>SUM(F58:F64)</f>
        <v>1.0000000000745541</v>
      </c>
      <c r="G65" s="633"/>
      <c r="H65" s="634"/>
      <c r="I65" s="767">
        <f>SUM(I59:I64)</f>
        <v>1.0000000000745541</v>
      </c>
      <c r="J65" s="634"/>
      <c r="K65" s="1091">
        <f>SUM(K59:K64)</f>
        <v>0.93530611526603058</v>
      </c>
      <c r="L65" s="1089"/>
      <c r="M65" s="1089"/>
    </row>
    <row r="66" spans="1:13">
      <c r="A66" s="414"/>
      <c r="F66" s="435"/>
      <c r="G66" s="437"/>
    </row>
    <row r="67" spans="1:13" ht="18" customHeight="1">
      <c r="A67" s="414"/>
      <c r="B67" s="436"/>
      <c r="C67" s="436"/>
      <c r="F67" s="414"/>
    </row>
    <row r="68" spans="1:13">
      <c r="A68" s="414"/>
      <c r="F68" s="414"/>
    </row>
  </sheetData>
  <sheetProtection sheet="1" objects="1" scenarios="1" selectLockedCells="1" selectUnlockedCells="1"/>
  <mergeCells count="3">
    <mergeCell ref="J3:K3"/>
    <mergeCell ref="C3:E4"/>
    <mergeCell ref="B3:B4"/>
  </mergeCells>
  <phoneticPr fontId="2"/>
  <pageMargins left="0.59055118110236227" right="0.59055118110236227" top="0.59055118110236227" bottom="0.59055118110236227" header="0.51181102362204722" footer="0.51181102362204722"/>
  <pageSetup paperSize="8"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pageSetUpPr fitToPage="1"/>
  </sheetPr>
  <dimension ref="A1:L68"/>
  <sheetViews>
    <sheetView view="pageBreakPreview" zoomScale="145" zoomScaleNormal="100" zoomScaleSheetLayoutView="145" workbookViewId="0">
      <pane xSplit="5" ySplit="4" topLeftCell="F5" activePane="bottomRight" state="frozen"/>
      <selection activeCell="H2" sqref="H2:J2"/>
      <selection pane="topRight" activeCell="H2" sqref="H2:J2"/>
      <selection pane="bottomLeft" activeCell="H2" sqref="H2:J2"/>
      <selection pane="bottomRight" activeCell="F3" sqref="F3"/>
    </sheetView>
  </sheetViews>
  <sheetFormatPr defaultColWidth="10.75" defaultRowHeight="12"/>
  <cols>
    <col min="1" max="1" width="3.25" style="410" customWidth="1"/>
    <col min="2" max="2" width="4.125" style="410" customWidth="1"/>
    <col min="3" max="3" width="10.5" style="410" customWidth="1"/>
    <col min="4" max="4" width="3.25" style="410" customWidth="1"/>
    <col min="5" max="5" width="35.625" style="416" customWidth="1"/>
    <col min="6" max="6" width="11.125" style="437" customWidth="1"/>
    <col min="7" max="7" width="9" style="414" customWidth="1"/>
    <col min="8" max="11" width="10.25" style="414" customWidth="1"/>
    <col min="12" max="16384" width="10.75" style="414"/>
  </cols>
  <sheetData>
    <row r="1" spans="1:11" ht="18.75" customHeight="1">
      <c r="B1" s="626" t="s">
        <v>874</v>
      </c>
      <c r="C1" s="411"/>
      <c r="D1" s="411"/>
      <c r="E1" s="412"/>
      <c r="F1" s="413"/>
    </row>
    <row r="2" spans="1:11" ht="18.75" customHeight="1" thickBot="1">
      <c r="B2" s="415"/>
      <c r="C2" s="416"/>
      <c r="D2" s="411"/>
      <c r="E2" s="412"/>
      <c r="F2" s="417" t="s">
        <v>928</v>
      </c>
    </row>
    <row r="3" spans="1:11" s="419" customFormat="1" ht="24.95" customHeight="1">
      <c r="A3" s="418"/>
      <c r="B3" s="1338" t="s">
        <v>859</v>
      </c>
      <c r="C3" s="1332" t="s">
        <v>858</v>
      </c>
      <c r="D3" s="1333"/>
      <c r="E3" s="1334"/>
      <c r="F3" s="664" t="s">
        <v>652</v>
      </c>
      <c r="G3" s="665" t="s">
        <v>653</v>
      </c>
      <c r="H3" s="664" t="s">
        <v>806</v>
      </c>
      <c r="I3" s="658"/>
      <c r="J3" s="1330" t="s">
        <v>654</v>
      </c>
      <c r="K3" s="1331"/>
    </row>
    <row r="4" spans="1:11" s="419" customFormat="1" ht="15" customHeight="1" thickBot="1">
      <c r="A4" s="418"/>
      <c r="B4" s="1339"/>
      <c r="C4" s="1335"/>
      <c r="D4" s="1336"/>
      <c r="E4" s="1337"/>
      <c r="F4" s="659" t="s">
        <v>655</v>
      </c>
      <c r="G4" s="660" t="s">
        <v>656</v>
      </c>
      <c r="H4" s="661" t="s">
        <v>657</v>
      </c>
      <c r="I4" s="662" t="s">
        <v>658</v>
      </c>
      <c r="J4" s="659" t="s">
        <v>659</v>
      </c>
      <c r="K4" s="663" t="s">
        <v>660</v>
      </c>
    </row>
    <row r="5" spans="1:11" ht="12.75" thickTop="1">
      <c r="A5" s="414"/>
      <c r="B5" s="635" t="s">
        <v>661</v>
      </c>
      <c r="C5" s="636"/>
      <c r="D5" s="637">
        <v>1</v>
      </c>
      <c r="E5" s="638" t="s">
        <v>662</v>
      </c>
      <c r="F5" s="639"/>
      <c r="G5" s="640"/>
      <c r="H5" s="639"/>
      <c r="I5" s="641"/>
      <c r="J5" s="647"/>
      <c r="K5" s="642"/>
    </row>
    <row r="6" spans="1:11">
      <c r="A6" s="414"/>
      <c r="B6" s="635" t="s">
        <v>663</v>
      </c>
      <c r="C6" s="636"/>
      <c r="D6" s="637">
        <v>2</v>
      </c>
      <c r="E6" s="638" t="s">
        <v>664</v>
      </c>
      <c r="F6" s="639"/>
      <c r="G6" s="640"/>
      <c r="H6" s="639"/>
      <c r="I6" s="641"/>
      <c r="J6" s="639"/>
      <c r="K6" s="642"/>
    </row>
    <row r="7" spans="1:11">
      <c r="A7" s="414"/>
      <c r="B7" s="635" t="s">
        <v>663</v>
      </c>
      <c r="C7" s="636"/>
      <c r="D7" s="637">
        <v>3</v>
      </c>
      <c r="E7" s="638" t="s">
        <v>665</v>
      </c>
      <c r="F7" s="639"/>
      <c r="G7" s="640"/>
      <c r="H7" s="639"/>
      <c r="I7" s="641"/>
      <c r="J7" s="639"/>
      <c r="K7" s="642"/>
    </row>
    <row r="8" spans="1:11">
      <c r="A8" s="414"/>
      <c r="B8" s="635" t="s">
        <v>663</v>
      </c>
      <c r="C8" s="636"/>
      <c r="D8" s="637">
        <v>4</v>
      </c>
      <c r="E8" s="638" t="s">
        <v>666</v>
      </c>
      <c r="F8" s="639"/>
      <c r="G8" s="640"/>
      <c r="H8" s="639"/>
      <c r="I8" s="641"/>
      <c r="J8" s="639"/>
      <c r="K8" s="642"/>
    </row>
    <row r="9" spans="1:11">
      <c r="A9" s="414"/>
      <c r="B9" s="635" t="s">
        <v>663</v>
      </c>
      <c r="C9" s="636"/>
      <c r="D9" s="637">
        <v>5</v>
      </c>
      <c r="E9" s="638" t="s">
        <v>667</v>
      </c>
      <c r="F9" s="639"/>
      <c r="G9" s="640"/>
      <c r="H9" s="639"/>
      <c r="I9" s="641"/>
      <c r="J9" s="639"/>
      <c r="K9" s="642"/>
    </row>
    <row r="10" spans="1:11">
      <c r="A10" s="414"/>
      <c r="B10" s="635" t="s">
        <v>663</v>
      </c>
      <c r="C10" s="636"/>
      <c r="D10" s="637">
        <v>6</v>
      </c>
      <c r="E10" s="638" t="s">
        <v>668</v>
      </c>
      <c r="F10" s="639"/>
      <c r="G10" s="640"/>
      <c r="H10" s="639"/>
      <c r="I10" s="641"/>
      <c r="J10" s="639"/>
      <c r="K10" s="642"/>
    </row>
    <row r="11" spans="1:11">
      <c r="A11" s="414"/>
      <c r="B11" s="635" t="s">
        <v>663</v>
      </c>
      <c r="C11" s="636"/>
      <c r="D11" s="637">
        <v>7</v>
      </c>
      <c r="E11" s="638" t="s">
        <v>669</v>
      </c>
      <c r="F11" s="639"/>
      <c r="G11" s="640"/>
      <c r="H11" s="639"/>
      <c r="I11" s="641"/>
      <c r="J11" s="639"/>
      <c r="K11" s="642"/>
    </row>
    <row r="12" spans="1:11">
      <c r="A12" s="414"/>
      <c r="B12" s="635" t="s">
        <v>663</v>
      </c>
      <c r="C12" s="636"/>
      <c r="D12" s="637">
        <v>8</v>
      </c>
      <c r="E12" s="638" t="s">
        <v>670</v>
      </c>
      <c r="F12" s="639"/>
      <c r="G12" s="640"/>
      <c r="H12" s="639"/>
      <c r="I12" s="641"/>
      <c r="J12" s="639"/>
      <c r="K12" s="642"/>
    </row>
    <row r="13" spans="1:11">
      <c r="A13" s="414"/>
      <c r="B13" s="635" t="s">
        <v>663</v>
      </c>
      <c r="C13" s="636"/>
      <c r="D13" s="637">
        <v>9</v>
      </c>
      <c r="E13" s="638" t="s">
        <v>671</v>
      </c>
      <c r="F13" s="639"/>
      <c r="G13" s="640"/>
      <c r="H13" s="639"/>
      <c r="I13" s="641"/>
      <c r="J13" s="639"/>
      <c r="K13" s="642"/>
    </row>
    <row r="14" spans="1:11">
      <c r="A14" s="414"/>
      <c r="B14" s="635" t="s">
        <v>663</v>
      </c>
      <c r="C14" s="636"/>
      <c r="D14" s="637">
        <v>10</v>
      </c>
      <c r="E14" s="638" t="s">
        <v>672</v>
      </c>
      <c r="F14" s="639"/>
      <c r="G14" s="640"/>
      <c r="H14" s="639"/>
      <c r="I14" s="641"/>
      <c r="J14" s="639"/>
      <c r="K14" s="642"/>
    </row>
    <row r="15" spans="1:11">
      <c r="A15" s="414"/>
      <c r="B15" s="635" t="s">
        <v>663</v>
      </c>
      <c r="C15" s="636"/>
      <c r="D15" s="637">
        <v>11</v>
      </c>
      <c r="E15" s="638" t="s">
        <v>673</v>
      </c>
      <c r="F15" s="639"/>
      <c r="G15" s="640"/>
      <c r="H15" s="639"/>
      <c r="I15" s="641"/>
      <c r="J15" s="639"/>
      <c r="K15" s="642"/>
    </row>
    <row r="16" spans="1:11">
      <c r="A16" s="414"/>
      <c r="B16" s="635" t="s">
        <v>663</v>
      </c>
      <c r="C16" s="636"/>
      <c r="D16" s="637">
        <v>12</v>
      </c>
      <c r="E16" s="638" t="s">
        <v>674</v>
      </c>
      <c r="F16" s="639"/>
      <c r="G16" s="640"/>
      <c r="H16" s="639"/>
      <c r="I16" s="641"/>
      <c r="J16" s="639"/>
      <c r="K16" s="642"/>
    </row>
    <row r="17" spans="1:12">
      <c r="A17" s="414"/>
      <c r="B17" s="635" t="s">
        <v>663</v>
      </c>
      <c r="C17" s="636"/>
      <c r="D17" s="643">
        <v>13</v>
      </c>
      <c r="E17" s="638" t="s">
        <v>675</v>
      </c>
      <c r="F17" s="639"/>
      <c r="G17" s="640"/>
      <c r="H17" s="639"/>
      <c r="I17" s="641"/>
      <c r="J17" s="639"/>
      <c r="K17" s="642"/>
    </row>
    <row r="18" spans="1:12" ht="12" customHeight="1">
      <c r="A18" s="414"/>
      <c r="B18" s="644" t="s">
        <v>676</v>
      </c>
      <c r="C18" s="645"/>
      <c r="D18" s="637">
        <v>14</v>
      </c>
      <c r="E18" s="646" t="s">
        <v>677</v>
      </c>
      <c r="F18" s="647"/>
      <c r="G18" s="648"/>
      <c r="H18" s="647"/>
      <c r="I18" s="649"/>
      <c r="J18" s="647"/>
      <c r="K18" s="650"/>
    </row>
    <row r="19" spans="1:12">
      <c r="A19" s="414"/>
      <c r="B19" s="635" t="s">
        <v>676</v>
      </c>
      <c r="C19" s="636"/>
      <c r="D19" s="637">
        <v>15</v>
      </c>
      <c r="E19" s="638" t="s">
        <v>678</v>
      </c>
      <c r="F19" s="639"/>
      <c r="G19" s="640"/>
      <c r="H19" s="639"/>
      <c r="I19" s="641"/>
      <c r="J19" s="639"/>
      <c r="K19" s="642"/>
    </row>
    <row r="20" spans="1:12">
      <c r="A20" s="414"/>
      <c r="B20" s="651" t="s">
        <v>676</v>
      </c>
      <c r="C20" s="652"/>
      <c r="D20" s="643">
        <v>16</v>
      </c>
      <c r="E20" s="653" t="s">
        <v>679</v>
      </c>
      <c r="F20" s="654"/>
      <c r="G20" s="655"/>
      <c r="H20" s="654"/>
      <c r="I20" s="656"/>
      <c r="J20" s="654"/>
      <c r="K20" s="657"/>
    </row>
    <row r="21" spans="1:12">
      <c r="A21" s="414"/>
      <c r="B21" s="705" t="s">
        <v>680</v>
      </c>
      <c r="C21" s="666"/>
      <c r="D21" s="667">
        <v>17</v>
      </c>
      <c r="E21" s="728" t="s">
        <v>681</v>
      </c>
      <c r="F21" s="739">
        <f>旅行・観光消費動向調査!Q26/旅行・観光消費動向調査!$Q$25</f>
        <v>5.7779507335311175E-2</v>
      </c>
      <c r="G21" s="413"/>
      <c r="H21" s="740">
        <f>SUM(F21:G21)</f>
        <v>5.7779507335311175E-2</v>
      </c>
      <c r="I21" s="759">
        <f>H21</f>
        <v>5.7779507335311175E-2</v>
      </c>
      <c r="J21" s="420"/>
      <c r="K21" s="627"/>
    </row>
    <row r="22" spans="1:12">
      <c r="A22" s="414"/>
      <c r="B22" s="706" t="s">
        <v>680</v>
      </c>
      <c r="C22" s="729" t="s">
        <v>682</v>
      </c>
      <c r="D22" s="670">
        <v>18</v>
      </c>
      <c r="E22" s="671" t="s">
        <v>683</v>
      </c>
      <c r="F22" s="740">
        <f>旅行・観光消費動向調査!Q28/旅行・観光消費動向調査!$Q$25</f>
        <v>1.1701423713084773E-2</v>
      </c>
      <c r="G22" s="749">
        <f>$F$21*旅行・観光消費動向調査!AA28</f>
        <v>1.2523087068076193E-3</v>
      </c>
      <c r="H22" s="758">
        <f t="shared" ref="H22:H54" si="0">SUM(F22:G22)</f>
        <v>1.2953732419892392E-2</v>
      </c>
      <c r="I22" s="421"/>
      <c r="J22" s="758">
        <f>H22/2</f>
        <v>6.4768662099461962E-3</v>
      </c>
      <c r="K22" s="702" t="s">
        <v>684</v>
      </c>
    </row>
    <row r="23" spans="1:12">
      <c r="A23" s="414"/>
      <c r="B23" s="706" t="s">
        <v>685</v>
      </c>
      <c r="C23" s="669"/>
      <c r="D23" s="670">
        <v>19</v>
      </c>
      <c r="E23" s="672" t="s">
        <v>686</v>
      </c>
      <c r="F23" s="740">
        <f>旅行・観光消費動向調査!Q29/旅行・観光消費動向調査!$Q$25</f>
        <v>5.9766854956185646E-2</v>
      </c>
      <c r="G23" s="750">
        <f>$F$21*旅行・観光消費動向調査!AA29</f>
        <v>6.3963629277388225E-3</v>
      </c>
      <c r="H23" s="742">
        <f t="shared" si="0"/>
        <v>6.6163217883924472E-2</v>
      </c>
      <c r="I23" s="422"/>
      <c r="J23" s="742">
        <f>H23/2</f>
        <v>3.3081608941962236E-2</v>
      </c>
      <c r="K23" s="703" t="s">
        <v>684</v>
      </c>
    </row>
    <row r="24" spans="1:12">
      <c r="A24" s="414"/>
      <c r="B24" s="706" t="s">
        <v>687</v>
      </c>
      <c r="C24" s="669"/>
      <c r="D24" s="670">
        <v>20</v>
      </c>
      <c r="E24" s="672" t="s">
        <v>688</v>
      </c>
      <c r="F24" s="740">
        <f>旅行・観光消費動向調査!Q30/旅行・観光消費動向調査!$Q$25</f>
        <v>9.0314683294382952E-3</v>
      </c>
      <c r="G24" s="750">
        <f>$F$21*旅行・観光消費動向調査!AA30</f>
        <v>9.6656498401690707E-4</v>
      </c>
      <c r="H24" s="742">
        <f t="shared" si="0"/>
        <v>9.9980333134552027E-3</v>
      </c>
      <c r="I24" s="423"/>
      <c r="J24" s="742">
        <f t="shared" ref="J24:J54" si="1">H24</f>
        <v>9.9980333134552027E-3</v>
      </c>
      <c r="K24" s="628"/>
    </row>
    <row r="25" spans="1:12">
      <c r="A25" s="414"/>
      <c r="B25" s="706" t="s">
        <v>685</v>
      </c>
      <c r="C25" s="669"/>
      <c r="D25" s="670">
        <v>21</v>
      </c>
      <c r="E25" s="672" t="s">
        <v>689</v>
      </c>
      <c r="F25" s="1005" t="s">
        <v>893</v>
      </c>
      <c r="G25" s="1006" t="s">
        <v>893</v>
      </c>
      <c r="H25" s="1007" t="s">
        <v>893</v>
      </c>
      <c r="I25" s="423"/>
      <c r="J25" s="742">
        <v>0</v>
      </c>
      <c r="K25" s="704" t="s">
        <v>690</v>
      </c>
    </row>
    <row r="26" spans="1:12">
      <c r="A26" s="414"/>
      <c r="B26" s="706" t="s">
        <v>685</v>
      </c>
      <c r="C26" s="669"/>
      <c r="D26" s="670">
        <v>22</v>
      </c>
      <c r="E26" s="672" t="s">
        <v>691</v>
      </c>
      <c r="F26" s="740">
        <f>旅行・観光消費動向調査!Q32/旅行・観光消費動向調査!$Q$25</f>
        <v>3.3104380110458048E-2</v>
      </c>
      <c r="G26" s="750">
        <f>$F$21*旅行・観光消費動向調査!AA32</f>
        <v>3.4316837093668899E-3</v>
      </c>
      <c r="H26" s="742">
        <f t="shared" si="0"/>
        <v>3.6536063819824938E-2</v>
      </c>
      <c r="I26" s="423"/>
      <c r="J26" s="742">
        <f t="shared" si="1"/>
        <v>3.6536063819824938E-2</v>
      </c>
      <c r="K26" s="629"/>
    </row>
    <row r="27" spans="1:12">
      <c r="A27" s="414"/>
      <c r="B27" s="706" t="s">
        <v>685</v>
      </c>
      <c r="C27" s="669"/>
      <c r="D27" s="670">
        <v>23</v>
      </c>
      <c r="E27" s="672" t="s">
        <v>692</v>
      </c>
      <c r="F27" s="740">
        <f>旅行・観光消費動向調査!Q33/旅行・観光消費動向調査!$Q$25</f>
        <v>2.9425137125044637E-3</v>
      </c>
      <c r="G27" s="750">
        <f>$F$21*旅行・観光消費動向調査!AA33</f>
        <v>2.7783069248148433E-4</v>
      </c>
      <c r="H27" s="742">
        <f t="shared" si="0"/>
        <v>3.220344404985948E-3</v>
      </c>
      <c r="I27" s="423"/>
      <c r="J27" s="742">
        <f t="shared" si="1"/>
        <v>3.220344404985948E-3</v>
      </c>
      <c r="K27" s="629"/>
    </row>
    <row r="28" spans="1:12">
      <c r="A28" s="414"/>
      <c r="B28" s="706" t="s">
        <v>685</v>
      </c>
      <c r="C28" s="669"/>
      <c r="D28" s="670">
        <v>24</v>
      </c>
      <c r="E28" s="672" t="s">
        <v>693</v>
      </c>
      <c r="F28" s="740">
        <f>旅行・観光消費動向調査!Q34/旅行・観光消費動向調査!$Q$25</f>
        <v>2.7732731290928286E-3</v>
      </c>
      <c r="G28" s="424"/>
      <c r="H28" s="742">
        <f t="shared" si="0"/>
        <v>2.7732731290928286E-3</v>
      </c>
      <c r="I28" s="423"/>
      <c r="J28" s="742">
        <f t="shared" si="1"/>
        <v>2.7732731290928286E-3</v>
      </c>
      <c r="K28" s="629"/>
    </row>
    <row r="29" spans="1:12">
      <c r="A29" s="414"/>
      <c r="B29" s="706" t="s">
        <v>685</v>
      </c>
      <c r="C29" s="669"/>
      <c r="D29" s="670">
        <v>25</v>
      </c>
      <c r="E29" s="672" t="s">
        <v>694</v>
      </c>
      <c r="F29" s="740">
        <f>旅行・観光消費動向調査!Q35/旅行・観光消費動向調査!$Q$25</f>
        <v>3.7842607520476531E-3</v>
      </c>
      <c r="G29" s="750">
        <f>$F$21*旅行・観光消費動向調査!AA35</f>
        <v>3.9146756765267118E-4</v>
      </c>
      <c r="H29" s="742">
        <f t="shared" si="0"/>
        <v>4.1757283197003245E-3</v>
      </c>
      <c r="I29" s="423"/>
      <c r="J29" s="750">
        <f>H29/2</f>
        <v>2.0878641598501622E-3</v>
      </c>
      <c r="K29" s="703" t="s">
        <v>684</v>
      </c>
    </row>
    <row r="30" spans="1:12">
      <c r="A30" s="414"/>
      <c r="B30" s="706" t="s">
        <v>685</v>
      </c>
      <c r="C30" s="669"/>
      <c r="D30" s="670">
        <v>26</v>
      </c>
      <c r="E30" s="672" t="s">
        <v>695</v>
      </c>
      <c r="F30" s="740">
        <f>旅行・観光消費動向調査!Q36/旅行・観光消費動向調査!$Q$25</f>
        <v>7.0757574698016136E-3</v>
      </c>
      <c r="G30" s="424"/>
      <c r="H30" s="742">
        <f t="shared" si="0"/>
        <v>7.0757574698016136E-3</v>
      </c>
      <c r="I30" s="423"/>
      <c r="J30" s="742">
        <f t="shared" si="1"/>
        <v>7.0757574698016136E-3</v>
      </c>
      <c r="K30" s="629"/>
    </row>
    <row r="31" spans="1:12" s="425" customFormat="1">
      <c r="B31" s="706" t="s">
        <v>685</v>
      </c>
      <c r="C31" s="669"/>
      <c r="D31" s="670">
        <v>27</v>
      </c>
      <c r="E31" s="672" t="s">
        <v>696</v>
      </c>
      <c r="F31" s="740">
        <f>旅行・観光消費動向調査!Q37/旅行・観光消費動向調査!$Q$25</f>
        <v>9.9154791000869755E-2</v>
      </c>
      <c r="G31" s="424"/>
      <c r="H31" s="742">
        <f t="shared" si="0"/>
        <v>9.9154791000869755E-2</v>
      </c>
      <c r="I31" s="423"/>
      <c r="J31" s="742">
        <f t="shared" si="1"/>
        <v>9.9154791000869755E-2</v>
      </c>
      <c r="K31" s="629"/>
    </row>
    <row r="32" spans="1:12">
      <c r="A32" s="414"/>
      <c r="B32" s="705" t="s">
        <v>685</v>
      </c>
      <c r="C32" s="673"/>
      <c r="D32" s="667">
        <v>28</v>
      </c>
      <c r="E32" s="668" t="s">
        <v>697</v>
      </c>
      <c r="F32" s="740">
        <f>旅行・観光消費動向調査!Q38/旅行・観光消費動向調査!$Q$25</f>
        <v>8.498696913686575E-2</v>
      </c>
      <c r="G32" s="751">
        <f>$F$21*旅行・観光消費動向調査!AA38</f>
        <v>9.0028849767304405E-3</v>
      </c>
      <c r="H32" s="743">
        <f t="shared" si="0"/>
        <v>9.3989854113596186E-2</v>
      </c>
      <c r="I32" s="760">
        <f>SUM(H22:H32)</f>
        <v>0.33604079587514363</v>
      </c>
      <c r="J32" s="743">
        <f>H32</f>
        <v>9.3989854113596186E-2</v>
      </c>
      <c r="K32" s="768">
        <f>SUM(J22:J32)</f>
        <v>0.29439445656338503</v>
      </c>
      <c r="L32" s="1090"/>
    </row>
    <row r="33" spans="1:12">
      <c r="A33" s="414"/>
      <c r="B33" s="714" t="s">
        <v>685</v>
      </c>
      <c r="C33" s="737" t="s">
        <v>698</v>
      </c>
      <c r="D33" s="715">
        <v>29</v>
      </c>
      <c r="E33" s="716" t="s">
        <v>699</v>
      </c>
      <c r="F33" s="717"/>
      <c r="G33" s="718"/>
      <c r="H33" s="717"/>
      <c r="I33" s="719"/>
      <c r="J33" s="717"/>
      <c r="K33" s="720"/>
      <c r="L33" s="1089"/>
    </row>
    <row r="34" spans="1:12">
      <c r="A34" s="414"/>
      <c r="B34" s="707" t="s">
        <v>700</v>
      </c>
      <c r="C34" s="730" t="s">
        <v>701</v>
      </c>
      <c r="D34" s="667">
        <v>30</v>
      </c>
      <c r="E34" s="674" t="s">
        <v>702</v>
      </c>
      <c r="F34" s="741">
        <f>旅行・観光消費動向調査!Q40/旅行・観光消費動向調査!$Q$25</f>
        <v>0.17881573426647335</v>
      </c>
      <c r="G34" s="753">
        <f>$F$21*旅行・観光消費動向調査!AA40</f>
        <v>1.8533285642739015E-2</v>
      </c>
      <c r="H34" s="741">
        <f t="shared" si="0"/>
        <v>0.19734901990921236</v>
      </c>
      <c r="I34" s="761">
        <f>H34</f>
        <v>0.19734901990921236</v>
      </c>
      <c r="J34" s="741">
        <f t="shared" si="1"/>
        <v>0.19734901990921236</v>
      </c>
      <c r="K34" s="769">
        <f>J34</f>
        <v>0.19734901990921236</v>
      </c>
    </row>
    <row r="35" spans="1:12">
      <c r="A35" s="414"/>
      <c r="B35" s="706" t="s">
        <v>685</v>
      </c>
      <c r="C35" s="729" t="s">
        <v>703</v>
      </c>
      <c r="D35" s="670">
        <v>31</v>
      </c>
      <c r="E35" s="672" t="s">
        <v>704</v>
      </c>
      <c r="F35" s="742">
        <f>旅行・観光消費動向調査!Q42/旅行・観光消費動向調査!$Q$25</f>
        <v>4.6215788426585254E-2</v>
      </c>
      <c r="G35" s="424"/>
      <c r="H35" s="742">
        <f t="shared" si="0"/>
        <v>4.6215788426585254E-2</v>
      </c>
      <c r="I35" s="423"/>
      <c r="J35" s="742">
        <f t="shared" si="1"/>
        <v>4.6215788426585254E-2</v>
      </c>
      <c r="K35" s="630"/>
    </row>
    <row r="36" spans="1:12">
      <c r="A36" s="414"/>
      <c r="B36" s="706" t="s">
        <v>685</v>
      </c>
      <c r="C36" s="669"/>
      <c r="D36" s="670">
        <v>32</v>
      </c>
      <c r="E36" s="672" t="s">
        <v>705</v>
      </c>
      <c r="F36" s="742">
        <f>旅行・観光消費動向調査!Q43/旅行・観光消費動向調査!$Q$25</f>
        <v>1.9588666301215123E-2</v>
      </c>
      <c r="G36" s="424"/>
      <c r="H36" s="742">
        <f t="shared" si="0"/>
        <v>1.9588666301215123E-2</v>
      </c>
      <c r="I36" s="423"/>
      <c r="J36" s="742">
        <f t="shared" si="1"/>
        <v>1.9588666301215123E-2</v>
      </c>
      <c r="K36" s="630"/>
    </row>
    <row r="37" spans="1:12">
      <c r="A37" s="414"/>
      <c r="B37" s="706" t="s">
        <v>685</v>
      </c>
      <c r="C37" s="669"/>
      <c r="D37" s="670">
        <v>33</v>
      </c>
      <c r="E37" s="672" t="s">
        <v>706</v>
      </c>
      <c r="F37" s="742">
        <f>旅行・観光消費動向調査!Q44/旅行・観光消費動向調査!$Q$25</f>
        <v>1.153353110287661E-2</v>
      </c>
      <c r="G37" s="424"/>
      <c r="H37" s="742">
        <f t="shared" si="0"/>
        <v>1.153353110287661E-2</v>
      </c>
      <c r="I37" s="423"/>
      <c r="J37" s="742">
        <f t="shared" si="1"/>
        <v>1.153353110287661E-2</v>
      </c>
      <c r="K37" s="630"/>
    </row>
    <row r="38" spans="1:12">
      <c r="A38" s="414"/>
      <c r="B38" s="706" t="s">
        <v>685</v>
      </c>
      <c r="C38" s="669"/>
      <c r="D38" s="670">
        <v>34</v>
      </c>
      <c r="E38" s="672" t="s">
        <v>707</v>
      </c>
      <c r="F38" s="742">
        <f>旅行・観光消費動向調査!Q45/旅行・観光消費動向調査!$Q$25</f>
        <v>2.6757731309958954E-2</v>
      </c>
      <c r="G38" s="424"/>
      <c r="H38" s="742">
        <f t="shared" si="0"/>
        <v>2.6757731309958954E-2</v>
      </c>
      <c r="I38" s="423"/>
      <c r="J38" s="742">
        <f t="shared" si="1"/>
        <v>2.6757731309958954E-2</v>
      </c>
      <c r="K38" s="630"/>
    </row>
    <row r="39" spans="1:12">
      <c r="A39" s="414"/>
      <c r="B39" s="706" t="s">
        <v>685</v>
      </c>
      <c r="C39" s="669"/>
      <c r="D39" s="670">
        <v>35</v>
      </c>
      <c r="E39" s="672" t="s">
        <v>708</v>
      </c>
      <c r="F39" s="742">
        <f>旅行・観光消費動向調査!Q46/旅行・観光消費動向調査!$Q$25</f>
        <v>3.0738399632510075E-2</v>
      </c>
      <c r="G39" s="424"/>
      <c r="H39" s="742">
        <f t="shared" si="0"/>
        <v>3.0738399632510075E-2</v>
      </c>
      <c r="I39" s="423"/>
      <c r="J39" s="742">
        <f t="shared" si="1"/>
        <v>3.0738399632510075E-2</v>
      </c>
      <c r="K39" s="630"/>
    </row>
    <row r="40" spans="1:12">
      <c r="A40" s="414"/>
      <c r="B40" s="706" t="s">
        <v>685</v>
      </c>
      <c r="C40" s="669"/>
      <c r="D40" s="670">
        <v>36</v>
      </c>
      <c r="E40" s="672" t="s">
        <v>709</v>
      </c>
      <c r="F40" s="742">
        <f>旅行・観光消費動向調査!Q47/旅行・観光消費動向調査!$Q$25</f>
        <v>1.0600632663888717E-2</v>
      </c>
      <c r="G40" s="424"/>
      <c r="H40" s="742">
        <f t="shared" si="0"/>
        <v>1.0600632663888717E-2</v>
      </c>
      <c r="I40" s="423"/>
      <c r="J40" s="742">
        <f t="shared" si="1"/>
        <v>1.0600632663888717E-2</v>
      </c>
      <c r="K40" s="630"/>
    </row>
    <row r="41" spans="1:12">
      <c r="A41" s="414"/>
      <c r="B41" s="706" t="s">
        <v>685</v>
      </c>
      <c r="C41" s="669"/>
      <c r="D41" s="670">
        <v>37</v>
      </c>
      <c r="E41" s="672" t="s">
        <v>710</v>
      </c>
      <c r="F41" s="742">
        <f>旅行・観光消費動向調査!Q48/旅行・観光消費動向調査!$Q$25</f>
        <v>2.5103096518801762E-3</v>
      </c>
      <c r="G41" s="424"/>
      <c r="H41" s="742">
        <f t="shared" si="0"/>
        <v>2.5103096518801762E-3</v>
      </c>
      <c r="I41" s="423"/>
      <c r="J41" s="742">
        <f t="shared" si="1"/>
        <v>2.5103096518801762E-3</v>
      </c>
      <c r="K41" s="630"/>
    </row>
    <row r="42" spans="1:12">
      <c r="A42" s="414"/>
      <c r="B42" s="706" t="s">
        <v>685</v>
      </c>
      <c r="C42" s="669"/>
      <c r="D42" s="670">
        <v>38</v>
      </c>
      <c r="E42" s="672" t="s">
        <v>711</v>
      </c>
      <c r="F42" s="742">
        <f>旅行・観光消費動向調査!Q49/旅行・観光消費動向調査!$Q$25</f>
        <v>2.5129212920592748E-3</v>
      </c>
      <c r="G42" s="424"/>
      <c r="H42" s="742">
        <f t="shared" si="0"/>
        <v>2.5129212920592748E-3</v>
      </c>
      <c r="I42" s="423"/>
      <c r="J42" s="742">
        <f t="shared" si="1"/>
        <v>2.5129212920592748E-3</v>
      </c>
      <c r="K42" s="630"/>
    </row>
    <row r="43" spans="1:12">
      <c r="A43" s="414"/>
      <c r="B43" s="705" t="s">
        <v>685</v>
      </c>
      <c r="C43" s="673"/>
      <c r="D43" s="667">
        <v>39</v>
      </c>
      <c r="E43" s="668" t="s">
        <v>712</v>
      </c>
      <c r="F43" s="743">
        <f>旅行・観光消費動向調査!Q50/旅行・観光消費動向調査!$Q$25</f>
        <v>0.11037859430164294</v>
      </c>
      <c r="G43" s="427"/>
      <c r="H43" s="743">
        <f t="shared" si="0"/>
        <v>0.11037859430164294</v>
      </c>
      <c r="I43" s="762">
        <f>SUM(H35:H43)</f>
        <v>0.26083657468261712</v>
      </c>
      <c r="J43" s="743">
        <f t="shared" si="1"/>
        <v>0.11037859430164294</v>
      </c>
      <c r="K43" s="770">
        <f>SUM(J35:J43)</f>
        <v>0.26083657468261712</v>
      </c>
    </row>
    <row r="44" spans="1:12">
      <c r="A44" s="414"/>
      <c r="B44" s="706" t="s">
        <v>685</v>
      </c>
      <c r="C44" s="729" t="s">
        <v>713</v>
      </c>
      <c r="D44" s="670">
        <v>40</v>
      </c>
      <c r="E44" s="672" t="s">
        <v>714</v>
      </c>
      <c r="F44" s="742">
        <f>旅行・観光消費動向調査!Q52/旅行・観光消費動向調査!$Q$25</f>
        <v>1.6215859778064903E-2</v>
      </c>
      <c r="G44" s="750">
        <f>$F$21*旅行・観光消費動向調査!AA52</f>
        <v>1.7189911268566784E-3</v>
      </c>
      <c r="H44" s="742">
        <f t="shared" si="0"/>
        <v>1.7934850904921581E-2</v>
      </c>
      <c r="I44" s="423"/>
      <c r="J44" s="742">
        <f t="shared" si="1"/>
        <v>1.7934850904921581E-2</v>
      </c>
      <c r="K44" s="630"/>
    </row>
    <row r="45" spans="1:12">
      <c r="A45" s="414"/>
      <c r="B45" s="706" t="s">
        <v>685</v>
      </c>
      <c r="C45" s="669"/>
      <c r="D45" s="670">
        <v>41</v>
      </c>
      <c r="E45" s="672" t="s">
        <v>715</v>
      </c>
      <c r="F45" s="742">
        <f>旅行・観光消費動向調査!Q53/旅行・観光消費動向調査!$Q$25</f>
        <v>6.1852387524656535E-2</v>
      </c>
      <c r="G45" s="750">
        <f>$F$21*旅行・観光消費動向調査!AA53</f>
        <v>6.5244540957829101E-3</v>
      </c>
      <c r="H45" s="742">
        <f t="shared" si="0"/>
        <v>6.8376841620439444E-2</v>
      </c>
      <c r="I45" s="423"/>
      <c r="J45" s="742">
        <f t="shared" si="1"/>
        <v>6.8376841620439444E-2</v>
      </c>
      <c r="K45" s="630"/>
    </row>
    <row r="46" spans="1:12">
      <c r="A46" s="414"/>
      <c r="B46" s="706" t="s">
        <v>685</v>
      </c>
      <c r="C46" s="669"/>
      <c r="D46" s="670">
        <v>42</v>
      </c>
      <c r="E46" s="672" t="s">
        <v>716</v>
      </c>
      <c r="F46" s="742">
        <f>旅行・観光消費動向調査!Q54/旅行・観光消費動向調査!$Q$25</f>
        <v>1.7165294899085502E-2</v>
      </c>
      <c r="G46" s="750">
        <f>$F$21*旅行・観光消費動向調査!AA54</f>
        <v>1.7842838475789222E-3</v>
      </c>
      <c r="H46" s="742">
        <f t="shared" si="0"/>
        <v>1.8949578746664423E-2</v>
      </c>
      <c r="I46" s="423"/>
      <c r="J46" s="742">
        <f t="shared" si="1"/>
        <v>1.8949578746664423E-2</v>
      </c>
      <c r="K46" s="630"/>
    </row>
    <row r="47" spans="1:12">
      <c r="A47" s="414"/>
      <c r="B47" s="706" t="s">
        <v>685</v>
      </c>
      <c r="C47" s="669"/>
      <c r="D47" s="670">
        <v>43</v>
      </c>
      <c r="E47" s="672" t="s">
        <v>717</v>
      </c>
      <c r="F47" s="742">
        <f>旅行・観光消費動向調査!Q55/旅行・観光消費動向調査!$Q$25</f>
        <v>5.500773226303623E-3</v>
      </c>
      <c r="G47" s="750">
        <f>$F$21*旅行・観光消費動向調査!AA55</f>
        <v>5.8664705564841462E-4</v>
      </c>
      <c r="H47" s="742">
        <f t="shared" si="0"/>
        <v>6.0874202819520377E-3</v>
      </c>
      <c r="I47" s="423"/>
      <c r="J47" s="742">
        <f t="shared" si="1"/>
        <v>6.0874202819520377E-3</v>
      </c>
      <c r="K47" s="630"/>
    </row>
    <row r="48" spans="1:12">
      <c r="A48" s="414"/>
      <c r="B48" s="706" t="s">
        <v>685</v>
      </c>
      <c r="C48" s="669"/>
      <c r="D48" s="670">
        <v>44</v>
      </c>
      <c r="E48" s="672" t="s">
        <v>718</v>
      </c>
      <c r="F48" s="742">
        <f>旅行・観光消費動向調査!Q56/旅行・観光消費動向調査!$Q$25</f>
        <v>1.5237851948526997E-2</v>
      </c>
      <c r="G48" s="424"/>
      <c r="H48" s="742">
        <f t="shared" si="0"/>
        <v>1.5237851948526997E-2</v>
      </c>
      <c r="I48" s="423"/>
      <c r="J48" s="742">
        <f t="shared" si="1"/>
        <v>1.5237851948526997E-2</v>
      </c>
      <c r="K48" s="630"/>
    </row>
    <row r="49" spans="1:12">
      <c r="A49" s="414"/>
      <c r="B49" s="706" t="s">
        <v>719</v>
      </c>
      <c r="C49" s="669"/>
      <c r="D49" s="670">
        <v>45</v>
      </c>
      <c r="E49" s="672" t="s">
        <v>720</v>
      </c>
      <c r="F49" s="742">
        <f>旅行・観光消費動向調査!Q57/旅行・観光消費動向調査!$Q$25</f>
        <v>8.926235319431132E-3</v>
      </c>
      <c r="G49" s="750">
        <f>$F$21*旅行・観光消費動向調査!AA57</f>
        <v>9.4414914363123009E-4</v>
      </c>
      <c r="H49" s="742">
        <f t="shared" si="0"/>
        <v>9.8703844630623622E-3</v>
      </c>
      <c r="I49" s="422"/>
      <c r="J49" s="742">
        <f t="shared" si="1"/>
        <v>9.8703844630623622E-3</v>
      </c>
      <c r="K49" s="631"/>
    </row>
    <row r="50" spans="1:12">
      <c r="A50" s="414"/>
      <c r="B50" s="706" t="s">
        <v>685</v>
      </c>
      <c r="C50" s="669"/>
      <c r="D50" s="670">
        <v>46</v>
      </c>
      <c r="E50" s="672" t="s">
        <v>721</v>
      </c>
      <c r="F50" s="742">
        <f>旅行・観光消費動向調査!Q58/旅行・観光消費動向調査!$Q$25</f>
        <v>3.8912485359686971E-2</v>
      </c>
      <c r="G50" s="750">
        <f>$F$21*旅行・観光消費動向調査!AA58</f>
        <v>4.0635878967139587E-3</v>
      </c>
      <c r="H50" s="742">
        <f t="shared" si="0"/>
        <v>4.2976073256400932E-2</v>
      </c>
      <c r="I50" s="423"/>
      <c r="J50" s="742">
        <f t="shared" si="1"/>
        <v>4.2976073256400932E-2</v>
      </c>
      <c r="K50" s="630"/>
    </row>
    <row r="51" spans="1:12">
      <c r="A51" s="414"/>
      <c r="B51" s="705" t="s">
        <v>685</v>
      </c>
      <c r="C51" s="673"/>
      <c r="D51" s="667">
        <v>47</v>
      </c>
      <c r="E51" s="668" t="s">
        <v>722</v>
      </c>
      <c r="F51" s="743">
        <f>旅行・観光消費動向調査!Q59/旅行・観光消費動向調査!$Q$25</f>
        <v>2.7419359174558158E-3</v>
      </c>
      <c r="G51" s="427"/>
      <c r="H51" s="743">
        <f t="shared" si="0"/>
        <v>2.7419359174558158E-3</v>
      </c>
      <c r="I51" s="762">
        <f>SUM(H44:H51)</f>
        <v>0.18217493713942359</v>
      </c>
      <c r="J51" s="743">
        <f t="shared" si="1"/>
        <v>2.7419359174558158E-3</v>
      </c>
      <c r="K51" s="770">
        <f>SUM(J44:J51)</f>
        <v>0.18217493713942359</v>
      </c>
    </row>
    <row r="52" spans="1:12">
      <c r="A52" s="414"/>
      <c r="B52" s="706" t="s">
        <v>685</v>
      </c>
      <c r="C52" s="729" t="s">
        <v>723</v>
      </c>
      <c r="D52" s="670">
        <v>48</v>
      </c>
      <c r="E52" s="672" t="s">
        <v>724</v>
      </c>
      <c r="F52" s="742">
        <f>旅行・観光消費動向調査!Q60/旅行・観光消費動向調査!$Q$25</f>
        <v>1.6898414424825231E-3</v>
      </c>
      <c r="G52" s="424"/>
      <c r="H52" s="742">
        <f t="shared" si="0"/>
        <v>1.6898414424825231E-3</v>
      </c>
      <c r="I52" s="423"/>
      <c r="J52" s="742">
        <f t="shared" si="1"/>
        <v>1.6898414424825231E-3</v>
      </c>
      <c r="K52" s="630"/>
    </row>
    <row r="53" spans="1:12">
      <c r="A53" s="414"/>
      <c r="B53" s="706" t="s">
        <v>685</v>
      </c>
      <c r="C53" s="669"/>
      <c r="D53" s="670">
        <v>49</v>
      </c>
      <c r="E53" s="672" t="s">
        <v>725</v>
      </c>
      <c r="F53" s="742">
        <f>旅行・観光消費動向調査!Q61/旅行・観光消費動向調査!$Q$25</f>
        <v>1.6106309239224351E-2</v>
      </c>
      <c r="G53" s="750">
        <f>$F$21*旅行・観光消費動向調査!AA61</f>
        <v>1.6890749498407296E-3</v>
      </c>
      <c r="H53" s="742">
        <f t="shared" si="0"/>
        <v>1.779538418906508E-2</v>
      </c>
      <c r="I53" s="423"/>
      <c r="J53" s="742">
        <f t="shared" si="1"/>
        <v>1.779538418906508E-2</v>
      </c>
      <c r="K53" s="630"/>
    </row>
    <row r="54" spans="1:12">
      <c r="A54" s="414"/>
      <c r="B54" s="706" t="s">
        <v>685</v>
      </c>
      <c r="C54" s="669"/>
      <c r="D54" s="670">
        <v>50</v>
      </c>
      <c r="E54" s="672" t="s">
        <v>726</v>
      </c>
      <c r="F54" s="742">
        <f>旅行・観光消費動向調査!Q62/旅行・観光消費動向調査!$Q$25</f>
        <v>1.8798923851692084E-3</v>
      </c>
      <c r="G54" s="424"/>
      <c r="H54" s="742">
        <f t="shared" si="0"/>
        <v>1.8798923851692084E-3</v>
      </c>
      <c r="I54" s="760">
        <f>SUM(H52:H54)</f>
        <v>2.1365118016716811E-2</v>
      </c>
      <c r="J54" s="742">
        <f t="shared" si="1"/>
        <v>1.8798923851692084E-3</v>
      </c>
      <c r="K54" s="768">
        <f>SUM(J52:J54)</f>
        <v>2.1365118016716811E-2</v>
      </c>
      <c r="L54" s="1090"/>
    </row>
    <row r="55" spans="1:12">
      <c r="B55" s="675" t="s">
        <v>661</v>
      </c>
      <c r="C55" s="676"/>
      <c r="D55" s="677"/>
      <c r="E55" s="678" t="s">
        <v>727</v>
      </c>
      <c r="F55" s="679"/>
      <c r="G55" s="680"/>
      <c r="H55" s="679"/>
      <c r="I55" s="681"/>
      <c r="J55" s="679"/>
      <c r="K55" s="682"/>
    </row>
    <row r="56" spans="1:12">
      <c r="B56" s="651" t="s">
        <v>676</v>
      </c>
      <c r="C56" s="652"/>
      <c r="D56" s="683"/>
      <c r="E56" s="684" t="s">
        <v>728</v>
      </c>
      <c r="F56" s="685"/>
      <c r="G56" s="686"/>
      <c r="H56" s="685"/>
      <c r="I56" s="687"/>
      <c r="J56" s="685"/>
      <c r="K56" s="688"/>
    </row>
    <row r="57" spans="1:12">
      <c r="B57" s="651" t="s">
        <v>729</v>
      </c>
      <c r="C57" s="652"/>
      <c r="D57" s="689"/>
      <c r="E57" s="684" t="s">
        <v>730</v>
      </c>
      <c r="F57" s="685"/>
      <c r="G57" s="686"/>
      <c r="H57" s="685"/>
      <c r="I57" s="687"/>
      <c r="J57" s="685"/>
      <c r="K57" s="688"/>
    </row>
    <row r="58" spans="1:12">
      <c r="A58" s="414"/>
      <c r="B58" s="708" t="s">
        <v>680</v>
      </c>
      <c r="C58" s="690"/>
      <c r="D58" s="691"/>
      <c r="E58" s="736" t="s">
        <v>861</v>
      </c>
      <c r="F58" s="744">
        <f>F21</f>
        <v>5.7779507335311175E-2</v>
      </c>
      <c r="G58" s="427"/>
      <c r="H58" s="429"/>
      <c r="I58" s="428"/>
      <c r="J58" s="429"/>
      <c r="K58" s="632"/>
    </row>
    <row r="59" spans="1:12">
      <c r="A59" s="414"/>
      <c r="B59" s="709" t="s">
        <v>680</v>
      </c>
      <c r="C59" s="692"/>
      <c r="D59" s="693"/>
      <c r="E59" s="731" t="s">
        <v>862</v>
      </c>
      <c r="F59" s="745">
        <f>SUM(F22:F32)</f>
        <v>0.31432169231034884</v>
      </c>
      <c r="G59" s="754">
        <f>SUM(G22:G32)</f>
        <v>2.1719103564794832E-2</v>
      </c>
      <c r="H59" s="430"/>
      <c r="I59" s="763">
        <f>SUM(I22:I32)</f>
        <v>0.33604079587514363</v>
      </c>
      <c r="J59" s="430"/>
      <c r="K59" s="771">
        <f>SUM(K22:K32)</f>
        <v>0.29439445656338503</v>
      </c>
    </row>
    <row r="60" spans="1:12">
      <c r="A60" s="414"/>
      <c r="B60" s="721" t="s">
        <v>680</v>
      </c>
      <c r="C60" s="722"/>
      <c r="D60" s="723"/>
      <c r="E60" s="738" t="s">
        <v>863</v>
      </c>
      <c r="F60" s="724"/>
      <c r="G60" s="725"/>
      <c r="H60" s="724"/>
      <c r="I60" s="726"/>
      <c r="J60" s="724"/>
      <c r="K60" s="727"/>
    </row>
    <row r="61" spans="1:12">
      <c r="A61" s="414"/>
      <c r="B61" s="710" t="s">
        <v>680</v>
      </c>
      <c r="C61" s="695"/>
      <c r="D61" s="694"/>
      <c r="E61" s="732" t="s">
        <v>864</v>
      </c>
      <c r="F61" s="746">
        <f>F34</f>
        <v>0.17881573426647335</v>
      </c>
      <c r="G61" s="755">
        <f>SUM(G34)</f>
        <v>1.8533285642739015E-2</v>
      </c>
      <c r="H61" s="432"/>
      <c r="I61" s="764">
        <f>SUM(I34)</f>
        <v>0.19734901990921236</v>
      </c>
      <c r="J61" s="432"/>
      <c r="K61" s="772">
        <f>SUM(K34)</f>
        <v>0.19734901990921236</v>
      </c>
    </row>
    <row r="62" spans="1:12">
      <c r="A62" s="414"/>
      <c r="B62" s="711" t="s">
        <v>700</v>
      </c>
      <c r="C62" s="696"/>
      <c r="D62" s="697"/>
      <c r="E62" s="733" t="s">
        <v>865</v>
      </c>
      <c r="F62" s="746">
        <f>SUM(F35:F43)</f>
        <v>0.26083657468261712</v>
      </c>
      <c r="G62" s="756">
        <f>SUM(G35:G43)</f>
        <v>0</v>
      </c>
      <c r="H62" s="433"/>
      <c r="I62" s="765">
        <f>SUM(I35:I43)</f>
        <v>0.26083657468261712</v>
      </c>
      <c r="J62" s="433"/>
      <c r="K62" s="773">
        <f>SUM(K35:K43)</f>
        <v>0.26083657468261712</v>
      </c>
    </row>
    <row r="63" spans="1:12">
      <c r="A63" s="414"/>
      <c r="B63" s="711" t="s">
        <v>700</v>
      </c>
      <c r="C63" s="696"/>
      <c r="D63" s="697"/>
      <c r="E63" s="733" t="s">
        <v>866</v>
      </c>
      <c r="F63" s="746">
        <f>SUM(F44:F51)</f>
        <v>0.16655282397321147</v>
      </c>
      <c r="G63" s="756">
        <f>SUM(G44:G51)</f>
        <v>1.5622113166212113E-2</v>
      </c>
      <c r="H63" s="433"/>
      <c r="I63" s="765">
        <f>SUM(I44:I51)</f>
        <v>0.18217493713942359</v>
      </c>
      <c r="J63" s="433"/>
      <c r="K63" s="773">
        <f>SUM(K44:K51)</f>
        <v>0.18217493713942359</v>
      </c>
    </row>
    <row r="64" spans="1:12">
      <c r="A64" s="414"/>
      <c r="B64" s="712" t="s">
        <v>680</v>
      </c>
      <c r="C64" s="698"/>
      <c r="D64" s="699"/>
      <c r="E64" s="734" t="s">
        <v>867</v>
      </c>
      <c r="F64" s="747">
        <f>SUM(F52:F54)</f>
        <v>1.9676043066876085E-2</v>
      </c>
      <c r="G64" s="757">
        <f>SUM(G52:G54)</f>
        <v>1.6890749498407296E-3</v>
      </c>
      <c r="H64" s="434"/>
      <c r="I64" s="766">
        <f>SUM(I52:I54)</f>
        <v>2.1365118016716811E-2</v>
      </c>
      <c r="J64" s="434"/>
      <c r="K64" s="774">
        <f>SUM(K52:K54)</f>
        <v>2.1365118016716811E-2</v>
      </c>
      <c r="L64" s="1089"/>
    </row>
    <row r="65" spans="1:12" ht="12.75" thickBot="1">
      <c r="A65" s="414"/>
      <c r="B65" s="713" t="s">
        <v>680</v>
      </c>
      <c r="C65" s="700"/>
      <c r="D65" s="701"/>
      <c r="E65" s="735" t="s">
        <v>731</v>
      </c>
      <c r="F65" s="748">
        <f>SUM(F58:F64)</f>
        <v>0.99798237563483805</v>
      </c>
      <c r="G65" s="633"/>
      <c r="H65" s="634"/>
      <c r="I65" s="767">
        <f>SUM(I59:I64)</f>
        <v>0.99776644562311345</v>
      </c>
      <c r="J65" s="634"/>
      <c r="K65" s="1091">
        <f>SUM(K59:K64)</f>
        <v>0.95612010631135491</v>
      </c>
      <c r="L65" s="1089"/>
    </row>
    <row r="66" spans="1:12">
      <c r="A66" s="414"/>
      <c r="F66" s="435"/>
      <c r="G66" s="437"/>
    </row>
    <row r="67" spans="1:12" ht="18" customHeight="1">
      <c r="A67" s="414"/>
      <c r="B67" s="436"/>
      <c r="C67" s="436"/>
      <c r="F67" s="414"/>
    </row>
    <row r="68" spans="1:12">
      <c r="A68" s="414"/>
      <c r="F68" s="414"/>
    </row>
  </sheetData>
  <sheetProtection sheet="1" objects="1" scenarios="1" selectLockedCells="1" selectUnlockedCells="1"/>
  <mergeCells count="3">
    <mergeCell ref="J3:K3"/>
    <mergeCell ref="B3:B4"/>
    <mergeCell ref="C3:E4"/>
  </mergeCells>
  <phoneticPr fontId="2"/>
  <pageMargins left="0.59055118110236227" right="0.59055118110236227" top="0.59055118110236227" bottom="0.59055118110236227" header="0.51181102362204722" footer="0.51181102362204722"/>
  <pageSetup paperSize="8" orientation="landscape" horizontalDpi="300" verticalDpi="300"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1:AA70"/>
  <sheetViews>
    <sheetView showGridLines="0" view="pageBreakPreview" zoomScale="205" zoomScaleNormal="130" zoomScaleSheetLayoutView="205" workbookViewId="0">
      <pane xSplit="1" ySplit="5" topLeftCell="B6" activePane="bottomRight" state="frozen"/>
      <selection activeCell="H2" sqref="H2:J2"/>
      <selection pane="topRight" activeCell="H2" sqref="H2:J2"/>
      <selection pane="bottomLeft" activeCell="H2" sqref="H2:J2"/>
      <selection pane="bottomRight" activeCell="A2" sqref="A2"/>
    </sheetView>
  </sheetViews>
  <sheetFormatPr defaultColWidth="9" defaultRowHeight="13.5"/>
  <cols>
    <col min="1" max="1" width="31.75" style="462" customWidth="1"/>
    <col min="2" max="25" width="7.625" style="445" customWidth="1"/>
    <col min="26" max="27" width="9" style="444"/>
    <col min="28" max="16384" width="9" style="445"/>
  </cols>
  <sheetData>
    <row r="1" spans="1:27" s="440" customFormat="1" ht="36" customHeight="1">
      <c r="A1" s="438" t="s">
        <v>927</v>
      </c>
      <c r="B1" s="1342" t="s">
        <v>732</v>
      </c>
      <c r="C1" s="1342"/>
      <c r="D1" s="1342"/>
      <c r="E1" s="1342"/>
      <c r="F1" s="1342"/>
      <c r="G1" s="1342"/>
      <c r="H1" s="1342"/>
      <c r="I1" s="1342"/>
      <c r="J1" s="1342"/>
      <c r="K1" s="1342"/>
      <c r="L1" s="1342"/>
      <c r="M1" s="1342"/>
      <c r="N1" s="1342"/>
      <c r="O1" s="1342"/>
      <c r="P1" s="1342"/>
      <c r="Q1" s="1342"/>
      <c r="R1" s="1342"/>
      <c r="S1" s="1342"/>
      <c r="T1" s="1342"/>
      <c r="U1" s="1342"/>
      <c r="V1" s="1342"/>
      <c r="W1" s="1342"/>
      <c r="X1" s="1342"/>
      <c r="Y1" s="1342"/>
      <c r="Z1" s="439"/>
      <c r="AA1" s="439"/>
    </row>
    <row r="2" spans="1:27" ht="13.5" customHeight="1" thickBot="1">
      <c r="A2" s="441"/>
      <c r="B2" s="442"/>
      <c r="C2" s="442"/>
      <c r="D2" s="442"/>
      <c r="E2" s="442"/>
      <c r="F2" s="442"/>
      <c r="G2" s="442"/>
      <c r="H2" s="442"/>
      <c r="I2" s="442"/>
      <c r="J2" s="442"/>
      <c r="K2" s="442"/>
      <c r="L2" s="442"/>
      <c r="M2" s="443" t="s">
        <v>733</v>
      </c>
      <c r="N2" s="442"/>
      <c r="O2" s="442"/>
      <c r="P2" s="442"/>
      <c r="Q2" s="442"/>
      <c r="R2" s="442"/>
      <c r="S2" s="442"/>
      <c r="T2" s="442"/>
      <c r="U2" s="442"/>
      <c r="V2" s="442"/>
      <c r="W2" s="442"/>
      <c r="X2" s="442"/>
      <c r="Y2" s="443" t="s">
        <v>733</v>
      </c>
    </row>
    <row r="3" spans="1:27" s="447" customFormat="1" ht="12.75" customHeight="1">
      <c r="A3" s="775"/>
      <c r="B3" s="788" t="s">
        <v>734</v>
      </c>
      <c r="C3" s="789"/>
      <c r="D3" s="789"/>
      <c r="E3" s="789"/>
      <c r="F3" s="789"/>
      <c r="G3" s="789"/>
      <c r="H3" s="789"/>
      <c r="I3" s="789"/>
      <c r="J3" s="789"/>
      <c r="K3" s="789"/>
      <c r="L3" s="789"/>
      <c r="M3" s="789"/>
      <c r="N3" s="788" t="s">
        <v>735</v>
      </c>
      <c r="O3" s="789"/>
      <c r="P3" s="789"/>
      <c r="Q3" s="789"/>
      <c r="R3" s="789"/>
      <c r="S3" s="789"/>
      <c r="T3" s="789"/>
      <c r="U3" s="789"/>
      <c r="V3" s="789"/>
      <c r="W3" s="789"/>
      <c r="X3" s="789"/>
      <c r="Y3" s="790"/>
      <c r="Z3" s="446"/>
      <c r="AA3" s="446"/>
    </row>
    <row r="4" spans="1:27" s="447" customFormat="1" ht="12.75" customHeight="1">
      <c r="A4" s="776"/>
      <c r="B4" s="791"/>
      <c r="C4" s="792"/>
      <c r="D4" s="792"/>
      <c r="E4" s="1343" t="s">
        <v>736</v>
      </c>
      <c r="F4" s="793"/>
      <c r="G4" s="793"/>
      <c r="H4" s="1343" t="s">
        <v>737</v>
      </c>
      <c r="I4" s="794"/>
      <c r="J4" s="794"/>
      <c r="K4" s="795" t="s">
        <v>738</v>
      </c>
      <c r="L4" s="793"/>
      <c r="M4" s="793"/>
      <c r="N4" s="791"/>
      <c r="O4" s="792"/>
      <c r="P4" s="792"/>
      <c r="Q4" s="1343" t="s">
        <v>736</v>
      </c>
      <c r="R4" s="793"/>
      <c r="S4" s="793"/>
      <c r="T4" s="1343" t="s">
        <v>737</v>
      </c>
      <c r="U4" s="794"/>
      <c r="V4" s="794"/>
      <c r="W4" s="795" t="s">
        <v>738</v>
      </c>
      <c r="X4" s="793"/>
      <c r="Y4" s="796"/>
      <c r="Z4" s="446"/>
      <c r="AA4" s="446"/>
    </row>
    <row r="5" spans="1:27" s="447" customFormat="1" ht="24" customHeight="1" thickBot="1">
      <c r="A5" s="787"/>
      <c r="B5" s="797"/>
      <c r="C5" s="798" t="s">
        <v>739</v>
      </c>
      <c r="D5" s="799" t="s">
        <v>740</v>
      </c>
      <c r="E5" s="1344"/>
      <c r="F5" s="798" t="s">
        <v>739</v>
      </c>
      <c r="G5" s="799" t="s">
        <v>740</v>
      </c>
      <c r="H5" s="1344"/>
      <c r="I5" s="798" t="s">
        <v>739</v>
      </c>
      <c r="J5" s="799" t="s">
        <v>740</v>
      </c>
      <c r="K5" s="797"/>
      <c r="L5" s="798" t="s">
        <v>739</v>
      </c>
      <c r="M5" s="799" t="s">
        <v>740</v>
      </c>
      <c r="N5" s="797"/>
      <c r="O5" s="798" t="s">
        <v>739</v>
      </c>
      <c r="P5" s="799" t="s">
        <v>740</v>
      </c>
      <c r="Q5" s="1344"/>
      <c r="R5" s="798" t="s">
        <v>739</v>
      </c>
      <c r="S5" s="799" t="s">
        <v>740</v>
      </c>
      <c r="T5" s="1344"/>
      <c r="U5" s="798" t="s">
        <v>739</v>
      </c>
      <c r="V5" s="799" t="s">
        <v>740</v>
      </c>
      <c r="W5" s="797"/>
      <c r="X5" s="798" t="s">
        <v>739</v>
      </c>
      <c r="Y5" s="800" t="s">
        <v>740</v>
      </c>
      <c r="Z5" s="446"/>
      <c r="AA5" s="446"/>
    </row>
    <row r="6" spans="1:27" ht="10.5" customHeight="1" thickTop="1">
      <c r="A6" s="786" t="s">
        <v>741</v>
      </c>
      <c r="B6" s="449">
        <v>21721138.147</v>
      </c>
      <c r="C6" s="448">
        <v>19167653.827</v>
      </c>
      <c r="D6" s="448">
        <v>2553484.3190000001</v>
      </c>
      <c r="E6" s="448">
        <v>14904466.810000001</v>
      </c>
      <c r="F6" s="448">
        <v>12832405.955</v>
      </c>
      <c r="G6" s="448">
        <v>2072060.855</v>
      </c>
      <c r="H6" s="448">
        <v>3754335.6120000002</v>
      </c>
      <c r="I6" s="448">
        <v>3651017.7850000001</v>
      </c>
      <c r="J6" s="448">
        <v>103317.82799999999</v>
      </c>
      <c r="K6" s="448">
        <v>3062335.7239999999</v>
      </c>
      <c r="L6" s="448">
        <v>2684230.088</v>
      </c>
      <c r="M6" s="448">
        <v>378105.636</v>
      </c>
      <c r="N6" s="449">
        <v>5063382.2850000001</v>
      </c>
      <c r="O6" s="448">
        <v>4698218.82</v>
      </c>
      <c r="P6" s="448">
        <v>365163.46500000003</v>
      </c>
      <c r="Q6" s="448">
        <v>3787920.5950000002</v>
      </c>
      <c r="R6" s="448">
        <v>3441243.3459999999</v>
      </c>
      <c r="S6" s="448">
        <v>346677.24900000001</v>
      </c>
      <c r="T6" s="448">
        <v>624606.34</v>
      </c>
      <c r="U6" s="448">
        <v>619487.00100000005</v>
      </c>
      <c r="V6" s="448">
        <v>5119.3389999999999</v>
      </c>
      <c r="W6" s="448">
        <v>650855.35100000002</v>
      </c>
      <c r="X6" s="448">
        <v>637488.473</v>
      </c>
      <c r="Y6" s="777">
        <v>13366.877</v>
      </c>
    </row>
    <row r="7" spans="1:27" ht="10.5" customHeight="1">
      <c r="A7" s="801" t="s">
        <v>742</v>
      </c>
      <c r="B7" s="802">
        <v>2208483.852</v>
      </c>
      <c r="C7" s="803">
        <v>1981072.2080000001</v>
      </c>
      <c r="D7" s="803">
        <v>227411.644</v>
      </c>
      <c r="E7" s="803">
        <v>1382303.075</v>
      </c>
      <c r="F7" s="803">
        <v>1188465.926</v>
      </c>
      <c r="G7" s="803">
        <v>193837.149</v>
      </c>
      <c r="H7" s="803">
        <v>610789.473</v>
      </c>
      <c r="I7" s="803">
        <v>600532.90800000005</v>
      </c>
      <c r="J7" s="803">
        <v>10256.565000000001</v>
      </c>
      <c r="K7" s="803">
        <v>215391.30300000001</v>
      </c>
      <c r="L7" s="803">
        <v>192073.37400000001</v>
      </c>
      <c r="M7" s="803">
        <v>23317.93</v>
      </c>
      <c r="N7" s="802">
        <v>706743.81099999999</v>
      </c>
      <c r="O7" s="803">
        <v>656069.39300000004</v>
      </c>
      <c r="P7" s="803">
        <v>50674.417999999998</v>
      </c>
      <c r="Q7" s="803">
        <v>507540.31599999999</v>
      </c>
      <c r="R7" s="803">
        <v>458708.55900000001</v>
      </c>
      <c r="S7" s="803">
        <v>48831.756999999998</v>
      </c>
      <c r="T7" s="803">
        <v>159948.53700000001</v>
      </c>
      <c r="U7" s="803">
        <v>158988.674</v>
      </c>
      <c r="V7" s="803">
        <v>959.86300000000006</v>
      </c>
      <c r="W7" s="803">
        <v>39254.957999999999</v>
      </c>
      <c r="X7" s="803">
        <v>38372.160000000003</v>
      </c>
      <c r="Y7" s="804">
        <v>882.798</v>
      </c>
    </row>
    <row r="8" spans="1:27" ht="10.5" customHeight="1">
      <c r="A8" s="801" t="s">
        <v>743</v>
      </c>
      <c r="B8" s="802">
        <v>363336.473</v>
      </c>
      <c r="C8" s="803">
        <v>343076.96899999998</v>
      </c>
      <c r="D8" s="803">
        <v>20259.504000000001</v>
      </c>
      <c r="E8" s="803">
        <v>162669.76699999999</v>
      </c>
      <c r="F8" s="803">
        <v>147824.149</v>
      </c>
      <c r="G8" s="803">
        <v>14845.618</v>
      </c>
      <c r="H8" s="803">
        <v>162292.86199999999</v>
      </c>
      <c r="I8" s="803">
        <v>159536.57</v>
      </c>
      <c r="J8" s="803">
        <v>2756.2910000000002</v>
      </c>
      <c r="K8" s="803">
        <v>38373.845000000001</v>
      </c>
      <c r="L8" s="803">
        <v>35716.25</v>
      </c>
      <c r="M8" s="803">
        <v>2657.5949999999998</v>
      </c>
      <c r="N8" s="802">
        <v>139066.359</v>
      </c>
      <c r="O8" s="803">
        <v>129784.622</v>
      </c>
      <c r="P8" s="803">
        <v>9281.7379999999994</v>
      </c>
      <c r="Q8" s="803">
        <v>90515.254000000001</v>
      </c>
      <c r="R8" s="803">
        <v>81838.187999999995</v>
      </c>
      <c r="S8" s="803">
        <v>8677.0660000000007</v>
      </c>
      <c r="T8" s="803">
        <v>39745.267</v>
      </c>
      <c r="U8" s="803">
        <v>39440.315999999999</v>
      </c>
      <c r="V8" s="803">
        <v>304.95100000000002</v>
      </c>
      <c r="W8" s="803">
        <v>8805.8389999999999</v>
      </c>
      <c r="X8" s="803">
        <v>8506.1180000000004</v>
      </c>
      <c r="Y8" s="804">
        <v>299.721</v>
      </c>
    </row>
    <row r="9" spans="1:27" ht="10.5" customHeight="1">
      <c r="A9" s="801" t="s">
        <v>744</v>
      </c>
      <c r="B9" s="802">
        <v>368775.78899999999</v>
      </c>
      <c r="C9" s="803">
        <v>347594.89</v>
      </c>
      <c r="D9" s="803">
        <v>21180.899000000001</v>
      </c>
      <c r="E9" s="803">
        <v>218192.67600000001</v>
      </c>
      <c r="F9" s="803">
        <v>202877.52900000001</v>
      </c>
      <c r="G9" s="803">
        <v>15315.147000000001</v>
      </c>
      <c r="H9" s="803">
        <v>114546.959</v>
      </c>
      <c r="I9" s="803">
        <v>112213.962</v>
      </c>
      <c r="J9" s="803">
        <v>2332.9969999999998</v>
      </c>
      <c r="K9" s="803">
        <v>36036.154000000002</v>
      </c>
      <c r="L9" s="803">
        <v>32503.399000000001</v>
      </c>
      <c r="M9" s="803">
        <v>3532.7550000000001</v>
      </c>
      <c r="N9" s="802">
        <v>155732.92800000001</v>
      </c>
      <c r="O9" s="803">
        <v>148899.17800000001</v>
      </c>
      <c r="P9" s="803">
        <v>6833.7489999999998</v>
      </c>
      <c r="Q9" s="803">
        <v>112141.242</v>
      </c>
      <c r="R9" s="803">
        <v>105410.55899999999</v>
      </c>
      <c r="S9" s="803">
        <v>6730.6819999999998</v>
      </c>
      <c r="T9" s="803">
        <v>30168.744999999999</v>
      </c>
      <c r="U9" s="803">
        <v>30094.822</v>
      </c>
      <c r="V9" s="803">
        <v>73.923000000000002</v>
      </c>
      <c r="W9" s="803">
        <v>13422.941000000001</v>
      </c>
      <c r="X9" s="803">
        <v>13393.797</v>
      </c>
      <c r="Y9" s="804">
        <v>29.143999999999998</v>
      </c>
    </row>
    <row r="10" spans="1:27" ht="10.5" customHeight="1">
      <c r="A10" s="801" t="s">
        <v>745</v>
      </c>
      <c r="B10" s="802">
        <v>428421.63699999999</v>
      </c>
      <c r="C10" s="803">
        <v>357962.929</v>
      </c>
      <c r="D10" s="803">
        <v>70458.707999999999</v>
      </c>
      <c r="E10" s="803">
        <v>306845.50300000003</v>
      </c>
      <c r="F10" s="803">
        <v>243365.587</v>
      </c>
      <c r="G10" s="803">
        <v>63479.915999999997</v>
      </c>
      <c r="H10" s="803">
        <v>90583.047999999995</v>
      </c>
      <c r="I10" s="803">
        <v>89818.296000000002</v>
      </c>
      <c r="J10" s="803">
        <v>764.75199999999995</v>
      </c>
      <c r="K10" s="803">
        <v>30993.085999999999</v>
      </c>
      <c r="L10" s="803">
        <v>24779.045999999998</v>
      </c>
      <c r="M10" s="803">
        <v>6214.04</v>
      </c>
      <c r="N10" s="802">
        <v>111322.894</v>
      </c>
      <c r="O10" s="803">
        <v>99218.784</v>
      </c>
      <c r="P10" s="803">
        <v>12104.11</v>
      </c>
      <c r="Q10" s="803">
        <v>84963.63</v>
      </c>
      <c r="R10" s="803">
        <v>73447.023000000001</v>
      </c>
      <c r="S10" s="803">
        <v>11516.607</v>
      </c>
      <c r="T10" s="803">
        <v>24619.097000000002</v>
      </c>
      <c r="U10" s="803">
        <v>24112.092000000001</v>
      </c>
      <c r="V10" s="803">
        <v>507.005</v>
      </c>
      <c r="W10" s="803">
        <v>1740.1669999999999</v>
      </c>
      <c r="X10" s="803">
        <v>1659.6690000000001</v>
      </c>
      <c r="Y10" s="804">
        <v>80.498999999999995</v>
      </c>
    </row>
    <row r="11" spans="1:27" ht="10.5" customHeight="1">
      <c r="A11" s="801" t="s">
        <v>746</v>
      </c>
      <c r="B11" s="802">
        <v>170677.416</v>
      </c>
      <c r="C11" s="803">
        <v>140097.508</v>
      </c>
      <c r="D11" s="803">
        <v>30579.907999999999</v>
      </c>
      <c r="E11" s="803">
        <v>120608.72900000001</v>
      </c>
      <c r="F11" s="803">
        <v>91098.785000000003</v>
      </c>
      <c r="G11" s="803">
        <v>29509.944</v>
      </c>
      <c r="H11" s="803">
        <v>35756.637999999999</v>
      </c>
      <c r="I11" s="803">
        <v>35548.112000000001</v>
      </c>
      <c r="J11" s="803">
        <v>208.52600000000001</v>
      </c>
      <c r="K11" s="803">
        <v>14312.048000000001</v>
      </c>
      <c r="L11" s="803">
        <v>13450.61</v>
      </c>
      <c r="M11" s="803">
        <v>861.43799999999999</v>
      </c>
      <c r="N11" s="802">
        <v>26073.9</v>
      </c>
      <c r="O11" s="803">
        <v>21598.257000000001</v>
      </c>
      <c r="P11" s="803">
        <v>4475.643</v>
      </c>
      <c r="Q11" s="803">
        <v>20066.687999999998</v>
      </c>
      <c r="R11" s="803">
        <v>15591.045</v>
      </c>
      <c r="S11" s="803">
        <v>4475.643</v>
      </c>
      <c r="T11" s="803">
        <v>5664.8590000000004</v>
      </c>
      <c r="U11" s="803">
        <v>5664.8590000000004</v>
      </c>
      <c r="V11" s="803" t="s">
        <v>925</v>
      </c>
      <c r="W11" s="803">
        <v>342.35300000000001</v>
      </c>
      <c r="X11" s="803">
        <v>342.35300000000001</v>
      </c>
      <c r="Y11" s="804" t="s">
        <v>925</v>
      </c>
    </row>
    <row r="12" spans="1:27" ht="10.5" customHeight="1">
      <c r="A12" s="801" t="s">
        <v>747</v>
      </c>
      <c r="B12" s="802">
        <v>57928.999000000003</v>
      </c>
      <c r="C12" s="803">
        <v>50492.65</v>
      </c>
      <c r="D12" s="803">
        <v>7436.3490000000002</v>
      </c>
      <c r="E12" s="803">
        <v>42220.565999999999</v>
      </c>
      <c r="F12" s="803">
        <v>35975.322999999997</v>
      </c>
      <c r="G12" s="803">
        <v>6245.2430000000004</v>
      </c>
      <c r="H12" s="803">
        <v>11444.06</v>
      </c>
      <c r="I12" s="803">
        <v>11246.254999999999</v>
      </c>
      <c r="J12" s="803">
        <v>197.80500000000001</v>
      </c>
      <c r="K12" s="803">
        <v>4264.3720000000003</v>
      </c>
      <c r="L12" s="803">
        <v>3271.0709999999999</v>
      </c>
      <c r="M12" s="803">
        <v>993.30100000000004</v>
      </c>
      <c r="N12" s="802">
        <v>8337.4429999999993</v>
      </c>
      <c r="O12" s="803">
        <v>7554.5330000000004</v>
      </c>
      <c r="P12" s="803">
        <v>782.91099999999994</v>
      </c>
      <c r="Q12" s="803">
        <v>6803.54</v>
      </c>
      <c r="R12" s="803">
        <v>6020.6289999999999</v>
      </c>
      <c r="S12" s="803">
        <v>782.91099999999994</v>
      </c>
      <c r="T12" s="803">
        <v>962.29300000000001</v>
      </c>
      <c r="U12" s="803">
        <v>962.29300000000001</v>
      </c>
      <c r="V12" s="803" t="s">
        <v>925</v>
      </c>
      <c r="W12" s="803">
        <v>571.61099999999999</v>
      </c>
      <c r="X12" s="803">
        <v>571.61099999999999</v>
      </c>
      <c r="Y12" s="804" t="s">
        <v>925</v>
      </c>
    </row>
    <row r="13" spans="1:27" ht="10.5" customHeight="1">
      <c r="A13" s="801" t="s">
        <v>748</v>
      </c>
      <c r="B13" s="802">
        <v>26979.357</v>
      </c>
      <c r="C13" s="803">
        <v>24175.617999999999</v>
      </c>
      <c r="D13" s="803">
        <v>2803.739</v>
      </c>
      <c r="E13" s="803">
        <v>22191.525000000001</v>
      </c>
      <c r="F13" s="803">
        <v>19764.366000000002</v>
      </c>
      <c r="G13" s="803">
        <v>2427.1590000000001</v>
      </c>
      <c r="H13" s="803">
        <v>2213.0929999999998</v>
      </c>
      <c r="I13" s="803">
        <v>2120.6289999999999</v>
      </c>
      <c r="J13" s="803">
        <v>92.462999999999994</v>
      </c>
      <c r="K13" s="803">
        <v>2574.739</v>
      </c>
      <c r="L13" s="803">
        <v>2290.623</v>
      </c>
      <c r="M13" s="803">
        <v>284.11599999999999</v>
      </c>
      <c r="N13" s="802">
        <v>9308.482</v>
      </c>
      <c r="O13" s="803">
        <v>9057.7330000000002</v>
      </c>
      <c r="P13" s="803">
        <v>250.749</v>
      </c>
      <c r="Q13" s="803">
        <v>8303.0939999999991</v>
      </c>
      <c r="R13" s="803">
        <v>8052.3459999999995</v>
      </c>
      <c r="S13" s="803">
        <v>250.749</v>
      </c>
      <c r="T13" s="803">
        <v>162.99100000000001</v>
      </c>
      <c r="U13" s="803">
        <v>162.99100000000001</v>
      </c>
      <c r="V13" s="803" t="s">
        <v>925</v>
      </c>
      <c r="W13" s="803">
        <v>842.39599999999996</v>
      </c>
      <c r="X13" s="803">
        <v>842.39599999999996</v>
      </c>
      <c r="Y13" s="804" t="s">
        <v>925</v>
      </c>
    </row>
    <row r="14" spans="1:27" ht="10.5" customHeight="1">
      <c r="A14" s="801" t="s">
        <v>749</v>
      </c>
      <c r="B14" s="802">
        <v>60167.591999999997</v>
      </c>
      <c r="C14" s="803">
        <v>55779.627999999997</v>
      </c>
      <c r="D14" s="803">
        <v>4387.9639999999999</v>
      </c>
      <c r="E14" s="803">
        <v>35124.483</v>
      </c>
      <c r="F14" s="803">
        <v>31305.904999999999</v>
      </c>
      <c r="G14" s="803">
        <v>3818.578</v>
      </c>
      <c r="H14" s="803">
        <v>9704.0460000000003</v>
      </c>
      <c r="I14" s="803">
        <v>9704.0460000000003</v>
      </c>
      <c r="J14" s="803" t="s">
        <v>925</v>
      </c>
      <c r="K14" s="803">
        <v>15339.063</v>
      </c>
      <c r="L14" s="803">
        <v>14769.677</v>
      </c>
      <c r="M14" s="803">
        <v>569.38599999999997</v>
      </c>
      <c r="N14" s="802">
        <v>20960.441999999999</v>
      </c>
      <c r="O14" s="803">
        <v>20105.078000000001</v>
      </c>
      <c r="P14" s="803">
        <v>855.36400000000003</v>
      </c>
      <c r="Q14" s="803">
        <v>11778.835999999999</v>
      </c>
      <c r="R14" s="803">
        <v>10923.472</v>
      </c>
      <c r="S14" s="803">
        <v>855.36400000000003</v>
      </c>
      <c r="T14" s="803">
        <v>8944.3490000000002</v>
      </c>
      <c r="U14" s="803">
        <v>8944.3490000000002</v>
      </c>
      <c r="V14" s="803" t="s">
        <v>925</v>
      </c>
      <c r="W14" s="803">
        <v>237.25700000000001</v>
      </c>
      <c r="X14" s="803">
        <v>237.25700000000001</v>
      </c>
      <c r="Y14" s="804" t="s">
        <v>925</v>
      </c>
    </row>
    <row r="15" spans="1:27" ht="10.5" customHeight="1">
      <c r="A15" s="801" t="s">
        <v>750</v>
      </c>
      <c r="B15" s="802">
        <v>299085.027</v>
      </c>
      <c r="C15" s="803">
        <v>278533.89399999997</v>
      </c>
      <c r="D15" s="803">
        <v>20551.132000000001</v>
      </c>
      <c r="E15" s="803">
        <v>197022.663</v>
      </c>
      <c r="F15" s="803">
        <v>181224.32500000001</v>
      </c>
      <c r="G15" s="803">
        <v>15798.338</v>
      </c>
      <c r="H15" s="803">
        <v>85703.383000000002</v>
      </c>
      <c r="I15" s="803">
        <v>84316.123000000007</v>
      </c>
      <c r="J15" s="803">
        <v>1387.259</v>
      </c>
      <c r="K15" s="803">
        <v>16358.981</v>
      </c>
      <c r="L15" s="803">
        <v>12993.447</v>
      </c>
      <c r="M15" s="803">
        <v>3365.5349999999999</v>
      </c>
      <c r="N15" s="802">
        <v>120698.489</v>
      </c>
      <c r="O15" s="803">
        <v>113759.755</v>
      </c>
      <c r="P15" s="803">
        <v>6938.7340000000004</v>
      </c>
      <c r="Q15" s="803">
        <v>96687.565000000002</v>
      </c>
      <c r="R15" s="803">
        <v>89748.831000000006</v>
      </c>
      <c r="S15" s="803">
        <v>6938.7340000000004</v>
      </c>
      <c r="T15" s="803">
        <v>18983.830999999998</v>
      </c>
      <c r="U15" s="803">
        <v>18983.830999999998</v>
      </c>
      <c r="V15" s="803" t="s">
        <v>925</v>
      </c>
      <c r="W15" s="803">
        <v>5027.0929999999998</v>
      </c>
      <c r="X15" s="803">
        <v>5027.0929999999998</v>
      </c>
      <c r="Y15" s="804" t="s">
        <v>925</v>
      </c>
    </row>
    <row r="16" spans="1:27" ht="10.5" customHeight="1">
      <c r="A16" s="801" t="s">
        <v>751</v>
      </c>
      <c r="B16" s="802">
        <v>43738.014000000003</v>
      </c>
      <c r="C16" s="803">
        <v>36421.720999999998</v>
      </c>
      <c r="D16" s="803">
        <v>7316.2939999999999</v>
      </c>
      <c r="E16" s="803">
        <v>32267.291000000001</v>
      </c>
      <c r="F16" s="803">
        <v>25261.482</v>
      </c>
      <c r="G16" s="803">
        <v>7005.8090000000002</v>
      </c>
      <c r="H16" s="803">
        <v>9884.2849999999999</v>
      </c>
      <c r="I16" s="803">
        <v>9573.7999999999993</v>
      </c>
      <c r="J16" s="803">
        <v>310.48500000000001</v>
      </c>
      <c r="K16" s="803">
        <v>1586.4390000000001</v>
      </c>
      <c r="L16" s="803">
        <v>1586.4390000000001</v>
      </c>
      <c r="M16" s="803" t="s">
        <v>925</v>
      </c>
      <c r="N16" s="802">
        <v>7749.2190000000001</v>
      </c>
      <c r="O16" s="803">
        <v>6775.3779999999997</v>
      </c>
      <c r="P16" s="803">
        <v>973.84100000000001</v>
      </c>
      <c r="Q16" s="803">
        <v>5545.723</v>
      </c>
      <c r="R16" s="803">
        <v>4571.8819999999996</v>
      </c>
      <c r="S16" s="803">
        <v>973.84100000000001</v>
      </c>
      <c r="T16" s="803">
        <v>1169.405</v>
      </c>
      <c r="U16" s="803">
        <v>1169.405</v>
      </c>
      <c r="V16" s="803" t="s">
        <v>925</v>
      </c>
      <c r="W16" s="803">
        <v>1034.0909999999999</v>
      </c>
      <c r="X16" s="803">
        <v>1034.0909999999999</v>
      </c>
      <c r="Y16" s="804" t="s">
        <v>925</v>
      </c>
    </row>
    <row r="17" spans="1:27" ht="10.5" customHeight="1">
      <c r="A17" s="801" t="s">
        <v>752</v>
      </c>
      <c r="B17" s="802">
        <v>31769.648000000001</v>
      </c>
      <c r="C17" s="803">
        <v>26079.131000000001</v>
      </c>
      <c r="D17" s="803">
        <v>5690.5169999999998</v>
      </c>
      <c r="E17" s="803">
        <v>28255.677</v>
      </c>
      <c r="F17" s="803">
        <v>23228.67</v>
      </c>
      <c r="G17" s="803">
        <v>5027.0079999999998</v>
      </c>
      <c r="H17" s="803">
        <v>1528.4390000000001</v>
      </c>
      <c r="I17" s="803">
        <v>1528.4390000000001</v>
      </c>
      <c r="J17" s="803" t="s">
        <v>925</v>
      </c>
      <c r="K17" s="803">
        <v>1985.5309999999999</v>
      </c>
      <c r="L17" s="803">
        <v>1322.0219999999999</v>
      </c>
      <c r="M17" s="803">
        <v>663.50900000000001</v>
      </c>
      <c r="N17" s="802">
        <v>4766.5190000000002</v>
      </c>
      <c r="O17" s="803">
        <v>3833.029</v>
      </c>
      <c r="P17" s="803">
        <v>933.48900000000003</v>
      </c>
      <c r="Q17" s="803">
        <v>4335.83</v>
      </c>
      <c r="R17" s="803">
        <v>3402.3409999999999</v>
      </c>
      <c r="S17" s="803">
        <v>933.48900000000003</v>
      </c>
      <c r="T17" s="803" t="s">
        <v>925</v>
      </c>
      <c r="U17" s="803" t="s">
        <v>925</v>
      </c>
      <c r="V17" s="803" t="s">
        <v>925</v>
      </c>
      <c r="W17" s="803">
        <v>430.68900000000002</v>
      </c>
      <c r="X17" s="803">
        <v>430.68900000000002</v>
      </c>
      <c r="Y17" s="804" t="s">
        <v>925</v>
      </c>
    </row>
    <row r="18" spans="1:27" ht="10.5" customHeight="1">
      <c r="A18" s="801" t="s">
        <v>673</v>
      </c>
      <c r="B18" s="802">
        <v>193679.35200000001</v>
      </c>
      <c r="C18" s="803">
        <v>167829.22099999999</v>
      </c>
      <c r="D18" s="803">
        <v>25850.131000000001</v>
      </c>
      <c r="E18" s="803">
        <v>128452.925</v>
      </c>
      <c r="F18" s="803">
        <v>107169.08900000001</v>
      </c>
      <c r="G18" s="803">
        <v>21283.835999999999</v>
      </c>
      <c r="H18" s="803">
        <v>52497.65</v>
      </c>
      <c r="I18" s="803">
        <v>50806.96</v>
      </c>
      <c r="J18" s="803">
        <v>1690.69</v>
      </c>
      <c r="K18" s="803">
        <v>12728.778</v>
      </c>
      <c r="L18" s="803">
        <v>9853.1720000000005</v>
      </c>
      <c r="M18" s="803">
        <v>2875.6060000000002</v>
      </c>
      <c r="N18" s="802">
        <v>55103.283000000003</v>
      </c>
      <c r="O18" s="803">
        <v>50684.095999999998</v>
      </c>
      <c r="P18" s="803">
        <v>4419.1869999999999</v>
      </c>
      <c r="Q18" s="803">
        <v>41229.351999999999</v>
      </c>
      <c r="R18" s="803">
        <v>37247.470999999998</v>
      </c>
      <c r="S18" s="803">
        <v>3981.8809999999999</v>
      </c>
      <c r="T18" s="803">
        <v>12102.959000000001</v>
      </c>
      <c r="U18" s="803">
        <v>12102.959000000001</v>
      </c>
      <c r="V18" s="803" t="s">
        <v>925</v>
      </c>
      <c r="W18" s="803">
        <v>1770.972</v>
      </c>
      <c r="X18" s="803">
        <v>1333.6659999999999</v>
      </c>
      <c r="Y18" s="804">
        <v>437.30599999999998</v>
      </c>
    </row>
    <row r="19" spans="1:27" ht="10.5" customHeight="1">
      <c r="A19" s="801" t="s">
        <v>753</v>
      </c>
      <c r="B19" s="802">
        <v>97529.057000000001</v>
      </c>
      <c r="C19" s="803">
        <v>93099.66</v>
      </c>
      <c r="D19" s="803">
        <v>4429.3969999999999</v>
      </c>
      <c r="E19" s="803">
        <v>52917.186999999998</v>
      </c>
      <c r="F19" s="803">
        <v>49717.565000000002</v>
      </c>
      <c r="G19" s="803">
        <v>3199.6219999999998</v>
      </c>
      <c r="H19" s="803">
        <v>16186.314</v>
      </c>
      <c r="I19" s="803">
        <v>15829.421</v>
      </c>
      <c r="J19" s="803">
        <v>356.89400000000001</v>
      </c>
      <c r="K19" s="803">
        <v>28425.555</v>
      </c>
      <c r="L19" s="803">
        <v>27552.673999999999</v>
      </c>
      <c r="M19" s="803">
        <v>872.88099999999997</v>
      </c>
      <c r="N19" s="802">
        <v>25697.528999999999</v>
      </c>
      <c r="O19" s="803">
        <v>23375.559000000001</v>
      </c>
      <c r="P19" s="803">
        <v>2321.9699999999998</v>
      </c>
      <c r="Q19" s="803">
        <v>15910.174999999999</v>
      </c>
      <c r="R19" s="803">
        <v>13649.683000000001</v>
      </c>
      <c r="S19" s="803">
        <v>2260.4920000000002</v>
      </c>
      <c r="T19" s="803">
        <v>6065.0690000000004</v>
      </c>
      <c r="U19" s="803">
        <v>6039.7190000000001</v>
      </c>
      <c r="V19" s="803">
        <v>25.35</v>
      </c>
      <c r="W19" s="803">
        <v>3722.2860000000001</v>
      </c>
      <c r="X19" s="803">
        <v>3686.1579999999999</v>
      </c>
      <c r="Y19" s="804">
        <v>36.128</v>
      </c>
    </row>
    <row r="20" spans="1:27" ht="10.5" customHeight="1">
      <c r="A20" s="801" t="s">
        <v>754</v>
      </c>
      <c r="B20" s="802">
        <v>66395.490999999995</v>
      </c>
      <c r="C20" s="803">
        <v>59928.389000000003</v>
      </c>
      <c r="D20" s="803">
        <v>6467.1019999999999</v>
      </c>
      <c r="E20" s="803">
        <v>35534.082999999999</v>
      </c>
      <c r="F20" s="803">
        <v>29653.151000000002</v>
      </c>
      <c r="G20" s="803">
        <v>5880.9309999999996</v>
      </c>
      <c r="H20" s="803">
        <v>18448.697</v>
      </c>
      <c r="I20" s="803">
        <v>18290.294999999998</v>
      </c>
      <c r="J20" s="803">
        <v>158.40199999999999</v>
      </c>
      <c r="K20" s="803">
        <v>12412.710999999999</v>
      </c>
      <c r="L20" s="803">
        <v>11984.942999999999</v>
      </c>
      <c r="M20" s="803">
        <v>427.76799999999997</v>
      </c>
      <c r="N20" s="802">
        <v>21926.323</v>
      </c>
      <c r="O20" s="803">
        <v>21423.39</v>
      </c>
      <c r="P20" s="803">
        <v>502.93299999999999</v>
      </c>
      <c r="Q20" s="803">
        <v>9259.3880000000008</v>
      </c>
      <c r="R20" s="803">
        <v>8805.0879999999997</v>
      </c>
      <c r="S20" s="803">
        <v>454.3</v>
      </c>
      <c r="T20" s="803">
        <v>11359.673000000001</v>
      </c>
      <c r="U20" s="803">
        <v>11311.039000000001</v>
      </c>
      <c r="V20" s="803">
        <v>48.634</v>
      </c>
      <c r="W20" s="803">
        <v>1307.2629999999999</v>
      </c>
      <c r="X20" s="803">
        <v>1307.2629999999999</v>
      </c>
      <c r="Y20" s="804" t="s">
        <v>925</v>
      </c>
    </row>
    <row r="21" spans="1:27" ht="10.5" customHeight="1">
      <c r="A21" s="801" t="s">
        <v>755</v>
      </c>
      <c r="B21" s="805">
        <v>183220.739</v>
      </c>
      <c r="C21" s="806">
        <v>157912.66699999999</v>
      </c>
      <c r="D21" s="806">
        <v>25308.072</v>
      </c>
      <c r="E21" s="806">
        <v>109099.014</v>
      </c>
      <c r="F21" s="806">
        <v>87168.888999999996</v>
      </c>
      <c r="G21" s="806">
        <v>21930.125</v>
      </c>
      <c r="H21" s="806">
        <v>50285.932999999997</v>
      </c>
      <c r="I21" s="806">
        <v>49628.116000000002</v>
      </c>
      <c r="J21" s="806">
        <v>657.81600000000003</v>
      </c>
      <c r="K21" s="806">
        <v>23835.792000000001</v>
      </c>
      <c r="L21" s="806">
        <v>21115.661</v>
      </c>
      <c r="M21" s="806">
        <v>2720.13</v>
      </c>
      <c r="N21" s="805">
        <v>55814.608</v>
      </c>
      <c r="O21" s="806">
        <v>53004.665999999997</v>
      </c>
      <c r="P21" s="806">
        <v>2809.942</v>
      </c>
      <c r="Q21" s="806">
        <v>42185.343000000001</v>
      </c>
      <c r="R21" s="806">
        <v>39402.512000000002</v>
      </c>
      <c r="S21" s="806">
        <v>2782.8310000000001</v>
      </c>
      <c r="T21" s="806">
        <v>10241.977000000001</v>
      </c>
      <c r="U21" s="806">
        <v>10214.867</v>
      </c>
      <c r="V21" s="806">
        <v>27.111000000000001</v>
      </c>
      <c r="W21" s="806">
        <v>3387.288</v>
      </c>
      <c r="X21" s="806">
        <v>3387.288</v>
      </c>
      <c r="Y21" s="807" t="s">
        <v>925</v>
      </c>
    </row>
    <row r="22" spans="1:27" ht="10.5" customHeight="1">
      <c r="A22" s="801" t="s">
        <v>756</v>
      </c>
      <c r="B22" s="802">
        <v>18443.226999999999</v>
      </c>
      <c r="C22" s="803">
        <v>13892.012000000001</v>
      </c>
      <c r="D22" s="803">
        <v>4551.2139999999999</v>
      </c>
      <c r="E22" s="803">
        <v>14680.855</v>
      </c>
      <c r="F22" s="803">
        <v>10195.019</v>
      </c>
      <c r="G22" s="803">
        <v>4485.8360000000002</v>
      </c>
      <c r="H22" s="803">
        <v>3508.11</v>
      </c>
      <c r="I22" s="803">
        <v>3499.7150000000001</v>
      </c>
      <c r="J22" s="803">
        <v>8.3949999999999996</v>
      </c>
      <c r="K22" s="803">
        <v>254.262</v>
      </c>
      <c r="L22" s="803">
        <v>197.279</v>
      </c>
      <c r="M22" s="803">
        <v>56.982999999999997</v>
      </c>
      <c r="N22" s="802">
        <v>7164.1019999999999</v>
      </c>
      <c r="O22" s="803">
        <v>6491.0659999999998</v>
      </c>
      <c r="P22" s="803">
        <v>673.03700000000003</v>
      </c>
      <c r="Q22" s="803">
        <v>5878.1620000000003</v>
      </c>
      <c r="R22" s="803">
        <v>5205.125</v>
      </c>
      <c r="S22" s="803">
        <v>673.03700000000003</v>
      </c>
      <c r="T22" s="803">
        <v>166.62200000000001</v>
      </c>
      <c r="U22" s="803">
        <v>166.62200000000001</v>
      </c>
      <c r="V22" s="803" t="s">
        <v>925</v>
      </c>
      <c r="W22" s="803">
        <v>1119.319</v>
      </c>
      <c r="X22" s="803">
        <v>1119.319</v>
      </c>
      <c r="Y22" s="804" t="s">
        <v>925</v>
      </c>
    </row>
    <row r="23" spans="1:27" ht="10.5" customHeight="1">
      <c r="A23" s="801" t="s">
        <v>757</v>
      </c>
      <c r="B23" s="802">
        <v>22877.063999999998</v>
      </c>
      <c r="C23" s="803">
        <v>21035.421999999999</v>
      </c>
      <c r="D23" s="803">
        <v>1841.6420000000001</v>
      </c>
      <c r="E23" s="803">
        <v>8712.92</v>
      </c>
      <c r="F23" s="803">
        <v>7481.8149999999996</v>
      </c>
      <c r="G23" s="803">
        <v>1231.104</v>
      </c>
      <c r="H23" s="803">
        <v>9746.0149999999994</v>
      </c>
      <c r="I23" s="803">
        <v>9456.8700000000008</v>
      </c>
      <c r="J23" s="803">
        <v>289.14499999999998</v>
      </c>
      <c r="K23" s="803">
        <v>4418.13</v>
      </c>
      <c r="L23" s="803">
        <v>4096.7370000000001</v>
      </c>
      <c r="M23" s="803">
        <v>321.39299999999997</v>
      </c>
      <c r="N23" s="802">
        <v>7271.8040000000001</v>
      </c>
      <c r="O23" s="803">
        <v>6886.933</v>
      </c>
      <c r="P23" s="803">
        <v>384.87099999999998</v>
      </c>
      <c r="Q23" s="803">
        <v>2669.9929999999999</v>
      </c>
      <c r="R23" s="803">
        <v>2285.1210000000001</v>
      </c>
      <c r="S23" s="803">
        <v>384.87099999999998</v>
      </c>
      <c r="T23" s="803">
        <v>4159.2839999999997</v>
      </c>
      <c r="U23" s="803">
        <v>4159.2839999999997</v>
      </c>
      <c r="V23" s="803" t="s">
        <v>925</v>
      </c>
      <c r="W23" s="803">
        <v>442.52800000000002</v>
      </c>
      <c r="X23" s="803">
        <v>442.52800000000002</v>
      </c>
      <c r="Y23" s="804" t="s">
        <v>925</v>
      </c>
    </row>
    <row r="24" spans="1:27" ht="10.5" customHeight="1">
      <c r="A24" s="801" t="s">
        <v>758</v>
      </c>
      <c r="B24" s="808">
        <v>141900.448</v>
      </c>
      <c r="C24" s="809">
        <v>122985.232</v>
      </c>
      <c r="D24" s="809">
        <v>18915.216</v>
      </c>
      <c r="E24" s="809">
        <v>85705.24</v>
      </c>
      <c r="F24" s="809">
        <v>69492.054999999993</v>
      </c>
      <c r="G24" s="809">
        <v>16213.184999999999</v>
      </c>
      <c r="H24" s="809">
        <v>37031.807999999997</v>
      </c>
      <c r="I24" s="809">
        <v>36671.531000000003</v>
      </c>
      <c r="J24" s="809">
        <v>360.27699999999999</v>
      </c>
      <c r="K24" s="809">
        <v>19163.400000000001</v>
      </c>
      <c r="L24" s="809">
        <v>16821.646000000001</v>
      </c>
      <c r="M24" s="809">
        <v>2341.7539999999999</v>
      </c>
      <c r="N24" s="808">
        <v>41378.701000000001</v>
      </c>
      <c r="O24" s="809">
        <v>39626.667999999998</v>
      </c>
      <c r="P24" s="809">
        <v>1752.0340000000001</v>
      </c>
      <c r="Q24" s="809">
        <v>33637.188999999998</v>
      </c>
      <c r="R24" s="809">
        <v>31912.264999999999</v>
      </c>
      <c r="S24" s="809">
        <v>1724.923</v>
      </c>
      <c r="T24" s="809">
        <v>5916.0720000000001</v>
      </c>
      <c r="U24" s="809">
        <v>5888.9610000000002</v>
      </c>
      <c r="V24" s="809">
        <v>27.111000000000001</v>
      </c>
      <c r="W24" s="809">
        <v>1825.441</v>
      </c>
      <c r="X24" s="809">
        <v>1825.441</v>
      </c>
      <c r="Y24" s="810" t="s">
        <v>925</v>
      </c>
    </row>
    <row r="25" spans="1:27" ht="10.5" customHeight="1">
      <c r="A25" s="811" t="s">
        <v>759</v>
      </c>
      <c r="B25" s="454">
        <v>19329433.556000002</v>
      </c>
      <c r="C25" s="455">
        <v>17028668.953000002</v>
      </c>
      <c r="D25" s="455">
        <v>2300764.6030000001</v>
      </c>
      <c r="E25" s="455">
        <v>13413064.721000001</v>
      </c>
      <c r="F25" s="455">
        <v>11556771.140000001</v>
      </c>
      <c r="G25" s="455">
        <v>1856293.581</v>
      </c>
      <c r="H25" s="455">
        <v>3093260.2059999998</v>
      </c>
      <c r="I25" s="455">
        <v>3000856.76</v>
      </c>
      <c r="J25" s="455">
        <v>92403.445999999996</v>
      </c>
      <c r="K25" s="455">
        <v>2823108.6290000002</v>
      </c>
      <c r="L25" s="455">
        <v>2471041.0529999998</v>
      </c>
      <c r="M25" s="455">
        <v>352067.576</v>
      </c>
      <c r="N25" s="454">
        <v>4300823.8650000002</v>
      </c>
      <c r="O25" s="455">
        <v>3989144.76</v>
      </c>
      <c r="P25" s="455">
        <v>311679.10499999998</v>
      </c>
      <c r="Q25" s="455">
        <v>3238194.9350000001</v>
      </c>
      <c r="R25" s="455">
        <v>2943132.2749999999</v>
      </c>
      <c r="S25" s="455">
        <v>295062.65999999997</v>
      </c>
      <c r="T25" s="455">
        <v>454415.82500000001</v>
      </c>
      <c r="U25" s="455">
        <v>450283.46</v>
      </c>
      <c r="V25" s="455">
        <v>4132.3649999999998</v>
      </c>
      <c r="W25" s="455">
        <v>608213.10499999998</v>
      </c>
      <c r="X25" s="455">
        <v>595729.02500000002</v>
      </c>
      <c r="Y25" s="780">
        <v>12484.08</v>
      </c>
    </row>
    <row r="26" spans="1:27" ht="10.5" customHeight="1" thickBot="1">
      <c r="A26" s="812" t="s">
        <v>760</v>
      </c>
      <c r="B26" s="454">
        <v>1522457.808</v>
      </c>
      <c r="C26" s="455" t="s">
        <v>926</v>
      </c>
      <c r="D26" s="455">
        <v>1522457.808</v>
      </c>
      <c r="E26" s="455">
        <v>1236193.909</v>
      </c>
      <c r="F26" s="455" t="s">
        <v>926</v>
      </c>
      <c r="G26" s="455">
        <v>1236193.909</v>
      </c>
      <c r="H26" s="455">
        <v>48095.586000000003</v>
      </c>
      <c r="I26" s="455" t="s">
        <v>926</v>
      </c>
      <c r="J26" s="455">
        <v>48095.586000000003</v>
      </c>
      <c r="K26" s="455">
        <v>238168.31299999999</v>
      </c>
      <c r="L26" s="455" t="s">
        <v>926</v>
      </c>
      <c r="M26" s="455">
        <v>238168.31299999999</v>
      </c>
      <c r="N26" s="454">
        <v>197365.67199999999</v>
      </c>
      <c r="O26" s="455" t="s">
        <v>926</v>
      </c>
      <c r="P26" s="455">
        <v>197365.67199999999</v>
      </c>
      <c r="Q26" s="455">
        <v>187101.30799999999</v>
      </c>
      <c r="R26" s="455" t="s">
        <v>926</v>
      </c>
      <c r="S26" s="455">
        <v>187101.30799999999</v>
      </c>
      <c r="T26" s="455">
        <v>2883.0729999999999</v>
      </c>
      <c r="U26" s="455" t="s">
        <v>926</v>
      </c>
      <c r="V26" s="455">
        <v>2883.0729999999999</v>
      </c>
      <c r="W26" s="455">
        <v>7381.2910000000002</v>
      </c>
      <c r="X26" s="455" t="s">
        <v>926</v>
      </c>
      <c r="Y26" s="780">
        <v>7381.2910000000002</v>
      </c>
      <c r="Z26" s="1340" t="s">
        <v>761</v>
      </c>
      <c r="AA26" s="1340"/>
    </row>
    <row r="27" spans="1:27" ht="10.5" customHeight="1">
      <c r="A27" s="812" t="s">
        <v>762</v>
      </c>
      <c r="B27" s="450">
        <v>5533551.5219999999</v>
      </c>
      <c r="C27" s="451">
        <v>5433548.2249999996</v>
      </c>
      <c r="D27" s="451">
        <v>100003.29700000001</v>
      </c>
      <c r="E27" s="451">
        <v>3020355.0869999998</v>
      </c>
      <c r="F27" s="451">
        <v>2943004.469</v>
      </c>
      <c r="G27" s="451">
        <v>77350.618000000002</v>
      </c>
      <c r="H27" s="451">
        <v>1388717.129</v>
      </c>
      <c r="I27" s="451">
        <v>1378028.7609999999</v>
      </c>
      <c r="J27" s="451">
        <v>10688.368</v>
      </c>
      <c r="K27" s="451">
        <v>1124479.3060000001</v>
      </c>
      <c r="L27" s="451">
        <v>1112514.996</v>
      </c>
      <c r="M27" s="451">
        <v>11964.31</v>
      </c>
      <c r="N27" s="450">
        <v>1696054.6440000001</v>
      </c>
      <c r="O27" s="451">
        <v>1684732.4890000001</v>
      </c>
      <c r="P27" s="451">
        <v>11322.154</v>
      </c>
      <c r="Q27" s="451">
        <v>1024368.374</v>
      </c>
      <c r="R27" s="451">
        <v>1013864.148</v>
      </c>
      <c r="S27" s="451">
        <v>10504.226000000001</v>
      </c>
      <c r="T27" s="451">
        <v>229619.351</v>
      </c>
      <c r="U27" s="451">
        <v>229513.943</v>
      </c>
      <c r="V27" s="451">
        <v>105.40900000000001</v>
      </c>
      <c r="W27" s="451">
        <v>442066.91800000001</v>
      </c>
      <c r="X27" s="451">
        <v>441354.39799999999</v>
      </c>
      <c r="Y27" s="778">
        <v>712.51900000000001</v>
      </c>
      <c r="Z27" s="815" t="s">
        <v>645</v>
      </c>
      <c r="AA27" s="816" t="s">
        <v>635</v>
      </c>
    </row>
    <row r="28" spans="1:27" ht="10.5" customHeight="1">
      <c r="A28" s="781" t="s">
        <v>763</v>
      </c>
      <c r="B28" s="449">
        <v>1148222.936</v>
      </c>
      <c r="C28" s="448">
        <v>1148222.936</v>
      </c>
      <c r="D28" s="448" t="s">
        <v>925</v>
      </c>
      <c r="E28" s="817">
        <v>548768.30900000001</v>
      </c>
      <c r="F28" s="448">
        <v>548768.30900000001</v>
      </c>
      <c r="G28" s="448" t="s">
        <v>925</v>
      </c>
      <c r="H28" s="448">
        <v>291721.21000000002</v>
      </c>
      <c r="I28" s="448">
        <v>291721.21000000002</v>
      </c>
      <c r="J28" s="448" t="s">
        <v>925</v>
      </c>
      <c r="K28" s="448">
        <v>307733.41700000002</v>
      </c>
      <c r="L28" s="448">
        <v>307733.41700000002</v>
      </c>
      <c r="M28" s="448" t="s">
        <v>925</v>
      </c>
      <c r="N28" s="449">
        <v>98444.718999999997</v>
      </c>
      <c r="O28" s="448">
        <v>98444.718999999997</v>
      </c>
      <c r="P28" s="448" t="s">
        <v>925</v>
      </c>
      <c r="Q28" s="448">
        <v>37891.491000000002</v>
      </c>
      <c r="R28" s="817">
        <v>37891.491000000002</v>
      </c>
      <c r="S28" s="448" t="s">
        <v>925</v>
      </c>
      <c r="T28" s="448">
        <v>8074.9539999999997</v>
      </c>
      <c r="U28" s="448">
        <v>8074.9539999999997</v>
      </c>
      <c r="V28" s="448" t="s">
        <v>925</v>
      </c>
      <c r="W28" s="448">
        <v>52478.273000000001</v>
      </c>
      <c r="X28" s="448">
        <v>52478.273000000001</v>
      </c>
      <c r="Y28" s="777" t="s">
        <v>925</v>
      </c>
      <c r="Z28" s="931">
        <f>E28/$E$64</f>
        <v>5.7591518893634744E-2</v>
      </c>
      <c r="AA28" s="932">
        <f>R28/$R$64</f>
        <v>2.1673924970320533E-2</v>
      </c>
    </row>
    <row r="29" spans="1:27" ht="10.5" customHeight="1">
      <c r="A29" s="781" t="s">
        <v>764</v>
      </c>
      <c r="B29" s="448">
        <v>1567604.8189999999</v>
      </c>
      <c r="C29" s="448">
        <v>1567604.8189999999</v>
      </c>
      <c r="D29" s="448" t="s">
        <v>925</v>
      </c>
      <c r="E29" s="817">
        <v>691559.77899999998</v>
      </c>
      <c r="F29" s="448">
        <v>691559.77899999998</v>
      </c>
      <c r="G29" s="448" t="s">
        <v>925</v>
      </c>
      <c r="H29" s="448">
        <v>421103.02600000001</v>
      </c>
      <c r="I29" s="448">
        <v>421103.02600000001</v>
      </c>
      <c r="J29" s="448" t="s">
        <v>925</v>
      </c>
      <c r="K29" s="448">
        <v>454942.01400000002</v>
      </c>
      <c r="L29" s="448">
        <v>454942.01400000002</v>
      </c>
      <c r="M29" s="448" t="s">
        <v>925</v>
      </c>
      <c r="N29" s="449">
        <v>504597.28499999997</v>
      </c>
      <c r="O29" s="448">
        <v>504597.28499999997</v>
      </c>
      <c r="P29" s="448" t="s">
        <v>925</v>
      </c>
      <c r="Q29" s="448">
        <v>193536.72700000001</v>
      </c>
      <c r="R29" s="817">
        <v>193536.72700000001</v>
      </c>
      <c r="S29" s="448" t="s">
        <v>925</v>
      </c>
      <c r="T29" s="448">
        <v>69306.808000000005</v>
      </c>
      <c r="U29" s="448">
        <v>69306.808000000005</v>
      </c>
      <c r="V29" s="448" t="s">
        <v>925</v>
      </c>
      <c r="W29" s="448">
        <v>241753.75099999999</v>
      </c>
      <c r="X29" s="448">
        <v>241753.75099999999</v>
      </c>
      <c r="Y29" s="777" t="s">
        <v>925</v>
      </c>
      <c r="Z29" s="931">
        <f t="shared" ref="Z29:Z35" si="0">E29/$E$64</f>
        <v>7.2577037385656254E-2</v>
      </c>
      <c r="AA29" s="932">
        <f t="shared" ref="AA29:AA40" si="1">R29/$R$64</f>
        <v>0.11070296758708724</v>
      </c>
    </row>
    <row r="30" spans="1:27" ht="10.5" customHeight="1">
      <c r="A30" s="781" t="s">
        <v>765</v>
      </c>
      <c r="B30" s="449">
        <v>75293.664000000004</v>
      </c>
      <c r="C30" s="448">
        <v>75293.664000000004</v>
      </c>
      <c r="D30" s="448" t="s">
        <v>925</v>
      </c>
      <c r="E30" s="817">
        <v>47010.381999999998</v>
      </c>
      <c r="F30" s="448">
        <v>47010.381999999998</v>
      </c>
      <c r="G30" s="448" t="s">
        <v>925</v>
      </c>
      <c r="H30" s="448">
        <v>20610.092000000001</v>
      </c>
      <c r="I30" s="448">
        <v>20610.092000000001</v>
      </c>
      <c r="J30" s="448" t="s">
        <v>925</v>
      </c>
      <c r="K30" s="448">
        <v>7673.1909999999998</v>
      </c>
      <c r="L30" s="448">
        <v>7673.1909999999998</v>
      </c>
      <c r="M30" s="448" t="s">
        <v>925</v>
      </c>
      <c r="N30" s="449">
        <v>39634.591999999997</v>
      </c>
      <c r="O30" s="448">
        <v>39634.591999999997</v>
      </c>
      <c r="P30" s="448" t="s">
        <v>925</v>
      </c>
      <c r="Q30" s="448">
        <v>29245.654999999999</v>
      </c>
      <c r="R30" s="817">
        <v>29245.654999999999</v>
      </c>
      <c r="S30" s="448" t="s">
        <v>925</v>
      </c>
      <c r="T30" s="448">
        <v>2997.982</v>
      </c>
      <c r="U30" s="448">
        <v>2997.982</v>
      </c>
      <c r="V30" s="448" t="s">
        <v>925</v>
      </c>
      <c r="W30" s="448">
        <v>7390.9549999999999</v>
      </c>
      <c r="X30" s="448">
        <v>7390.9549999999999</v>
      </c>
      <c r="Y30" s="777" t="s">
        <v>925</v>
      </c>
      <c r="Z30" s="931">
        <f t="shared" si="0"/>
        <v>4.9335926633292271E-3</v>
      </c>
      <c r="AA30" s="932">
        <f t="shared" si="1"/>
        <v>1.672850857671131E-2</v>
      </c>
    </row>
    <row r="31" spans="1:27" ht="10.5" customHeight="1">
      <c r="A31" s="781" t="s">
        <v>766</v>
      </c>
      <c r="B31" s="449">
        <v>196608.549</v>
      </c>
      <c r="C31" s="448">
        <v>188131.95300000001</v>
      </c>
      <c r="D31" s="448">
        <v>8476.5949999999993</v>
      </c>
      <c r="E31" s="817">
        <v>107320.251</v>
      </c>
      <c r="F31" s="448">
        <v>101364.649</v>
      </c>
      <c r="G31" s="448">
        <v>5955.6030000000001</v>
      </c>
      <c r="H31" s="448">
        <v>48040.360999999997</v>
      </c>
      <c r="I31" s="448">
        <v>46359.163</v>
      </c>
      <c r="J31" s="448">
        <v>1681.1980000000001</v>
      </c>
      <c r="K31" s="448">
        <v>41247.936999999998</v>
      </c>
      <c r="L31" s="448">
        <v>40408.142</v>
      </c>
      <c r="M31" s="448">
        <v>839.79499999999996</v>
      </c>
      <c r="N31" s="449">
        <v>10556.808999999999</v>
      </c>
      <c r="O31" s="448">
        <v>10556.808999999999</v>
      </c>
      <c r="P31" s="448" t="s">
        <v>925</v>
      </c>
      <c r="Q31" s="448">
        <v>6533.4610000000002</v>
      </c>
      <c r="R31" s="817">
        <v>6533.4610000000002</v>
      </c>
      <c r="S31" s="448" t="s">
        <v>925</v>
      </c>
      <c r="T31" s="448">
        <v>1223.5650000000001</v>
      </c>
      <c r="U31" s="448">
        <v>1223.5650000000001</v>
      </c>
      <c r="V31" s="448" t="s">
        <v>925</v>
      </c>
      <c r="W31" s="448">
        <v>2799.7829999999999</v>
      </c>
      <c r="X31" s="448">
        <v>2799.7829999999999</v>
      </c>
      <c r="Y31" s="777" t="s">
        <v>925</v>
      </c>
      <c r="Z31" s="931">
        <f t="shared" si="0"/>
        <v>1.1262924920717539E-2</v>
      </c>
      <c r="AA31" s="933" t="s">
        <v>893</v>
      </c>
    </row>
    <row r="32" spans="1:27" ht="10.5" customHeight="1">
      <c r="A32" s="781" t="s">
        <v>767</v>
      </c>
      <c r="B32" s="448">
        <v>336319.07199999999</v>
      </c>
      <c r="C32" s="448">
        <v>313536.24599999998</v>
      </c>
      <c r="D32" s="448">
        <v>22782.826000000001</v>
      </c>
      <c r="E32" s="817">
        <v>208475.242</v>
      </c>
      <c r="F32" s="448">
        <v>190430.723</v>
      </c>
      <c r="G32" s="448">
        <v>18044.519</v>
      </c>
      <c r="H32" s="448">
        <v>69200.538</v>
      </c>
      <c r="I32" s="448">
        <v>67221.225999999995</v>
      </c>
      <c r="J32" s="448">
        <v>1979.3130000000001</v>
      </c>
      <c r="K32" s="448">
        <v>58643.292000000001</v>
      </c>
      <c r="L32" s="448">
        <v>55884.296999999999</v>
      </c>
      <c r="M32" s="448">
        <v>2758.9949999999999</v>
      </c>
      <c r="N32" s="449">
        <v>148181.81</v>
      </c>
      <c r="O32" s="448">
        <v>144152.77499999999</v>
      </c>
      <c r="P32" s="448">
        <v>4029.0349999999999</v>
      </c>
      <c r="Q32" s="448">
        <v>107198.436</v>
      </c>
      <c r="R32" s="817">
        <v>103833.51300000001</v>
      </c>
      <c r="S32" s="448">
        <v>3364.924</v>
      </c>
      <c r="T32" s="448">
        <v>14378.482</v>
      </c>
      <c r="U32" s="448">
        <v>14321.955</v>
      </c>
      <c r="V32" s="448">
        <v>56.527000000000001</v>
      </c>
      <c r="W32" s="448">
        <v>26604.891</v>
      </c>
      <c r="X32" s="448">
        <v>25997.307000000001</v>
      </c>
      <c r="Y32" s="777">
        <v>607.58399999999995</v>
      </c>
      <c r="Z32" s="931">
        <f t="shared" si="0"/>
        <v>2.187882507351217E-2</v>
      </c>
      <c r="AA32" s="932">
        <f t="shared" si="1"/>
        <v>5.9392747837946035E-2</v>
      </c>
    </row>
    <row r="33" spans="1:27" ht="10.5" customHeight="1">
      <c r="A33" s="781" t="s">
        <v>768</v>
      </c>
      <c r="B33" s="448">
        <v>44644.142999999996</v>
      </c>
      <c r="C33" s="448">
        <v>39381.900999999998</v>
      </c>
      <c r="D33" s="448">
        <v>5262.2420000000002</v>
      </c>
      <c r="E33" s="817">
        <v>29122.959999999999</v>
      </c>
      <c r="F33" s="448">
        <v>24709.002</v>
      </c>
      <c r="G33" s="448">
        <v>4413.9579999999996</v>
      </c>
      <c r="H33" s="448">
        <v>7871.2269999999999</v>
      </c>
      <c r="I33" s="448">
        <v>7835.4740000000002</v>
      </c>
      <c r="J33" s="448">
        <v>35.753</v>
      </c>
      <c r="K33" s="448">
        <v>7649.9570000000003</v>
      </c>
      <c r="L33" s="448">
        <v>6837.4260000000004</v>
      </c>
      <c r="M33" s="448">
        <v>812.53099999999995</v>
      </c>
      <c r="N33" s="449">
        <v>11722.712</v>
      </c>
      <c r="O33" s="448">
        <v>10600.321</v>
      </c>
      <c r="P33" s="448">
        <v>1122.3910000000001</v>
      </c>
      <c r="Q33" s="448">
        <v>9528.4330000000009</v>
      </c>
      <c r="R33" s="817">
        <v>8406.4089999999997</v>
      </c>
      <c r="S33" s="448">
        <v>1122.0229999999999</v>
      </c>
      <c r="T33" s="448">
        <v>698.60599999999999</v>
      </c>
      <c r="U33" s="448">
        <v>698.60599999999999</v>
      </c>
      <c r="V33" s="448" t="s">
        <v>925</v>
      </c>
      <c r="W33" s="448">
        <v>1495.673</v>
      </c>
      <c r="X33" s="448">
        <v>1495.306</v>
      </c>
      <c r="Y33" s="777">
        <v>0.36799999999999999</v>
      </c>
      <c r="Z33" s="931">
        <f t="shared" si="0"/>
        <v>3.0563636302812975E-3</v>
      </c>
      <c r="AA33" s="932">
        <f t="shared" si="1"/>
        <v>4.8084641994116106E-3</v>
      </c>
    </row>
    <row r="34" spans="1:27" ht="10.5" customHeight="1">
      <c r="A34" s="812" t="s">
        <v>693</v>
      </c>
      <c r="B34" s="448">
        <v>121784.39</v>
      </c>
      <c r="C34" s="448">
        <v>113393.842</v>
      </c>
      <c r="D34" s="448">
        <v>8390.5480000000007</v>
      </c>
      <c r="E34" s="448">
        <v>63724.915999999997</v>
      </c>
      <c r="F34" s="448">
        <v>58951.415000000001</v>
      </c>
      <c r="G34" s="448">
        <v>4773.5010000000002</v>
      </c>
      <c r="H34" s="448">
        <v>23446.867999999999</v>
      </c>
      <c r="I34" s="448">
        <v>22858.888999999999</v>
      </c>
      <c r="J34" s="448">
        <v>587.97799999999995</v>
      </c>
      <c r="K34" s="448">
        <v>34612.606</v>
      </c>
      <c r="L34" s="448">
        <v>31583.538</v>
      </c>
      <c r="M34" s="448">
        <v>3029.0680000000002</v>
      </c>
      <c r="N34" s="449">
        <v>34333.671000000002</v>
      </c>
      <c r="O34" s="448">
        <v>33690.211000000003</v>
      </c>
      <c r="P34" s="448">
        <v>643.46100000000001</v>
      </c>
      <c r="Q34" s="448">
        <v>8980.3989999999994</v>
      </c>
      <c r="R34" s="448">
        <v>8483.3289999999997</v>
      </c>
      <c r="S34" s="448">
        <v>497.07100000000003</v>
      </c>
      <c r="T34" s="448">
        <v>4164.3249999999998</v>
      </c>
      <c r="U34" s="448">
        <v>4122.5029999999997</v>
      </c>
      <c r="V34" s="448">
        <v>41.822000000000003</v>
      </c>
      <c r="W34" s="448">
        <v>21188.947</v>
      </c>
      <c r="X34" s="448">
        <v>21084.379000000001</v>
      </c>
      <c r="Y34" s="777">
        <v>104.568</v>
      </c>
      <c r="Z34" s="931"/>
      <c r="AA34" s="932"/>
    </row>
    <row r="35" spans="1:27" ht="10.5" customHeight="1">
      <c r="A35" s="781" t="s">
        <v>769</v>
      </c>
      <c r="B35" s="448">
        <v>118847.28200000001</v>
      </c>
      <c r="C35" s="448">
        <v>114267.045</v>
      </c>
      <c r="D35" s="448">
        <v>4580.2359999999999</v>
      </c>
      <c r="E35" s="817">
        <v>81220.877999999997</v>
      </c>
      <c r="F35" s="448">
        <v>77520.445999999996</v>
      </c>
      <c r="G35" s="448">
        <v>3700.4319999999998</v>
      </c>
      <c r="H35" s="448">
        <v>27448.116000000002</v>
      </c>
      <c r="I35" s="448">
        <v>27320.442999999999</v>
      </c>
      <c r="J35" s="448">
        <v>127.67400000000001</v>
      </c>
      <c r="K35" s="448">
        <v>10178.287</v>
      </c>
      <c r="L35" s="448">
        <v>9426.1569999999992</v>
      </c>
      <c r="M35" s="448">
        <v>752.13</v>
      </c>
      <c r="N35" s="449">
        <v>14499.083000000001</v>
      </c>
      <c r="O35" s="448">
        <v>14089.664000000001</v>
      </c>
      <c r="P35" s="448">
        <v>409.41899999999998</v>
      </c>
      <c r="Q35" s="448">
        <v>12254.174000000001</v>
      </c>
      <c r="R35" s="817">
        <v>11844.754999999999</v>
      </c>
      <c r="S35" s="448">
        <v>409.41899999999998</v>
      </c>
      <c r="T35" s="448">
        <v>1550.6579999999999</v>
      </c>
      <c r="U35" s="448">
        <v>1550.6579999999999</v>
      </c>
      <c r="V35" s="448" t="s">
        <v>925</v>
      </c>
      <c r="W35" s="448">
        <v>694.25099999999998</v>
      </c>
      <c r="X35" s="448">
        <v>694.25099999999998</v>
      </c>
      <c r="Y35" s="777" t="s">
        <v>925</v>
      </c>
      <c r="Z35" s="931">
        <f t="shared" si="0"/>
        <v>8.523877296082347E-3</v>
      </c>
      <c r="AA35" s="932">
        <f t="shared" si="1"/>
        <v>6.7751973962130166E-3</v>
      </c>
    </row>
    <row r="36" spans="1:27" ht="10.5" customHeight="1">
      <c r="A36" s="812" t="s">
        <v>695</v>
      </c>
      <c r="B36" s="448">
        <v>365155.38900000002</v>
      </c>
      <c r="C36" s="448">
        <v>348640.451</v>
      </c>
      <c r="D36" s="448">
        <v>16514.938999999998</v>
      </c>
      <c r="E36" s="448">
        <v>235355.88500000001</v>
      </c>
      <c r="F36" s="448">
        <v>221288.641</v>
      </c>
      <c r="G36" s="448">
        <v>14067.245000000001</v>
      </c>
      <c r="H36" s="448">
        <v>66591.031000000003</v>
      </c>
      <c r="I36" s="448">
        <v>64498.286</v>
      </c>
      <c r="J36" s="448">
        <v>2092.7449999999999</v>
      </c>
      <c r="K36" s="448">
        <v>63208.472999999998</v>
      </c>
      <c r="L36" s="448">
        <v>62853.523999999998</v>
      </c>
      <c r="M36" s="448">
        <v>354.94900000000001</v>
      </c>
      <c r="N36" s="449">
        <v>37135.442000000003</v>
      </c>
      <c r="O36" s="448">
        <v>37120.92</v>
      </c>
      <c r="P36" s="448">
        <v>14.522</v>
      </c>
      <c r="Q36" s="448">
        <v>22912.682000000001</v>
      </c>
      <c r="R36" s="448">
        <v>22898.16</v>
      </c>
      <c r="S36" s="448">
        <v>14.522</v>
      </c>
      <c r="T36" s="448">
        <v>6600.7579999999998</v>
      </c>
      <c r="U36" s="448">
        <v>6600.7579999999998</v>
      </c>
      <c r="V36" s="448" t="s">
        <v>925</v>
      </c>
      <c r="W36" s="448">
        <v>7622.0020000000004</v>
      </c>
      <c r="X36" s="448">
        <v>7622.0020000000004</v>
      </c>
      <c r="Y36" s="777" t="s">
        <v>925</v>
      </c>
      <c r="Z36" s="931"/>
      <c r="AA36" s="932"/>
    </row>
    <row r="37" spans="1:27" ht="10.5" customHeight="1">
      <c r="A37" s="812" t="s">
        <v>696</v>
      </c>
      <c r="B37" s="448">
        <v>780453.929</v>
      </c>
      <c r="C37" s="448">
        <v>766003.42700000003</v>
      </c>
      <c r="D37" s="448">
        <v>14450.502</v>
      </c>
      <c r="E37" s="448">
        <v>521781.136</v>
      </c>
      <c r="F37" s="448">
        <v>509877.18099999998</v>
      </c>
      <c r="G37" s="448">
        <v>11903.956</v>
      </c>
      <c r="H37" s="448">
        <v>201671.25</v>
      </c>
      <c r="I37" s="448">
        <v>199636.13099999999</v>
      </c>
      <c r="J37" s="448">
        <v>2035.1189999999999</v>
      </c>
      <c r="K37" s="448">
        <v>57001.542999999998</v>
      </c>
      <c r="L37" s="448">
        <v>56490.116000000002</v>
      </c>
      <c r="M37" s="448">
        <v>511.428</v>
      </c>
      <c r="N37" s="449">
        <v>426618.94099999999</v>
      </c>
      <c r="O37" s="448">
        <v>424323.97700000001</v>
      </c>
      <c r="P37" s="448">
        <v>2294.9639999999999</v>
      </c>
      <c r="Q37" s="448">
        <v>321082.54200000002</v>
      </c>
      <c r="R37" s="448">
        <v>318787.57799999998</v>
      </c>
      <c r="S37" s="448">
        <v>2294.9639999999999</v>
      </c>
      <c r="T37" s="448">
        <v>63734.601000000002</v>
      </c>
      <c r="U37" s="448">
        <v>63734.601000000002</v>
      </c>
      <c r="V37" s="448" t="s">
        <v>925</v>
      </c>
      <c r="W37" s="448">
        <v>41801.798000000003</v>
      </c>
      <c r="X37" s="448">
        <v>41801.798000000003</v>
      </c>
      <c r="Y37" s="777" t="s">
        <v>925</v>
      </c>
      <c r="Z37" s="931"/>
      <c r="AA37" s="932"/>
    </row>
    <row r="38" spans="1:27" ht="10.5" customHeight="1">
      <c r="A38" s="781" t="s">
        <v>770</v>
      </c>
      <c r="B38" s="453">
        <v>778617.348</v>
      </c>
      <c r="C38" s="453">
        <v>759071.94</v>
      </c>
      <c r="D38" s="453">
        <v>19545.407999999999</v>
      </c>
      <c r="E38" s="818">
        <v>486015.348</v>
      </c>
      <c r="F38" s="453">
        <v>471523.94300000003</v>
      </c>
      <c r="G38" s="453">
        <v>14491.404</v>
      </c>
      <c r="H38" s="453">
        <v>211013.41099999999</v>
      </c>
      <c r="I38" s="453">
        <v>208864.82199999999</v>
      </c>
      <c r="J38" s="453">
        <v>2148.5889999999999</v>
      </c>
      <c r="K38" s="453">
        <v>81588.59</v>
      </c>
      <c r="L38" s="453">
        <v>78683.175000000003</v>
      </c>
      <c r="M38" s="453">
        <v>2905.415</v>
      </c>
      <c r="N38" s="452">
        <v>370329.57900000003</v>
      </c>
      <c r="O38" s="453">
        <v>367521.21600000001</v>
      </c>
      <c r="P38" s="453">
        <v>2808.3629999999998</v>
      </c>
      <c r="Q38" s="453">
        <v>275204.37300000002</v>
      </c>
      <c r="R38" s="818">
        <v>272403.06900000002</v>
      </c>
      <c r="S38" s="453">
        <v>2801.3040000000001</v>
      </c>
      <c r="T38" s="453">
        <v>56888.612999999998</v>
      </c>
      <c r="U38" s="453">
        <v>56881.553999999996</v>
      </c>
      <c r="V38" s="453">
        <v>7.0590000000000002</v>
      </c>
      <c r="W38" s="453">
        <v>38236.593999999997</v>
      </c>
      <c r="X38" s="453">
        <v>38236.593999999997</v>
      </c>
      <c r="Y38" s="779" t="s">
        <v>925</v>
      </c>
      <c r="Z38" s="931">
        <f t="shared" ref="Z38:Z40" si="2">E38/$E$64</f>
        <v>5.1005791766554912E-2</v>
      </c>
      <c r="AA38" s="932">
        <f t="shared" si="1"/>
        <v>0.15581449880636913</v>
      </c>
    </row>
    <row r="39" spans="1:27" ht="10.5" customHeight="1">
      <c r="A39" s="781" t="s">
        <v>699</v>
      </c>
      <c r="B39" s="455">
        <v>5460761.9730000002</v>
      </c>
      <c r="C39" s="455">
        <v>5331454.483</v>
      </c>
      <c r="D39" s="455">
        <v>129307.49099999999</v>
      </c>
      <c r="E39" s="819">
        <v>4375659.3389999997</v>
      </c>
      <c r="F39" s="455">
        <v>4277158.1840000004</v>
      </c>
      <c r="G39" s="455">
        <v>98501.154999999999</v>
      </c>
      <c r="H39" s="455">
        <v>356629.04800000001</v>
      </c>
      <c r="I39" s="455">
        <v>347476.60399999999</v>
      </c>
      <c r="J39" s="455">
        <v>9152.4439999999995</v>
      </c>
      <c r="K39" s="455">
        <v>728473.58700000006</v>
      </c>
      <c r="L39" s="455">
        <v>706819.69499999995</v>
      </c>
      <c r="M39" s="455">
        <v>21653.891</v>
      </c>
      <c r="N39" s="454" t="s">
        <v>926</v>
      </c>
      <c r="O39" s="455" t="s">
        <v>926</v>
      </c>
      <c r="P39" s="455" t="s">
        <v>926</v>
      </c>
      <c r="Q39" s="455" t="s">
        <v>926</v>
      </c>
      <c r="R39" s="819" t="s">
        <v>926</v>
      </c>
      <c r="S39" s="455" t="s">
        <v>926</v>
      </c>
      <c r="T39" s="455" t="s">
        <v>926</v>
      </c>
      <c r="U39" s="455" t="s">
        <v>926</v>
      </c>
      <c r="V39" s="455" t="s">
        <v>926</v>
      </c>
      <c r="W39" s="455" t="s">
        <v>926</v>
      </c>
      <c r="X39" s="455" t="s">
        <v>926</v>
      </c>
      <c r="Y39" s="780" t="s">
        <v>926</v>
      </c>
      <c r="Z39" s="931">
        <f t="shared" si="2"/>
        <v>0.45921177181922102</v>
      </c>
      <c r="AA39" s="933" t="s">
        <v>893</v>
      </c>
    </row>
    <row r="40" spans="1:27" ht="10.5" customHeight="1">
      <c r="A40" s="781" t="s">
        <v>702</v>
      </c>
      <c r="B40" s="448">
        <v>2915999.875</v>
      </c>
      <c r="C40" s="448">
        <v>2722133.6680000001</v>
      </c>
      <c r="D40" s="448">
        <v>193866.20699999999</v>
      </c>
      <c r="E40" s="817">
        <v>1907911.6510000001</v>
      </c>
      <c r="F40" s="448">
        <v>1759631.797</v>
      </c>
      <c r="G40" s="448">
        <v>148279.85399999999</v>
      </c>
      <c r="H40" s="448">
        <v>589888.55799999996</v>
      </c>
      <c r="I40" s="448">
        <v>579262.70700000005</v>
      </c>
      <c r="J40" s="448">
        <v>10625.851000000001</v>
      </c>
      <c r="K40" s="448">
        <v>418199.66600000003</v>
      </c>
      <c r="L40" s="448">
        <v>383239.16399999999</v>
      </c>
      <c r="M40" s="448">
        <v>34960.502</v>
      </c>
      <c r="N40" s="449">
        <v>741966.91599999997</v>
      </c>
      <c r="O40" s="448">
        <v>721768.91599999997</v>
      </c>
      <c r="P40" s="448">
        <v>20198</v>
      </c>
      <c r="Q40" s="448">
        <v>579040.20499999996</v>
      </c>
      <c r="R40" s="817">
        <v>560767.34299999999</v>
      </c>
      <c r="S40" s="448">
        <v>18272.863000000001</v>
      </c>
      <c r="T40" s="448">
        <v>91261.566999999995</v>
      </c>
      <c r="U40" s="448">
        <v>91040.457999999999</v>
      </c>
      <c r="V40" s="448">
        <v>221.108</v>
      </c>
      <c r="W40" s="448">
        <v>71665.144</v>
      </c>
      <c r="X40" s="448">
        <v>69961.114000000001</v>
      </c>
      <c r="Y40" s="777">
        <v>1704.029</v>
      </c>
      <c r="Z40" s="931">
        <f t="shared" si="2"/>
        <v>0.20022936473168745</v>
      </c>
      <c r="AA40" s="932">
        <f t="shared" si="1"/>
        <v>0.32075880355270259</v>
      </c>
    </row>
    <row r="41" spans="1:27" ht="10.5" customHeight="1">
      <c r="A41" s="812" t="s">
        <v>771</v>
      </c>
      <c r="B41" s="451">
        <v>2509532.4410000001</v>
      </c>
      <c r="C41" s="451">
        <v>2245321.81</v>
      </c>
      <c r="D41" s="451">
        <v>264210.63099999999</v>
      </c>
      <c r="E41" s="451">
        <v>1699203.649</v>
      </c>
      <c r="F41" s="451">
        <v>1484422.3670000001</v>
      </c>
      <c r="G41" s="451">
        <v>214781.28200000001</v>
      </c>
      <c r="H41" s="451">
        <v>561383.89300000004</v>
      </c>
      <c r="I41" s="451">
        <v>549689.87800000003</v>
      </c>
      <c r="J41" s="451">
        <v>11694.014999999999</v>
      </c>
      <c r="K41" s="451">
        <v>248944.899</v>
      </c>
      <c r="L41" s="451">
        <v>211209.565</v>
      </c>
      <c r="M41" s="451">
        <v>37735.334000000003</v>
      </c>
      <c r="N41" s="450">
        <v>1022237.564</v>
      </c>
      <c r="O41" s="451">
        <v>950576.76500000001</v>
      </c>
      <c r="P41" s="451">
        <v>71660.798999999999</v>
      </c>
      <c r="Q41" s="451">
        <v>844639.674</v>
      </c>
      <c r="R41" s="451">
        <v>776231.52099999995</v>
      </c>
      <c r="S41" s="451">
        <v>68408.153000000006</v>
      </c>
      <c r="T41" s="451">
        <v>103221.36900000001</v>
      </c>
      <c r="U41" s="451">
        <v>102298.594</v>
      </c>
      <c r="V41" s="451">
        <v>922.77499999999998</v>
      </c>
      <c r="W41" s="451">
        <v>74376.520999999993</v>
      </c>
      <c r="X41" s="451">
        <v>72046.649999999994</v>
      </c>
      <c r="Y41" s="778">
        <v>2329.8710000000001</v>
      </c>
      <c r="Z41" s="931"/>
      <c r="AA41" s="932"/>
    </row>
    <row r="42" spans="1:27" ht="10.5" customHeight="1">
      <c r="A42" s="813" t="s">
        <v>772</v>
      </c>
      <c r="B42" s="449">
        <v>532387.37</v>
      </c>
      <c r="C42" s="448">
        <v>470942.565</v>
      </c>
      <c r="D42" s="448">
        <v>61444.805999999997</v>
      </c>
      <c r="E42" s="448">
        <v>356567.06300000002</v>
      </c>
      <c r="F42" s="448">
        <v>305725.90399999998</v>
      </c>
      <c r="G42" s="448">
        <v>50841.159</v>
      </c>
      <c r="H42" s="448">
        <v>111753.677</v>
      </c>
      <c r="I42" s="448">
        <v>108929.717</v>
      </c>
      <c r="J42" s="448">
        <v>2823.96</v>
      </c>
      <c r="K42" s="448">
        <v>64066.63</v>
      </c>
      <c r="L42" s="448">
        <v>56286.942999999999</v>
      </c>
      <c r="M42" s="448">
        <v>7779.6869999999999</v>
      </c>
      <c r="N42" s="449">
        <v>189668.353</v>
      </c>
      <c r="O42" s="448">
        <v>170800.514</v>
      </c>
      <c r="P42" s="448">
        <v>18867.839</v>
      </c>
      <c r="Q42" s="448">
        <v>149655.73199999999</v>
      </c>
      <c r="R42" s="448">
        <v>131154.93400000001</v>
      </c>
      <c r="S42" s="448">
        <v>18500.797999999999</v>
      </c>
      <c r="T42" s="448">
        <v>22638.741000000002</v>
      </c>
      <c r="U42" s="448">
        <v>22579.884999999998</v>
      </c>
      <c r="V42" s="448">
        <v>58.856999999999999</v>
      </c>
      <c r="W42" s="448">
        <v>17373.879000000001</v>
      </c>
      <c r="X42" s="448">
        <v>17065.695</v>
      </c>
      <c r="Y42" s="777">
        <v>308.18400000000003</v>
      </c>
      <c r="Z42" s="931"/>
      <c r="AA42" s="932"/>
    </row>
    <row r="43" spans="1:27" ht="10.5" customHeight="1">
      <c r="A43" s="813" t="s">
        <v>773</v>
      </c>
      <c r="B43" s="449">
        <v>115094.16499999999</v>
      </c>
      <c r="C43" s="448">
        <v>107749.747</v>
      </c>
      <c r="D43" s="448">
        <v>7344.4179999999997</v>
      </c>
      <c r="E43" s="448">
        <v>79546.521999999997</v>
      </c>
      <c r="F43" s="448">
        <v>72593.369000000006</v>
      </c>
      <c r="G43" s="448">
        <v>6953.1530000000002</v>
      </c>
      <c r="H43" s="448">
        <v>29925.001</v>
      </c>
      <c r="I43" s="448">
        <v>29533.736000000001</v>
      </c>
      <c r="J43" s="448">
        <v>391.26499999999999</v>
      </c>
      <c r="K43" s="448">
        <v>5622.6419999999998</v>
      </c>
      <c r="L43" s="448">
        <v>5622.6419999999998</v>
      </c>
      <c r="M43" s="448" t="s">
        <v>925</v>
      </c>
      <c r="N43" s="449">
        <v>73735.27</v>
      </c>
      <c r="O43" s="448">
        <v>68067.638000000006</v>
      </c>
      <c r="P43" s="448">
        <v>5667.6329999999998</v>
      </c>
      <c r="Q43" s="448">
        <v>63431.92</v>
      </c>
      <c r="R43" s="448">
        <v>57899.358</v>
      </c>
      <c r="S43" s="448">
        <v>5532.5609999999997</v>
      </c>
      <c r="T43" s="448">
        <v>9559.7240000000002</v>
      </c>
      <c r="U43" s="448">
        <v>9471.5319999999992</v>
      </c>
      <c r="V43" s="448">
        <v>88.191999999999993</v>
      </c>
      <c r="W43" s="448">
        <v>743.62699999999995</v>
      </c>
      <c r="X43" s="448">
        <v>696.74800000000005</v>
      </c>
      <c r="Y43" s="777">
        <v>46.88</v>
      </c>
      <c r="Z43" s="931"/>
      <c r="AA43" s="932"/>
    </row>
    <row r="44" spans="1:27" ht="10.5" customHeight="1">
      <c r="A44" s="813" t="s">
        <v>774</v>
      </c>
      <c r="B44" s="449">
        <v>107962.198</v>
      </c>
      <c r="C44" s="448">
        <v>93604.808999999994</v>
      </c>
      <c r="D44" s="448">
        <v>14357.39</v>
      </c>
      <c r="E44" s="448">
        <v>70933.736000000004</v>
      </c>
      <c r="F44" s="448">
        <v>61932.985999999997</v>
      </c>
      <c r="G44" s="448">
        <v>9000.75</v>
      </c>
      <c r="H44" s="448">
        <v>25269.635999999999</v>
      </c>
      <c r="I44" s="448">
        <v>24546.808000000001</v>
      </c>
      <c r="J44" s="448">
        <v>722.82799999999997</v>
      </c>
      <c r="K44" s="448">
        <v>11758.825999999999</v>
      </c>
      <c r="L44" s="448">
        <v>7125.0140000000001</v>
      </c>
      <c r="M44" s="448">
        <v>4633.8119999999999</v>
      </c>
      <c r="N44" s="449">
        <v>43470.334999999999</v>
      </c>
      <c r="O44" s="448">
        <v>38795.521000000001</v>
      </c>
      <c r="P44" s="448">
        <v>4674.8130000000001</v>
      </c>
      <c r="Q44" s="448">
        <v>37347.822</v>
      </c>
      <c r="R44" s="448">
        <v>32750.923999999999</v>
      </c>
      <c r="S44" s="448">
        <v>4596.8980000000001</v>
      </c>
      <c r="T44" s="448">
        <v>4891.7749999999996</v>
      </c>
      <c r="U44" s="448">
        <v>4854.1090000000004</v>
      </c>
      <c r="V44" s="448">
        <v>37.665999999999997</v>
      </c>
      <c r="W44" s="448">
        <v>1230.7380000000001</v>
      </c>
      <c r="X44" s="448">
        <v>1190.489</v>
      </c>
      <c r="Y44" s="777">
        <v>40.249000000000002</v>
      </c>
      <c r="Z44" s="931"/>
      <c r="AA44" s="932"/>
    </row>
    <row r="45" spans="1:27" ht="10.5" customHeight="1">
      <c r="A45" s="813" t="s">
        <v>775</v>
      </c>
      <c r="B45" s="449">
        <v>311094.91499999998</v>
      </c>
      <c r="C45" s="448">
        <v>290824.61599999998</v>
      </c>
      <c r="D45" s="448">
        <v>20270.297999999999</v>
      </c>
      <c r="E45" s="448">
        <v>184175.22399999999</v>
      </c>
      <c r="F45" s="448">
        <v>167164.77600000001</v>
      </c>
      <c r="G45" s="448">
        <v>17010.448</v>
      </c>
      <c r="H45" s="448">
        <v>87331.649000000005</v>
      </c>
      <c r="I45" s="448">
        <v>85802.842999999993</v>
      </c>
      <c r="J45" s="448">
        <v>1528.806</v>
      </c>
      <c r="K45" s="448">
        <v>39588.042000000001</v>
      </c>
      <c r="L45" s="448">
        <v>37856.997000000003</v>
      </c>
      <c r="M45" s="448">
        <v>1731.0450000000001</v>
      </c>
      <c r="N45" s="449">
        <v>121375.35400000001</v>
      </c>
      <c r="O45" s="448">
        <v>115763.857</v>
      </c>
      <c r="P45" s="448">
        <v>5611.4979999999996</v>
      </c>
      <c r="Q45" s="448">
        <v>86646.75</v>
      </c>
      <c r="R45" s="448">
        <v>81296.635999999999</v>
      </c>
      <c r="S45" s="448">
        <v>5350.1139999999996</v>
      </c>
      <c r="T45" s="448">
        <v>16097.411</v>
      </c>
      <c r="U45" s="448">
        <v>16025.638999999999</v>
      </c>
      <c r="V45" s="448">
        <v>71.772999999999996</v>
      </c>
      <c r="W45" s="448">
        <v>18631.192999999999</v>
      </c>
      <c r="X45" s="448">
        <v>18441.581999999999</v>
      </c>
      <c r="Y45" s="777">
        <v>189.61099999999999</v>
      </c>
      <c r="Z45" s="931"/>
      <c r="AA45" s="932"/>
    </row>
    <row r="46" spans="1:27" ht="10.5" customHeight="1">
      <c r="A46" s="813" t="s">
        <v>776</v>
      </c>
      <c r="B46" s="449">
        <v>191361.96299999999</v>
      </c>
      <c r="C46" s="448">
        <v>183758.74</v>
      </c>
      <c r="D46" s="448">
        <v>7603.223</v>
      </c>
      <c r="E46" s="448">
        <v>128765.56</v>
      </c>
      <c r="F46" s="448">
        <v>121412.621</v>
      </c>
      <c r="G46" s="448">
        <v>7352.9390000000003</v>
      </c>
      <c r="H46" s="448">
        <v>48838.055999999997</v>
      </c>
      <c r="I46" s="448">
        <v>48838.055999999997</v>
      </c>
      <c r="J46" s="448" t="s">
        <v>925</v>
      </c>
      <c r="K46" s="448">
        <v>13758.348</v>
      </c>
      <c r="L46" s="448">
        <v>13508.063</v>
      </c>
      <c r="M46" s="448">
        <v>250.28399999999999</v>
      </c>
      <c r="N46" s="449">
        <v>111427.429</v>
      </c>
      <c r="O46" s="448">
        <v>107431.364</v>
      </c>
      <c r="P46" s="448">
        <v>3996.0650000000001</v>
      </c>
      <c r="Q46" s="448">
        <v>99536.93</v>
      </c>
      <c r="R46" s="448">
        <v>96047.87</v>
      </c>
      <c r="S46" s="448">
        <v>3489.06</v>
      </c>
      <c r="T46" s="448">
        <v>9634.0069999999996</v>
      </c>
      <c r="U46" s="448">
        <v>9127.0020000000004</v>
      </c>
      <c r="V46" s="448">
        <v>507.005</v>
      </c>
      <c r="W46" s="448">
        <v>2256.4920000000002</v>
      </c>
      <c r="X46" s="448">
        <v>2256.4920000000002</v>
      </c>
      <c r="Y46" s="777" t="s">
        <v>925</v>
      </c>
      <c r="Z46" s="931"/>
      <c r="AA46" s="932"/>
    </row>
    <row r="47" spans="1:27" ht="10.5" customHeight="1">
      <c r="A47" s="813" t="s">
        <v>777</v>
      </c>
      <c r="B47" s="449">
        <v>85825.475999999995</v>
      </c>
      <c r="C47" s="448">
        <v>74249.476999999999</v>
      </c>
      <c r="D47" s="448">
        <v>11575.998</v>
      </c>
      <c r="E47" s="448">
        <v>56103.699000000001</v>
      </c>
      <c r="F47" s="448">
        <v>51257.485999999997</v>
      </c>
      <c r="G47" s="448">
        <v>4846.2129999999997</v>
      </c>
      <c r="H47" s="448">
        <v>19590.55</v>
      </c>
      <c r="I47" s="448">
        <v>19548.576000000001</v>
      </c>
      <c r="J47" s="448">
        <v>41.972999999999999</v>
      </c>
      <c r="K47" s="448">
        <v>10131.227000000001</v>
      </c>
      <c r="L47" s="448">
        <v>3443.415</v>
      </c>
      <c r="M47" s="448">
        <v>6687.8119999999999</v>
      </c>
      <c r="N47" s="449">
        <v>35296.561999999998</v>
      </c>
      <c r="O47" s="448">
        <v>34541.777999999998</v>
      </c>
      <c r="P47" s="448">
        <v>754.78300000000002</v>
      </c>
      <c r="Q47" s="448">
        <v>34326.915000000001</v>
      </c>
      <c r="R47" s="448">
        <v>33572.131999999998</v>
      </c>
      <c r="S47" s="448">
        <v>754.78300000000002</v>
      </c>
      <c r="T47" s="448">
        <v>969.64599999999996</v>
      </c>
      <c r="U47" s="448">
        <v>969.64599999999996</v>
      </c>
      <c r="V47" s="448" t="s">
        <v>925</v>
      </c>
      <c r="W47" s="448" t="s">
        <v>925</v>
      </c>
      <c r="X47" s="448" t="s">
        <v>925</v>
      </c>
      <c r="Y47" s="777" t="s">
        <v>925</v>
      </c>
      <c r="Z47" s="931"/>
      <c r="AA47" s="932"/>
    </row>
    <row r="48" spans="1:27" ht="10.5" customHeight="1">
      <c r="A48" s="813" t="s">
        <v>778</v>
      </c>
      <c r="B48" s="449">
        <v>21076.098000000002</v>
      </c>
      <c r="C48" s="448">
        <v>17873.751</v>
      </c>
      <c r="D48" s="448">
        <v>3202.3470000000002</v>
      </c>
      <c r="E48" s="448">
        <v>13251.277</v>
      </c>
      <c r="F48" s="448">
        <v>10569.308000000001</v>
      </c>
      <c r="G48" s="448">
        <v>2681.97</v>
      </c>
      <c r="H48" s="448">
        <v>5056.6149999999998</v>
      </c>
      <c r="I48" s="448">
        <v>4928.2960000000003</v>
      </c>
      <c r="J48" s="448">
        <v>128.31899999999999</v>
      </c>
      <c r="K48" s="448">
        <v>2768.2060000000001</v>
      </c>
      <c r="L48" s="448">
        <v>2376.1480000000001</v>
      </c>
      <c r="M48" s="448">
        <v>392.05799999999999</v>
      </c>
      <c r="N48" s="449">
        <v>10934.038</v>
      </c>
      <c r="O48" s="448">
        <v>10342.682000000001</v>
      </c>
      <c r="P48" s="448">
        <v>591.35500000000002</v>
      </c>
      <c r="Q48" s="448">
        <v>8128.8720000000003</v>
      </c>
      <c r="R48" s="448">
        <v>7537.5169999999998</v>
      </c>
      <c r="S48" s="448">
        <v>591.35500000000002</v>
      </c>
      <c r="T48" s="448">
        <v>2260.0830000000001</v>
      </c>
      <c r="U48" s="448">
        <v>2260.0830000000001</v>
      </c>
      <c r="V48" s="448" t="s">
        <v>925</v>
      </c>
      <c r="W48" s="448">
        <v>545.08199999999999</v>
      </c>
      <c r="X48" s="448">
        <v>545.08199999999999</v>
      </c>
      <c r="Y48" s="777" t="s">
        <v>925</v>
      </c>
      <c r="Z48" s="931"/>
      <c r="AA48" s="932"/>
    </row>
    <row r="49" spans="1:27" ht="10.5" customHeight="1">
      <c r="A49" s="813" t="s">
        <v>711</v>
      </c>
      <c r="B49" s="449">
        <v>26196.305</v>
      </c>
      <c r="C49" s="448">
        <v>23147.044999999998</v>
      </c>
      <c r="D49" s="448">
        <v>3049.26</v>
      </c>
      <c r="E49" s="448">
        <v>22433.668000000001</v>
      </c>
      <c r="F49" s="448">
        <v>19750.501</v>
      </c>
      <c r="G49" s="448">
        <v>2683.1669999999999</v>
      </c>
      <c r="H49" s="448">
        <v>3073.3710000000001</v>
      </c>
      <c r="I49" s="448">
        <v>2707.277</v>
      </c>
      <c r="J49" s="448">
        <v>366.09399999999999</v>
      </c>
      <c r="K49" s="448">
        <v>689.26599999999996</v>
      </c>
      <c r="L49" s="448">
        <v>689.26599999999996</v>
      </c>
      <c r="M49" s="448" t="s">
        <v>925</v>
      </c>
      <c r="N49" s="449">
        <v>12902.221</v>
      </c>
      <c r="O49" s="448">
        <v>12766.047</v>
      </c>
      <c r="P49" s="448">
        <v>136.173</v>
      </c>
      <c r="Q49" s="448">
        <v>8137.3289999999997</v>
      </c>
      <c r="R49" s="448">
        <v>8001.1549999999997</v>
      </c>
      <c r="S49" s="448">
        <v>136.173</v>
      </c>
      <c r="T49" s="448">
        <v>375.13200000000001</v>
      </c>
      <c r="U49" s="448">
        <v>375.13200000000001</v>
      </c>
      <c r="V49" s="448" t="s">
        <v>925</v>
      </c>
      <c r="W49" s="448">
        <v>4389.76</v>
      </c>
      <c r="X49" s="448">
        <v>4389.76</v>
      </c>
      <c r="Y49" s="777" t="s">
        <v>925</v>
      </c>
      <c r="Z49" s="931"/>
      <c r="AA49" s="932"/>
    </row>
    <row r="50" spans="1:27" ht="10.5" customHeight="1">
      <c r="A50" s="812" t="s">
        <v>779</v>
      </c>
      <c r="B50" s="452">
        <v>1118533.9509999999</v>
      </c>
      <c r="C50" s="453">
        <v>983171.06</v>
      </c>
      <c r="D50" s="453">
        <v>135362.891</v>
      </c>
      <c r="E50" s="453">
        <v>787426.9</v>
      </c>
      <c r="F50" s="453">
        <v>674015.41500000004</v>
      </c>
      <c r="G50" s="453">
        <v>113411.484</v>
      </c>
      <c r="H50" s="453">
        <v>230545.33799999999</v>
      </c>
      <c r="I50" s="453">
        <v>224854.56899999999</v>
      </c>
      <c r="J50" s="453">
        <v>5690.7690000000002</v>
      </c>
      <c r="K50" s="453">
        <v>100561.713</v>
      </c>
      <c r="L50" s="453">
        <v>84301.076000000001</v>
      </c>
      <c r="M50" s="453">
        <v>16260.637000000001</v>
      </c>
      <c r="N50" s="452">
        <v>423428.00300000003</v>
      </c>
      <c r="O50" s="453">
        <v>392067.364</v>
      </c>
      <c r="P50" s="453">
        <v>31360.638999999999</v>
      </c>
      <c r="Q50" s="453">
        <v>357427.40500000003</v>
      </c>
      <c r="R50" s="453">
        <v>327970.995</v>
      </c>
      <c r="S50" s="453">
        <v>29456.41</v>
      </c>
      <c r="T50" s="453">
        <v>36794.85</v>
      </c>
      <c r="U50" s="453">
        <v>36635.567000000003</v>
      </c>
      <c r="V50" s="453">
        <v>159.28299999999999</v>
      </c>
      <c r="W50" s="453">
        <v>29205.749</v>
      </c>
      <c r="X50" s="453">
        <v>27460.802</v>
      </c>
      <c r="Y50" s="779">
        <v>1744.9459999999999</v>
      </c>
      <c r="Z50" s="931"/>
      <c r="AA50" s="932"/>
    </row>
    <row r="51" spans="1:27" ht="10.5" customHeight="1">
      <c r="A51" s="812" t="s">
        <v>780</v>
      </c>
      <c r="B51" s="449">
        <v>1387129.9369999999</v>
      </c>
      <c r="C51" s="448">
        <v>1296210.767</v>
      </c>
      <c r="D51" s="448">
        <v>90919.17</v>
      </c>
      <c r="E51" s="448">
        <v>1173741.0859999999</v>
      </c>
      <c r="F51" s="448">
        <v>1092554.324</v>
      </c>
      <c r="G51" s="448">
        <v>81186.762000000002</v>
      </c>
      <c r="H51" s="448">
        <v>148545.992</v>
      </c>
      <c r="I51" s="448">
        <v>146398.81099999999</v>
      </c>
      <c r="J51" s="448">
        <v>2147.1819999999998</v>
      </c>
      <c r="K51" s="448">
        <v>64842.858999999997</v>
      </c>
      <c r="L51" s="448">
        <v>57257.633000000002</v>
      </c>
      <c r="M51" s="448">
        <v>7585.2259999999997</v>
      </c>
      <c r="N51" s="449">
        <v>643199.06900000002</v>
      </c>
      <c r="O51" s="448">
        <v>632066.59</v>
      </c>
      <c r="P51" s="448">
        <v>11132.478999999999</v>
      </c>
      <c r="Q51" s="448">
        <v>603045.37399999995</v>
      </c>
      <c r="R51" s="448">
        <v>592269.26300000004</v>
      </c>
      <c r="S51" s="448">
        <v>10776.11</v>
      </c>
      <c r="T51" s="448">
        <v>27430.464</v>
      </c>
      <c r="U51" s="448">
        <v>27430.464</v>
      </c>
      <c r="V51" s="448" t="s">
        <v>925</v>
      </c>
      <c r="W51" s="448">
        <v>12723.231</v>
      </c>
      <c r="X51" s="448">
        <v>12366.861999999999</v>
      </c>
      <c r="Y51" s="777">
        <v>356.36900000000003</v>
      </c>
      <c r="Z51" s="931"/>
      <c r="AA51" s="932"/>
    </row>
    <row r="52" spans="1:27" ht="10.5" customHeight="1">
      <c r="A52" s="781" t="s">
        <v>781</v>
      </c>
      <c r="B52" s="449">
        <v>133068.47200000001</v>
      </c>
      <c r="C52" s="448">
        <v>129140.28599999999</v>
      </c>
      <c r="D52" s="448">
        <v>3928.1860000000001</v>
      </c>
      <c r="E52" s="817">
        <v>101311.11599999999</v>
      </c>
      <c r="F52" s="448">
        <v>98479.817999999999</v>
      </c>
      <c r="G52" s="448">
        <v>2831.297</v>
      </c>
      <c r="H52" s="448">
        <v>26422.696</v>
      </c>
      <c r="I52" s="448">
        <v>25364.103999999999</v>
      </c>
      <c r="J52" s="448">
        <v>1058.5920000000001</v>
      </c>
      <c r="K52" s="448">
        <v>5334.66</v>
      </c>
      <c r="L52" s="448">
        <v>5296.3630000000003</v>
      </c>
      <c r="M52" s="448">
        <v>38.296999999999997</v>
      </c>
      <c r="N52" s="449">
        <v>55347.792999999998</v>
      </c>
      <c r="O52" s="448">
        <v>54849.722999999998</v>
      </c>
      <c r="P52" s="448">
        <v>498.07</v>
      </c>
      <c r="Q52" s="448">
        <v>52510.114999999998</v>
      </c>
      <c r="R52" s="817">
        <v>52012.044999999998</v>
      </c>
      <c r="S52" s="448">
        <v>498.07</v>
      </c>
      <c r="T52" s="448">
        <v>2078.3780000000002</v>
      </c>
      <c r="U52" s="448">
        <v>2078.3780000000002</v>
      </c>
      <c r="V52" s="448" t="s">
        <v>925</v>
      </c>
      <c r="W52" s="448">
        <v>759.3</v>
      </c>
      <c r="X52" s="448">
        <v>759.3</v>
      </c>
      <c r="Y52" s="777" t="s">
        <v>925</v>
      </c>
      <c r="Z52" s="931">
        <f t="shared" ref="Z52:Z58" si="3">E52/$E$64</f>
        <v>1.0632284983587164E-2</v>
      </c>
      <c r="AA52" s="932">
        <f t="shared" ref="AA52:AA58" si="4">R52/$R$64</f>
        <v>2.9750878921152378E-2</v>
      </c>
    </row>
    <row r="53" spans="1:27" ht="10.5" customHeight="1">
      <c r="A53" s="781" t="s">
        <v>782</v>
      </c>
      <c r="B53" s="449">
        <v>517905.239</v>
      </c>
      <c r="C53" s="448">
        <v>478279.55699999997</v>
      </c>
      <c r="D53" s="448">
        <v>39625.682000000001</v>
      </c>
      <c r="E53" s="817">
        <v>473529.484</v>
      </c>
      <c r="F53" s="448">
        <v>435250.55699999997</v>
      </c>
      <c r="G53" s="448">
        <v>38278.927000000003</v>
      </c>
      <c r="H53" s="448">
        <v>41452.675000000003</v>
      </c>
      <c r="I53" s="448">
        <v>40973.394999999997</v>
      </c>
      <c r="J53" s="448">
        <v>479.28100000000001</v>
      </c>
      <c r="K53" s="448">
        <v>2923.08</v>
      </c>
      <c r="L53" s="448">
        <v>2055.605</v>
      </c>
      <c r="M53" s="448">
        <v>867.47500000000002</v>
      </c>
      <c r="N53" s="456">
        <v>202099.609</v>
      </c>
      <c r="O53" s="457">
        <v>199221.94200000001</v>
      </c>
      <c r="P53" s="457">
        <v>2877.6669999999999</v>
      </c>
      <c r="Q53" s="457">
        <v>200290.08799999999</v>
      </c>
      <c r="R53" s="820">
        <v>197412.421</v>
      </c>
      <c r="S53" s="457">
        <v>2877.6669999999999</v>
      </c>
      <c r="T53" s="457">
        <v>1300.867</v>
      </c>
      <c r="U53" s="457">
        <v>1300.867</v>
      </c>
      <c r="V53" s="457" t="s">
        <v>925</v>
      </c>
      <c r="W53" s="457">
        <v>508.654</v>
      </c>
      <c r="X53" s="457">
        <v>508.654</v>
      </c>
      <c r="Y53" s="782" t="s">
        <v>925</v>
      </c>
      <c r="Z53" s="931">
        <f t="shared" si="3"/>
        <v>4.969543936342561E-2</v>
      </c>
      <c r="AA53" s="932">
        <f t="shared" si="4"/>
        <v>0.11291986374891738</v>
      </c>
    </row>
    <row r="54" spans="1:27" ht="10.5" customHeight="1">
      <c r="A54" s="781" t="s">
        <v>783</v>
      </c>
      <c r="B54" s="449">
        <v>160483.64199999999</v>
      </c>
      <c r="C54" s="448">
        <v>151665.883</v>
      </c>
      <c r="D54" s="448">
        <v>8817.759</v>
      </c>
      <c r="E54" s="817">
        <v>137880.41500000001</v>
      </c>
      <c r="F54" s="448">
        <v>130191.821</v>
      </c>
      <c r="G54" s="448">
        <v>7688.5940000000001</v>
      </c>
      <c r="H54" s="448">
        <v>14466.794</v>
      </c>
      <c r="I54" s="448">
        <v>14223.486999999999</v>
      </c>
      <c r="J54" s="448">
        <v>243.30699999999999</v>
      </c>
      <c r="K54" s="448">
        <v>8136.433</v>
      </c>
      <c r="L54" s="448">
        <v>7250.5749999999998</v>
      </c>
      <c r="M54" s="448">
        <v>885.85799999999995</v>
      </c>
      <c r="N54" s="449">
        <v>57381.695</v>
      </c>
      <c r="O54" s="448">
        <v>55667.983</v>
      </c>
      <c r="P54" s="448">
        <v>1713.711</v>
      </c>
      <c r="Q54" s="448">
        <v>55584.571000000004</v>
      </c>
      <c r="R54" s="817">
        <v>53987.627</v>
      </c>
      <c r="S54" s="448">
        <v>1596.944</v>
      </c>
      <c r="T54" s="448">
        <v>1292.498</v>
      </c>
      <c r="U54" s="448">
        <v>1292.498</v>
      </c>
      <c r="V54" s="448" t="s">
        <v>925</v>
      </c>
      <c r="W54" s="448">
        <v>504.62599999999998</v>
      </c>
      <c r="X54" s="448">
        <v>387.858</v>
      </c>
      <c r="Y54" s="777">
        <v>116.768</v>
      </c>
      <c r="Z54" s="931">
        <f t="shared" si="3"/>
        <v>1.4470118618921012E-2</v>
      </c>
      <c r="AA54" s="932">
        <f t="shared" si="4"/>
        <v>3.0880911414218323E-2</v>
      </c>
    </row>
    <row r="55" spans="1:27" ht="10.5" customHeight="1">
      <c r="A55" s="781" t="s">
        <v>784</v>
      </c>
      <c r="B55" s="448">
        <v>37360.857000000004</v>
      </c>
      <c r="C55" s="448">
        <v>36146.824999999997</v>
      </c>
      <c r="D55" s="448">
        <v>1214.0319999999999</v>
      </c>
      <c r="E55" s="817">
        <v>35220.184999999998</v>
      </c>
      <c r="F55" s="448">
        <v>34006.152999999998</v>
      </c>
      <c r="G55" s="448">
        <v>1214.0319999999999</v>
      </c>
      <c r="H55" s="448">
        <v>2138.6669999999999</v>
      </c>
      <c r="I55" s="448">
        <v>2138.6669999999999</v>
      </c>
      <c r="J55" s="448" t="s">
        <v>925</v>
      </c>
      <c r="K55" s="448">
        <v>2.0059999999999998</v>
      </c>
      <c r="L55" s="448">
        <v>2.0059999999999998</v>
      </c>
      <c r="M55" s="448" t="s">
        <v>925</v>
      </c>
      <c r="N55" s="449">
        <v>18296.849999999999</v>
      </c>
      <c r="O55" s="448">
        <v>18234.633999999998</v>
      </c>
      <c r="P55" s="448">
        <v>62.216000000000001</v>
      </c>
      <c r="Q55" s="448">
        <v>17812.576000000001</v>
      </c>
      <c r="R55" s="817">
        <v>17750.361000000001</v>
      </c>
      <c r="S55" s="448">
        <v>62.216000000000001</v>
      </c>
      <c r="T55" s="448" t="s">
        <v>925</v>
      </c>
      <c r="U55" s="448" t="s">
        <v>925</v>
      </c>
      <c r="V55" s="448" t="s">
        <v>925</v>
      </c>
      <c r="W55" s="448">
        <v>484.274</v>
      </c>
      <c r="X55" s="448">
        <v>484.274</v>
      </c>
      <c r="Y55" s="777" t="s">
        <v>925</v>
      </c>
      <c r="Z55" s="931">
        <f>E55/$E$64</f>
        <v>3.6962483375927065E-3</v>
      </c>
      <c r="AA55" s="932">
        <f t="shared" si="4"/>
        <v>1.0153202799808109E-2</v>
      </c>
    </row>
    <row r="56" spans="1:27" ht="10.5" customHeight="1">
      <c r="A56" s="812" t="s">
        <v>785</v>
      </c>
      <c r="B56" s="448">
        <v>59600.281000000003</v>
      </c>
      <c r="C56" s="448">
        <v>59091.171000000002</v>
      </c>
      <c r="D56" s="448">
        <v>509.11</v>
      </c>
      <c r="E56" s="448">
        <v>46290.218999999997</v>
      </c>
      <c r="F56" s="448">
        <v>45781.108999999997</v>
      </c>
      <c r="G56" s="448">
        <v>509.11</v>
      </c>
      <c r="H56" s="448">
        <v>3094.5549999999998</v>
      </c>
      <c r="I56" s="448">
        <v>3094.5549999999998</v>
      </c>
      <c r="J56" s="448" t="s">
        <v>925</v>
      </c>
      <c r="K56" s="448">
        <v>10215.505999999999</v>
      </c>
      <c r="L56" s="448">
        <v>10215.505999999999</v>
      </c>
      <c r="M56" s="448" t="s">
        <v>925</v>
      </c>
      <c r="N56" s="449">
        <v>54066.618999999999</v>
      </c>
      <c r="O56" s="448">
        <v>53607.459000000003</v>
      </c>
      <c r="P56" s="448">
        <v>459.161</v>
      </c>
      <c r="Q56" s="448">
        <v>49343.135000000002</v>
      </c>
      <c r="R56" s="448">
        <v>48883.974999999999</v>
      </c>
      <c r="S56" s="448">
        <v>459.161</v>
      </c>
      <c r="T56" s="448">
        <v>703.04300000000001</v>
      </c>
      <c r="U56" s="448">
        <v>703.04300000000001</v>
      </c>
      <c r="V56" s="448" t="s">
        <v>925</v>
      </c>
      <c r="W56" s="448">
        <v>4020.4409999999998</v>
      </c>
      <c r="X56" s="448">
        <v>4020.4409999999998</v>
      </c>
      <c r="Y56" s="777" t="s">
        <v>925</v>
      </c>
      <c r="Z56" s="931"/>
      <c r="AA56" s="932"/>
    </row>
    <row r="57" spans="1:27" ht="10.5" customHeight="1">
      <c r="A57" s="781" t="s">
        <v>786</v>
      </c>
      <c r="B57" s="448">
        <v>42175.906999999999</v>
      </c>
      <c r="C57" s="448">
        <v>36844.858999999997</v>
      </c>
      <c r="D57" s="448">
        <v>5331.0479999999998</v>
      </c>
      <c r="E57" s="817">
        <v>34823.591</v>
      </c>
      <c r="F57" s="448">
        <v>29502.802</v>
      </c>
      <c r="G57" s="448">
        <v>5320.7879999999996</v>
      </c>
      <c r="H57" s="448">
        <v>4892.0330000000004</v>
      </c>
      <c r="I57" s="448">
        <v>4892.0330000000004</v>
      </c>
      <c r="J57" s="448" t="s">
        <v>925</v>
      </c>
      <c r="K57" s="448">
        <v>2460.2840000000001</v>
      </c>
      <c r="L57" s="448">
        <v>2450.0239999999999</v>
      </c>
      <c r="M57" s="448">
        <v>10.26</v>
      </c>
      <c r="N57" s="449">
        <v>30564.081999999999</v>
      </c>
      <c r="O57" s="448">
        <v>30154.348000000002</v>
      </c>
      <c r="P57" s="448">
        <v>409.73399999999998</v>
      </c>
      <c r="Q57" s="448">
        <v>28904.89</v>
      </c>
      <c r="R57" s="817">
        <v>28567.412</v>
      </c>
      <c r="S57" s="448">
        <v>337.47800000000001</v>
      </c>
      <c r="T57" s="448">
        <v>687.82500000000005</v>
      </c>
      <c r="U57" s="448">
        <v>687.82500000000005</v>
      </c>
      <c r="V57" s="448" t="s">
        <v>925</v>
      </c>
      <c r="W57" s="448">
        <v>971.36699999999996</v>
      </c>
      <c r="X57" s="448">
        <v>899.11099999999999</v>
      </c>
      <c r="Y57" s="777">
        <v>72.256</v>
      </c>
      <c r="Z57" s="931">
        <f t="shared" si="3"/>
        <v>3.6546270368187548E-3</v>
      </c>
      <c r="AA57" s="932">
        <f t="shared" si="4"/>
        <v>1.6340553721790319E-2</v>
      </c>
    </row>
    <row r="58" spans="1:27" ht="10.5" customHeight="1">
      <c r="A58" s="781" t="s">
        <v>787</v>
      </c>
      <c r="B58" s="448">
        <v>183575.008</v>
      </c>
      <c r="C58" s="448">
        <v>171148.83300000001</v>
      </c>
      <c r="D58" s="448">
        <v>12426.174999999999</v>
      </c>
      <c r="E58" s="817">
        <v>172155.96400000001</v>
      </c>
      <c r="F58" s="448">
        <v>159780.302</v>
      </c>
      <c r="G58" s="448">
        <v>12375.662</v>
      </c>
      <c r="H58" s="448">
        <v>10250.86</v>
      </c>
      <c r="I58" s="448">
        <v>10250.86</v>
      </c>
      <c r="J58" s="448" t="s">
        <v>925</v>
      </c>
      <c r="K58" s="448">
        <v>1168.184</v>
      </c>
      <c r="L58" s="448">
        <v>1117.671</v>
      </c>
      <c r="M58" s="448">
        <v>50.512999999999998</v>
      </c>
      <c r="N58" s="449">
        <v>127726.291</v>
      </c>
      <c r="O58" s="448">
        <v>124673.311</v>
      </c>
      <c r="P58" s="448">
        <v>3052.98</v>
      </c>
      <c r="Q58" s="448">
        <v>126006.213</v>
      </c>
      <c r="R58" s="817">
        <v>122953.23299999999</v>
      </c>
      <c r="S58" s="448">
        <v>3052.98</v>
      </c>
      <c r="T58" s="448">
        <v>922.00599999999997</v>
      </c>
      <c r="U58" s="448">
        <v>922.00599999999997</v>
      </c>
      <c r="V58" s="448" t="s">
        <v>925</v>
      </c>
      <c r="W58" s="448">
        <v>798.07100000000003</v>
      </c>
      <c r="X58" s="448">
        <v>798.07100000000003</v>
      </c>
      <c r="Y58" s="777" t="s">
        <v>925</v>
      </c>
      <c r="Z58" s="931">
        <f t="shared" si="3"/>
        <v>1.8067230360705656E-2</v>
      </c>
      <c r="AA58" s="932">
        <f t="shared" si="4"/>
        <v>7.0329223700918458E-2</v>
      </c>
    </row>
    <row r="59" spans="1:27" ht="10.5" customHeight="1">
      <c r="A59" s="812" t="s">
        <v>788</v>
      </c>
      <c r="B59" s="448">
        <v>35481.906999999999</v>
      </c>
      <c r="C59" s="448">
        <v>34046.440999999999</v>
      </c>
      <c r="D59" s="448">
        <v>1435.4659999999999</v>
      </c>
      <c r="E59" s="448">
        <v>20566.971000000001</v>
      </c>
      <c r="F59" s="448">
        <v>19563.664000000001</v>
      </c>
      <c r="G59" s="448">
        <v>1003.307</v>
      </c>
      <c r="H59" s="448">
        <v>1553.0170000000001</v>
      </c>
      <c r="I59" s="448">
        <v>1553.0170000000001</v>
      </c>
      <c r="J59" s="448" t="s">
        <v>925</v>
      </c>
      <c r="K59" s="448">
        <v>13361.919</v>
      </c>
      <c r="L59" s="448">
        <v>12929.76</v>
      </c>
      <c r="M59" s="448">
        <v>432.15899999999999</v>
      </c>
      <c r="N59" s="449">
        <v>10447.779</v>
      </c>
      <c r="O59" s="448">
        <v>10226.227000000001</v>
      </c>
      <c r="P59" s="448">
        <v>221.55199999999999</v>
      </c>
      <c r="Q59" s="448">
        <v>8878.9230000000007</v>
      </c>
      <c r="R59" s="448">
        <v>8657.3709999999992</v>
      </c>
      <c r="S59" s="448">
        <v>221.55199999999999</v>
      </c>
      <c r="T59" s="448">
        <v>347.779</v>
      </c>
      <c r="U59" s="448">
        <v>347.779</v>
      </c>
      <c r="V59" s="448" t="s">
        <v>925</v>
      </c>
      <c r="W59" s="448">
        <v>1221.077</v>
      </c>
      <c r="X59" s="448">
        <v>1221.077</v>
      </c>
      <c r="Y59" s="777" t="s">
        <v>925</v>
      </c>
      <c r="Z59" s="931"/>
      <c r="AA59" s="932"/>
    </row>
    <row r="60" spans="1:27" ht="10.5" customHeight="1">
      <c r="A60" s="812" t="s">
        <v>789</v>
      </c>
      <c r="B60" s="448">
        <v>26462.967000000001</v>
      </c>
      <c r="C60" s="448">
        <v>25579.651999999998</v>
      </c>
      <c r="D60" s="448">
        <v>883.31500000000005</v>
      </c>
      <c r="E60" s="448">
        <v>23731.210999999999</v>
      </c>
      <c r="F60" s="448">
        <v>22847.896000000001</v>
      </c>
      <c r="G60" s="448">
        <v>883.31500000000005</v>
      </c>
      <c r="H60" s="448">
        <v>2661.0549999999998</v>
      </c>
      <c r="I60" s="448">
        <v>2661.0549999999998</v>
      </c>
      <c r="J60" s="448" t="s">
        <v>925</v>
      </c>
      <c r="K60" s="448">
        <v>70.700999999999993</v>
      </c>
      <c r="L60" s="448">
        <v>70.700999999999993</v>
      </c>
      <c r="M60" s="448" t="s">
        <v>925</v>
      </c>
      <c r="N60" s="449">
        <v>5486.7290000000003</v>
      </c>
      <c r="O60" s="448">
        <v>5412.47</v>
      </c>
      <c r="P60" s="448">
        <v>74.257999999999996</v>
      </c>
      <c r="Q60" s="448">
        <v>5472.0360000000001</v>
      </c>
      <c r="R60" s="448">
        <v>5397.777</v>
      </c>
      <c r="S60" s="448">
        <v>74.257999999999996</v>
      </c>
      <c r="T60" s="448" t="s">
        <v>925</v>
      </c>
      <c r="U60" s="448" t="s">
        <v>925</v>
      </c>
      <c r="V60" s="448" t="s">
        <v>925</v>
      </c>
      <c r="W60" s="448">
        <v>14.693</v>
      </c>
      <c r="X60" s="448">
        <v>14.693</v>
      </c>
      <c r="Y60" s="777" t="s">
        <v>925</v>
      </c>
      <c r="Z60" s="931"/>
      <c r="AA60" s="932"/>
    </row>
    <row r="61" spans="1:27" ht="10.5" customHeight="1">
      <c r="A61" s="781" t="s">
        <v>790</v>
      </c>
      <c r="B61" s="448">
        <v>121908.338</v>
      </c>
      <c r="C61" s="448">
        <v>111305.82799999999</v>
      </c>
      <c r="D61" s="448">
        <v>10602.51</v>
      </c>
      <c r="E61" s="817">
        <v>90645.702000000005</v>
      </c>
      <c r="F61" s="448">
        <v>84759.335999999996</v>
      </c>
      <c r="G61" s="448">
        <v>5886.366</v>
      </c>
      <c r="H61" s="448">
        <v>16693.032999999999</v>
      </c>
      <c r="I61" s="448">
        <v>16693.032999999999</v>
      </c>
      <c r="J61" s="448" t="s">
        <v>925</v>
      </c>
      <c r="K61" s="448">
        <v>14569.602999999999</v>
      </c>
      <c r="L61" s="448">
        <v>9853.4590000000007</v>
      </c>
      <c r="M61" s="448">
        <v>4716.1440000000002</v>
      </c>
      <c r="N61" s="449">
        <v>56265.292000000001</v>
      </c>
      <c r="O61" s="448">
        <v>55049.438999999998</v>
      </c>
      <c r="P61" s="448">
        <v>1215.8530000000001</v>
      </c>
      <c r="Q61" s="448">
        <v>52155.368999999999</v>
      </c>
      <c r="R61" s="817">
        <v>51106.862000000001</v>
      </c>
      <c r="S61" s="448">
        <v>1048.5070000000001</v>
      </c>
      <c r="T61" s="448">
        <v>3433.1019999999999</v>
      </c>
      <c r="U61" s="448">
        <v>3433.1019999999999</v>
      </c>
      <c r="V61" s="448" t="s">
        <v>925</v>
      </c>
      <c r="W61" s="448">
        <v>676.82100000000003</v>
      </c>
      <c r="X61" s="448">
        <v>509.476</v>
      </c>
      <c r="Y61" s="777">
        <v>167.345</v>
      </c>
      <c r="Z61" s="931">
        <f>E61/$E$64</f>
        <v>9.5129831182722037E-3</v>
      </c>
      <c r="AA61" s="932">
        <f>R61/$R$64</f>
        <v>2.9233114433436402E-2</v>
      </c>
    </row>
    <row r="62" spans="1:27" ht="10.5" customHeight="1" thickBot="1">
      <c r="A62" s="814" t="s">
        <v>726</v>
      </c>
      <c r="B62" s="783">
        <v>69107.317999999999</v>
      </c>
      <c r="C62" s="783">
        <v>62961.432000000001</v>
      </c>
      <c r="D62" s="783">
        <v>6145.8869999999997</v>
      </c>
      <c r="E62" s="783">
        <v>37586.230000000003</v>
      </c>
      <c r="F62" s="783">
        <v>32390.866000000002</v>
      </c>
      <c r="G62" s="783">
        <v>5195.3639999999996</v>
      </c>
      <c r="H62" s="783">
        <v>24920.607</v>
      </c>
      <c r="I62" s="783">
        <v>24554.605</v>
      </c>
      <c r="J62" s="783">
        <v>366.00200000000001</v>
      </c>
      <c r="K62" s="783">
        <v>6600.482</v>
      </c>
      <c r="L62" s="783">
        <v>6015.9620000000004</v>
      </c>
      <c r="M62" s="783">
        <v>584.52</v>
      </c>
      <c r="N62" s="784">
        <v>25516.330999999998</v>
      </c>
      <c r="O62" s="783">
        <v>24969.053</v>
      </c>
      <c r="P62" s="783">
        <v>547.27800000000002</v>
      </c>
      <c r="Q62" s="783">
        <v>6087.4579999999996</v>
      </c>
      <c r="R62" s="783">
        <v>5540.18</v>
      </c>
      <c r="S62" s="783">
        <v>547.27800000000002</v>
      </c>
      <c r="T62" s="783">
        <v>16664.966</v>
      </c>
      <c r="U62" s="783">
        <v>16664.966</v>
      </c>
      <c r="V62" s="783" t="s">
        <v>925</v>
      </c>
      <c r="W62" s="783">
        <v>2763.9070000000002</v>
      </c>
      <c r="X62" s="783">
        <v>2763.9070000000002</v>
      </c>
      <c r="Y62" s="785" t="s">
        <v>925</v>
      </c>
      <c r="Z62" s="934"/>
      <c r="AA62" s="935"/>
    </row>
    <row r="63" spans="1:27" s="460" customFormat="1" ht="9.75" customHeight="1">
      <c r="A63" s="458"/>
      <c r="B63" s="459"/>
      <c r="N63" s="461" t="s">
        <v>791</v>
      </c>
      <c r="Z63" s="1341" t="s">
        <v>868</v>
      </c>
      <c r="AA63" s="1341"/>
    </row>
    <row r="64" spans="1:27">
      <c r="E64" s="463">
        <f>SUM(E28:E33,E35,E38:E39,E40,E52:E55,E57:E58,E61)</f>
        <v>9528630.595999999</v>
      </c>
      <c r="R64" s="463">
        <f>SUM(R28:R33,R35,R38,R40,R52:R55,R57:R58,R61)</f>
        <v>1748252.3840000001</v>
      </c>
      <c r="Z64" s="1341"/>
      <c r="AA64" s="1341"/>
    </row>
    <row r="65" spans="5:27">
      <c r="E65" s="464" t="s">
        <v>792</v>
      </c>
      <c r="R65" s="464" t="s">
        <v>792</v>
      </c>
      <c r="Z65" s="1341"/>
      <c r="AA65" s="1341"/>
    </row>
    <row r="66" spans="5:27">
      <c r="Z66" s="1341"/>
      <c r="AA66" s="1341"/>
    </row>
    <row r="67" spans="5:27">
      <c r="Z67" s="1341"/>
      <c r="AA67" s="1341"/>
    </row>
    <row r="68" spans="5:27">
      <c r="Z68" s="1341"/>
      <c r="AA68" s="1341"/>
    </row>
    <row r="69" spans="5:27">
      <c r="Z69" s="1341"/>
      <c r="AA69" s="1341"/>
    </row>
    <row r="70" spans="5:27">
      <c r="Z70" s="465"/>
      <c r="AA70" s="465"/>
    </row>
  </sheetData>
  <sheetProtection sheet="1" objects="1" scenarios="1" selectLockedCells="1" selectUnlockedCells="1"/>
  <mergeCells count="8">
    <mergeCell ref="Z26:AA26"/>
    <mergeCell ref="Z63:AA69"/>
    <mergeCell ref="B1:M1"/>
    <mergeCell ref="N1:Y1"/>
    <mergeCell ref="E4:E5"/>
    <mergeCell ref="H4:H5"/>
    <mergeCell ref="Q4:Q5"/>
    <mergeCell ref="T4:T5"/>
  </mergeCells>
  <phoneticPr fontId="2"/>
  <pageMargins left="0.59055118110236227" right="0.59055118110236227" top="0.39370078740157483" bottom="0.19685039370078741" header="0.59055118110236227" footer="0.31496062992125984"/>
  <pageSetup paperSize="9" scale="74" firstPageNumber="24" pageOrder="overThenDown" orientation="portrait" useFirstPageNumber="1" r:id="rId1"/>
  <headerFooter alignWithMargins="0"/>
  <colBreaks count="1" manualBreakCount="1">
    <brk id="13" max="62" man="1"/>
  </col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pageSetUpPr fitToPage="1"/>
  </sheetPr>
  <dimension ref="A1:AK49"/>
  <sheetViews>
    <sheetView view="pageBreakPreview" zoomScaleNormal="100" zoomScaleSheetLayoutView="100" workbookViewId="0">
      <pane xSplit="4" ySplit="4" topLeftCell="E5" activePane="bottomRight" state="frozen"/>
      <selection activeCell="H2" sqref="H2:J2"/>
      <selection pane="topRight" activeCell="H2" sqref="H2:J2"/>
      <selection pane="bottomLeft" activeCell="H2" sqref="H2:J2"/>
      <selection pane="bottomRight" activeCell="R19" sqref="R19"/>
    </sheetView>
  </sheetViews>
  <sheetFormatPr defaultColWidth="10.75" defaultRowHeight="12"/>
  <cols>
    <col min="1" max="1" width="3.25" style="410" customWidth="1"/>
    <col min="2" max="2" width="9.375" style="466" customWidth="1"/>
    <col min="3" max="3" width="5" style="410" customWidth="1"/>
    <col min="4" max="4" width="35.625" style="416" customWidth="1"/>
    <col min="5" max="5" width="10.75" style="414"/>
    <col min="6" max="6" width="13" style="414" bestFit="1" customWidth="1"/>
    <col min="7" max="11" width="10.75" style="414"/>
    <col min="12" max="12" width="11.75" style="414" customWidth="1"/>
    <col min="13" max="13" width="13.375" style="414" customWidth="1"/>
    <col min="14" max="14" width="13.5" style="414" customWidth="1"/>
    <col min="15" max="15" width="7.125" style="467" customWidth="1"/>
    <col min="16" max="16" width="13.75" style="467" customWidth="1"/>
    <col min="17" max="17" width="22.625" style="467" customWidth="1"/>
    <col min="18" max="18" width="20.25" style="467" customWidth="1"/>
    <col min="19" max="19" width="2.125" style="416" customWidth="1"/>
    <col min="20" max="20" width="7.875" style="416" customWidth="1"/>
    <col min="21" max="21" width="23.625" style="416" customWidth="1"/>
    <col min="22" max="22" width="12.125" style="416" customWidth="1"/>
    <col min="23" max="23" width="2.5" style="416" customWidth="1"/>
    <col min="24" max="33" width="2.125" style="416" customWidth="1"/>
    <col min="34" max="35" width="2.125" style="414" customWidth="1"/>
    <col min="36" max="16384" width="10.75" style="414"/>
  </cols>
  <sheetData>
    <row r="1" spans="1:37" ht="24.95" customHeight="1">
      <c r="A1" s="821" t="s">
        <v>793</v>
      </c>
      <c r="E1" s="415"/>
    </row>
    <row r="2" spans="1:37" ht="8.25" customHeight="1"/>
    <row r="3" spans="1:37" ht="20.100000000000001" customHeight="1" thickBot="1">
      <c r="A3" s="414"/>
      <c r="B3" s="1360" t="s">
        <v>794</v>
      </c>
      <c r="C3" s="1361"/>
      <c r="D3" s="1362"/>
      <c r="E3" s="1345" t="s">
        <v>795</v>
      </c>
      <c r="F3" s="1346"/>
      <c r="G3" s="1347"/>
      <c r="H3" s="1348" t="s">
        <v>796</v>
      </c>
      <c r="I3" s="1349"/>
      <c r="J3" s="1349"/>
      <c r="K3" s="1349"/>
      <c r="L3" s="1349"/>
      <c r="M3" s="1349"/>
      <c r="N3" s="1350"/>
      <c r="O3" s="1351" t="s">
        <v>797</v>
      </c>
      <c r="P3" s="1351" t="s">
        <v>798</v>
      </c>
      <c r="Q3" s="1353" t="s">
        <v>799</v>
      </c>
      <c r="R3" s="1354"/>
      <c r="S3" s="414"/>
      <c r="T3" s="851" t="s">
        <v>872</v>
      </c>
      <c r="U3" s="468"/>
      <c r="V3" s="467"/>
      <c r="AH3" s="416"/>
      <c r="AI3" s="416"/>
      <c r="AJ3" s="416"/>
      <c r="AK3" s="416"/>
    </row>
    <row r="4" spans="1:37" ht="42" customHeight="1" thickBot="1">
      <c r="A4" s="414"/>
      <c r="B4" s="1363"/>
      <c r="C4" s="1364"/>
      <c r="D4" s="1365"/>
      <c r="E4" s="844" t="s">
        <v>633</v>
      </c>
      <c r="F4" s="845" t="s">
        <v>800</v>
      </c>
      <c r="G4" s="846" t="s">
        <v>801</v>
      </c>
      <c r="H4" s="847" t="s">
        <v>802</v>
      </c>
      <c r="I4" s="848" t="s">
        <v>803</v>
      </c>
      <c r="J4" s="847" t="s">
        <v>800</v>
      </c>
      <c r="K4" s="848" t="s">
        <v>804</v>
      </c>
      <c r="L4" s="849" t="s">
        <v>801</v>
      </c>
      <c r="M4" s="848" t="s">
        <v>805</v>
      </c>
      <c r="N4" s="850" t="s">
        <v>806</v>
      </c>
      <c r="O4" s="1352"/>
      <c r="P4" s="1352"/>
      <c r="Q4" s="1355"/>
      <c r="R4" s="1356"/>
      <c r="S4" s="414"/>
      <c r="T4" s="857" t="s">
        <v>807</v>
      </c>
      <c r="U4" s="858" t="s">
        <v>808</v>
      </c>
      <c r="V4" s="859" t="s">
        <v>809</v>
      </c>
      <c r="AH4" s="416"/>
      <c r="AI4" s="416"/>
      <c r="AJ4" s="416"/>
      <c r="AK4" s="416"/>
    </row>
    <row r="5" spans="1:37" ht="13.5" customHeight="1" thickTop="1">
      <c r="A5" s="414"/>
      <c r="B5" s="1357" t="s">
        <v>682</v>
      </c>
      <c r="C5" s="541">
        <v>1</v>
      </c>
      <c r="D5" s="470" t="s">
        <v>683</v>
      </c>
      <c r="E5" s="522">
        <f>宿泊!J22</f>
        <v>2.311040044769682E-2</v>
      </c>
      <c r="F5" s="523">
        <f>宿泊!J22</f>
        <v>2.311040044769682E-2</v>
      </c>
      <c r="G5" s="524">
        <f>日帰り!J22</f>
        <v>6.4768662099461962E-3</v>
      </c>
      <c r="H5" s="542">
        <f>基礎データ計算!$J$28*E5</f>
        <v>0</v>
      </c>
      <c r="I5" s="842">
        <f t="shared" ref="I5:I37" si="0">+ROUND(H5,0)</f>
        <v>0</v>
      </c>
      <c r="J5" s="841">
        <f>基礎データ計算!$J$29*F5</f>
        <v>0</v>
      </c>
      <c r="K5" s="842">
        <f t="shared" ref="K5:K37" si="1">+ROUND(SUM(J5:J5),0)</f>
        <v>0</v>
      </c>
      <c r="L5" s="841">
        <f>基礎データ計算!$J$30*G5</f>
        <v>0</v>
      </c>
      <c r="M5" s="842">
        <f t="shared" ref="M5:M37" si="2">+ROUND(SUM(L5:L5),0)</f>
        <v>0</v>
      </c>
      <c r="N5" s="843">
        <f t="shared" ref="N5:N37" si="3">I5+K5+M5</f>
        <v>0</v>
      </c>
      <c r="O5" s="478"/>
      <c r="P5" s="479">
        <f>SUM(N5:O5)</f>
        <v>0</v>
      </c>
      <c r="Q5" s="822">
        <v>30</v>
      </c>
      <c r="R5" s="823" t="str">
        <f>VLOOKUP(Q5,$T$5:$U$43,2,FALSE)</f>
        <v>運輸・郵便</v>
      </c>
      <c r="S5" s="414"/>
      <c r="T5" s="852">
        <v>1</v>
      </c>
      <c r="U5" s="383" t="s">
        <v>16</v>
      </c>
      <c r="V5" s="860">
        <f>SUMIF($Q$5:$Q$37,T5,$P$5:$P$37)</f>
        <v>0</v>
      </c>
      <c r="AH5" s="416"/>
      <c r="AI5" s="416"/>
      <c r="AJ5" s="416"/>
      <c r="AK5" s="416"/>
    </row>
    <row r="6" spans="1:37" ht="13.5" customHeight="1">
      <c r="A6" s="414"/>
      <c r="B6" s="1357"/>
      <c r="C6" s="480">
        <v>2</v>
      </c>
      <c r="D6" s="481" t="s">
        <v>686</v>
      </c>
      <c r="E6" s="482">
        <f>宿泊!J23</f>
        <v>2.9123809017569769E-2</v>
      </c>
      <c r="F6" s="483">
        <f>宿泊!J23</f>
        <v>2.9123809017569769E-2</v>
      </c>
      <c r="G6" s="484">
        <f>日帰り!J23</f>
        <v>3.3081608941962236E-2</v>
      </c>
      <c r="H6" s="485">
        <f>基礎データ計算!$J$28*E6</f>
        <v>0</v>
      </c>
      <c r="I6" s="946">
        <f t="shared" si="0"/>
        <v>0</v>
      </c>
      <c r="J6" s="486">
        <f>基礎データ計算!$J$29*F6</f>
        <v>0</v>
      </c>
      <c r="K6" s="487">
        <f t="shared" si="1"/>
        <v>0</v>
      </c>
      <c r="L6" s="486">
        <f>基礎データ計算!$J$30*G6</f>
        <v>0</v>
      </c>
      <c r="M6" s="487">
        <f t="shared" si="2"/>
        <v>0</v>
      </c>
      <c r="N6" s="488">
        <f t="shared" si="3"/>
        <v>0</v>
      </c>
      <c r="O6" s="489"/>
      <c r="P6" s="490">
        <f t="shared" ref="P6:P37" si="4">SUM(N6:O6)</f>
        <v>0</v>
      </c>
      <c r="Q6" s="824">
        <v>30</v>
      </c>
      <c r="R6" s="823" t="str">
        <f t="shared" ref="R6:R37" si="5">VLOOKUP(Q6,$T$5:$U$43,2,FALSE)</f>
        <v>運輸・郵便</v>
      </c>
      <c r="S6" s="414"/>
      <c r="T6" s="852">
        <v>2</v>
      </c>
      <c r="U6" s="383" t="s">
        <v>885</v>
      </c>
      <c r="V6" s="860">
        <f t="shared" ref="V6:V43" si="6">SUMIF($Q$5:$Q$37,T6,$P$5:$P$37)</f>
        <v>0</v>
      </c>
      <c r="AH6" s="416"/>
      <c r="AI6" s="416"/>
      <c r="AJ6" s="416"/>
      <c r="AK6" s="416"/>
    </row>
    <row r="7" spans="1:37" ht="13.5" customHeight="1">
      <c r="A7" s="414"/>
      <c r="B7" s="1357"/>
      <c r="C7" s="480">
        <v>3</v>
      </c>
      <c r="D7" s="491" t="s">
        <v>688</v>
      </c>
      <c r="E7" s="482">
        <f>宿泊!J24</f>
        <v>3.9595171054937813E-3</v>
      </c>
      <c r="F7" s="483">
        <f>宿泊!J24</f>
        <v>3.9595171054937813E-3</v>
      </c>
      <c r="G7" s="484">
        <f>日帰り!J24</f>
        <v>9.9980333134552027E-3</v>
      </c>
      <c r="H7" s="485">
        <f>基礎データ計算!$J$28*E7</f>
        <v>0</v>
      </c>
      <c r="I7" s="946">
        <f t="shared" si="0"/>
        <v>0</v>
      </c>
      <c r="J7" s="492">
        <f>基礎データ計算!$J$29*F7</f>
        <v>0</v>
      </c>
      <c r="K7" s="493">
        <f t="shared" si="1"/>
        <v>0</v>
      </c>
      <c r="L7" s="492">
        <f>基礎データ計算!$J$30*G7</f>
        <v>0</v>
      </c>
      <c r="M7" s="493">
        <f t="shared" si="2"/>
        <v>0</v>
      </c>
      <c r="N7" s="494">
        <f t="shared" si="3"/>
        <v>0</v>
      </c>
      <c r="O7" s="495"/>
      <c r="P7" s="496">
        <f t="shared" si="4"/>
        <v>0</v>
      </c>
      <c r="Q7" s="824">
        <v>30</v>
      </c>
      <c r="R7" s="823" t="str">
        <f t="shared" si="5"/>
        <v>運輸・郵便</v>
      </c>
      <c r="S7" s="414"/>
      <c r="T7" s="852">
        <v>3</v>
      </c>
      <c r="U7" s="383" t="s">
        <v>886</v>
      </c>
      <c r="V7" s="860">
        <f t="shared" si="6"/>
        <v>0</v>
      </c>
      <c r="AH7" s="416"/>
      <c r="AI7" s="416"/>
      <c r="AJ7" s="416"/>
      <c r="AK7" s="416"/>
    </row>
    <row r="8" spans="1:37" ht="13.5" customHeight="1">
      <c r="A8" s="414"/>
      <c r="B8" s="1357"/>
      <c r="C8" s="480">
        <v>4</v>
      </c>
      <c r="D8" s="491" t="s">
        <v>689</v>
      </c>
      <c r="E8" s="482">
        <f>宿泊!J25</f>
        <v>0</v>
      </c>
      <c r="F8" s="483">
        <f>宿泊!J25</f>
        <v>0</v>
      </c>
      <c r="G8" s="484">
        <f>日帰り!J25</f>
        <v>0</v>
      </c>
      <c r="H8" s="485">
        <f>基礎データ計算!$J$28*E8</f>
        <v>0</v>
      </c>
      <c r="I8" s="946">
        <f t="shared" si="0"/>
        <v>0</v>
      </c>
      <c r="J8" s="492">
        <f>基礎データ計算!$J$29*F8</f>
        <v>0</v>
      </c>
      <c r="K8" s="493">
        <f t="shared" si="1"/>
        <v>0</v>
      </c>
      <c r="L8" s="492">
        <f>基礎データ計算!$J$30*G8</f>
        <v>0</v>
      </c>
      <c r="M8" s="493">
        <f t="shared" si="2"/>
        <v>0</v>
      </c>
      <c r="N8" s="494">
        <f t="shared" si="3"/>
        <v>0</v>
      </c>
      <c r="O8" s="495"/>
      <c r="P8" s="496">
        <f t="shared" si="4"/>
        <v>0</v>
      </c>
      <c r="Q8" s="824">
        <v>30</v>
      </c>
      <c r="R8" s="823" t="str">
        <f t="shared" si="5"/>
        <v>運輸・郵便</v>
      </c>
      <c r="S8" s="414"/>
      <c r="T8" s="852">
        <v>4</v>
      </c>
      <c r="U8" s="383" t="s">
        <v>17</v>
      </c>
      <c r="V8" s="860">
        <f t="shared" si="6"/>
        <v>0</v>
      </c>
      <c r="AH8" s="416"/>
      <c r="AI8" s="416"/>
      <c r="AJ8" s="416"/>
      <c r="AK8" s="416"/>
    </row>
    <row r="9" spans="1:37" ht="13.5" customHeight="1">
      <c r="A9" s="414"/>
      <c r="B9" s="1357"/>
      <c r="C9" s="480">
        <v>5</v>
      </c>
      <c r="D9" s="491" t="s">
        <v>691</v>
      </c>
      <c r="E9" s="482">
        <f>宿泊!J26</f>
        <v>1.7559127402346053E-2</v>
      </c>
      <c r="F9" s="483">
        <f>宿泊!J26</f>
        <v>1.7559127402346053E-2</v>
      </c>
      <c r="G9" s="484">
        <f>日帰り!J26</f>
        <v>3.6536063819824938E-2</v>
      </c>
      <c r="H9" s="485">
        <f>基礎データ計算!$J$28*E9</f>
        <v>0</v>
      </c>
      <c r="I9" s="946">
        <f t="shared" si="0"/>
        <v>0</v>
      </c>
      <c r="J9" s="492">
        <f>基礎データ計算!$J$29*F9</f>
        <v>0</v>
      </c>
      <c r="K9" s="493">
        <f t="shared" si="1"/>
        <v>0</v>
      </c>
      <c r="L9" s="492">
        <f>基礎データ計算!$J$30*G9</f>
        <v>0</v>
      </c>
      <c r="M9" s="493">
        <f t="shared" si="2"/>
        <v>0</v>
      </c>
      <c r="N9" s="494">
        <f t="shared" si="3"/>
        <v>0</v>
      </c>
      <c r="O9" s="495"/>
      <c r="P9" s="496">
        <f t="shared" si="4"/>
        <v>0</v>
      </c>
      <c r="Q9" s="824">
        <v>30</v>
      </c>
      <c r="R9" s="823" t="str">
        <f t="shared" si="5"/>
        <v>運輸・郵便</v>
      </c>
      <c r="S9" s="414"/>
      <c r="T9" s="853">
        <v>5</v>
      </c>
      <c r="U9" s="387" t="s">
        <v>521</v>
      </c>
      <c r="V9" s="861">
        <f t="shared" si="6"/>
        <v>0</v>
      </c>
      <c r="AH9" s="416"/>
      <c r="AI9" s="416"/>
      <c r="AJ9" s="416"/>
      <c r="AK9" s="416"/>
    </row>
    <row r="10" spans="1:37" ht="13.5" customHeight="1">
      <c r="A10" s="414"/>
      <c r="B10" s="1357"/>
      <c r="C10" s="480">
        <v>6</v>
      </c>
      <c r="D10" s="491" t="s">
        <v>692</v>
      </c>
      <c r="E10" s="482">
        <f>宿泊!J27</f>
        <v>2.4529232347571899E-3</v>
      </c>
      <c r="F10" s="483">
        <f>宿泊!J27</f>
        <v>2.4529232347571899E-3</v>
      </c>
      <c r="G10" s="484">
        <f>日帰り!J27</f>
        <v>3.220344404985948E-3</v>
      </c>
      <c r="H10" s="485">
        <f>基礎データ計算!$J$28*E10</f>
        <v>0</v>
      </c>
      <c r="I10" s="946">
        <f t="shared" si="0"/>
        <v>0</v>
      </c>
      <c r="J10" s="492">
        <f>基礎データ計算!$J$29*F10</f>
        <v>0</v>
      </c>
      <c r="K10" s="493">
        <f t="shared" si="1"/>
        <v>0</v>
      </c>
      <c r="L10" s="492">
        <f>基礎データ計算!$J$30*G10</f>
        <v>0</v>
      </c>
      <c r="M10" s="493">
        <f t="shared" si="2"/>
        <v>0</v>
      </c>
      <c r="N10" s="494">
        <f t="shared" si="3"/>
        <v>0</v>
      </c>
      <c r="O10" s="495"/>
      <c r="P10" s="496">
        <f t="shared" si="4"/>
        <v>0</v>
      </c>
      <c r="Q10" s="824">
        <v>30</v>
      </c>
      <c r="R10" s="823" t="str">
        <f t="shared" si="5"/>
        <v>運輸・郵便</v>
      </c>
      <c r="S10" s="414"/>
      <c r="T10" s="852">
        <v>6</v>
      </c>
      <c r="U10" s="383" t="s">
        <v>135</v>
      </c>
      <c r="V10" s="860">
        <f t="shared" si="6"/>
        <v>0</v>
      </c>
      <c r="AH10" s="416"/>
      <c r="AI10" s="416"/>
      <c r="AJ10" s="416"/>
      <c r="AK10" s="416"/>
    </row>
    <row r="11" spans="1:37" ht="13.5" customHeight="1">
      <c r="A11" s="414"/>
      <c r="B11" s="1357"/>
      <c r="C11" s="480">
        <v>7</v>
      </c>
      <c r="D11" s="491" t="s">
        <v>693</v>
      </c>
      <c r="E11" s="482">
        <f>宿泊!J28</f>
        <v>4.7509586604938883E-3</v>
      </c>
      <c r="F11" s="483">
        <f>宿泊!J28</f>
        <v>4.7509586604938883E-3</v>
      </c>
      <c r="G11" s="484">
        <f>日帰り!J28</f>
        <v>2.7732731290928286E-3</v>
      </c>
      <c r="H11" s="485">
        <f>基礎データ計算!$J$28*E11</f>
        <v>0</v>
      </c>
      <c r="I11" s="946">
        <f t="shared" si="0"/>
        <v>0</v>
      </c>
      <c r="J11" s="492">
        <f>基礎データ計算!$J$29*F11</f>
        <v>0</v>
      </c>
      <c r="K11" s="493">
        <f t="shared" si="1"/>
        <v>0</v>
      </c>
      <c r="L11" s="492">
        <f>基礎データ計算!$J$30*G11</f>
        <v>0</v>
      </c>
      <c r="M11" s="493">
        <f t="shared" si="2"/>
        <v>0</v>
      </c>
      <c r="N11" s="494">
        <f t="shared" si="3"/>
        <v>0</v>
      </c>
      <c r="O11" s="495"/>
      <c r="P11" s="496">
        <f t="shared" si="4"/>
        <v>0</v>
      </c>
      <c r="Q11" s="824">
        <v>30</v>
      </c>
      <c r="R11" s="823" t="str">
        <f t="shared" si="5"/>
        <v>運輸・郵便</v>
      </c>
      <c r="S11" s="414"/>
      <c r="T11" s="852">
        <v>7</v>
      </c>
      <c r="U11" s="383" t="s">
        <v>108</v>
      </c>
      <c r="V11" s="860">
        <f t="shared" si="6"/>
        <v>0</v>
      </c>
      <c r="AH11" s="416"/>
      <c r="AI11" s="416"/>
      <c r="AJ11" s="416"/>
      <c r="AK11" s="416"/>
    </row>
    <row r="12" spans="1:37" ht="13.5" customHeight="1">
      <c r="A12" s="414"/>
      <c r="B12" s="1357"/>
      <c r="C12" s="480">
        <v>8</v>
      </c>
      <c r="D12" s="491" t="s">
        <v>694</v>
      </c>
      <c r="E12" s="482">
        <f>宿泊!J29</f>
        <v>3.4204726922259805E-3</v>
      </c>
      <c r="F12" s="483">
        <f>宿泊!J29</f>
        <v>3.4204726922259805E-3</v>
      </c>
      <c r="G12" s="484">
        <f>日帰り!J29</f>
        <v>2.0878641598501622E-3</v>
      </c>
      <c r="H12" s="485">
        <f>基礎データ計算!$J$28*E12</f>
        <v>0</v>
      </c>
      <c r="I12" s="946">
        <f t="shared" si="0"/>
        <v>0</v>
      </c>
      <c r="J12" s="492">
        <f>基礎データ計算!$J$29*F12</f>
        <v>0</v>
      </c>
      <c r="K12" s="493">
        <f t="shared" si="1"/>
        <v>0</v>
      </c>
      <c r="L12" s="492">
        <f>基礎データ計算!$J$30*G12</f>
        <v>0</v>
      </c>
      <c r="M12" s="493">
        <f t="shared" si="2"/>
        <v>0</v>
      </c>
      <c r="N12" s="494">
        <f t="shared" si="3"/>
        <v>0</v>
      </c>
      <c r="O12" s="495"/>
      <c r="P12" s="496">
        <f t="shared" si="4"/>
        <v>0</v>
      </c>
      <c r="Q12" s="824">
        <v>30</v>
      </c>
      <c r="R12" s="823" t="str">
        <f t="shared" si="5"/>
        <v>運輸・郵便</v>
      </c>
      <c r="S12" s="414"/>
      <c r="T12" s="852">
        <v>8</v>
      </c>
      <c r="U12" s="383" t="s">
        <v>136</v>
      </c>
      <c r="V12" s="860">
        <f t="shared" si="6"/>
        <v>0</v>
      </c>
      <c r="AH12" s="416"/>
      <c r="AI12" s="416"/>
      <c r="AJ12" s="416"/>
      <c r="AK12" s="416"/>
    </row>
    <row r="13" spans="1:37" ht="13.5" customHeight="1">
      <c r="A13" s="414"/>
      <c r="B13" s="1357"/>
      <c r="C13" s="480">
        <v>9</v>
      </c>
      <c r="D13" s="491" t="s">
        <v>695</v>
      </c>
      <c r="E13" s="482">
        <f>宿泊!J30</f>
        <v>1.7546764285086759E-2</v>
      </c>
      <c r="F13" s="483">
        <f>宿泊!J30</f>
        <v>1.7546764285086759E-2</v>
      </c>
      <c r="G13" s="484">
        <f>日帰り!J30</f>
        <v>7.0757574698016136E-3</v>
      </c>
      <c r="H13" s="497">
        <f>基礎データ計算!$J$28*E13</f>
        <v>0</v>
      </c>
      <c r="I13" s="947">
        <f t="shared" si="0"/>
        <v>0</v>
      </c>
      <c r="J13" s="498">
        <f>基礎データ計算!$J$29*F13</f>
        <v>0</v>
      </c>
      <c r="K13" s="499">
        <f t="shared" si="1"/>
        <v>0</v>
      </c>
      <c r="L13" s="498">
        <f>基礎データ計算!$J$30*G13</f>
        <v>0</v>
      </c>
      <c r="M13" s="499">
        <f t="shared" si="2"/>
        <v>0</v>
      </c>
      <c r="N13" s="500">
        <f t="shared" si="3"/>
        <v>0</v>
      </c>
      <c r="O13" s="501"/>
      <c r="P13" s="502">
        <f t="shared" si="4"/>
        <v>0</v>
      </c>
      <c r="Q13" s="824">
        <v>37</v>
      </c>
      <c r="R13" s="823" t="str">
        <f t="shared" si="5"/>
        <v>対個人サービス</v>
      </c>
      <c r="S13" s="414"/>
      <c r="T13" s="852">
        <v>9</v>
      </c>
      <c r="U13" s="383" t="s">
        <v>306</v>
      </c>
      <c r="V13" s="860">
        <f t="shared" si="6"/>
        <v>0</v>
      </c>
      <c r="AH13" s="416"/>
      <c r="AI13" s="416"/>
      <c r="AJ13" s="416"/>
      <c r="AK13" s="416"/>
    </row>
    <row r="14" spans="1:37" ht="13.5" customHeight="1">
      <c r="A14" s="414"/>
      <c r="B14" s="1357"/>
      <c r="C14" s="480">
        <v>10</v>
      </c>
      <c r="D14" s="503" t="s">
        <v>696</v>
      </c>
      <c r="E14" s="482">
        <f>宿泊!J31</f>
        <v>3.8900963117182288E-2</v>
      </c>
      <c r="F14" s="483">
        <f>宿泊!J31</f>
        <v>3.8900963117182288E-2</v>
      </c>
      <c r="G14" s="484">
        <f>日帰り!J31</f>
        <v>9.9154791000869755E-2</v>
      </c>
      <c r="H14" s="497">
        <f>基礎データ計算!$J$28*E14</f>
        <v>0</v>
      </c>
      <c r="I14" s="947">
        <f t="shared" si="0"/>
        <v>0</v>
      </c>
      <c r="J14" s="498">
        <f>基礎データ計算!$J$29*F14</f>
        <v>0</v>
      </c>
      <c r="K14" s="499">
        <f t="shared" si="1"/>
        <v>0</v>
      </c>
      <c r="L14" s="498">
        <f>基礎データ計算!$J$30*G14</f>
        <v>0</v>
      </c>
      <c r="M14" s="499">
        <f t="shared" ref="M14" si="7">+ROUND(SUM(L14:L14),0)</f>
        <v>0</v>
      </c>
      <c r="N14" s="500">
        <f t="shared" si="3"/>
        <v>0</v>
      </c>
      <c r="O14" s="501"/>
      <c r="P14" s="502">
        <f t="shared" si="4"/>
        <v>0</v>
      </c>
      <c r="Q14" s="825">
        <v>9</v>
      </c>
      <c r="R14" s="823" t="str">
        <f t="shared" si="5"/>
        <v>石油・石炭製品</v>
      </c>
      <c r="S14" s="414"/>
      <c r="T14" s="853">
        <v>10</v>
      </c>
      <c r="U14" s="387" t="s">
        <v>576</v>
      </c>
      <c r="V14" s="861">
        <f t="shared" si="6"/>
        <v>0</v>
      </c>
      <c r="AH14" s="416"/>
      <c r="AI14" s="416"/>
      <c r="AJ14" s="416"/>
      <c r="AK14" s="416"/>
    </row>
    <row r="15" spans="1:37" ht="13.5" customHeight="1">
      <c r="A15" s="414"/>
      <c r="B15" s="1358"/>
      <c r="C15" s="480">
        <v>11</v>
      </c>
      <c r="D15" s="504" t="s">
        <v>697</v>
      </c>
      <c r="E15" s="505">
        <f>宿泊!J32</f>
        <v>4.0935342408800521E-2</v>
      </c>
      <c r="F15" s="506">
        <f>宿泊!J32</f>
        <v>4.0935342408800521E-2</v>
      </c>
      <c r="G15" s="507">
        <f>日帰り!J32</f>
        <v>9.3989854113596186E-2</v>
      </c>
      <c r="H15" s="497">
        <f>基礎データ計算!$J$28*E15</f>
        <v>0</v>
      </c>
      <c r="I15" s="947">
        <f t="shared" si="0"/>
        <v>0</v>
      </c>
      <c r="J15" s="498">
        <f>基礎データ計算!$J$29*F15</f>
        <v>0</v>
      </c>
      <c r="K15" s="499">
        <f t="shared" si="1"/>
        <v>0</v>
      </c>
      <c r="L15" s="498">
        <f>基礎データ計算!$J$30*G15</f>
        <v>0</v>
      </c>
      <c r="M15" s="499">
        <f t="shared" si="2"/>
        <v>0</v>
      </c>
      <c r="N15" s="500">
        <f t="shared" si="3"/>
        <v>0</v>
      </c>
      <c r="O15" s="501"/>
      <c r="P15" s="502">
        <f t="shared" si="4"/>
        <v>0</v>
      </c>
      <c r="Q15" s="826">
        <v>30</v>
      </c>
      <c r="R15" s="827" t="str">
        <f t="shared" si="5"/>
        <v>運輸・郵便</v>
      </c>
      <c r="S15" s="414"/>
      <c r="T15" s="852">
        <v>11</v>
      </c>
      <c r="U15" s="383" t="s">
        <v>307</v>
      </c>
      <c r="V15" s="860">
        <f t="shared" si="6"/>
        <v>0</v>
      </c>
      <c r="AH15" s="416"/>
      <c r="AI15" s="416"/>
      <c r="AJ15" s="416"/>
      <c r="AK15" s="416"/>
    </row>
    <row r="16" spans="1:37" ht="13.5" customHeight="1">
      <c r="A16" s="414"/>
      <c r="B16" s="831" t="s">
        <v>698</v>
      </c>
      <c r="C16" s="508">
        <v>12</v>
      </c>
      <c r="D16" s="426" t="s">
        <v>810</v>
      </c>
      <c r="E16" s="505">
        <f>宿泊!J33</f>
        <v>0.36854620752888401</v>
      </c>
      <c r="F16" s="506">
        <f>宿泊!J33</f>
        <v>0.36854620752888401</v>
      </c>
      <c r="G16" s="507">
        <f>日帰り!J33</f>
        <v>0</v>
      </c>
      <c r="H16" s="509">
        <f>基礎データ計算!$J$28*E16</f>
        <v>0</v>
      </c>
      <c r="I16" s="948">
        <f t="shared" si="0"/>
        <v>0</v>
      </c>
      <c r="J16" s="510">
        <f>基礎データ計算!$J$29*F16</f>
        <v>0</v>
      </c>
      <c r="K16" s="511">
        <f t="shared" si="1"/>
        <v>0</v>
      </c>
      <c r="L16" s="510">
        <f>基礎データ計算!$J$30*G16</f>
        <v>0</v>
      </c>
      <c r="M16" s="511">
        <f t="shared" si="2"/>
        <v>0</v>
      </c>
      <c r="N16" s="512">
        <f t="shared" si="3"/>
        <v>0</v>
      </c>
      <c r="O16" s="513"/>
      <c r="P16" s="514">
        <f t="shared" si="4"/>
        <v>0</v>
      </c>
      <c r="Q16" s="828">
        <v>37</v>
      </c>
      <c r="R16" s="827" t="str">
        <f t="shared" si="5"/>
        <v>対個人サービス</v>
      </c>
      <c r="S16" s="414"/>
      <c r="T16" s="852">
        <v>12</v>
      </c>
      <c r="U16" s="383" t="s">
        <v>137</v>
      </c>
      <c r="V16" s="860">
        <f t="shared" si="6"/>
        <v>0</v>
      </c>
      <c r="AH16" s="416"/>
      <c r="AI16" s="416"/>
      <c r="AJ16" s="416"/>
      <c r="AK16" s="416"/>
    </row>
    <row r="17" spans="1:37" ht="13.5" customHeight="1">
      <c r="A17" s="414"/>
      <c r="B17" s="831" t="s">
        <v>701</v>
      </c>
      <c r="C17" s="508">
        <v>13</v>
      </c>
      <c r="D17" s="426" t="s">
        <v>811</v>
      </c>
      <c r="E17" s="505">
        <f>宿泊!J34</f>
        <v>0.16069660565415916</v>
      </c>
      <c r="F17" s="506">
        <f>宿泊!J34</f>
        <v>0.16069660565415916</v>
      </c>
      <c r="G17" s="507">
        <f>日帰り!J34</f>
        <v>0.19734901990921236</v>
      </c>
      <c r="H17" s="515">
        <f>基礎データ計算!$J$28*E17</f>
        <v>0</v>
      </c>
      <c r="I17" s="949">
        <f t="shared" si="0"/>
        <v>0</v>
      </c>
      <c r="J17" s="516">
        <f>基礎データ計算!$J$29*F17</f>
        <v>0</v>
      </c>
      <c r="K17" s="517">
        <f t="shared" si="1"/>
        <v>0</v>
      </c>
      <c r="L17" s="516">
        <f>基礎データ計算!$J$30*G17</f>
        <v>0</v>
      </c>
      <c r="M17" s="517">
        <f t="shared" si="2"/>
        <v>0</v>
      </c>
      <c r="N17" s="518">
        <f t="shared" si="3"/>
        <v>0</v>
      </c>
      <c r="O17" s="519"/>
      <c r="P17" s="520">
        <f t="shared" si="4"/>
        <v>0</v>
      </c>
      <c r="Q17" s="828">
        <v>37</v>
      </c>
      <c r="R17" s="827" t="str">
        <f t="shared" si="5"/>
        <v>対個人サービス</v>
      </c>
      <c r="S17" s="414"/>
      <c r="T17" s="852">
        <v>13</v>
      </c>
      <c r="U17" s="383" t="s">
        <v>138</v>
      </c>
      <c r="V17" s="860">
        <f t="shared" si="6"/>
        <v>0</v>
      </c>
      <c r="AH17" s="416"/>
      <c r="AI17" s="416"/>
      <c r="AJ17" s="416"/>
      <c r="AK17" s="416"/>
    </row>
    <row r="18" spans="1:37" ht="13.5" customHeight="1">
      <c r="A18" s="414"/>
      <c r="B18" s="1359" t="s">
        <v>703</v>
      </c>
      <c r="C18" s="469">
        <v>14</v>
      </c>
      <c r="D18" s="521" t="s">
        <v>704</v>
      </c>
      <c r="E18" s="522">
        <f>宿泊!J35</f>
        <v>2.6583563892131613E-2</v>
      </c>
      <c r="F18" s="523">
        <f>宿泊!J35</f>
        <v>2.6583563892131613E-2</v>
      </c>
      <c r="G18" s="524">
        <f>日帰り!J35</f>
        <v>4.6215788426585254E-2</v>
      </c>
      <c r="H18" s="474">
        <f>基礎データ計算!$J$28*E18</f>
        <v>0</v>
      </c>
      <c r="I18" s="950">
        <f t="shared" si="0"/>
        <v>0</v>
      </c>
      <c r="J18" s="525">
        <f>基礎データ計算!$J$29*F18</f>
        <v>0</v>
      </c>
      <c r="K18" s="526">
        <f t="shared" si="1"/>
        <v>0</v>
      </c>
      <c r="L18" s="525">
        <f>基礎データ計算!$J$30*G18</f>
        <v>0</v>
      </c>
      <c r="M18" s="526">
        <f t="shared" si="2"/>
        <v>0</v>
      </c>
      <c r="N18" s="527">
        <f t="shared" si="3"/>
        <v>0</v>
      </c>
      <c r="O18" s="528"/>
      <c r="P18" s="529">
        <f t="shared" si="4"/>
        <v>0</v>
      </c>
      <c r="Q18" s="829">
        <v>5</v>
      </c>
      <c r="R18" s="823" t="str">
        <f t="shared" si="5"/>
        <v>飲食料品</v>
      </c>
      <c r="S18" s="414"/>
      <c r="T18" s="852">
        <v>14</v>
      </c>
      <c r="U18" s="383" t="s">
        <v>139</v>
      </c>
      <c r="V18" s="860">
        <f t="shared" si="6"/>
        <v>0</v>
      </c>
      <c r="AH18" s="416"/>
      <c r="AI18" s="416"/>
      <c r="AJ18" s="416"/>
      <c r="AK18" s="416"/>
    </row>
    <row r="19" spans="1:37" ht="13.5" customHeight="1">
      <c r="A19" s="414"/>
      <c r="B19" s="1357"/>
      <c r="C19" s="480">
        <v>15</v>
      </c>
      <c r="D19" s="491" t="s">
        <v>705</v>
      </c>
      <c r="E19" s="482">
        <f>宿泊!J36</f>
        <v>5.930525473082893E-3</v>
      </c>
      <c r="F19" s="483">
        <f>宿泊!J36</f>
        <v>5.930525473082893E-3</v>
      </c>
      <c r="G19" s="484">
        <f>日帰り!J36</f>
        <v>1.9588666301215123E-2</v>
      </c>
      <c r="H19" s="485">
        <f>基礎データ計算!$J$28*E19</f>
        <v>0</v>
      </c>
      <c r="I19" s="946">
        <f t="shared" si="0"/>
        <v>0</v>
      </c>
      <c r="J19" s="492">
        <f>基礎データ計算!$J$29*F19</f>
        <v>0</v>
      </c>
      <c r="K19" s="493">
        <f t="shared" si="1"/>
        <v>0</v>
      </c>
      <c r="L19" s="492">
        <f>基礎データ計算!$J$30*G19</f>
        <v>0</v>
      </c>
      <c r="M19" s="493">
        <f t="shared" si="2"/>
        <v>0</v>
      </c>
      <c r="N19" s="494">
        <f t="shared" si="3"/>
        <v>0</v>
      </c>
      <c r="O19" s="495"/>
      <c r="P19" s="496">
        <f t="shared" si="4"/>
        <v>0</v>
      </c>
      <c r="Q19" s="824">
        <v>1</v>
      </c>
      <c r="R19" s="823" t="str">
        <f t="shared" si="5"/>
        <v>農業</v>
      </c>
      <c r="S19" s="414"/>
      <c r="T19" s="853">
        <v>15</v>
      </c>
      <c r="U19" s="387" t="s">
        <v>522</v>
      </c>
      <c r="V19" s="861">
        <f t="shared" si="6"/>
        <v>0</v>
      </c>
      <c r="AH19" s="416"/>
      <c r="AI19" s="416"/>
      <c r="AJ19" s="416"/>
      <c r="AK19" s="416"/>
    </row>
    <row r="20" spans="1:37" ht="13.5" customHeight="1">
      <c r="A20" s="414"/>
      <c r="B20" s="1357"/>
      <c r="C20" s="480">
        <v>16</v>
      </c>
      <c r="D20" s="491" t="s">
        <v>706</v>
      </c>
      <c r="E20" s="482">
        <f>宿泊!J37</f>
        <v>5.2884063020245823E-3</v>
      </c>
      <c r="F20" s="483">
        <f>宿泊!J37</f>
        <v>5.2884063020245823E-3</v>
      </c>
      <c r="G20" s="484">
        <f>日帰り!J37</f>
        <v>1.153353110287661E-2</v>
      </c>
      <c r="H20" s="485">
        <f>基礎データ計算!$J$28*E20</f>
        <v>0</v>
      </c>
      <c r="I20" s="946">
        <f t="shared" si="0"/>
        <v>0</v>
      </c>
      <c r="J20" s="492">
        <f>基礎データ計算!$J$29*F20</f>
        <v>0</v>
      </c>
      <c r="K20" s="493">
        <f t="shared" si="1"/>
        <v>0</v>
      </c>
      <c r="L20" s="492">
        <f>基礎データ計算!$J$30*G20</f>
        <v>0</v>
      </c>
      <c r="M20" s="493">
        <f t="shared" si="2"/>
        <v>0</v>
      </c>
      <c r="N20" s="494">
        <f t="shared" si="3"/>
        <v>0</v>
      </c>
      <c r="O20" s="495"/>
      <c r="P20" s="496">
        <f t="shared" si="4"/>
        <v>0</v>
      </c>
      <c r="Q20" s="824">
        <v>3</v>
      </c>
      <c r="R20" s="823" t="str">
        <f t="shared" si="5"/>
        <v>漁業</v>
      </c>
      <c r="S20" s="414"/>
      <c r="T20" s="852">
        <v>16</v>
      </c>
      <c r="U20" s="383" t="s">
        <v>523</v>
      </c>
      <c r="V20" s="860">
        <f t="shared" si="6"/>
        <v>0</v>
      </c>
      <c r="AH20" s="416"/>
      <c r="AI20" s="416"/>
      <c r="AJ20" s="416"/>
      <c r="AK20" s="416"/>
    </row>
    <row r="21" spans="1:37" ht="13.5" customHeight="1">
      <c r="A21" s="414"/>
      <c r="B21" s="1357"/>
      <c r="C21" s="480">
        <v>17</v>
      </c>
      <c r="D21" s="491" t="s">
        <v>707</v>
      </c>
      <c r="E21" s="482">
        <f>宿泊!J38</f>
        <v>1.3731032230959738E-2</v>
      </c>
      <c r="F21" s="483">
        <f>宿泊!J38</f>
        <v>1.3731032230959738E-2</v>
      </c>
      <c r="G21" s="484">
        <f>日帰り!J38</f>
        <v>2.6757731309958954E-2</v>
      </c>
      <c r="H21" s="485">
        <f>基礎データ計算!$J$28*E21</f>
        <v>0</v>
      </c>
      <c r="I21" s="946">
        <f t="shared" si="0"/>
        <v>0</v>
      </c>
      <c r="J21" s="492">
        <f>基礎データ計算!$J$29*F21</f>
        <v>0</v>
      </c>
      <c r="K21" s="493">
        <f t="shared" si="1"/>
        <v>0</v>
      </c>
      <c r="L21" s="492">
        <f>基礎データ計算!$J$30*G21</f>
        <v>0</v>
      </c>
      <c r="M21" s="493">
        <f t="shared" si="2"/>
        <v>0</v>
      </c>
      <c r="N21" s="494">
        <f t="shared" si="3"/>
        <v>0</v>
      </c>
      <c r="O21" s="495"/>
      <c r="P21" s="496">
        <f t="shared" si="4"/>
        <v>0</v>
      </c>
      <c r="Q21" s="824">
        <v>5</v>
      </c>
      <c r="R21" s="823" t="str">
        <f t="shared" si="5"/>
        <v>飲食料品</v>
      </c>
      <c r="S21" s="414"/>
      <c r="T21" s="852">
        <v>17</v>
      </c>
      <c r="U21" s="383" t="s">
        <v>524</v>
      </c>
      <c r="V21" s="860">
        <f t="shared" si="6"/>
        <v>0</v>
      </c>
      <c r="AH21" s="416"/>
      <c r="AI21" s="416"/>
      <c r="AJ21" s="416"/>
      <c r="AK21" s="416"/>
    </row>
    <row r="22" spans="1:37" ht="13.5" customHeight="1">
      <c r="A22" s="414"/>
      <c r="B22" s="1357"/>
      <c r="C22" s="480">
        <v>18</v>
      </c>
      <c r="D22" s="491" t="s">
        <v>708</v>
      </c>
      <c r="E22" s="482">
        <f>宿泊!J39</f>
        <v>9.6000103390539646E-3</v>
      </c>
      <c r="F22" s="483">
        <f>宿泊!J39</f>
        <v>9.6000103390539646E-3</v>
      </c>
      <c r="G22" s="484">
        <f>日帰り!J39</f>
        <v>3.0738399632510075E-2</v>
      </c>
      <c r="H22" s="485">
        <f>基礎データ計算!$J$28*E22</f>
        <v>0</v>
      </c>
      <c r="I22" s="946">
        <f t="shared" si="0"/>
        <v>0</v>
      </c>
      <c r="J22" s="492">
        <f>基礎データ計算!$J$29*F22</f>
        <v>0</v>
      </c>
      <c r="K22" s="493">
        <f t="shared" si="1"/>
        <v>0</v>
      </c>
      <c r="L22" s="492">
        <f>基礎データ計算!$J$30*G22</f>
        <v>0</v>
      </c>
      <c r="M22" s="493">
        <f t="shared" si="2"/>
        <v>0</v>
      </c>
      <c r="N22" s="494">
        <f t="shared" si="3"/>
        <v>0</v>
      </c>
      <c r="O22" s="495"/>
      <c r="P22" s="496">
        <f t="shared" si="4"/>
        <v>0</v>
      </c>
      <c r="Q22" s="824">
        <v>6</v>
      </c>
      <c r="R22" s="823" t="str">
        <f t="shared" si="5"/>
        <v>繊維製品</v>
      </c>
      <c r="S22" s="414"/>
      <c r="T22" s="852">
        <v>18</v>
      </c>
      <c r="U22" s="383" t="s">
        <v>525</v>
      </c>
      <c r="V22" s="860">
        <f t="shared" si="6"/>
        <v>0</v>
      </c>
      <c r="AH22" s="416"/>
      <c r="AI22" s="416"/>
      <c r="AJ22" s="416"/>
      <c r="AK22" s="416"/>
    </row>
    <row r="23" spans="1:37" ht="13.5" customHeight="1">
      <c r="A23" s="414"/>
      <c r="B23" s="1357"/>
      <c r="C23" s="480">
        <v>19</v>
      </c>
      <c r="D23" s="491" t="s">
        <v>709</v>
      </c>
      <c r="E23" s="482">
        <f>宿泊!J40</f>
        <v>4.1827651000715688E-3</v>
      </c>
      <c r="F23" s="483">
        <f>宿泊!J40</f>
        <v>4.1827651000715688E-3</v>
      </c>
      <c r="G23" s="484">
        <f>日帰り!J40</f>
        <v>1.0600632663888717E-2</v>
      </c>
      <c r="H23" s="485">
        <f>基礎データ計算!$J$28*E23</f>
        <v>0</v>
      </c>
      <c r="I23" s="946">
        <f t="shared" si="0"/>
        <v>0</v>
      </c>
      <c r="J23" s="492">
        <f>基礎データ計算!$J$29*F23</f>
        <v>0</v>
      </c>
      <c r="K23" s="493">
        <f t="shared" si="1"/>
        <v>0</v>
      </c>
      <c r="L23" s="492">
        <f>基礎データ計算!$J$30*G23</f>
        <v>0</v>
      </c>
      <c r="M23" s="493">
        <f t="shared" si="2"/>
        <v>0</v>
      </c>
      <c r="N23" s="494">
        <f t="shared" si="3"/>
        <v>0</v>
      </c>
      <c r="O23" s="495"/>
      <c r="P23" s="496">
        <f t="shared" si="4"/>
        <v>0</v>
      </c>
      <c r="Q23" s="824">
        <v>22</v>
      </c>
      <c r="R23" s="823" t="str">
        <f t="shared" si="5"/>
        <v>その他の製造工業製品</v>
      </c>
      <c r="S23" s="414"/>
      <c r="T23" s="852">
        <v>19</v>
      </c>
      <c r="U23" s="383" t="s">
        <v>526</v>
      </c>
      <c r="V23" s="860">
        <f t="shared" si="6"/>
        <v>0</v>
      </c>
      <c r="AH23" s="416"/>
      <c r="AI23" s="416"/>
      <c r="AJ23" s="416"/>
      <c r="AK23" s="416"/>
    </row>
    <row r="24" spans="1:37" ht="13.5" customHeight="1">
      <c r="A24" s="414"/>
      <c r="B24" s="1357"/>
      <c r="C24" s="480">
        <v>20</v>
      </c>
      <c r="D24" s="491" t="s">
        <v>710</v>
      </c>
      <c r="E24" s="482">
        <f>宿泊!J41</f>
        <v>9.8793804962808381E-4</v>
      </c>
      <c r="F24" s="483">
        <f>宿泊!J41</f>
        <v>9.8793804962808381E-4</v>
      </c>
      <c r="G24" s="484">
        <f>日帰り!J41</f>
        <v>2.5103096518801762E-3</v>
      </c>
      <c r="H24" s="485">
        <f>基礎データ計算!$J$28*E24</f>
        <v>0</v>
      </c>
      <c r="I24" s="946">
        <f t="shared" si="0"/>
        <v>0</v>
      </c>
      <c r="J24" s="492">
        <f>基礎データ計算!$J$29*F24</f>
        <v>0</v>
      </c>
      <c r="K24" s="493">
        <f t="shared" si="1"/>
        <v>0</v>
      </c>
      <c r="L24" s="492">
        <f>基礎データ計算!$J$30*G24</f>
        <v>0</v>
      </c>
      <c r="M24" s="493">
        <f t="shared" si="2"/>
        <v>0</v>
      </c>
      <c r="N24" s="494">
        <f t="shared" si="3"/>
        <v>0</v>
      </c>
      <c r="O24" s="495"/>
      <c r="P24" s="496">
        <f t="shared" si="4"/>
        <v>0</v>
      </c>
      <c r="Q24" s="824">
        <v>8</v>
      </c>
      <c r="R24" s="823" t="str">
        <f t="shared" si="5"/>
        <v>化学製品</v>
      </c>
      <c r="S24" s="414"/>
      <c r="T24" s="853">
        <v>20</v>
      </c>
      <c r="U24" s="387" t="s">
        <v>577</v>
      </c>
      <c r="V24" s="861">
        <f t="shared" si="6"/>
        <v>0</v>
      </c>
      <c r="AH24" s="416"/>
      <c r="AI24" s="416"/>
      <c r="AJ24" s="416"/>
      <c r="AK24" s="416"/>
    </row>
    <row r="25" spans="1:37" ht="13.5" customHeight="1">
      <c r="A25" s="414"/>
      <c r="B25" s="1357"/>
      <c r="C25" s="480">
        <v>21</v>
      </c>
      <c r="D25" s="491" t="s">
        <v>711</v>
      </c>
      <c r="E25" s="482">
        <f>宿泊!J42</f>
        <v>1.6725236526203445E-3</v>
      </c>
      <c r="F25" s="483">
        <f>宿泊!J42</f>
        <v>1.6725236526203445E-3</v>
      </c>
      <c r="G25" s="484">
        <f>日帰り!J42</f>
        <v>2.5129212920592748E-3</v>
      </c>
      <c r="H25" s="485">
        <f>基礎データ計算!$J$28*E25</f>
        <v>0</v>
      </c>
      <c r="I25" s="946">
        <f t="shared" si="0"/>
        <v>0</v>
      </c>
      <c r="J25" s="492">
        <f>基礎データ計算!$J$29*F25</f>
        <v>0</v>
      </c>
      <c r="K25" s="493">
        <f t="shared" si="1"/>
        <v>0</v>
      </c>
      <c r="L25" s="492">
        <f>基礎データ計算!$J$30*G25</f>
        <v>0</v>
      </c>
      <c r="M25" s="493">
        <f t="shared" si="2"/>
        <v>0</v>
      </c>
      <c r="N25" s="494">
        <f t="shared" si="3"/>
        <v>0</v>
      </c>
      <c r="O25" s="495"/>
      <c r="P25" s="496">
        <f t="shared" si="4"/>
        <v>0</v>
      </c>
      <c r="Q25" s="824">
        <v>11</v>
      </c>
      <c r="R25" s="823" t="str">
        <f t="shared" si="5"/>
        <v>窯業・土石製品</v>
      </c>
      <c r="S25" s="414"/>
      <c r="T25" s="852">
        <v>21</v>
      </c>
      <c r="U25" s="383" t="s">
        <v>140</v>
      </c>
      <c r="V25" s="860">
        <f t="shared" si="6"/>
        <v>0</v>
      </c>
      <c r="AH25" s="416"/>
      <c r="AI25" s="416"/>
      <c r="AJ25" s="416"/>
      <c r="AK25" s="416"/>
    </row>
    <row r="26" spans="1:37" ht="13.5" customHeight="1">
      <c r="A26" s="414"/>
      <c r="B26" s="1357"/>
      <c r="C26" s="530">
        <v>22</v>
      </c>
      <c r="D26" s="491" t="s">
        <v>712</v>
      </c>
      <c r="E26" s="505">
        <f>宿泊!J43</f>
        <v>5.870596439955849E-2</v>
      </c>
      <c r="F26" s="506">
        <f>宿泊!J43</f>
        <v>5.870596439955849E-2</v>
      </c>
      <c r="G26" s="507">
        <f>日帰り!J43</f>
        <v>0.11037859430164294</v>
      </c>
      <c r="H26" s="485">
        <f>基礎データ計算!$J$28*E26</f>
        <v>0</v>
      </c>
      <c r="I26" s="946">
        <f t="shared" si="0"/>
        <v>0</v>
      </c>
      <c r="J26" s="492">
        <f>基礎データ計算!$J$29*F26</f>
        <v>0</v>
      </c>
      <c r="K26" s="493">
        <f t="shared" si="1"/>
        <v>0</v>
      </c>
      <c r="L26" s="492">
        <f>基礎データ計算!$J$30*G26</f>
        <v>0</v>
      </c>
      <c r="M26" s="493">
        <f t="shared" si="2"/>
        <v>0</v>
      </c>
      <c r="N26" s="494">
        <f t="shared" si="3"/>
        <v>0</v>
      </c>
      <c r="O26" s="495"/>
      <c r="P26" s="496">
        <f t="shared" si="4"/>
        <v>0</v>
      </c>
      <c r="Q26" s="824">
        <v>22</v>
      </c>
      <c r="R26" s="827" t="str">
        <f t="shared" si="5"/>
        <v>その他の製造工業製品</v>
      </c>
      <c r="S26" s="414"/>
      <c r="T26" s="852">
        <v>22</v>
      </c>
      <c r="U26" s="383" t="s">
        <v>112</v>
      </c>
      <c r="V26" s="860">
        <f t="shared" si="6"/>
        <v>0</v>
      </c>
      <c r="AH26" s="416"/>
      <c r="AI26" s="416"/>
      <c r="AJ26" s="416"/>
      <c r="AK26" s="416"/>
    </row>
    <row r="27" spans="1:37" ht="13.5" customHeight="1">
      <c r="A27" s="414"/>
      <c r="B27" s="1359" t="s">
        <v>713</v>
      </c>
      <c r="C27" s="469">
        <v>23</v>
      </c>
      <c r="D27" s="531" t="s">
        <v>714</v>
      </c>
      <c r="E27" s="522">
        <f>宿泊!J44</f>
        <v>8.5330746042153981E-3</v>
      </c>
      <c r="F27" s="523">
        <f>宿泊!J44</f>
        <v>8.5330746042153981E-3</v>
      </c>
      <c r="G27" s="524">
        <f>日帰り!J44</f>
        <v>1.7934850904921581E-2</v>
      </c>
      <c r="H27" s="474">
        <f>基礎データ計算!$J$28*E27</f>
        <v>0</v>
      </c>
      <c r="I27" s="950">
        <f t="shared" si="0"/>
        <v>0</v>
      </c>
      <c r="J27" s="475">
        <f>基礎データ計算!$J$29*F27</f>
        <v>0</v>
      </c>
      <c r="K27" s="476">
        <f t="shared" si="1"/>
        <v>0</v>
      </c>
      <c r="L27" s="475">
        <f>基礎データ計算!$J$30*G27</f>
        <v>0</v>
      </c>
      <c r="M27" s="476">
        <f t="shared" si="2"/>
        <v>0</v>
      </c>
      <c r="N27" s="477">
        <f t="shared" si="3"/>
        <v>0</v>
      </c>
      <c r="O27" s="532"/>
      <c r="P27" s="533">
        <f t="shared" si="4"/>
        <v>0</v>
      </c>
      <c r="Q27" s="829">
        <v>37</v>
      </c>
      <c r="R27" s="823" t="str">
        <f t="shared" si="5"/>
        <v>対個人サービス</v>
      </c>
      <c r="S27" s="414"/>
      <c r="T27" s="852">
        <v>23</v>
      </c>
      <c r="U27" s="383" t="s">
        <v>18</v>
      </c>
      <c r="V27" s="860">
        <f t="shared" si="6"/>
        <v>0</v>
      </c>
      <c r="AH27" s="416"/>
      <c r="AI27" s="416"/>
      <c r="AJ27" s="416"/>
      <c r="AK27" s="416"/>
    </row>
    <row r="28" spans="1:37" ht="13.5" customHeight="1">
      <c r="A28" s="414"/>
      <c r="B28" s="1357"/>
      <c r="C28" s="480">
        <v>24</v>
      </c>
      <c r="D28" s="481" t="s">
        <v>715</v>
      </c>
      <c r="E28" s="482">
        <f>宿泊!J45</f>
        <v>3.9883702537317052E-2</v>
      </c>
      <c r="F28" s="483">
        <f>宿泊!J45</f>
        <v>3.9883702537317052E-2</v>
      </c>
      <c r="G28" s="484">
        <f>日帰り!J45</f>
        <v>6.8376841620439444E-2</v>
      </c>
      <c r="H28" s="485">
        <f>基礎データ計算!$J$28*E28</f>
        <v>0</v>
      </c>
      <c r="I28" s="946">
        <f t="shared" si="0"/>
        <v>0</v>
      </c>
      <c r="J28" s="486">
        <f>基礎データ計算!$J$29*F28</f>
        <v>0</v>
      </c>
      <c r="K28" s="487">
        <f t="shared" si="1"/>
        <v>0</v>
      </c>
      <c r="L28" s="486">
        <f>基礎データ計算!$J$30*G28</f>
        <v>0</v>
      </c>
      <c r="M28" s="487">
        <f t="shared" si="2"/>
        <v>0</v>
      </c>
      <c r="N28" s="488">
        <f t="shared" si="3"/>
        <v>0</v>
      </c>
      <c r="O28" s="489"/>
      <c r="P28" s="490">
        <f t="shared" si="4"/>
        <v>0</v>
      </c>
      <c r="Q28" s="824">
        <v>37</v>
      </c>
      <c r="R28" s="823" t="str">
        <f t="shared" si="5"/>
        <v>対個人サービス</v>
      </c>
      <c r="S28" s="414"/>
      <c r="T28" s="852">
        <v>24</v>
      </c>
      <c r="U28" s="383" t="s">
        <v>141</v>
      </c>
      <c r="V28" s="860">
        <f t="shared" si="6"/>
        <v>0</v>
      </c>
      <c r="AH28" s="416"/>
      <c r="AI28" s="416"/>
      <c r="AJ28" s="416"/>
      <c r="AK28" s="416"/>
    </row>
    <row r="29" spans="1:37" ht="13.5" customHeight="1">
      <c r="A29" s="414"/>
      <c r="B29" s="1357"/>
      <c r="C29" s="480">
        <v>25</v>
      </c>
      <c r="D29" s="534" t="s">
        <v>812</v>
      </c>
      <c r="E29" s="482">
        <f>宿泊!J46</f>
        <v>1.1613176461852221E-2</v>
      </c>
      <c r="F29" s="483">
        <f>宿泊!J46</f>
        <v>1.1613176461852221E-2</v>
      </c>
      <c r="G29" s="484">
        <f>日帰り!J46</f>
        <v>1.8949578746664423E-2</v>
      </c>
      <c r="H29" s="485">
        <f>基礎データ計算!$J$28*E29</f>
        <v>0</v>
      </c>
      <c r="I29" s="946">
        <f t="shared" si="0"/>
        <v>0</v>
      </c>
      <c r="J29" s="486">
        <f>基礎データ計算!$J$29*F29</f>
        <v>0</v>
      </c>
      <c r="K29" s="487">
        <f t="shared" si="1"/>
        <v>0</v>
      </c>
      <c r="L29" s="486">
        <f>基礎データ計算!$J$30*G29</f>
        <v>0</v>
      </c>
      <c r="M29" s="487">
        <f t="shared" si="2"/>
        <v>0</v>
      </c>
      <c r="N29" s="488">
        <f t="shared" si="3"/>
        <v>0</v>
      </c>
      <c r="O29" s="489"/>
      <c r="P29" s="490">
        <f t="shared" si="4"/>
        <v>0</v>
      </c>
      <c r="Q29" s="824">
        <v>33</v>
      </c>
      <c r="R29" s="823" t="str">
        <f t="shared" si="5"/>
        <v>教育・研究</v>
      </c>
      <c r="S29" s="414"/>
      <c r="T29" s="853">
        <v>25</v>
      </c>
      <c r="U29" s="387" t="s">
        <v>527</v>
      </c>
      <c r="V29" s="861">
        <f t="shared" si="6"/>
        <v>0</v>
      </c>
      <c r="AH29" s="416"/>
      <c r="AI29" s="416"/>
      <c r="AJ29" s="416"/>
      <c r="AK29" s="416"/>
    </row>
    <row r="30" spans="1:37" ht="13.5" customHeight="1">
      <c r="A30" s="414"/>
      <c r="B30" s="1357"/>
      <c r="C30" s="480">
        <v>26</v>
      </c>
      <c r="D30" s="481" t="s">
        <v>717</v>
      </c>
      <c r="E30" s="482">
        <f>宿泊!J47</f>
        <v>2.9664707886473993E-3</v>
      </c>
      <c r="F30" s="483">
        <f>宿泊!J47</f>
        <v>2.9664707886473993E-3</v>
      </c>
      <c r="G30" s="484">
        <f>日帰り!J47</f>
        <v>6.0874202819520377E-3</v>
      </c>
      <c r="H30" s="485">
        <f>基礎データ計算!$J$28*E30</f>
        <v>0</v>
      </c>
      <c r="I30" s="946">
        <f t="shared" si="0"/>
        <v>0</v>
      </c>
      <c r="J30" s="486">
        <f>基礎データ計算!$J$29*F30</f>
        <v>0</v>
      </c>
      <c r="K30" s="487">
        <f t="shared" si="1"/>
        <v>0</v>
      </c>
      <c r="L30" s="486">
        <f>基礎データ計算!$J$30*G30</f>
        <v>0</v>
      </c>
      <c r="M30" s="487">
        <f t="shared" si="2"/>
        <v>0</v>
      </c>
      <c r="N30" s="488">
        <f t="shared" si="3"/>
        <v>0</v>
      </c>
      <c r="O30" s="489"/>
      <c r="P30" s="490">
        <f t="shared" si="4"/>
        <v>0</v>
      </c>
      <c r="Q30" s="824">
        <v>37</v>
      </c>
      <c r="R30" s="823" t="str">
        <f t="shared" si="5"/>
        <v>対個人サービス</v>
      </c>
      <c r="S30" s="414"/>
      <c r="T30" s="852">
        <v>26</v>
      </c>
      <c r="U30" s="383" t="s">
        <v>528</v>
      </c>
      <c r="V30" s="860">
        <f t="shared" si="6"/>
        <v>0</v>
      </c>
      <c r="AH30" s="416"/>
      <c r="AI30" s="416"/>
      <c r="AJ30" s="416"/>
      <c r="AK30" s="416"/>
    </row>
    <row r="31" spans="1:37" ht="13.5" customHeight="1">
      <c r="A31" s="414"/>
      <c r="B31" s="1357"/>
      <c r="C31" s="480">
        <v>27</v>
      </c>
      <c r="D31" s="481" t="s">
        <v>718</v>
      </c>
      <c r="E31" s="482">
        <f>宿泊!J48</f>
        <v>3.4511291761327506E-3</v>
      </c>
      <c r="F31" s="483">
        <f>宿泊!J48</f>
        <v>3.4511291761327506E-3</v>
      </c>
      <c r="G31" s="484">
        <f>日帰り!J48</f>
        <v>1.5237851948526997E-2</v>
      </c>
      <c r="H31" s="485">
        <f>基礎データ計算!$J$28*E31</f>
        <v>0</v>
      </c>
      <c r="I31" s="946">
        <f t="shared" si="0"/>
        <v>0</v>
      </c>
      <c r="J31" s="486">
        <f>基礎データ計算!$J$29*F31</f>
        <v>0</v>
      </c>
      <c r="K31" s="487">
        <f t="shared" si="1"/>
        <v>0</v>
      </c>
      <c r="L31" s="486">
        <f>基礎データ計算!$J$30*G31</f>
        <v>0</v>
      </c>
      <c r="M31" s="487">
        <f t="shared" si="2"/>
        <v>0</v>
      </c>
      <c r="N31" s="488">
        <f t="shared" si="3"/>
        <v>0</v>
      </c>
      <c r="O31" s="489"/>
      <c r="P31" s="490">
        <f t="shared" si="4"/>
        <v>0</v>
      </c>
      <c r="Q31" s="824">
        <v>37</v>
      </c>
      <c r="R31" s="823" t="str">
        <f t="shared" si="5"/>
        <v>対個人サービス</v>
      </c>
      <c r="S31" s="414"/>
      <c r="T31" s="852">
        <v>27</v>
      </c>
      <c r="U31" s="383" t="s">
        <v>19</v>
      </c>
      <c r="V31" s="860">
        <f t="shared" si="6"/>
        <v>0</v>
      </c>
      <c r="AH31" s="416"/>
      <c r="AI31" s="416"/>
      <c r="AJ31" s="416"/>
      <c r="AK31" s="416"/>
    </row>
    <row r="32" spans="1:37" ht="13.5" customHeight="1">
      <c r="A32" s="414"/>
      <c r="B32" s="1357"/>
      <c r="C32" s="480">
        <v>28</v>
      </c>
      <c r="D32" s="481" t="s">
        <v>720</v>
      </c>
      <c r="E32" s="482">
        <f>宿泊!J49</f>
        <v>2.9330670880151387E-3</v>
      </c>
      <c r="F32" s="483">
        <f>宿泊!J49</f>
        <v>2.9330670880151387E-3</v>
      </c>
      <c r="G32" s="484">
        <f>日帰り!J49</f>
        <v>9.8703844630623622E-3</v>
      </c>
      <c r="H32" s="485">
        <f>基礎データ計算!$J$28*E32</f>
        <v>0</v>
      </c>
      <c r="I32" s="946">
        <f t="shared" si="0"/>
        <v>0</v>
      </c>
      <c r="J32" s="486">
        <f>基礎データ計算!$J$29*F32</f>
        <v>0</v>
      </c>
      <c r="K32" s="487">
        <f t="shared" si="1"/>
        <v>0</v>
      </c>
      <c r="L32" s="486">
        <f>基礎データ計算!$J$30*G32</f>
        <v>0</v>
      </c>
      <c r="M32" s="487">
        <f t="shared" si="2"/>
        <v>0</v>
      </c>
      <c r="N32" s="488">
        <f t="shared" si="3"/>
        <v>0</v>
      </c>
      <c r="O32" s="489"/>
      <c r="P32" s="490">
        <f t="shared" si="4"/>
        <v>0</v>
      </c>
      <c r="Q32" s="824">
        <v>37</v>
      </c>
      <c r="R32" s="823" t="str">
        <f t="shared" si="5"/>
        <v>対個人サービス</v>
      </c>
      <c r="S32" s="414"/>
      <c r="T32" s="852">
        <v>28</v>
      </c>
      <c r="U32" s="383" t="s">
        <v>20</v>
      </c>
      <c r="V32" s="860">
        <f t="shared" si="6"/>
        <v>0</v>
      </c>
      <c r="AH32" s="416"/>
      <c r="AI32" s="416"/>
      <c r="AJ32" s="416"/>
      <c r="AK32" s="416"/>
    </row>
    <row r="33" spans="1:37" ht="13.5" customHeight="1">
      <c r="A33" s="414"/>
      <c r="B33" s="1357"/>
      <c r="C33" s="480">
        <v>29</v>
      </c>
      <c r="D33" s="481" t="s">
        <v>721</v>
      </c>
      <c r="E33" s="482">
        <f>宿泊!J50</f>
        <v>1.4500083923393171E-2</v>
      </c>
      <c r="F33" s="483">
        <f>宿泊!J50</f>
        <v>1.4500083923393171E-2</v>
      </c>
      <c r="G33" s="484">
        <f>日帰り!J50</f>
        <v>4.2976073256400932E-2</v>
      </c>
      <c r="H33" s="485">
        <f>基礎データ計算!$J$28*E33</f>
        <v>0</v>
      </c>
      <c r="I33" s="946">
        <f t="shared" si="0"/>
        <v>0</v>
      </c>
      <c r="J33" s="486">
        <f>基礎データ計算!$J$29*F33</f>
        <v>0</v>
      </c>
      <c r="K33" s="487">
        <f t="shared" si="1"/>
        <v>0</v>
      </c>
      <c r="L33" s="486">
        <f>基礎データ計算!$J$30*G33</f>
        <v>0</v>
      </c>
      <c r="M33" s="487">
        <f t="shared" si="2"/>
        <v>0</v>
      </c>
      <c r="N33" s="488">
        <f t="shared" si="3"/>
        <v>0</v>
      </c>
      <c r="O33" s="489"/>
      <c r="P33" s="490">
        <f t="shared" si="4"/>
        <v>0</v>
      </c>
      <c r="Q33" s="824">
        <v>37</v>
      </c>
      <c r="R33" s="823" t="str">
        <f t="shared" si="5"/>
        <v>対個人サービス</v>
      </c>
      <c r="S33" s="414"/>
      <c r="T33" s="852">
        <v>29</v>
      </c>
      <c r="U33" s="383" t="s">
        <v>21</v>
      </c>
      <c r="V33" s="860">
        <f t="shared" si="6"/>
        <v>0</v>
      </c>
      <c r="AH33" s="416"/>
      <c r="AI33" s="416"/>
      <c r="AJ33" s="416"/>
      <c r="AK33" s="416"/>
    </row>
    <row r="34" spans="1:37" ht="13.5" customHeight="1">
      <c r="A34" s="414"/>
      <c r="B34" s="1357"/>
      <c r="C34" s="530">
        <v>30</v>
      </c>
      <c r="D34" s="481" t="s">
        <v>722</v>
      </c>
      <c r="E34" s="505">
        <f>宿泊!J51</f>
        <v>1.5333535942609429E-3</v>
      </c>
      <c r="F34" s="506">
        <f>宿泊!J51</f>
        <v>1.5333535942609429E-3</v>
      </c>
      <c r="G34" s="507">
        <f>日帰り!J51</f>
        <v>2.7419359174558158E-3</v>
      </c>
      <c r="H34" s="535">
        <f>基礎データ計算!$J$28*E34</f>
        <v>0</v>
      </c>
      <c r="I34" s="951">
        <f t="shared" si="0"/>
        <v>0</v>
      </c>
      <c r="J34" s="536">
        <f>基礎データ計算!$J$29*F34</f>
        <v>0</v>
      </c>
      <c r="K34" s="537">
        <f t="shared" si="1"/>
        <v>0</v>
      </c>
      <c r="L34" s="536">
        <f>基礎データ計算!$J$30*G34</f>
        <v>0</v>
      </c>
      <c r="M34" s="537">
        <f t="shared" si="2"/>
        <v>0</v>
      </c>
      <c r="N34" s="538">
        <f t="shared" si="3"/>
        <v>0</v>
      </c>
      <c r="O34" s="539"/>
      <c r="P34" s="540">
        <f t="shared" si="4"/>
        <v>0</v>
      </c>
      <c r="Q34" s="826">
        <v>36</v>
      </c>
      <c r="R34" s="827" t="str">
        <f t="shared" si="5"/>
        <v>対事業所サービス</v>
      </c>
      <c r="S34" s="414"/>
      <c r="T34" s="853">
        <v>30</v>
      </c>
      <c r="U34" s="387" t="s">
        <v>529</v>
      </c>
      <c r="V34" s="861">
        <f t="shared" si="6"/>
        <v>0</v>
      </c>
      <c r="AH34" s="416"/>
      <c r="AI34" s="416"/>
      <c r="AJ34" s="416"/>
      <c r="AK34" s="416"/>
    </row>
    <row r="35" spans="1:37" ht="13.5" customHeight="1">
      <c r="A35" s="414"/>
      <c r="B35" s="1359" t="s">
        <v>723</v>
      </c>
      <c r="C35" s="541">
        <v>31</v>
      </c>
      <c r="D35" s="521" t="s">
        <v>724</v>
      </c>
      <c r="E35" s="522">
        <f>宿泊!J52</f>
        <v>1.7692609029795793E-3</v>
      </c>
      <c r="F35" s="523">
        <f>宿泊!J52</f>
        <v>1.7692609029795793E-3</v>
      </c>
      <c r="G35" s="524">
        <f>日帰り!J52</f>
        <v>1.6898414424825231E-3</v>
      </c>
      <c r="H35" s="542">
        <f>基礎データ計算!$J$28*E35</f>
        <v>0</v>
      </c>
      <c r="I35" s="952">
        <f t="shared" si="0"/>
        <v>0</v>
      </c>
      <c r="J35" s="543">
        <f>基礎データ計算!$J$29*F35</f>
        <v>0</v>
      </c>
      <c r="K35" s="544">
        <f t="shared" si="1"/>
        <v>0</v>
      </c>
      <c r="L35" s="543">
        <f>基礎データ計算!$J$30*G35</f>
        <v>0</v>
      </c>
      <c r="M35" s="544">
        <f t="shared" si="2"/>
        <v>0</v>
      </c>
      <c r="N35" s="545">
        <f t="shared" si="3"/>
        <v>0</v>
      </c>
      <c r="O35" s="546"/>
      <c r="P35" s="547">
        <f t="shared" si="4"/>
        <v>0</v>
      </c>
      <c r="Q35" s="822">
        <v>37</v>
      </c>
      <c r="R35" s="823" t="str">
        <f t="shared" si="5"/>
        <v>対個人サービス</v>
      </c>
      <c r="S35" s="414"/>
      <c r="T35" s="852">
        <v>31</v>
      </c>
      <c r="U35" s="548" t="s">
        <v>530</v>
      </c>
      <c r="V35" s="860">
        <f t="shared" si="6"/>
        <v>0</v>
      </c>
      <c r="AH35" s="416"/>
      <c r="AI35" s="416"/>
      <c r="AJ35" s="416"/>
      <c r="AK35" s="416"/>
    </row>
    <row r="36" spans="1:37" ht="13.5" customHeight="1">
      <c r="A36" s="414"/>
      <c r="B36" s="1357"/>
      <c r="C36" s="480">
        <v>40</v>
      </c>
      <c r="D36" s="491" t="s">
        <v>725</v>
      </c>
      <c r="E36" s="482">
        <f>宿泊!J53</f>
        <v>7.634764754910775E-3</v>
      </c>
      <c r="F36" s="483">
        <f>宿泊!J53</f>
        <v>7.634764754910775E-3</v>
      </c>
      <c r="G36" s="484">
        <f>日帰り!J53</f>
        <v>1.779538418906508E-2</v>
      </c>
      <c r="H36" s="485">
        <f>基礎データ計算!$J$28*E36</f>
        <v>0</v>
      </c>
      <c r="I36" s="946">
        <f t="shared" si="0"/>
        <v>0</v>
      </c>
      <c r="J36" s="492">
        <f>基礎データ計算!$J$29*F36</f>
        <v>0</v>
      </c>
      <c r="K36" s="493">
        <f t="shared" si="1"/>
        <v>0</v>
      </c>
      <c r="L36" s="492">
        <f>基礎データ計算!$J$30*G36</f>
        <v>0</v>
      </c>
      <c r="M36" s="493">
        <f t="shared" si="2"/>
        <v>0</v>
      </c>
      <c r="N36" s="494">
        <f t="shared" si="3"/>
        <v>0</v>
      </c>
      <c r="O36" s="495"/>
      <c r="P36" s="496">
        <f t="shared" si="4"/>
        <v>0</v>
      </c>
      <c r="Q36" s="830">
        <v>37</v>
      </c>
      <c r="R36" s="823" t="str">
        <f t="shared" si="5"/>
        <v>対個人サービス</v>
      </c>
      <c r="S36" s="414"/>
      <c r="T36" s="852">
        <v>32</v>
      </c>
      <c r="U36" s="383" t="s">
        <v>22</v>
      </c>
      <c r="V36" s="860">
        <f t="shared" si="6"/>
        <v>0</v>
      </c>
      <c r="AH36" s="416"/>
      <c r="AI36" s="416"/>
      <c r="AJ36" s="416"/>
      <c r="AK36" s="416"/>
    </row>
    <row r="37" spans="1:37" ht="13.5" customHeight="1">
      <c r="A37" s="414"/>
      <c r="B37" s="1357"/>
      <c r="C37" s="480">
        <v>41</v>
      </c>
      <c r="D37" s="491" t="s">
        <v>726</v>
      </c>
      <c r="E37" s="505">
        <f>宿泊!J54</f>
        <v>2.8022104404784973E-3</v>
      </c>
      <c r="F37" s="506">
        <f>宿泊!J54</f>
        <v>2.8022104404784973E-3</v>
      </c>
      <c r="G37" s="507">
        <f>日帰り!J54</f>
        <v>1.8798923851692084E-3</v>
      </c>
      <c r="H37" s="485">
        <f>基礎データ計算!$J$28*E37</f>
        <v>0</v>
      </c>
      <c r="I37" s="946">
        <f t="shared" si="0"/>
        <v>0</v>
      </c>
      <c r="J37" s="492">
        <f>基礎データ計算!$J$29*F37</f>
        <v>0</v>
      </c>
      <c r="K37" s="493">
        <f t="shared" si="1"/>
        <v>0</v>
      </c>
      <c r="L37" s="492">
        <f>基礎データ計算!$J$30*G37</f>
        <v>0</v>
      </c>
      <c r="M37" s="493">
        <f t="shared" si="2"/>
        <v>0</v>
      </c>
      <c r="N37" s="494">
        <f t="shared" si="3"/>
        <v>0</v>
      </c>
      <c r="O37" s="549"/>
      <c r="P37" s="496">
        <f t="shared" si="4"/>
        <v>0</v>
      </c>
      <c r="Q37" s="826">
        <v>37</v>
      </c>
      <c r="R37" s="827" t="str">
        <f t="shared" si="5"/>
        <v>対個人サービス</v>
      </c>
      <c r="S37" s="414"/>
      <c r="T37" s="852">
        <v>33</v>
      </c>
      <c r="U37" s="854" t="s">
        <v>142</v>
      </c>
      <c r="V37" s="860">
        <f t="shared" si="6"/>
        <v>0</v>
      </c>
      <c r="AH37" s="416"/>
      <c r="AI37" s="416"/>
      <c r="AJ37" s="416"/>
      <c r="AK37" s="416"/>
    </row>
    <row r="38" spans="1:37" ht="13.5" customHeight="1">
      <c r="A38" s="414"/>
      <c r="B38" s="550"/>
      <c r="C38" s="551"/>
      <c r="D38" s="832" t="s">
        <v>869</v>
      </c>
      <c r="E38" s="471">
        <f t="shared" ref="E38:N38" si="8">SUM(E5:E15)</f>
        <v>0.18176027837165309</v>
      </c>
      <c r="F38" s="472">
        <f t="shared" si="8"/>
        <v>0.18176027837165309</v>
      </c>
      <c r="G38" s="473">
        <f t="shared" si="8"/>
        <v>0.29439445656338503</v>
      </c>
      <c r="H38" s="552">
        <f t="shared" si="8"/>
        <v>0</v>
      </c>
      <c r="I38" s="553">
        <f t="shared" si="8"/>
        <v>0</v>
      </c>
      <c r="J38" s="552">
        <f t="shared" si="8"/>
        <v>0</v>
      </c>
      <c r="K38" s="553">
        <f t="shared" si="8"/>
        <v>0</v>
      </c>
      <c r="L38" s="552">
        <f t="shared" si="8"/>
        <v>0</v>
      </c>
      <c r="M38" s="553">
        <f t="shared" si="8"/>
        <v>0</v>
      </c>
      <c r="N38" s="554">
        <f t="shared" si="8"/>
        <v>0</v>
      </c>
      <c r="O38" s="413"/>
      <c r="P38" s="554">
        <f>SUM(P5:P15)</f>
        <v>0</v>
      </c>
      <c r="Q38" s="414"/>
      <c r="R38" s="414"/>
      <c r="S38" s="414"/>
      <c r="T38" s="852">
        <v>34</v>
      </c>
      <c r="U38" s="854" t="s">
        <v>531</v>
      </c>
      <c r="V38" s="860">
        <f t="shared" si="6"/>
        <v>0</v>
      </c>
      <c r="AH38" s="416"/>
      <c r="AI38" s="416"/>
      <c r="AJ38" s="416"/>
      <c r="AK38" s="416"/>
    </row>
    <row r="39" spans="1:37" ht="13.5" customHeight="1">
      <c r="A39" s="414"/>
      <c r="B39" s="555"/>
      <c r="C39" s="556"/>
      <c r="D39" s="833" t="s">
        <v>863</v>
      </c>
      <c r="E39" s="482">
        <f t="shared" ref="E39:N39" si="9">SUM(E16)</f>
        <v>0.36854620752888401</v>
      </c>
      <c r="F39" s="483">
        <f t="shared" si="9"/>
        <v>0.36854620752888401</v>
      </c>
      <c r="G39" s="484">
        <f t="shared" si="9"/>
        <v>0</v>
      </c>
      <c r="H39" s="557">
        <f t="shared" si="9"/>
        <v>0</v>
      </c>
      <c r="I39" s="558">
        <f t="shared" si="9"/>
        <v>0</v>
      </c>
      <c r="J39" s="557">
        <f t="shared" si="9"/>
        <v>0</v>
      </c>
      <c r="K39" s="558">
        <f t="shared" si="9"/>
        <v>0</v>
      </c>
      <c r="L39" s="557">
        <f t="shared" si="9"/>
        <v>0</v>
      </c>
      <c r="M39" s="558">
        <f t="shared" si="9"/>
        <v>0</v>
      </c>
      <c r="N39" s="559">
        <f t="shared" si="9"/>
        <v>0</v>
      </c>
      <c r="O39" s="413"/>
      <c r="P39" s="559">
        <f>SUM(P16)</f>
        <v>0</v>
      </c>
      <c r="Q39" s="414"/>
      <c r="R39" s="414"/>
      <c r="S39" s="414"/>
      <c r="T39" s="853">
        <v>35</v>
      </c>
      <c r="U39" s="560" t="s">
        <v>578</v>
      </c>
      <c r="V39" s="861">
        <f t="shared" si="6"/>
        <v>0</v>
      </c>
      <c r="AH39" s="416"/>
      <c r="AI39" s="416"/>
      <c r="AJ39" s="416"/>
      <c r="AK39" s="416"/>
    </row>
    <row r="40" spans="1:37" ht="13.5" customHeight="1">
      <c r="A40" s="414"/>
      <c r="B40" s="555"/>
      <c r="C40" s="556"/>
      <c r="D40" s="833" t="s">
        <v>864</v>
      </c>
      <c r="E40" s="482">
        <f t="shared" ref="E40:N40" si="10">SUM(E17)</f>
        <v>0.16069660565415916</v>
      </c>
      <c r="F40" s="483">
        <f t="shared" si="10"/>
        <v>0.16069660565415916</v>
      </c>
      <c r="G40" s="484">
        <f t="shared" si="10"/>
        <v>0.19734901990921236</v>
      </c>
      <c r="H40" s="557">
        <f t="shared" si="10"/>
        <v>0</v>
      </c>
      <c r="I40" s="558">
        <f t="shared" si="10"/>
        <v>0</v>
      </c>
      <c r="J40" s="557">
        <f t="shared" si="10"/>
        <v>0</v>
      </c>
      <c r="K40" s="558">
        <f t="shared" si="10"/>
        <v>0</v>
      </c>
      <c r="L40" s="557">
        <f t="shared" si="10"/>
        <v>0</v>
      </c>
      <c r="M40" s="558">
        <f t="shared" si="10"/>
        <v>0</v>
      </c>
      <c r="N40" s="559">
        <f t="shared" si="10"/>
        <v>0</v>
      </c>
      <c r="O40" s="413"/>
      <c r="P40" s="559">
        <f>SUM(P17)</f>
        <v>0</v>
      </c>
      <c r="Q40" s="414"/>
      <c r="R40" s="414"/>
      <c r="S40" s="414"/>
      <c r="T40" s="852">
        <v>36</v>
      </c>
      <c r="U40" s="854" t="s">
        <v>126</v>
      </c>
      <c r="V40" s="860">
        <f t="shared" si="6"/>
        <v>0</v>
      </c>
      <c r="AH40" s="416"/>
      <c r="AI40" s="416"/>
      <c r="AJ40" s="416"/>
      <c r="AK40" s="416"/>
    </row>
    <row r="41" spans="1:37" ht="13.5" customHeight="1">
      <c r="A41" s="414"/>
      <c r="B41" s="555"/>
      <c r="C41" s="556"/>
      <c r="D41" s="833" t="s">
        <v>870</v>
      </c>
      <c r="E41" s="561">
        <f t="shared" ref="E41:N41" si="11">SUM(E18:E26)</f>
        <v>0.12668272943913128</v>
      </c>
      <c r="F41" s="562">
        <f>SUM(F18:F26)</f>
        <v>0.12668272943913128</v>
      </c>
      <c r="G41" s="484">
        <f t="shared" si="11"/>
        <v>0.26083657468261712</v>
      </c>
      <c r="H41" s="557">
        <f t="shared" si="11"/>
        <v>0</v>
      </c>
      <c r="I41" s="558">
        <f t="shared" si="11"/>
        <v>0</v>
      </c>
      <c r="J41" s="557">
        <f t="shared" si="11"/>
        <v>0</v>
      </c>
      <c r="K41" s="558">
        <f t="shared" si="11"/>
        <v>0</v>
      </c>
      <c r="L41" s="557">
        <f t="shared" si="11"/>
        <v>0</v>
      </c>
      <c r="M41" s="558">
        <f t="shared" si="11"/>
        <v>0</v>
      </c>
      <c r="N41" s="559">
        <f t="shared" si="11"/>
        <v>0</v>
      </c>
      <c r="O41" s="413"/>
      <c r="P41" s="559">
        <f>SUM(P18:P26)</f>
        <v>0</v>
      </c>
      <c r="Q41" s="414"/>
      <c r="R41" s="414"/>
      <c r="S41" s="414"/>
      <c r="T41" s="852">
        <v>37</v>
      </c>
      <c r="U41" s="854" t="s">
        <v>128</v>
      </c>
      <c r="V41" s="860">
        <f t="shared" si="6"/>
        <v>0</v>
      </c>
      <c r="AH41" s="416"/>
      <c r="AI41" s="416"/>
      <c r="AJ41" s="416"/>
      <c r="AK41" s="416"/>
    </row>
    <row r="42" spans="1:37" ht="13.5" customHeight="1">
      <c r="A42" s="414"/>
      <c r="B42" s="555"/>
      <c r="C42" s="556"/>
      <c r="D42" s="833" t="s">
        <v>866</v>
      </c>
      <c r="E42" s="561">
        <f t="shared" ref="E42:N42" si="12">SUM(E27:E34)</f>
        <v>8.5414058173834059E-2</v>
      </c>
      <c r="F42" s="562">
        <f t="shared" si="12"/>
        <v>8.5414058173834059E-2</v>
      </c>
      <c r="G42" s="484">
        <f t="shared" si="12"/>
        <v>0.18217493713942359</v>
      </c>
      <c r="H42" s="557">
        <f t="shared" si="12"/>
        <v>0</v>
      </c>
      <c r="I42" s="558">
        <f t="shared" si="12"/>
        <v>0</v>
      </c>
      <c r="J42" s="557">
        <f t="shared" si="12"/>
        <v>0</v>
      </c>
      <c r="K42" s="558">
        <f t="shared" si="12"/>
        <v>0</v>
      </c>
      <c r="L42" s="557">
        <f t="shared" si="12"/>
        <v>0</v>
      </c>
      <c r="M42" s="558">
        <f t="shared" si="12"/>
        <v>0</v>
      </c>
      <c r="N42" s="559">
        <f t="shared" si="12"/>
        <v>0</v>
      </c>
      <c r="O42" s="413"/>
      <c r="P42" s="559">
        <f>SUM(P27:P34)</f>
        <v>0</v>
      </c>
      <c r="Q42" s="414"/>
      <c r="R42" s="414"/>
      <c r="S42" s="414"/>
      <c r="T42" s="852">
        <v>38</v>
      </c>
      <c r="U42" s="854" t="s">
        <v>143</v>
      </c>
      <c r="V42" s="860">
        <f t="shared" si="6"/>
        <v>0</v>
      </c>
      <c r="AH42" s="416"/>
      <c r="AI42" s="416"/>
      <c r="AJ42" s="416"/>
      <c r="AK42" s="416"/>
    </row>
    <row r="43" spans="1:37" ht="13.5" customHeight="1" thickBot="1">
      <c r="A43" s="414"/>
      <c r="B43" s="563"/>
      <c r="C43" s="564"/>
      <c r="D43" s="834" t="s">
        <v>867</v>
      </c>
      <c r="E43" s="565">
        <f t="shared" ref="E43:N43" si="13">SUM(E35:E37)</f>
        <v>1.2206236098368852E-2</v>
      </c>
      <c r="F43" s="566">
        <f t="shared" si="13"/>
        <v>1.2206236098368852E-2</v>
      </c>
      <c r="G43" s="507">
        <f t="shared" si="13"/>
        <v>2.1365118016716811E-2</v>
      </c>
      <c r="H43" s="567">
        <f t="shared" si="13"/>
        <v>0</v>
      </c>
      <c r="I43" s="568">
        <f t="shared" si="13"/>
        <v>0</v>
      </c>
      <c r="J43" s="567">
        <f t="shared" si="13"/>
        <v>0</v>
      </c>
      <c r="K43" s="568">
        <f t="shared" si="13"/>
        <v>0</v>
      </c>
      <c r="L43" s="567">
        <f t="shared" si="13"/>
        <v>0</v>
      </c>
      <c r="M43" s="568">
        <f t="shared" si="13"/>
        <v>0</v>
      </c>
      <c r="N43" s="569">
        <f t="shared" si="13"/>
        <v>0</v>
      </c>
      <c r="O43" s="413"/>
      <c r="P43" s="569">
        <f>SUM(P35:P37)</f>
        <v>0</v>
      </c>
      <c r="Q43" s="414"/>
      <c r="R43" s="414"/>
      <c r="S43" s="414"/>
      <c r="T43" s="855">
        <v>39</v>
      </c>
      <c r="U43" s="856" t="s">
        <v>23</v>
      </c>
      <c r="V43" s="862">
        <f t="shared" si="6"/>
        <v>0</v>
      </c>
      <c r="AH43" s="416"/>
      <c r="AI43" s="416"/>
      <c r="AJ43" s="416"/>
      <c r="AK43" s="416"/>
    </row>
    <row r="44" spans="1:37" ht="13.5" customHeight="1">
      <c r="A44" s="414"/>
      <c r="B44" s="563"/>
      <c r="C44" s="570"/>
      <c r="D44" s="835" t="s">
        <v>871</v>
      </c>
      <c r="E44" s="571">
        <f>+SUM(E38:E43)</f>
        <v>0.93530611526603058</v>
      </c>
      <c r="F44" s="572">
        <f>+SUM(F38:F43)</f>
        <v>0.93530611526603058</v>
      </c>
      <c r="G44" s="573">
        <f>+SUM(G38:G43)</f>
        <v>0.95612010631135491</v>
      </c>
      <c r="H44" s="837">
        <f>SUM(H5:H37)</f>
        <v>0</v>
      </c>
      <c r="I44" s="838">
        <f>SUM(I5:I37)</f>
        <v>0</v>
      </c>
      <c r="J44" s="839">
        <f>SUM(J5:J37)</f>
        <v>0</v>
      </c>
      <c r="K44" s="838">
        <f>SUM(K5:K37)</f>
        <v>0</v>
      </c>
      <c r="L44" s="837">
        <f>SUM(L5:L37)</f>
        <v>0</v>
      </c>
      <c r="M44" s="838">
        <f>+SUM(M5:M37)</f>
        <v>0</v>
      </c>
      <c r="N44" s="838">
        <f>+SUM(N5:N37)</f>
        <v>0</v>
      </c>
      <c r="O44" s="574"/>
      <c r="P44" s="840">
        <f>+SUM(P5:P37)</f>
        <v>0</v>
      </c>
      <c r="Q44" s="414"/>
      <c r="R44" s="414"/>
      <c r="S44" s="414"/>
      <c r="V44" s="576"/>
      <c r="AH44" s="416"/>
      <c r="AI44" s="416"/>
      <c r="AJ44" s="416"/>
      <c r="AK44" s="416"/>
    </row>
    <row r="45" spans="1:37">
      <c r="A45" s="414"/>
      <c r="D45" s="836" t="s">
        <v>880</v>
      </c>
      <c r="G45" s="575"/>
      <c r="I45" s="576"/>
    </row>
    <row r="46" spans="1:37">
      <c r="B46" s="577"/>
    </row>
    <row r="48" spans="1:37">
      <c r="T48" s="578"/>
      <c r="U48" s="578"/>
      <c r="V48" s="578"/>
    </row>
    <row r="49" spans="15:24">
      <c r="O49" s="578"/>
      <c r="P49" s="578"/>
      <c r="Q49" s="578"/>
      <c r="R49" s="578"/>
      <c r="S49" s="578"/>
      <c r="W49" s="578"/>
      <c r="X49" s="578"/>
    </row>
  </sheetData>
  <sheetProtection sheet="1" objects="1" scenarios="1" selectLockedCells="1" selectUnlockedCells="1"/>
  <mergeCells count="10">
    <mergeCell ref="B5:B15"/>
    <mergeCell ref="B18:B26"/>
    <mergeCell ref="B27:B34"/>
    <mergeCell ref="B35:B37"/>
    <mergeCell ref="B3:D4"/>
    <mergeCell ref="E3:G3"/>
    <mergeCell ref="H3:N3"/>
    <mergeCell ref="O3:O4"/>
    <mergeCell ref="P3:P4"/>
    <mergeCell ref="Q3:R4"/>
  </mergeCells>
  <phoneticPr fontId="2"/>
  <printOptions horizontalCentered="1"/>
  <pageMargins left="0.19685039370078741" right="0.19685039370078741" top="0.78740157480314965" bottom="0.19685039370078741" header="0.51181102362204722" footer="0.51181102362204722"/>
  <pageSetup paperSize="8" scale="90"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A1:K50"/>
  <sheetViews>
    <sheetView view="pageBreakPreview" zoomScale="145" zoomScaleNormal="100" zoomScaleSheetLayoutView="145" workbookViewId="0">
      <pane xSplit="2" ySplit="5" topLeftCell="C6" activePane="bottomRight" state="frozen"/>
      <selection activeCell="H2" sqref="H2:J2"/>
      <selection pane="topRight" activeCell="H2" sqref="H2:J2"/>
      <selection pane="bottomLeft" activeCell="H2" sqref="H2:J2"/>
      <selection pane="bottomRight" activeCell="B3" sqref="B3"/>
    </sheetView>
  </sheetViews>
  <sheetFormatPr defaultColWidth="9" defaultRowHeight="12"/>
  <cols>
    <col min="1" max="1" width="5.875" style="377" customWidth="1"/>
    <col min="2" max="2" width="22.5" style="377" customWidth="1"/>
    <col min="3" max="4" width="11.125" style="377" customWidth="1"/>
    <col min="5" max="6" width="11.125" style="379" customWidth="1"/>
    <col min="7" max="10" width="11.125" style="377" customWidth="1"/>
    <col min="11" max="16384" width="9" style="377"/>
  </cols>
  <sheetData>
    <row r="1" spans="1:11" ht="14.25">
      <c r="A1" s="863" t="s">
        <v>611</v>
      </c>
      <c r="B1" s="378"/>
    </row>
    <row r="2" spans="1:11" ht="12.75" thickBot="1">
      <c r="A2" s="380"/>
      <c r="B2" s="380"/>
      <c r="D2" s="377" t="s">
        <v>929</v>
      </c>
      <c r="E2" s="377"/>
      <c r="F2" s="377"/>
    </row>
    <row r="3" spans="1:11" ht="13.5" customHeight="1">
      <c r="A3" s="864"/>
      <c r="B3" s="865"/>
      <c r="C3" s="874" t="s">
        <v>612</v>
      </c>
      <c r="D3" s="1366" t="s">
        <v>613</v>
      </c>
      <c r="E3" s="1367"/>
      <c r="F3" s="1366" t="s">
        <v>614</v>
      </c>
      <c r="G3" s="1368"/>
      <c r="H3" s="1368"/>
      <c r="I3" s="1367"/>
      <c r="J3" s="887" t="s">
        <v>612</v>
      </c>
      <c r="K3" s="381"/>
    </row>
    <row r="4" spans="1:11" ht="13.5" customHeight="1">
      <c r="A4" s="866"/>
      <c r="B4" s="382"/>
      <c r="C4" s="875" t="s">
        <v>615</v>
      </c>
      <c r="D4" s="876" t="s">
        <v>616</v>
      </c>
      <c r="E4" s="876" t="s">
        <v>617</v>
      </c>
      <c r="F4" s="876" t="s">
        <v>616</v>
      </c>
      <c r="G4" s="876" t="s">
        <v>617</v>
      </c>
      <c r="H4" s="876" t="s">
        <v>584</v>
      </c>
      <c r="I4" s="876" t="s">
        <v>618</v>
      </c>
      <c r="J4" s="888" t="s">
        <v>619</v>
      </c>
    </row>
    <row r="5" spans="1:11" ht="13.5" customHeight="1" thickBot="1">
      <c r="A5" s="871"/>
      <c r="B5" s="872"/>
      <c r="C5" s="873" t="s">
        <v>620</v>
      </c>
      <c r="D5" s="873" t="s">
        <v>621</v>
      </c>
      <c r="E5" s="873" t="s">
        <v>622</v>
      </c>
      <c r="F5" s="873" t="s">
        <v>623</v>
      </c>
      <c r="G5" s="873" t="s">
        <v>624</v>
      </c>
      <c r="H5" s="873" t="s">
        <v>625</v>
      </c>
      <c r="I5" s="873" t="s">
        <v>626</v>
      </c>
      <c r="J5" s="889" t="s">
        <v>627</v>
      </c>
    </row>
    <row r="6" spans="1:11" ht="13.5" customHeight="1" thickTop="1">
      <c r="A6" s="852">
        <v>1</v>
      </c>
      <c r="B6" s="383" t="s">
        <v>16</v>
      </c>
      <c r="C6" s="384">
        <f>IF('(入力②)データ入力表'!$D$52="購入者価格",'(入力②)データ入力表'!E10,"")</f>
        <v>0</v>
      </c>
      <c r="D6" s="385">
        <v>0.43747799999999998</v>
      </c>
      <c r="E6" s="385">
        <v>4.5379999999999997E-2</v>
      </c>
      <c r="F6" s="384">
        <f>IF('(入力②)データ入力表'!$D$52="購入者価格",$C6*D6,"")</f>
        <v>0</v>
      </c>
      <c r="G6" s="384">
        <f>IF('(入力②)データ入力表'!$D$52="購入者価格",$C6*E6,"")</f>
        <v>0</v>
      </c>
      <c r="H6" s="384">
        <f>SUM(F6:G6)</f>
        <v>0</v>
      </c>
      <c r="I6" s="386"/>
      <c r="J6" s="890">
        <f>IF('(入力②)データ入力表'!$D$52="購入者価格",C6-H6+I6,IF('(入力②)データ入力表'!$D$52="生産者価格",'(入力②)データ入力表'!E10))</f>
        <v>0</v>
      </c>
    </row>
    <row r="7" spans="1:11" ht="13.5" customHeight="1">
      <c r="A7" s="852">
        <v>2</v>
      </c>
      <c r="B7" s="383" t="s">
        <v>885</v>
      </c>
      <c r="C7" s="384">
        <f>IF('(入力②)データ入力表'!$D$52="購入者価格",'(入力②)データ入力表'!E11,"")</f>
        <v>0</v>
      </c>
      <c r="D7" s="385">
        <v>0.481184</v>
      </c>
      <c r="E7" s="385">
        <v>1.8371999999999999E-2</v>
      </c>
      <c r="F7" s="384">
        <f>IF('(入力②)データ入力表'!$D$52="購入者価格",$C7*D7,"")</f>
        <v>0</v>
      </c>
      <c r="G7" s="384">
        <f>IF('(入力②)データ入力表'!$D$52="購入者価格",$C7*E7,"")</f>
        <v>0</v>
      </c>
      <c r="H7" s="384">
        <f t="shared" ref="H7:H44" si="0">SUM(F7:G7)</f>
        <v>0</v>
      </c>
      <c r="I7" s="386"/>
      <c r="J7" s="890">
        <f>IF('(入力②)データ入力表'!$D$52="購入者価格",C7-H7+I7,IF('(入力②)データ入力表'!$D$52="生産者価格",'(入力②)データ入力表'!E11))</f>
        <v>0</v>
      </c>
    </row>
    <row r="8" spans="1:11" ht="13.5" customHeight="1">
      <c r="A8" s="852">
        <v>3</v>
      </c>
      <c r="B8" s="383" t="s">
        <v>886</v>
      </c>
      <c r="C8" s="384">
        <f>IF('(入力②)データ入力表'!$D$52="購入者価格",'(入力②)データ入力表'!E12,"")</f>
        <v>0</v>
      </c>
      <c r="D8" s="385">
        <v>0.478879</v>
      </c>
      <c r="E8" s="385">
        <v>2.9420999999999999E-2</v>
      </c>
      <c r="F8" s="384">
        <f>IF('(入力②)データ入力表'!$D$52="購入者価格",$C8*D8,"")</f>
        <v>0</v>
      </c>
      <c r="G8" s="384">
        <f>IF('(入力②)データ入力表'!$D$52="購入者価格",$C8*E8,"")</f>
        <v>0</v>
      </c>
      <c r="H8" s="384">
        <f t="shared" si="0"/>
        <v>0</v>
      </c>
      <c r="I8" s="386"/>
      <c r="J8" s="890">
        <f>IF('(入力②)データ入力表'!$D$52="購入者価格",C8-H8+I8,IF('(入力②)データ入力表'!$D$52="生産者価格",'(入力②)データ入力表'!E12))</f>
        <v>0</v>
      </c>
    </row>
    <row r="9" spans="1:11" ht="13.5" customHeight="1">
      <c r="A9" s="852">
        <v>4</v>
      </c>
      <c r="B9" s="383" t="s">
        <v>17</v>
      </c>
      <c r="C9" s="384">
        <f>IF('(入力②)データ入力表'!$D$52="購入者価格",'(入力②)データ入力表'!E13,"")</f>
        <v>0</v>
      </c>
      <c r="D9" s="385">
        <v>0</v>
      </c>
      <c r="E9" s="385">
        <v>0</v>
      </c>
      <c r="F9" s="384">
        <f>IF('(入力②)データ入力表'!$D$52="購入者価格",$C9*D9,"")</f>
        <v>0</v>
      </c>
      <c r="G9" s="384">
        <f>IF('(入力②)データ入力表'!$D$52="購入者価格",$C9*E9,"")</f>
        <v>0</v>
      </c>
      <c r="H9" s="384">
        <f t="shared" si="0"/>
        <v>0</v>
      </c>
      <c r="I9" s="386"/>
      <c r="J9" s="890">
        <f>IF('(入力②)データ入力表'!$D$52="購入者価格",C9-H9+I9,IF('(入力②)データ入力表'!$D$52="生産者価格",'(入力②)データ入力表'!E13))</f>
        <v>0</v>
      </c>
    </row>
    <row r="10" spans="1:11" ht="13.5" customHeight="1">
      <c r="A10" s="853">
        <v>5</v>
      </c>
      <c r="B10" s="387" t="s">
        <v>521</v>
      </c>
      <c r="C10" s="388">
        <f>IF('(入力②)データ入力表'!$D$52="購入者価格",'(入力②)データ入力表'!E14,"")</f>
        <v>0</v>
      </c>
      <c r="D10" s="389">
        <v>0.37437900000000002</v>
      </c>
      <c r="E10" s="389">
        <v>2.8480999999999999E-2</v>
      </c>
      <c r="F10" s="388">
        <f>IF('(入力②)データ入力表'!$D$52="購入者価格",$C10*D10,"")</f>
        <v>0</v>
      </c>
      <c r="G10" s="388">
        <f>IF('(入力②)データ入力表'!$D$52="購入者価格",$C10*E10,"")</f>
        <v>0</v>
      </c>
      <c r="H10" s="388">
        <f t="shared" si="0"/>
        <v>0</v>
      </c>
      <c r="I10" s="390"/>
      <c r="J10" s="891">
        <f>IF('(入力②)データ入力表'!$D$52="購入者価格",C10-H10+I10,IF('(入力②)データ入力表'!$D$52="生産者価格",'(入力②)データ入力表'!E14))</f>
        <v>0</v>
      </c>
    </row>
    <row r="11" spans="1:11" ht="13.5" customHeight="1">
      <c r="A11" s="852">
        <v>6</v>
      </c>
      <c r="B11" s="383" t="s">
        <v>135</v>
      </c>
      <c r="C11" s="384">
        <f>IF('(入力②)データ入力表'!$D$52="購入者価格",'(入力②)データ入力表'!E15,"")</f>
        <v>0</v>
      </c>
      <c r="D11" s="385">
        <v>0.53972299999999995</v>
      </c>
      <c r="E11" s="385">
        <v>2.8927999999999999E-2</v>
      </c>
      <c r="F11" s="384">
        <f>IF('(入力②)データ入力表'!$D$52="購入者価格",$C11*D11,"")</f>
        <v>0</v>
      </c>
      <c r="G11" s="384">
        <f>IF('(入力②)データ入力表'!$D$52="購入者価格",$C11*E11,"")</f>
        <v>0</v>
      </c>
      <c r="H11" s="384">
        <f t="shared" si="0"/>
        <v>0</v>
      </c>
      <c r="I11" s="386"/>
      <c r="J11" s="890">
        <f>IF('(入力②)データ入力表'!$D$52="購入者価格",C11-H11+I11,IF('(入力②)データ入力表'!$D$52="生産者価格",'(入力②)データ入力表'!E15))</f>
        <v>0</v>
      </c>
    </row>
    <row r="12" spans="1:11" ht="13.5" customHeight="1">
      <c r="A12" s="852">
        <v>7</v>
      </c>
      <c r="B12" s="383" t="s">
        <v>108</v>
      </c>
      <c r="C12" s="384">
        <f>IF('(入力②)データ入力表'!$D$52="購入者価格",'(入力②)データ入力表'!E16,"")</f>
        <v>0</v>
      </c>
      <c r="D12" s="385">
        <v>0.61629599999999995</v>
      </c>
      <c r="E12" s="385">
        <v>4.3142E-2</v>
      </c>
      <c r="F12" s="384">
        <f>IF('(入力②)データ入力表'!$D$52="購入者価格",$C12*D12,"")</f>
        <v>0</v>
      </c>
      <c r="G12" s="384">
        <f>IF('(入力②)データ入力表'!$D$52="購入者価格",$C12*E12,"")</f>
        <v>0</v>
      </c>
      <c r="H12" s="384">
        <f t="shared" si="0"/>
        <v>0</v>
      </c>
      <c r="I12" s="386"/>
      <c r="J12" s="890">
        <f>IF('(入力②)データ入力表'!$D$52="購入者価格",C12-H12+I12,IF('(入力②)データ入力表'!$D$52="生産者価格",'(入力②)データ入力表'!E16))</f>
        <v>0</v>
      </c>
    </row>
    <row r="13" spans="1:11" ht="13.5" customHeight="1">
      <c r="A13" s="852">
        <v>8</v>
      </c>
      <c r="B13" s="383" t="s">
        <v>136</v>
      </c>
      <c r="C13" s="384">
        <f>IF('(入力②)データ入力表'!$D$52="購入者価格",'(入力②)データ入力表'!E17,"")</f>
        <v>0</v>
      </c>
      <c r="D13" s="385">
        <v>0.60450199999999998</v>
      </c>
      <c r="E13" s="385">
        <v>1.2071E-2</v>
      </c>
      <c r="F13" s="384">
        <f>IF('(入力②)データ入力表'!$D$52="購入者価格",$C13*D13,"")</f>
        <v>0</v>
      </c>
      <c r="G13" s="384">
        <f>IF('(入力②)データ入力表'!$D$52="購入者価格",$C13*E13,"")</f>
        <v>0</v>
      </c>
      <c r="H13" s="384">
        <f t="shared" si="0"/>
        <v>0</v>
      </c>
      <c r="I13" s="386"/>
      <c r="J13" s="890">
        <f>IF('(入力②)データ入力表'!$D$52="購入者価格",C13-H13+I13,IF('(入力②)データ入力表'!$D$52="生産者価格",'(入力②)データ入力表'!E17))</f>
        <v>0</v>
      </c>
    </row>
    <row r="14" spans="1:11" ht="13.5" customHeight="1">
      <c r="A14" s="852">
        <v>9</v>
      </c>
      <c r="B14" s="383" t="s">
        <v>306</v>
      </c>
      <c r="C14" s="384">
        <f>IF('(入力②)データ入力表'!$D$52="購入者価格",'(入力②)データ入力表'!E18,"")</f>
        <v>0</v>
      </c>
      <c r="D14" s="385">
        <v>0.322459</v>
      </c>
      <c r="E14" s="385">
        <v>1.7259E-2</v>
      </c>
      <c r="F14" s="384">
        <f>IF('(入力②)データ入力表'!$D$52="購入者価格",$C14*D14,"")</f>
        <v>0</v>
      </c>
      <c r="G14" s="384">
        <f>IF('(入力②)データ入力表'!$D$52="購入者価格",$C14*E14,"")</f>
        <v>0</v>
      </c>
      <c r="H14" s="384">
        <f t="shared" si="0"/>
        <v>0</v>
      </c>
      <c r="I14" s="386"/>
      <c r="J14" s="890">
        <f>IF('(入力②)データ入力表'!$D$52="購入者価格",C14-H14+I14,IF('(入力②)データ入力表'!$D$52="生産者価格",'(入力②)データ入力表'!E18))</f>
        <v>0</v>
      </c>
    </row>
    <row r="15" spans="1:11" ht="13.5" customHeight="1">
      <c r="A15" s="853">
        <v>10</v>
      </c>
      <c r="B15" s="387" t="s">
        <v>576</v>
      </c>
      <c r="C15" s="388">
        <f>IF('(入力②)データ入力表'!$D$52="購入者価格",'(入力②)データ入力表'!E19,"")</f>
        <v>0</v>
      </c>
      <c r="D15" s="389">
        <v>0.50628899999999999</v>
      </c>
      <c r="E15" s="389">
        <v>4.6819E-2</v>
      </c>
      <c r="F15" s="388">
        <f>IF('(入力②)データ入力表'!$D$52="購入者価格",$C15*D15,"")</f>
        <v>0</v>
      </c>
      <c r="G15" s="388">
        <f>IF('(入力②)データ入力表'!$D$52="購入者価格",$C15*E15,"")</f>
        <v>0</v>
      </c>
      <c r="H15" s="388">
        <f t="shared" si="0"/>
        <v>0</v>
      </c>
      <c r="I15" s="390"/>
      <c r="J15" s="891">
        <f>IF('(入力②)データ入力表'!$D$52="購入者価格",C15-H15+I15,IF('(入力②)データ入力表'!$D$52="生産者価格",'(入力②)データ入力表'!E19))</f>
        <v>0</v>
      </c>
    </row>
    <row r="16" spans="1:11" ht="13.5" customHeight="1">
      <c r="A16" s="852">
        <v>11</v>
      </c>
      <c r="B16" s="383" t="s">
        <v>307</v>
      </c>
      <c r="C16" s="384">
        <f>IF('(入力②)データ入力表'!$D$52="購入者価格",'(入力②)データ入力表'!E20,"")</f>
        <v>0</v>
      </c>
      <c r="D16" s="385">
        <v>0.55290899999999998</v>
      </c>
      <c r="E16" s="385">
        <v>2.511E-2</v>
      </c>
      <c r="F16" s="384">
        <f>IF('(入力②)データ入力表'!$D$52="購入者価格",$C16*D16,"")</f>
        <v>0</v>
      </c>
      <c r="G16" s="384">
        <f>IF('(入力②)データ入力表'!$D$52="購入者価格",$C16*E16,"")</f>
        <v>0</v>
      </c>
      <c r="H16" s="384">
        <f t="shared" si="0"/>
        <v>0</v>
      </c>
      <c r="I16" s="386"/>
      <c r="J16" s="890">
        <f>IF('(入力②)データ入力表'!$D$52="購入者価格",C16-H16+I16,IF('(入力②)データ入力表'!$D$52="生産者価格",'(入力②)データ入力表'!E20))</f>
        <v>0</v>
      </c>
    </row>
    <row r="17" spans="1:10" ht="13.5" customHeight="1">
      <c r="A17" s="852">
        <v>12</v>
      </c>
      <c r="B17" s="383" t="s">
        <v>137</v>
      </c>
      <c r="C17" s="384">
        <f>IF('(入力②)データ入力表'!$D$52="購入者価格",'(入力②)データ入力表'!E21,"")</f>
        <v>0</v>
      </c>
      <c r="D17" s="385">
        <v>0</v>
      </c>
      <c r="E17" s="385">
        <v>0</v>
      </c>
      <c r="F17" s="384">
        <f>IF('(入力②)データ入力表'!$D$52="購入者価格",$C17*D17,"")</f>
        <v>0</v>
      </c>
      <c r="G17" s="384">
        <f>IF('(入力②)データ入力表'!$D$52="購入者価格",$C17*E17,"")</f>
        <v>0</v>
      </c>
      <c r="H17" s="384">
        <f t="shared" si="0"/>
        <v>0</v>
      </c>
      <c r="I17" s="386"/>
      <c r="J17" s="890">
        <f>IF('(入力②)データ入力表'!$D$52="購入者価格",C17-H17+I17,IF('(入力②)データ入力表'!$D$52="生産者価格",'(入力②)データ入力表'!E21))</f>
        <v>0</v>
      </c>
    </row>
    <row r="18" spans="1:10" ht="13.5" customHeight="1">
      <c r="A18" s="852">
        <v>13</v>
      </c>
      <c r="B18" s="383" t="s">
        <v>138</v>
      </c>
      <c r="C18" s="384">
        <f>IF('(入力②)データ入力表'!$D$52="購入者価格",'(入力②)データ入力表'!E22,"")</f>
        <v>0</v>
      </c>
      <c r="D18" s="385">
        <v>0.57782299999999998</v>
      </c>
      <c r="E18" s="385">
        <v>1.567E-2</v>
      </c>
      <c r="F18" s="384">
        <f>IF('(入力②)データ入力表'!$D$52="購入者価格",$C18*D18,"")</f>
        <v>0</v>
      </c>
      <c r="G18" s="384">
        <f>IF('(入力②)データ入力表'!$D$52="購入者価格",$C18*E18,"")</f>
        <v>0</v>
      </c>
      <c r="H18" s="384">
        <f t="shared" si="0"/>
        <v>0</v>
      </c>
      <c r="I18" s="386"/>
      <c r="J18" s="890">
        <f>IF('(入力②)データ入力表'!$D$52="購入者価格",C18-H18+I18,IF('(入力②)データ入力表'!$D$52="生産者価格",'(入力②)データ入力表'!E22))</f>
        <v>0</v>
      </c>
    </row>
    <row r="19" spans="1:10" ht="13.5" customHeight="1">
      <c r="A19" s="852">
        <v>14</v>
      </c>
      <c r="B19" s="383" t="s">
        <v>139</v>
      </c>
      <c r="C19" s="384">
        <f>IF('(入力②)データ入力表'!$D$52="購入者価格",'(入力②)データ入力表'!E23,"")</f>
        <v>0</v>
      </c>
      <c r="D19" s="385">
        <v>0.51708799999999999</v>
      </c>
      <c r="E19" s="385">
        <v>2.3061999999999999E-2</v>
      </c>
      <c r="F19" s="384">
        <f>IF('(入力②)データ入力表'!$D$52="購入者価格",$C19*D19,"")</f>
        <v>0</v>
      </c>
      <c r="G19" s="384">
        <f>IF('(入力②)データ入力表'!$D$52="購入者価格",$C19*E19,"")</f>
        <v>0</v>
      </c>
      <c r="H19" s="384">
        <f t="shared" si="0"/>
        <v>0</v>
      </c>
      <c r="I19" s="386"/>
      <c r="J19" s="890">
        <f>IF('(入力②)データ入力表'!$D$52="購入者価格",C19-H19+I19,IF('(入力②)データ入力表'!$D$52="生産者価格",'(入力②)データ入力表'!E23))</f>
        <v>0</v>
      </c>
    </row>
    <row r="20" spans="1:10" ht="13.5" customHeight="1">
      <c r="A20" s="853">
        <v>15</v>
      </c>
      <c r="B20" s="387" t="s">
        <v>522</v>
      </c>
      <c r="C20" s="388">
        <f>IF('(入力②)データ入力表'!$D$52="購入者価格",'(入力②)データ入力表'!E24,"")</f>
        <v>0</v>
      </c>
      <c r="D20" s="389">
        <v>0.49161500000000002</v>
      </c>
      <c r="E20" s="389">
        <v>9.4330000000000004E-3</v>
      </c>
      <c r="F20" s="388">
        <f>IF('(入力②)データ入力表'!$D$52="購入者価格",$C20*D20,"")</f>
        <v>0</v>
      </c>
      <c r="G20" s="388">
        <f>IF('(入力②)データ入力表'!$D$52="購入者価格",$C20*E20,"")</f>
        <v>0</v>
      </c>
      <c r="H20" s="388">
        <f t="shared" si="0"/>
        <v>0</v>
      </c>
      <c r="I20" s="390"/>
      <c r="J20" s="891">
        <f>IF('(入力②)データ入力表'!$D$52="購入者価格",C20-H20+I20,IF('(入力②)データ入力表'!$D$52="生産者価格",'(入力②)データ入力表'!E24))</f>
        <v>0</v>
      </c>
    </row>
    <row r="21" spans="1:10" ht="13.5" customHeight="1">
      <c r="A21" s="852">
        <v>16</v>
      </c>
      <c r="B21" s="383" t="s">
        <v>523</v>
      </c>
      <c r="C21" s="384">
        <f>IF('(入力②)データ入力表'!$D$52="購入者価格",'(入力②)データ入力表'!E25,"")</f>
        <v>0</v>
      </c>
      <c r="D21" s="385">
        <v>0.72975100000000004</v>
      </c>
      <c r="E21" s="385">
        <v>5.169E-3</v>
      </c>
      <c r="F21" s="384">
        <f>IF('(入力②)データ入力表'!$D$52="購入者価格",$C21*D21,"")</f>
        <v>0</v>
      </c>
      <c r="G21" s="384">
        <f>IF('(入力②)データ入力表'!$D$52="購入者価格",$C21*E21,"")</f>
        <v>0</v>
      </c>
      <c r="H21" s="384">
        <f t="shared" si="0"/>
        <v>0</v>
      </c>
      <c r="I21" s="386"/>
      <c r="J21" s="890">
        <f>IF('(入力②)データ入力表'!$D$52="購入者価格",C21-H21+I21,IF('(入力②)データ入力表'!$D$52="生産者価格",'(入力②)データ入力表'!E25))</f>
        <v>0</v>
      </c>
    </row>
    <row r="22" spans="1:10" ht="13.5" customHeight="1">
      <c r="A22" s="852">
        <v>17</v>
      </c>
      <c r="B22" s="383" t="s">
        <v>524</v>
      </c>
      <c r="C22" s="384">
        <f>IF('(入力②)データ入力表'!$D$52="購入者価格",'(入力②)データ入力表'!E26,"")</f>
        <v>0</v>
      </c>
      <c r="D22" s="385">
        <v>0.72611400000000004</v>
      </c>
      <c r="E22" s="385">
        <v>5.6100000000000004E-3</v>
      </c>
      <c r="F22" s="384">
        <f>IF('(入力②)データ入力表'!$D$52="購入者価格",$C22*D22,"")</f>
        <v>0</v>
      </c>
      <c r="G22" s="384">
        <f>IF('(入力②)データ入力表'!$D$52="購入者価格",$C22*E22,"")</f>
        <v>0</v>
      </c>
      <c r="H22" s="384">
        <f t="shared" si="0"/>
        <v>0</v>
      </c>
      <c r="I22" s="386"/>
      <c r="J22" s="890">
        <f>IF('(入力②)データ入力表'!$D$52="購入者価格",C22-H22+I22,IF('(入力②)データ入力表'!$D$52="生産者価格",'(入力②)データ入力表'!E26))</f>
        <v>0</v>
      </c>
    </row>
    <row r="23" spans="1:10" ht="13.5" customHeight="1">
      <c r="A23" s="852">
        <v>18</v>
      </c>
      <c r="B23" s="383" t="s">
        <v>525</v>
      </c>
      <c r="C23" s="384">
        <f>IF('(入力②)データ入力表'!$D$52="購入者価格",'(入力②)データ入力表'!E27,"")</f>
        <v>0</v>
      </c>
      <c r="D23" s="385">
        <v>0.51190599999999997</v>
      </c>
      <c r="E23" s="385">
        <v>9.9439999999999997E-3</v>
      </c>
      <c r="F23" s="384">
        <f>IF('(入力②)データ入力表'!$D$52="購入者価格",$C23*D23,"")</f>
        <v>0</v>
      </c>
      <c r="G23" s="384">
        <f>IF('(入力②)データ入力表'!$D$52="購入者価格",$C23*E23,"")</f>
        <v>0</v>
      </c>
      <c r="H23" s="384">
        <f t="shared" si="0"/>
        <v>0</v>
      </c>
      <c r="I23" s="386"/>
      <c r="J23" s="890">
        <f>IF('(入力②)データ入力表'!$D$52="購入者価格",C23-H23+I23,IF('(入力②)データ入力表'!$D$52="生産者価格",'(入力②)データ入力表'!E27))</f>
        <v>0</v>
      </c>
    </row>
    <row r="24" spans="1:10" ht="13.5" customHeight="1">
      <c r="A24" s="852">
        <v>19</v>
      </c>
      <c r="B24" s="383" t="s">
        <v>526</v>
      </c>
      <c r="C24" s="384">
        <f>IF('(入力②)データ入力表'!$D$52="購入者価格",'(入力②)データ入力表'!E28,"")</f>
        <v>0</v>
      </c>
      <c r="D24" s="385">
        <v>0.397121</v>
      </c>
      <c r="E24" s="385">
        <v>7.7470000000000004E-3</v>
      </c>
      <c r="F24" s="384">
        <f>IF('(入力②)データ入力表'!$D$52="購入者価格",$C24*D24,"")</f>
        <v>0</v>
      </c>
      <c r="G24" s="384">
        <f>IF('(入力②)データ入力表'!$D$52="購入者価格",$C24*E24,"")</f>
        <v>0</v>
      </c>
      <c r="H24" s="384">
        <f t="shared" si="0"/>
        <v>0</v>
      </c>
      <c r="I24" s="386"/>
      <c r="J24" s="890">
        <f>IF('(入力②)データ入力表'!$D$52="購入者価格",C24-H24+I24,IF('(入力②)データ入力表'!$D$52="生産者価格",'(入力②)データ入力表'!E28))</f>
        <v>0</v>
      </c>
    </row>
    <row r="25" spans="1:10" ht="13.5" customHeight="1">
      <c r="A25" s="853">
        <v>20</v>
      </c>
      <c r="B25" s="387" t="s">
        <v>577</v>
      </c>
      <c r="C25" s="388">
        <f>IF('(入力②)データ入力表'!$D$52="購入者価格",'(入力②)データ入力表'!E29,"")</f>
        <v>0</v>
      </c>
      <c r="D25" s="389">
        <v>0.277694</v>
      </c>
      <c r="E25" s="389">
        <v>8.4119999999999993E-3</v>
      </c>
      <c r="F25" s="388">
        <f>IF('(入力②)データ入力表'!$D$52="購入者価格",$C25*D25,"")</f>
        <v>0</v>
      </c>
      <c r="G25" s="388">
        <f>IF('(入力②)データ入力表'!$D$52="購入者価格",$C25*E25,"")</f>
        <v>0</v>
      </c>
      <c r="H25" s="388">
        <f t="shared" si="0"/>
        <v>0</v>
      </c>
      <c r="I25" s="390"/>
      <c r="J25" s="891">
        <f>IF('(入力②)データ入力表'!$D$52="購入者価格",C25-H25+I25,IF('(入力②)データ入力表'!$D$52="生産者価格",'(入力②)データ入力表'!E29))</f>
        <v>0</v>
      </c>
    </row>
    <row r="26" spans="1:10" ht="13.5" customHeight="1">
      <c r="A26" s="852">
        <v>21</v>
      </c>
      <c r="B26" s="383" t="s">
        <v>140</v>
      </c>
      <c r="C26" s="384">
        <f>IF('(入力②)データ入力表'!$D$52="購入者価格",'(入力②)データ入力表'!E30,"")</f>
        <v>0</v>
      </c>
      <c r="D26" s="385">
        <v>0.34811700000000001</v>
      </c>
      <c r="E26" s="385">
        <v>1.7246000000000001E-2</v>
      </c>
      <c r="F26" s="384">
        <f>IF('(入力②)データ入力表'!$D$52="購入者価格",$C26*D26,"")</f>
        <v>0</v>
      </c>
      <c r="G26" s="384">
        <f>IF('(入力②)データ入力表'!$D$52="購入者価格",$C26*E26,"")</f>
        <v>0</v>
      </c>
      <c r="H26" s="384">
        <f t="shared" si="0"/>
        <v>0</v>
      </c>
      <c r="I26" s="386"/>
      <c r="J26" s="890">
        <f>IF('(入力②)データ入力表'!$D$52="購入者価格",C26-H26+I26,IF('(入力②)データ入力表'!$D$52="生産者価格",'(入力②)データ入力表'!E30))</f>
        <v>0</v>
      </c>
    </row>
    <row r="27" spans="1:10" ht="13.5" customHeight="1">
      <c r="A27" s="852">
        <v>22</v>
      </c>
      <c r="B27" s="383" t="s">
        <v>112</v>
      </c>
      <c r="C27" s="384">
        <f>IF('(入力②)データ入力表'!$D$52="購入者価格",'(入力②)データ入力表'!E31,"")</f>
        <v>0</v>
      </c>
      <c r="D27" s="385">
        <v>0.53820400000000002</v>
      </c>
      <c r="E27" s="385">
        <v>2.358E-2</v>
      </c>
      <c r="F27" s="384">
        <f>IF('(入力②)データ入力表'!$D$52="購入者価格",$C27*D27,"")</f>
        <v>0</v>
      </c>
      <c r="G27" s="384">
        <f>IF('(入力②)データ入力表'!$D$52="購入者価格",$C27*E27,"")</f>
        <v>0</v>
      </c>
      <c r="H27" s="384">
        <f t="shared" si="0"/>
        <v>0</v>
      </c>
      <c r="I27" s="386"/>
      <c r="J27" s="890">
        <f>IF('(入力②)データ入力表'!$D$52="購入者価格",C27-H27+I27,IF('(入力②)データ入力表'!$D$52="生産者価格",'(入力②)データ入力表'!E31))</f>
        <v>0</v>
      </c>
    </row>
    <row r="28" spans="1:10" ht="13.5" customHeight="1">
      <c r="A28" s="852">
        <v>23</v>
      </c>
      <c r="B28" s="383" t="s">
        <v>18</v>
      </c>
      <c r="C28" s="384">
        <f>IF('(入力②)データ入力表'!$D$52="購入者価格",'(入力②)データ入力表'!E32,"")</f>
        <v>0</v>
      </c>
      <c r="D28" s="385">
        <v>0</v>
      </c>
      <c r="E28" s="385">
        <v>0</v>
      </c>
      <c r="F28" s="384">
        <f>IF('(入力②)データ入力表'!$D$52="購入者価格",$C28*D28,"")</f>
        <v>0</v>
      </c>
      <c r="G28" s="384">
        <f>IF('(入力②)データ入力表'!$D$52="購入者価格",$C28*E28,"")</f>
        <v>0</v>
      </c>
      <c r="H28" s="384">
        <f t="shared" si="0"/>
        <v>0</v>
      </c>
      <c r="I28" s="386"/>
      <c r="J28" s="890">
        <f>IF('(入力②)データ入力表'!$D$52="購入者価格",C28-H28+I28,IF('(入力②)データ入力表'!$D$52="生産者価格",'(入力②)データ入力表'!E32))</f>
        <v>0</v>
      </c>
    </row>
    <row r="29" spans="1:10" ht="13.5" customHeight="1">
      <c r="A29" s="852">
        <v>24</v>
      </c>
      <c r="B29" s="383" t="s">
        <v>141</v>
      </c>
      <c r="C29" s="384">
        <f>IF('(入力②)データ入力表'!$D$52="購入者価格",'(入力②)データ入力表'!E33,"")</f>
        <v>0</v>
      </c>
      <c r="D29" s="385">
        <v>0</v>
      </c>
      <c r="E29" s="385">
        <v>0</v>
      </c>
      <c r="F29" s="384">
        <f>IF('(入力②)データ入力表'!$D$52="購入者価格",$C29*D29,"")</f>
        <v>0</v>
      </c>
      <c r="G29" s="384">
        <f>IF('(入力②)データ入力表'!$D$52="購入者価格",$C29*E29,"")</f>
        <v>0</v>
      </c>
      <c r="H29" s="384">
        <f t="shared" si="0"/>
        <v>0</v>
      </c>
      <c r="I29" s="386"/>
      <c r="J29" s="890">
        <f>IF('(入力②)データ入力表'!$D$52="購入者価格",C29-H29+I29,IF('(入力②)データ入力表'!$D$52="生産者価格",'(入力②)データ入力表'!E33))</f>
        <v>0</v>
      </c>
    </row>
    <row r="30" spans="1:10" ht="13.5" customHeight="1">
      <c r="A30" s="853">
        <v>25</v>
      </c>
      <c r="B30" s="387" t="s">
        <v>527</v>
      </c>
      <c r="C30" s="388">
        <f>IF('(入力②)データ入力表'!$D$52="購入者価格",'(入力②)データ入力表'!E34,"")</f>
        <v>0</v>
      </c>
      <c r="D30" s="389">
        <v>0</v>
      </c>
      <c r="E30" s="389">
        <v>0</v>
      </c>
      <c r="F30" s="388">
        <f>IF('(入力②)データ入力表'!$D$52="購入者価格",$C30*D30,"")</f>
        <v>0</v>
      </c>
      <c r="G30" s="388">
        <f>IF('(入力②)データ入力表'!$D$52="購入者価格",$C30*E30,"")</f>
        <v>0</v>
      </c>
      <c r="H30" s="388">
        <f t="shared" si="0"/>
        <v>0</v>
      </c>
      <c r="I30" s="390"/>
      <c r="J30" s="891">
        <f>IF('(入力②)データ入力表'!$D$52="購入者価格",C30-H30+I30,IF('(入力②)データ入力表'!$D$52="生産者価格",'(入力②)データ入力表'!E34))</f>
        <v>0</v>
      </c>
    </row>
    <row r="31" spans="1:10" ht="13.5" customHeight="1">
      <c r="A31" s="852">
        <v>26</v>
      </c>
      <c r="B31" s="383" t="s">
        <v>528</v>
      </c>
      <c r="C31" s="384">
        <f>IF('(入力②)データ入力表'!$D$52="購入者価格",'(入力②)データ入力表'!E35,"")</f>
        <v>0</v>
      </c>
      <c r="D31" s="385">
        <v>0</v>
      </c>
      <c r="E31" s="385">
        <v>0</v>
      </c>
      <c r="F31" s="384">
        <f>IF('(入力②)データ入力表'!$D$52="購入者価格",$C31*D31,"")</f>
        <v>0</v>
      </c>
      <c r="G31" s="384">
        <f>IF('(入力②)データ入力表'!$D$52="購入者価格",$C31*E31,"")</f>
        <v>0</v>
      </c>
      <c r="H31" s="384">
        <f t="shared" si="0"/>
        <v>0</v>
      </c>
      <c r="I31" s="386"/>
      <c r="J31" s="890">
        <f>IF('(入力②)データ入力表'!$D$52="購入者価格",C31-H31+I31,IF('(入力②)データ入力表'!$D$52="生産者価格",'(入力②)データ入力表'!E35))</f>
        <v>0</v>
      </c>
    </row>
    <row r="32" spans="1:10" ht="13.5" customHeight="1">
      <c r="A32" s="852">
        <v>27</v>
      </c>
      <c r="B32" s="877" t="s">
        <v>19</v>
      </c>
      <c r="C32" s="384">
        <f>IF('(入力②)データ入力表'!$D$52="購入者価格",'(入力②)データ入力表'!E36,"")</f>
        <v>0</v>
      </c>
      <c r="D32" s="936"/>
      <c r="E32" s="385">
        <v>0</v>
      </c>
      <c r="F32" s="938"/>
      <c r="G32" s="384">
        <f>IF('(入力②)データ入力表'!$D$52="購入者価格",$C32*E32,"")</f>
        <v>0</v>
      </c>
      <c r="H32" s="384">
        <f t="shared" si="0"/>
        <v>0</v>
      </c>
      <c r="I32" s="879">
        <f>F45</f>
        <v>0</v>
      </c>
      <c r="J32" s="890">
        <f>IF('(入力②)データ入力表'!$D$52="購入者価格",C32-H32+I32,IF('(入力②)データ入力表'!$D$52="生産者価格",'(入力②)データ入力表'!E36))</f>
        <v>0</v>
      </c>
    </row>
    <row r="33" spans="1:10" ht="13.5" customHeight="1">
      <c r="A33" s="852">
        <v>28</v>
      </c>
      <c r="B33" s="383" t="s">
        <v>20</v>
      </c>
      <c r="C33" s="384">
        <f>IF('(入力②)データ入力表'!$D$52="購入者価格",'(入力②)データ入力表'!E37,"")</f>
        <v>0</v>
      </c>
      <c r="D33" s="385">
        <v>0</v>
      </c>
      <c r="E33" s="385">
        <v>0</v>
      </c>
      <c r="F33" s="384">
        <f>IF('(入力②)データ入力表'!$D$52="購入者価格",$C33*D33,"")</f>
        <v>0</v>
      </c>
      <c r="G33" s="384">
        <f>IF('(入力②)データ入力表'!$D$52="購入者価格",$C33*E33,"")</f>
        <v>0</v>
      </c>
      <c r="H33" s="384">
        <f t="shared" si="0"/>
        <v>0</v>
      </c>
      <c r="I33" s="384"/>
      <c r="J33" s="890">
        <f>IF('(入力②)データ入力表'!$D$52="購入者価格",C33-H33+I33,IF('(入力②)データ入力表'!$D$52="生産者価格",'(入力②)データ入力表'!E37))</f>
        <v>0</v>
      </c>
    </row>
    <row r="34" spans="1:10" ht="13.5" customHeight="1">
      <c r="A34" s="852">
        <v>29</v>
      </c>
      <c r="B34" s="383" t="s">
        <v>21</v>
      </c>
      <c r="C34" s="384">
        <f>IF('(入力②)データ入力表'!$D$52="購入者価格",'(入力②)データ入力表'!E38,"")</f>
        <v>0</v>
      </c>
      <c r="D34" s="385">
        <v>0</v>
      </c>
      <c r="E34" s="385">
        <v>0</v>
      </c>
      <c r="F34" s="384">
        <f>IF('(入力②)データ入力表'!$D$52="購入者価格",$C34*D34,"")</f>
        <v>0</v>
      </c>
      <c r="G34" s="384">
        <f>IF('(入力②)データ入力表'!$D$52="購入者価格",$C34*E34,"")</f>
        <v>0</v>
      </c>
      <c r="H34" s="384">
        <f t="shared" si="0"/>
        <v>0</v>
      </c>
      <c r="I34" s="384"/>
      <c r="J34" s="890">
        <f>IF('(入力②)データ入力表'!$D$52="購入者価格",C34-H34+I34,IF('(入力②)データ入力表'!$D$52="生産者価格",'(入力②)データ入力表'!E38))</f>
        <v>0</v>
      </c>
    </row>
    <row r="35" spans="1:10" ht="13.5" customHeight="1">
      <c r="A35" s="853">
        <v>30</v>
      </c>
      <c r="B35" s="878" t="s">
        <v>529</v>
      </c>
      <c r="C35" s="388">
        <f>IF('(入力②)データ入力表'!$D$52="購入者価格",'(入力②)データ入力表'!E39,"")</f>
        <v>0</v>
      </c>
      <c r="D35" s="389">
        <v>0</v>
      </c>
      <c r="E35" s="937"/>
      <c r="F35" s="388">
        <f>IF('(入力②)データ入力表'!$D$52="購入者価格",$C35*D35,"")</f>
        <v>0</v>
      </c>
      <c r="G35" s="939"/>
      <c r="H35" s="388">
        <f t="shared" si="0"/>
        <v>0</v>
      </c>
      <c r="I35" s="880">
        <f>G45</f>
        <v>0</v>
      </c>
      <c r="J35" s="891">
        <f>IF('(入力②)データ入力表'!$D$52="購入者価格",C35-H35+I35,IF('(入力②)データ入力表'!$D$52="生産者価格",'(入力②)データ入力表'!E39))</f>
        <v>0</v>
      </c>
    </row>
    <row r="36" spans="1:10" ht="13.5" customHeight="1">
      <c r="A36" s="852">
        <v>31</v>
      </c>
      <c r="B36" s="383" t="s">
        <v>530</v>
      </c>
      <c r="C36" s="384">
        <f>IF('(入力②)データ入力表'!$D$52="購入者価格",'(入力②)データ入力表'!E40,"")</f>
        <v>0</v>
      </c>
      <c r="D36" s="385">
        <v>8.6449999999999999E-2</v>
      </c>
      <c r="E36" s="385">
        <v>8.8369999999999994E-3</v>
      </c>
      <c r="F36" s="384">
        <f>IF('(入力②)データ入力表'!$D$52="購入者価格",$C36*D36,"")</f>
        <v>0</v>
      </c>
      <c r="G36" s="384">
        <f>IF('(入力②)データ入力表'!$D$52="購入者価格",$C36*E36,"")</f>
        <v>0</v>
      </c>
      <c r="H36" s="384">
        <f t="shared" si="0"/>
        <v>0</v>
      </c>
      <c r="I36" s="386"/>
      <c r="J36" s="890">
        <f>IF('(入力②)データ入力表'!$D$52="購入者価格",C36-H36+I36,IF('(入力②)データ入力表'!$D$52="生産者価格",'(入力②)データ入力表'!E40))</f>
        <v>0</v>
      </c>
    </row>
    <row r="37" spans="1:10" ht="13.5" customHeight="1">
      <c r="A37" s="852">
        <v>32</v>
      </c>
      <c r="B37" s="383" t="s">
        <v>22</v>
      </c>
      <c r="C37" s="384">
        <f>IF('(入力②)データ入力表'!$D$52="購入者価格",'(入力②)データ入力表'!E41,"")</f>
        <v>0</v>
      </c>
      <c r="D37" s="385">
        <v>0</v>
      </c>
      <c r="E37" s="385">
        <v>0</v>
      </c>
      <c r="F37" s="384">
        <f>IF('(入力②)データ入力表'!$D$52="購入者価格",$C37*D37,"")</f>
        <v>0</v>
      </c>
      <c r="G37" s="384">
        <f>IF('(入力②)データ入力表'!$D$52="購入者価格",$C37*E37,"")</f>
        <v>0</v>
      </c>
      <c r="H37" s="384">
        <f t="shared" si="0"/>
        <v>0</v>
      </c>
      <c r="I37" s="386"/>
      <c r="J37" s="890">
        <f>IF('(入力②)データ入力表'!$D$52="購入者価格",C37-H37+I37,IF('(入力②)データ入力表'!$D$52="生産者価格",'(入力②)データ入力表'!E41))</f>
        <v>0</v>
      </c>
    </row>
    <row r="38" spans="1:10" ht="13.5" customHeight="1">
      <c r="A38" s="852">
        <v>33</v>
      </c>
      <c r="B38" s="383" t="s">
        <v>142</v>
      </c>
      <c r="C38" s="384">
        <f>IF('(入力②)データ入力表'!$D$52="購入者価格",'(入力②)データ入力表'!E42,"")</f>
        <v>0</v>
      </c>
      <c r="D38" s="385">
        <v>0</v>
      </c>
      <c r="E38" s="385">
        <v>0</v>
      </c>
      <c r="F38" s="384">
        <f>IF('(入力②)データ入力表'!$D$52="購入者価格",$C38*D38,"")</f>
        <v>0</v>
      </c>
      <c r="G38" s="384">
        <f>IF('(入力②)データ入力表'!$D$52="購入者価格",$C38*E38,"")</f>
        <v>0</v>
      </c>
      <c r="H38" s="384">
        <f t="shared" si="0"/>
        <v>0</v>
      </c>
      <c r="I38" s="386"/>
      <c r="J38" s="890">
        <f>IF('(入力②)データ入力表'!$D$52="購入者価格",C38-H38+I38,IF('(入力②)データ入力表'!$D$52="生産者価格",'(入力②)データ入力表'!E42))</f>
        <v>0</v>
      </c>
    </row>
    <row r="39" spans="1:10" ht="13.5" customHeight="1">
      <c r="A39" s="852">
        <v>34</v>
      </c>
      <c r="B39" s="383" t="s">
        <v>531</v>
      </c>
      <c r="C39" s="384">
        <f>IF('(入力②)データ入力表'!$D$52="購入者価格",'(入力②)データ入力表'!E43,"")</f>
        <v>0</v>
      </c>
      <c r="D39" s="385">
        <v>0</v>
      </c>
      <c r="E39" s="385">
        <v>0</v>
      </c>
      <c r="F39" s="384">
        <f>IF('(入力②)データ入力表'!$D$52="購入者価格",$C39*D39,"")</f>
        <v>0</v>
      </c>
      <c r="G39" s="384">
        <f>IF('(入力②)データ入力表'!$D$52="購入者価格",$C39*E39,"")</f>
        <v>0</v>
      </c>
      <c r="H39" s="384">
        <f t="shared" si="0"/>
        <v>0</v>
      </c>
      <c r="I39" s="386"/>
      <c r="J39" s="890">
        <f>IF('(入力②)データ入力表'!$D$52="購入者価格",C39-H39+I39,IF('(入力②)データ入力表'!$D$52="生産者価格",'(入力②)データ入力表'!E43))</f>
        <v>0</v>
      </c>
    </row>
    <row r="40" spans="1:10" ht="13.5" customHeight="1">
      <c r="A40" s="853">
        <v>35</v>
      </c>
      <c r="B40" s="387" t="s">
        <v>578</v>
      </c>
      <c r="C40" s="388">
        <f>IF('(入力②)データ入力表'!$D$52="購入者価格",'(入力②)データ入力表'!E44,"")</f>
        <v>0</v>
      </c>
      <c r="D40" s="389">
        <v>0</v>
      </c>
      <c r="E40" s="389">
        <v>0</v>
      </c>
      <c r="F40" s="388">
        <f>IF('(入力②)データ入力表'!$D$52="購入者価格",$C40*D40,"")</f>
        <v>0</v>
      </c>
      <c r="G40" s="388">
        <f>IF('(入力②)データ入力表'!$D$52="購入者価格",$C40*E40,"")</f>
        <v>0</v>
      </c>
      <c r="H40" s="388">
        <f t="shared" si="0"/>
        <v>0</v>
      </c>
      <c r="I40" s="390"/>
      <c r="J40" s="891">
        <f>IF('(入力②)データ入力表'!$D$52="購入者価格",C40-H40+I40,IF('(入力②)データ入力表'!$D$52="生産者価格",'(入力②)データ入力表'!E44))</f>
        <v>0</v>
      </c>
    </row>
    <row r="41" spans="1:10" ht="13.5" customHeight="1">
      <c r="A41" s="852">
        <v>36</v>
      </c>
      <c r="B41" s="383" t="s">
        <v>126</v>
      </c>
      <c r="C41" s="384">
        <f>IF('(入力②)データ入力表'!$D$52="購入者価格",'(入力②)データ入力表'!E45,"")</f>
        <v>0</v>
      </c>
      <c r="D41" s="385">
        <v>0</v>
      </c>
      <c r="E41" s="385">
        <v>0</v>
      </c>
      <c r="F41" s="384">
        <f>IF('(入力②)データ入力表'!$D$52="購入者価格",$C41*D41,"")</f>
        <v>0</v>
      </c>
      <c r="G41" s="384">
        <f>IF('(入力②)データ入力表'!$D$52="購入者価格",$C41*E41,"")</f>
        <v>0</v>
      </c>
      <c r="H41" s="384">
        <f t="shared" si="0"/>
        <v>0</v>
      </c>
      <c r="I41" s="386"/>
      <c r="J41" s="890">
        <f>IF('(入力②)データ入力表'!$D$52="購入者価格",C41-H41+I41,IF('(入力②)データ入力表'!$D$52="生産者価格",'(入力②)データ入力表'!E45))</f>
        <v>0</v>
      </c>
    </row>
    <row r="42" spans="1:10" ht="13.5" customHeight="1">
      <c r="A42" s="852">
        <v>37</v>
      </c>
      <c r="B42" s="383" t="s">
        <v>128</v>
      </c>
      <c r="C42" s="384">
        <f>IF('(入力②)データ入力表'!$D$52="購入者価格",'(入力②)データ入力表'!E46,"")</f>
        <v>0</v>
      </c>
      <c r="D42" s="385">
        <v>0</v>
      </c>
      <c r="E42" s="385">
        <v>0</v>
      </c>
      <c r="F42" s="384">
        <f>IF('(入力②)データ入力表'!$D$52="購入者価格",$C42*D42,"")</f>
        <v>0</v>
      </c>
      <c r="G42" s="384">
        <f>IF('(入力②)データ入力表'!$D$52="購入者価格",$C42*E42,"")</f>
        <v>0</v>
      </c>
      <c r="H42" s="384">
        <f t="shared" si="0"/>
        <v>0</v>
      </c>
      <c r="I42" s="386"/>
      <c r="J42" s="890">
        <f>IF('(入力②)データ入力表'!$D$52="購入者価格",C42-H42+I42,IF('(入力②)データ入力表'!$D$52="生産者価格",'(入力②)データ入力表'!E46))</f>
        <v>0</v>
      </c>
    </row>
    <row r="43" spans="1:10" ht="13.5" customHeight="1">
      <c r="A43" s="852">
        <v>38</v>
      </c>
      <c r="B43" s="383" t="s">
        <v>143</v>
      </c>
      <c r="C43" s="384">
        <f>IF('(入力②)データ入力表'!$D$52="購入者価格",'(入力②)データ入力表'!E47,"")</f>
        <v>0</v>
      </c>
      <c r="D43" s="385">
        <v>0</v>
      </c>
      <c r="E43" s="385">
        <v>0</v>
      </c>
      <c r="F43" s="384">
        <f>IF('(入力②)データ入力表'!$D$52="購入者価格",$C43*D43,"")</f>
        <v>0</v>
      </c>
      <c r="G43" s="384">
        <f>IF('(入力②)データ入力表'!$D$52="購入者価格",$C43*E43,"")</f>
        <v>0</v>
      </c>
      <c r="H43" s="384">
        <f t="shared" si="0"/>
        <v>0</v>
      </c>
      <c r="I43" s="386"/>
      <c r="J43" s="890">
        <f>IF('(入力②)データ入力表'!$D$52="購入者価格",C43-H43+I43,IF('(入力②)データ入力表'!$D$52="生産者価格",'(入力②)データ入力表'!E47))</f>
        <v>0</v>
      </c>
    </row>
    <row r="44" spans="1:10" ht="13.5" customHeight="1">
      <c r="A44" s="852">
        <v>39</v>
      </c>
      <c r="B44" s="383" t="s">
        <v>23</v>
      </c>
      <c r="C44" s="384">
        <f>IF('(入力②)データ入力表'!$D$52="購入者価格",'(入力②)データ入力表'!E48,"")</f>
        <v>0</v>
      </c>
      <c r="D44" s="385">
        <v>2.9791000000000002E-2</v>
      </c>
      <c r="E44" s="385">
        <v>6.7527000000000004E-2</v>
      </c>
      <c r="F44" s="384">
        <f>IF('(入力②)データ入力表'!$D$52="購入者価格",$C44*D44,"")</f>
        <v>0</v>
      </c>
      <c r="G44" s="384">
        <f>IF('(入力②)データ入力表'!$D$52="購入者価格",$C44*E44,"")</f>
        <v>0</v>
      </c>
      <c r="H44" s="384">
        <f t="shared" si="0"/>
        <v>0</v>
      </c>
      <c r="I44" s="386"/>
      <c r="J44" s="890">
        <f>IF('(入力②)データ入力表'!$D$52="購入者価格",C44-H44+I44,IF('(入力②)データ入力表'!$D$52="生産者価格",'(入力②)データ入力表'!E48))</f>
        <v>0</v>
      </c>
    </row>
    <row r="45" spans="1:10" ht="13.5" customHeight="1" thickBot="1">
      <c r="A45" s="867"/>
      <c r="B45" s="868" t="s">
        <v>584</v>
      </c>
      <c r="C45" s="869">
        <f>SUM(C6:C44)</f>
        <v>0</v>
      </c>
      <c r="D45" s="870"/>
      <c r="E45" s="870"/>
      <c r="F45" s="869">
        <f>SUM(F6:F44)</f>
        <v>0</v>
      </c>
      <c r="G45" s="869">
        <f>SUM(G6:G44)</f>
        <v>0</v>
      </c>
      <c r="H45" s="869">
        <f>SUM(H6:H44)</f>
        <v>0</v>
      </c>
      <c r="I45" s="869">
        <f>SUM(I6:I44)</f>
        <v>0</v>
      </c>
      <c r="J45" s="892">
        <f>SUM(J6:J44)</f>
        <v>0</v>
      </c>
    </row>
    <row r="46" spans="1:10">
      <c r="E46" s="391"/>
      <c r="F46" s="392"/>
    </row>
    <row r="47" spans="1:10">
      <c r="E47" s="391"/>
      <c r="F47" s="392"/>
    </row>
    <row r="48" spans="1:10">
      <c r="E48" s="391"/>
      <c r="F48" s="392"/>
    </row>
    <row r="49" spans="5:6">
      <c r="E49" s="391"/>
      <c r="F49" s="392"/>
    </row>
    <row r="50" spans="5:6">
      <c r="E50" s="391"/>
      <c r="F50" s="392"/>
    </row>
  </sheetData>
  <sheetProtection sheet="1" objects="1" scenarios="1" selectLockedCells="1" selectUnlockedCells="1"/>
  <mergeCells count="2">
    <mergeCell ref="D3:E3"/>
    <mergeCell ref="F3:I3"/>
  </mergeCells>
  <phoneticPr fontId="2"/>
  <pageMargins left="0.39370078740157483" right="0.39370078740157483" top="0.70866141732283472" bottom="0.39370078740157483" header="0.31496062992125984" footer="0.31496062992125984"/>
  <pageSetup paperSize="9" scale="58" pageOrder="overThenDown"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tabColor theme="0" tint="-0.249977111117893"/>
    <pageSetUpPr fitToPage="1"/>
  </sheetPr>
  <dimension ref="B1:V138"/>
  <sheetViews>
    <sheetView showGridLines="0" view="pageBreakPreview" zoomScale="115" zoomScaleNormal="100" zoomScaleSheetLayoutView="115" workbookViewId="0">
      <pane ySplit="6" topLeftCell="A7" activePane="bottomLeft" state="frozen"/>
      <selection activeCell="H2" sqref="H2:J2"/>
      <selection pane="bottomLeft" activeCell="F49" sqref="F49"/>
    </sheetView>
  </sheetViews>
  <sheetFormatPr defaultColWidth="9" defaultRowHeight="20.25" customHeight="1"/>
  <cols>
    <col min="1" max="1" width="1.625" style="143" customWidth="1"/>
    <col min="2" max="2" width="2.625" style="143" bestFit="1" customWidth="1"/>
    <col min="3" max="3" width="24.75" style="143" bestFit="1" customWidth="1"/>
    <col min="4" max="22" width="9.375" style="143" customWidth="1"/>
    <col min="23" max="16384" width="9" style="143"/>
  </cols>
  <sheetData>
    <row r="1" spans="2:22" ht="15" customHeight="1"/>
    <row r="2" spans="2:22" ht="20.25" customHeight="1">
      <c r="B2" s="1241" t="s">
        <v>81</v>
      </c>
      <c r="C2" s="1242"/>
    </row>
    <row r="3" spans="2:22" ht="20.25" customHeight="1">
      <c r="V3" s="144" t="s">
        <v>225</v>
      </c>
    </row>
    <row r="4" spans="2:22" s="145" customFormat="1" ht="20.25" customHeight="1">
      <c r="B4" s="146"/>
      <c r="C4" s="228"/>
      <c r="D4" s="1379" t="s">
        <v>216</v>
      </c>
      <c r="E4" s="1377" t="s">
        <v>78</v>
      </c>
      <c r="F4" s="1377"/>
      <c r="G4" s="1377"/>
      <c r="H4" s="1262" t="s">
        <v>183</v>
      </c>
      <c r="I4" s="1262" t="s">
        <v>226</v>
      </c>
      <c r="J4" s="1377" t="s">
        <v>144</v>
      </c>
      <c r="K4" s="1377"/>
      <c r="L4" s="1377"/>
      <c r="M4" s="1262" t="s">
        <v>145</v>
      </c>
      <c r="N4" s="1262" t="s">
        <v>146</v>
      </c>
      <c r="O4" s="1262" t="s">
        <v>237</v>
      </c>
      <c r="P4" s="1262" t="s">
        <v>238</v>
      </c>
      <c r="Q4" s="1377" t="s">
        <v>302</v>
      </c>
      <c r="R4" s="1377"/>
      <c r="S4" s="1377"/>
      <c r="T4" s="1377" t="s">
        <v>79</v>
      </c>
      <c r="U4" s="1377"/>
      <c r="V4" s="1378"/>
    </row>
    <row r="5" spans="2:22" s="151" customFormat="1" ht="36" customHeight="1">
      <c r="B5" s="148"/>
      <c r="C5" s="229"/>
      <c r="D5" s="1380"/>
      <c r="E5" s="150" t="s">
        <v>217</v>
      </c>
      <c r="F5" s="150" t="s">
        <v>55</v>
      </c>
      <c r="G5" s="150" t="s">
        <v>56</v>
      </c>
      <c r="H5" s="1263"/>
      <c r="I5" s="1263"/>
      <c r="J5" s="150" t="s">
        <v>147</v>
      </c>
      <c r="K5" s="150" t="s">
        <v>148</v>
      </c>
      <c r="L5" s="150" t="s">
        <v>149</v>
      </c>
      <c r="M5" s="1263"/>
      <c r="N5" s="1263"/>
      <c r="O5" s="1263"/>
      <c r="P5" s="1263"/>
      <c r="Q5" s="150" t="s">
        <v>57</v>
      </c>
      <c r="R5" s="150" t="s">
        <v>150</v>
      </c>
      <c r="S5" s="150" t="s">
        <v>151</v>
      </c>
      <c r="T5" s="150" t="s">
        <v>152</v>
      </c>
      <c r="U5" s="150" t="s">
        <v>153</v>
      </c>
      <c r="V5" s="182" t="s">
        <v>154</v>
      </c>
    </row>
    <row r="6" spans="2:22" s="156" customFormat="1" ht="20.25" customHeight="1">
      <c r="B6" s="1373" t="s">
        <v>58</v>
      </c>
      <c r="C6" s="1373"/>
      <c r="D6" s="230" t="s">
        <v>155</v>
      </c>
      <c r="E6" s="153" t="s">
        <v>156</v>
      </c>
      <c r="F6" s="153" t="s">
        <v>157</v>
      </c>
      <c r="G6" s="153" t="s">
        <v>158</v>
      </c>
      <c r="H6" s="153" t="s">
        <v>159</v>
      </c>
      <c r="I6" s="153" t="s">
        <v>160</v>
      </c>
      <c r="J6" s="153" t="s">
        <v>161</v>
      </c>
      <c r="K6" s="153" t="s">
        <v>162</v>
      </c>
      <c r="L6" s="153" t="s">
        <v>163</v>
      </c>
      <c r="M6" s="153" t="s">
        <v>164</v>
      </c>
      <c r="N6" s="153" t="s">
        <v>165</v>
      </c>
      <c r="O6" s="153" t="s">
        <v>166</v>
      </c>
      <c r="P6" s="153" t="s">
        <v>167</v>
      </c>
      <c r="Q6" s="153" t="s">
        <v>168</v>
      </c>
      <c r="R6" s="153" t="s">
        <v>169</v>
      </c>
      <c r="S6" s="153" t="s">
        <v>170</v>
      </c>
      <c r="T6" s="153" t="s">
        <v>171</v>
      </c>
      <c r="U6" s="153" t="s">
        <v>172</v>
      </c>
      <c r="V6" s="155" t="s">
        <v>173</v>
      </c>
    </row>
    <row r="7" spans="2:22" s="160" customFormat="1" ht="20.25" customHeight="1">
      <c r="B7" s="1374" t="s">
        <v>77</v>
      </c>
      <c r="C7" s="1374"/>
      <c r="D7" s="231"/>
      <c r="E7" s="179" t="s">
        <v>821</v>
      </c>
      <c r="F7" s="179" t="s">
        <v>267</v>
      </c>
      <c r="G7" s="179" t="s">
        <v>268</v>
      </c>
      <c r="H7" s="179" t="s">
        <v>269</v>
      </c>
      <c r="I7" s="179" t="s">
        <v>270</v>
      </c>
      <c r="J7" s="179" t="s">
        <v>271</v>
      </c>
      <c r="K7" s="179" t="s">
        <v>272</v>
      </c>
      <c r="L7" s="179" t="s">
        <v>273</v>
      </c>
      <c r="M7" s="179" t="s">
        <v>274</v>
      </c>
      <c r="N7" s="179" t="s">
        <v>275</v>
      </c>
      <c r="O7" s="179" t="s">
        <v>276</v>
      </c>
      <c r="P7" s="179" t="s">
        <v>277</v>
      </c>
      <c r="Q7" s="179" t="s">
        <v>278</v>
      </c>
      <c r="R7" s="179" t="s">
        <v>279</v>
      </c>
      <c r="S7" s="179" t="s">
        <v>280</v>
      </c>
      <c r="T7" s="179" t="s">
        <v>281</v>
      </c>
      <c r="U7" s="179" t="s">
        <v>282</v>
      </c>
      <c r="V7" s="180" t="s">
        <v>283</v>
      </c>
    </row>
    <row r="8" spans="2:22" ht="20.25" customHeight="1">
      <c r="B8" s="166" t="s">
        <v>1</v>
      </c>
      <c r="C8" s="232" t="s">
        <v>16</v>
      </c>
      <c r="D8" s="881">
        <f>'★価格変換(最終需要額)'!J6</f>
        <v>0</v>
      </c>
      <c r="E8" s="581">
        <f>D8</f>
        <v>0</v>
      </c>
      <c r="F8" s="168">
        <f>E8*E99</f>
        <v>0</v>
      </c>
      <c r="G8" s="168">
        <f>E8*F99</f>
        <v>0</v>
      </c>
      <c r="H8" s="168">
        <f>手順⑤!AQ6</f>
        <v>0</v>
      </c>
      <c r="I8" s="168">
        <f>H8*D99</f>
        <v>0</v>
      </c>
      <c r="J8" s="168">
        <f>手順⑦!D6</f>
        <v>0</v>
      </c>
      <c r="K8" s="168">
        <f>J8*E99</f>
        <v>0</v>
      </c>
      <c r="L8" s="168">
        <f>J8*F99</f>
        <v>0</v>
      </c>
      <c r="M8" s="1265"/>
      <c r="N8" s="1265"/>
      <c r="O8" s="168">
        <f>N$47*J99</f>
        <v>0</v>
      </c>
      <c r="P8" s="168">
        <f>O8*D99</f>
        <v>0</v>
      </c>
      <c r="Q8" s="168">
        <f>手順⑭!D6</f>
        <v>0</v>
      </c>
      <c r="R8" s="168">
        <f>Q8*E99</f>
        <v>0</v>
      </c>
      <c r="S8" s="168">
        <f>Q8*F99</f>
        <v>0</v>
      </c>
      <c r="T8" s="168">
        <f>E8+J8+Q8</f>
        <v>0</v>
      </c>
      <c r="U8" s="168">
        <f>F8+K8+R8</f>
        <v>0</v>
      </c>
      <c r="V8" s="170">
        <f>G8+L8+S8</f>
        <v>0</v>
      </c>
    </row>
    <row r="9" spans="2:22" ht="20.25" customHeight="1">
      <c r="B9" s="166" t="s">
        <v>2</v>
      </c>
      <c r="C9" s="234" t="s">
        <v>885</v>
      </c>
      <c r="D9" s="882">
        <f>'★価格変換(最終需要額)'!J7</f>
        <v>0</v>
      </c>
      <c r="E9" s="581">
        <f>D9</f>
        <v>0</v>
      </c>
      <c r="F9" s="168">
        <f t="shared" ref="F9:F46" si="0">E9*E100</f>
        <v>0</v>
      </c>
      <c r="G9" s="168">
        <f t="shared" ref="G9:G46" si="1">E9*F100</f>
        <v>0</v>
      </c>
      <c r="H9" s="168">
        <f>手順⑤!AQ7</f>
        <v>0</v>
      </c>
      <c r="I9" s="168">
        <f t="shared" ref="I9:I46" si="2">H9*D100</f>
        <v>0</v>
      </c>
      <c r="J9" s="168">
        <f>手順⑦!D7</f>
        <v>0</v>
      </c>
      <c r="K9" s="168">
        <f t="shared" ref="K9:K46" si="3">J9*E100</f>
        <v>0</v>
      </c>
      <c r="L9" s="168">
        <f t="shared" ref="L9:L46" si="4">J9*F100</f>
        <v>0</v>
      </c>
      <c r="M9" s="1266"/>
      <c r="N9" s="1266"/>
      <c r="O9" s="168">
        <f t="shared" ref="O9:O46" si="5">N$47*J100</f>
        <v>0</v>
      </c>
      <c r="P9" s="168">
        <f t="shared" ref="P9:P46" si="6">O9*D100</f>
        <v>0</v>
      </c>
      <c r="Q9" s="168">
        <f>手順⑭!D7</f>
        <v>0</v>
      </c>
      <c r="R9" s="168">
        <f t="shared" ref="R9:R46" si="7">Q9*E100</f>
        <v>0</v>
      </c>
      <c r="S9" s="168">
        <f t="shared" ref="S9:S46" si="8">Q9*F100</f>
        <v>0</v>
      </c>
      <c r="T9" s="168">
        <f t="shared" ref="T9:T46" si="9">E9+J9+Q9</f>
        <v>0</v>
      </c>
      <c r="U9" s="168">
        <f t="shared" ref="U9:U46" si="10">F9+K9+R9</f>
        <v>0</v>
      </c>
      <c r="V9" s="170">
        <f t="shared" ref="V9:V46" si="11">G9+L9+S9</f>
        <v>0</v>
      </c>
    </row>
    <row r="10" spans="2:22" ht="20.25" customHeight="1">
      <c r="B10" s="166" t="s">
        <v>3</v>
      </c>
      <c r="C10" s="234" t="s">
        <v>886</v>
      </c>
      <c r="D10" s="882">
        <f>'★価格変換(最終需要額)'!J8</f>
        <v>0</v>
      </c>
      <c r="E10" s="581">
        <f>D10</f>
        <v>0</v>
      </c>
      <c r="F10" s="168">
        <f t="shared" si="0"/>
        <v>0</v>
      </c>
      <c r="G10" s="168">
        <f t="shared" si="1"/>
        <v>0</v>
      </c>
      <c r="H10" s="168">
        <f>手順⑤!AQ8</f>
        <v>0</v>
      </c>
      <c r="I10" s="168">
        <f t="shared" si="2"/>
        <v>0</v>
      </c>
      <c r="J10" s="168">
        <f>手順⑦!D8</f>
        <v>0</v>
      </c>
      <c r="K10" s="168">
        <f t="shared" si="3"/>
        <v>0</v>
      </c>
      <c r="L10" s="168">
        <f t="shared" si="4"/>
        <v>0</v>
      </c>
      <c r="M10" s="1266"/>
      <c r="N10" s="1266"/>
      <c r="O10" s="168">
        <f t="shared" si="5"/>
        <v>0</v>
      </c>
      <c r="P10" s="168">
        <f t="shared" si="6"/>
        <v>0</v>
      </c>
      <c r="Q10" s="168">
        <f>手順⑭!D8</f>
        <v>0</v>
      </c>
      <c r="R10" s="168">
        <f t="shared" si="7"/>
        <v>0</v>
      </c>
      <c r="S10" s="168">
        <f t="shared" si="8"/>
        <v>0</v>
      </c>
      <c r="T10" s="168">
        <f t="shared" si="9"/>
        <v>0</v>
      </c>
      <c r="U10" s="168">
        <f t="shared" si="10"/>
        <v>0</v>
      </c>
      <c r="V10" s="170">
        <f t="shared" si="11"/>
        <v>0</v>
      </c>
    </row>
    <row r="11" spans="2:22" ht="20.25" customHeight="1">
      <c r="B11" s="166" t="s">
        <v>4</v>
      </c>
      <c r="C11" s="234" t="s">
        <v>17</v>
      </c>
      <c r="D11" s="882">
        <f>'★価格変換(最終需要額)'!J9</f>
        <v>0</v>
      </c>
      <c r="E11" s="168">
        <f>D11*D102</f>
        <v>0</v>
      </c>
      <c r="F11" s="168">
        <f t="shared" si="0"/>
        <v>0</v>
      </c>
      <c r="G11" s="168">
        <f t="shared" si="1"/>
        <v>0</v>
      </c>
      <c r="H11" s="168">
        <f>手順⑤!AQ9</f>
        <v>0</v>
      </c>
      <c r="I11" s="168">
        <f t="shared" si="2"/>
        <v>0</v>
      </c>
      <c r="J11" s="168">
        <f>手順⑦!D9</f>
        <v>0</v>
      </c>
      <c r="K11" s="168">
        <f t="shared" si="3"/>
        <v>0</v>
      </c>
      <c r="L11" s="168">
        <f t="shared" si="4"/>
        <v>0</v>
      </c>
      <c r="M11" s="1266"/>
      <c r="N11" s="1266"/>
      <c r="O11" s="168">
        <f t="shared" si="5"/>
        <v>0</v>
      </c>
      <c r="P11" s="168">
        <f t="shared" si="6"/>
        <v>0</v>
      </c>
      <c r="Q11" s="168">
        <f>手順⑭!D9</f>
        <v>0</v>
      </c>
      <c r="R11" s="168">
        <f t="shared" si="7"/>
        <v>0</v>
      </c>
      <c r="S11" s="168">
        <f t="shared" si="8"/>
        <v>0</v>
      </c>
      <c r="T11" s="168">
        <f t="shared" si="9"/>
        <v>0</v>
      </c>
      <c r="U11" s="168">
        <f t="shared" si="10"/>
        <v>0</v>
      </c>
      <c r="V11" s="170">
        <f t="shared" si="11"/>
        <v>0</v>
      </c>
    </row>
    <row r="12" spans="2:22" ht="20.25" customHeight="1">
      <c r="B12" s="166" t="s">
        <v>5</v>
      </c>
      <c r="C12" s="234" t="s">
        <v>521</v>
      </c>
      <c r="D12" s="882">
        <f>'★価格変換(最終需要額)'!J10</f>
        <v>0</v>
      </c>
      <c r="E12" s="581">
        <f>D12</f>
        <v>0</v>
      </c>
      <c r="F12" s="168">
        <f t="shared" si="0"/>
        <v>0</v>
      </c>
      <c r="G12" s="168">
        <f t="shared" si="1"/>
        <v>0</v>
      </c>
      <c r="H12" s="168">
        <f>手順⑤!AQ10</f>
        <v>0</v>
      </c>
      <c r="I12" s="168">
        <f t="shared" si="2"/>
        <v>0</v>
      </c>
      <c r="J12" s="168">
        <f>手順⑦!D10</f>
        <v>0</v>
      </c>
      <c r="K12" s="168">
        <f t="shared" si="3"/>
        <v>0</v>
      </c>
      <c r="L12" s="168">
        <f t="shared" si="4"/>
        <v>0</v>
      </c>
      <c r="M12" s="1266"/>
      <c r="N12" s="1266"/>
      <c r="O12" s="168">
        <f t="shared" si="5"/>
        <v>0</v>
      </c>
      <c r="P12" s="168">
        <f t="shared" si="6"/>
        <v>0</v>
      </c>
      <c r="Q12" s="168">
        <f>手順⑭!D10</f>
        <v>0</v>
      </c>
      <c r="R12" s="168">
        <f t="shared" si="7"/>
        <v>0</v>
      </c>
      <c r="S12" s="168">
        <f t="shared" si="8"/>
        <v>0</v>
      </c>
      <c r="T12" s="168">
        <f t="shared" si="9"/>
        <v>0</v>
      </c>
      <c r="U12" s="168">
        <f t="shared" si="10"/>
        <v>0</v>
      </c>
      <c r="V12" s="170">
        <f t="shared" si="11"/>
        <v>0</v>
      </c>
    </row>
    <row r="13" spans="2:22" ht="20.25" customHeight="1">
      <c r="B13" s="166" t="s">
        <v>6</v>
      </c>
      <c r="C13" s="234" t="s">
        <v>135</v>
      </c>
      <c r="D13" s="882">
        <f>'★価格変換(最終需要額)'!J11</f>
        <v>0</v>
      </c>
      <c r="E13" s="581">
        <f>D13</f>
        <v>0</v>
      </c>
      <c r="F13" s="168">
        <f t="shared" si="0"/>
        <v>0</v>
      </c>
      <c r="G13" s="168">
        <f t="shared" si="1"/>
        <v>0</v>
      </c>
      <c r="H13" s="168">
        <f>手順⑤!AQ11</f>
        <v>0</v>
      </c>
      <c r="I13" s="168">
        <f t="shared" si="2"/>
        <v>0</v>
      </c>
      <c r="J13" s="168">
        <f>手順⑦!D11</f>
        <v>0</v>
      </c>
      <c r="K13" s="168">
        <f t="shared" si="3"/>
        <v>0</v>
      </c>
      <c r="L13" s="168">
        <f t="shared" si="4"/>
        <v>0</v>
      </c>
      <c r="M13" s="1266"/>
      <c r="N13" s="1266"/>
      <c r="O13" s="168">
        <f t="shared" si="5"/>
        <v>0</v>
      </c>
      <c r="P13" s="168">
        <f t="shared" si="6"/>
        <v>0</v>
      </c>
      <c r="Q13" s="168">
        <f>手順⑭!D11</f>
        <v>0</v>
      </c>
      <c r="R13" s="168">
        <f t="shared" si="7"/>
        <v>0</v>
      </c>
      <c r="S13" s="168">
        <f t="shared" si="8"/>
        <v>0</v>
      </c>
      <c r="T13" s="168">
        <f t="shared" si="9"/>
        <v>0</v>
      </c>
      <c r="U13" s="168">
        <f t="shared" si="10"/>
        <v>0</v>
      </c>
      <c r="V13" s="170">
        <f t="shared" si="11"/>
        <v>0</v>
      </c>
    </row>
    <row r="14" spans="2:22" ht="20.25" customHeight="1">
      <c r="B14" s="166" t="s">
        <v>7</v>
      </c>
      <c r="C14" s="236" t="s">
        <v>108</v>
      </c>
      <c r="D14" s="882">
        <f>'★価格変換(最終需要額)'!J12</f>
        <v>0</v>
      </c>
      <c r="E14" s="168">
        <f t="shared" ref="E14:E46" si="12">D14*D105</f>
        <v>0</v>
      </c>
      <c r="F14" s="168">
        <f t="shared" si="0"/>
        <v>0</v>
      </c>
      <c r="G14" s="168">
        <f t="shared" si="1"/>
        <v>0</v>
      </c>
      <c r="H14" s="168">
        <f>手順⑤!AQ12</f>
        <v>0</v>
      </c>
      <c r="I14" s="168">
        <f t="shared" si="2"/>
        <v>0</v>
      </c>
      <c r="J14" s="168">
        <f>手順⑦!D12</f>
        <v>0</v>
      </c>
      <c r="K14" s="168">
        <f t="shared" si="3"/>
        <v>0</v>
      </c>
      <c r="L14" s="168">
        <f t="shared" si="4"/>
        <v>0</v>
      </c>
      <c r="M14" s="1266"/>
      <c r="N14" s="1266"/>
      <c r="O14" s="168">
        <f t="shared" si="5"/>
        <v>0</v>
      </c>
      <c r="P14" s="168">
        <f t="shared" si="6"/>
        <v>0</v>
      </c>
      <c r="Q14" s="168">
        <f>手順⑭!D12</f>
        <v>0</v>
      </c>
      <c r="R14" s="168">
        <f t="shared" si="7"/>
        <v>0</v>
      </c>
      <c r="S14" s="168">
        <f t="shared" si="8"/>
        <v>0</v>
      </c>
      <c r="T14" s="168">
        <f t="shared" si="9"/>
        <v>0</v>
      </c>
      <c r="U14" s="168">
        <f t="shared" si="10"/>
        <v>0</v>
      </c>
      <c r="V14" s="170">
        <f t="shared" si="11"/>
        <v>0</v>
      </c>
    </row>
    <row r="15" spans="2:22" ht="20.25" customHeight="1">
      <c r="B15" s="166" t="s">
        <v>8</v>
      </c>
      <c r="C15" s="234" t="s">
        <v>136</v>
      </c>
      <c r="D15" s="882">
        <f>'★価格変換(最終需要額)'!J13</f>
        <v>0</v>
      </c>
      <c r="E15" s="168">
        <f t="shared" si="12"/>
        <v>0</v>
      </c>
      <c r="F15" s="168">
        <f t="shared" si="0"/>
        <v>0</v>
      </c>
      <c r="G15" s="168">
        <f t="shared" si="1"/>
        <v>0</v>
      </c>
      <c r="H15" s="168">
        <f>手順⑤!AQ13</f>
        <v>0</v>
      </c>
      <c r="I15" s="168">
        <f t="shared" si="2"/>
        <v>0</v>
      </c>
      <c r="J15" s="168">
        <f>手順⑦!D13</f>
        <v>0</v>
      </c>
      <c r="K15" s="168">
        <f t="shared" si="3"/>
        <v>0</v>
      </c>
      <c r="L15" s="168">
        <f t="shared" si="4"/>
        <v>0</v>
      </c>
      <c r="M15" s="1266"/>
      <c r="N15" s="1266"/>
      <c r="O15" s="168">
        <f t="shared" si="5"/>
        <v>0</v>
      </c>
      <c r="P15" s="168">
        <f t="shared" si="6"/>
        <v>0</v>
      </c>
      <c r="Q15" s="168">
        <f>手順⑭!D13</f>
        <v>0</v>
      </c>
      <c r="R15" s="168">
        <f t="shared" si="7"/>
        <v>0</v>
      </c>
      <c r="S15" s="168">
        <f t="shared" si="8"/>
        <v>0</v>
      </c>
      <c r="T15" s="168">
        <f t="shared" si="9"/>
        <v>0</v>
      </c>
      <c r="U15" s="168">
        <f t="shared" si="10"/>
        <v>0</v>
      </c>
      <c r="V15" s="170">
        <f t="shared" si="11"/>
        <v>0</v>
      </c>
    </row>
    <row r="16" spans="2:22" ht="20.25" customHeight="1">
      <c r="B16" s="166" t="s">
        <v>9</v>
      </c>
      <c r="C16" s="236" t="s">
        <v>306</v>
      </c>
      <c r="D16" s="882">
        <f>'★価格変換(最終需要額)'!J14</f>
        <v>0</v>
      </c>
      <c r="E16" s="168">
        <f t="shared" si="12"/>
        <v>0</v>
      </c>
      <c r="F16" s="168">
        <f t="shared" si="0"/>
        <v>0</v>
      </c>
      <c r="G16" s="168">
        <f t="shared" si="1"/>
        <v>0</v>
      </c>
      <c r="H16" s="168">
        <f>手順⑤!AQ14</f>
        <v>0</v>
      </c>
      <c r="I16" s="168">
        <f t="shared" si="2"/>
        <v>0</v>
      </c>
      <c r="J16" s="168">
        <f>手順⑦!D14</f>
        <v>0</v>
      </c>
      <c r="K16" s="168">
        <f t="shared" si="3"/>
        <v>0</v>
      </c>
      <c r="L16" s="168">
        <f t="shared" si="4"/>
        <v>0</v>
      </c>
      <c r="M16" s="1266"/>
      <c r="N16" s="1266"/>
      <c r="O16" s="168">
        <f t="shared" si="5"/>
        <v>0</v>
      </c>
      <c r="P16" s="168">
        <f t="shared" si="6"/>
        <v>0</v>
      </c>
      <c r="Q16" s="168">
        <f>手順⑭!D14</f>
        <v>0</v>
      </c>
      <c r="R16" s="168">
        <f t="shared" si="7"/>
        <v>0</v>
      </c>
      <c r="S16" s="168">
        <f t="shared" si="8"/>
        <v>0</v>
      </c>
      <c r="T16" s="168">
        <f t="shared" si="9"/>
        <v>0</v>
      </c>
      <c r="U16" s="168">
        <f t="shared" si="10"/>
        <v>0</v>
      </c>
      <c r="V16" s="170">
        <f t="shared" si="11"/>
        <v>0</v>
      </c>
    </row>
    <row r="17" spans="2:22" ht="20.25" customHeight="1">
      <c r="B17" s="166" t="s">
        <v>10</v>
      </c>
      <c r="C17" s="236" t="s">
        <v>576</v>
      </c>
      <c r="D17" s="882">
        <f>'★価格変換(最終需要額)'!J15</f>
        <v>0</v>
      </c>
      <c r="E17" s="168">
        <f t="shared" si="12"/>
        <v>0</v>
      </c>
      <c r="F17" s="168">
        <f t="shared" si="0"/>
        <v>0</v>
      </c>
      <c r="G17" s="168">
        <f t="shared" si="1"/>
        <v>0</v>
      </c>
      <c r="H17" s="168">
        <f>手順⑤!AQ15</f>
        <v>0</v>
      </c>
      <c r="I17" s="168">
        <f t="shared" si="2"/>
        <v>0</v>
      </c>
      <c r="J17" s="168">
        <f>手順⑦!D15</f>
        <v>0</v>
      </c>
      <c r="K17" s="168">
        <f t="shared" si="3"/>
        <v>0</v>
      </c>
      <c r="L17" s="168">
        <f t="shared" si="4"/>
        <v>0</v>
      </c>
      <c r="M17" s="1266"/>
      <c r="N17" s="1266"/>
      <c r="O17" s="168">
        <f t="shared" si="5"/>
        <v>0</v>
      </c>
      <c r="P17" s="168">
        <f t="shared" si="6"/>
        <v>0</v>
      </c>
      <c r="Q17" s="168">
        <f>手順⑭!D15</f>
        <v>0</v>
      </c>
      <c r="R17" s="168">
        <f t="shared" si="7"/>
        <v>0</v>
      </c>
      <c r="S17" s="168">
        <f t="shared" si="8"/>
        <v>0</v>
      </c>
      <c r="T17" s="168">
        <f t="shared" si="9"/>
        <v>0</v>
      </c>
      <c r="U17" s="168">
        <f t="shared" si="10"/>
        <v>0</v>
      </c>
      <c r="V17" s="170">
        <f t="shared" si="11"/>
        <v>0</v>
      </c>
    </row>
    <row r="18" spans="2:22" ht="20.25" customHeight="1">
      <c r="B18" s="166" t="s">
        <v>11</v>
      </c>
      <c r="C18" s="234" t="s">
        <v>307</v>
      </c>
      <c r="D18" s="882">
        <f>'★価格変換(最終需要額)'!J16</f>
        <v>0</v>
      </c>
      <c r="E18" s="581">
        <f>D18</f>
        <v>0</v>
      </c>
      <c r="F18" s="168">
        <f t="shared" si="0"/>
        <v>0</v>
      </c>
      <c r="G18" s="168">
        <f t="shared" si="1"/>
        <v>0</v>
      </c>
      <c r="H18" s="168">
        <f>手順⑤!AQ16</f>
        <v>0</v>
      </c>
      <c r="I18" s="168">
        <f t="shared" si="2"/>
        <v>0</v>
      </c>
      <c r="J18" s="168">
        <f>手順⑦!D16</f>
        <v>0</v>
      </c>
      <c r="K18" s="168">
        <f t="shared" si="3"/>
        <v>0</v>
      </c>
      <c r="L18" s="168">
        <f t="shared" si="4"/>
        <v>0</v>
      </c>
      <c r="M18" s="1266"/>
      <c r="N18" s="1266"/>
      <c r="O18" s="168">
        <f t="shared" si="5"/>
        <v>0</v>
      </c>
      <c r="P18" s="168">
        <f t="shared" si="6"/>
        <v>0</v>
      </c>
      <c r="Q18" s="168">
        <f>手順⑭!D16</f>
        <v>0</v>
      </c>
      <c r="R18" s="168">
        <f t="shared" si="7"/>
        <v>0</v>
      </c>
      <c r="S18" s="168">
        <f t="shared" si="8"/>
        <v>0</v>
      </c>
      <c r="T18" s="168">
        <f t="shared" si="9"/>
        <v>0</v>
      </c>
      <c r="U18" s="168">
        <f t="shared" si="10"/>
        <v>0</v>
      </c>
      <c r="V18" s="170">
        <f t="shared" si="11"/>
        <v>0</v>
      </c>
    </row>
    <row r="19" spans="2:22" ht="20.25" customHeight="1">
      <c r="B19" s="166" t="s">
        <v>12</v>
      </c>
      <c r="C19" s="234" t="s">
        <v>137</v>
      </c>
      <c r="D19" s="882">
        <f>'★価格変換(最終需要額)'!J17</f>
        <v>0</v>
      </c>
      <c r="E19" s="168">
        <f t="shared" si="12"/>
        <v>0</v>
      </c>
      <c r="F19" s="168">
        <f t="shared" si="0"/>
        <v>0</v>
      </c>
      <c r="G19" s="168">
        <f t="shared" si="1"/>
        <v>0</v>
      </c>
      <c r="H19" s="168">
        <f>手順⑤!AQ17</f>
        <v>0</v>
      </c>
      <c r="I19" s="168">
        <f t="shared" si="2"/>
        <v>0</v>
      </c>
      <c r="J19" s="168">
        <f>手順⑦!D17</f>
        <v>0</v>
      </c>
      <c r="K19" s="168">
        <f t="shared" si="3"/>
        <v>0</v>
      </c>
      <c r="L19" s="168">
        <f t="shared" si="4"/>
        <v>0</v>
      </c>
      <c r="M19" s="1266"/>
      <c r="N19" s="1266"/>
      <c r="O19" s="168">
        <f t="shared" si="5"/>
        <v>0</v>
      </c>
      <c r="P19" s="168">
        <f t="shared" si="6"/>
        <v>0</v>
      </c>
      <c r="Q19" s="168">
        <f>手順⑭!D17</f>
        <v>0</v>
      </c>
      <c r="R19" s="168">
        <f t="shared" si="7"/>
        <v>0</v>
      </c>
      <c r="S19" s="168">
        <f t="shared" si="8"/>
        <v>0</v>
      </c>
      <c r="T19" s="168">
        <f t="shared" si="9"/>
        <v>0</v>
      </c>
      <c r="U19" s="168">
        <f t="shared" si="10"/>
        <v>0</v>
      </c>
      <c r="V19" s="170">
        <f t="shared" si="11"/>
        <v>0</v>
      </c>
    </row>
    <row r="20" spans="2:22" ht="20.25" customHeight="1">
      <c r="B20" s="166" t="s">
        <v>13</v>
      </c>
      <c r="C20" s="234" t="s">
        <v>138</v>
      </c>
      <c r="D20" s="882">
        <f>'★価格変換(最終需要額)'!J18</f>
        <v>0</v>
      </c>
      <c r="E20" s="168">
        <f t="shared" si="12"/>
        <v>0</v>
      </c>
      <c r="F20" s="168">
        <f t="shared" si="0"/>
        <v>0</v>
      </c>
      <c r="G20" s="168">
        <f t="shared" si="1"/>
        <v>0</v>
      </c>
      <c r="H20" s="168">
        <f>手順⑤!AQ18</f>
        <v>0</v>
      </c>
      <c r="I20" s="168">
        <f t="shared" si="2"/>
        <v>0</v>
      </c>
      <c r="J20" s="168">
        <f>手順⑦!D18</f>
        <v>0</v>
      </c>
      <c r="K20" s="168">
        <f t="shared" si="3"/>
        <v>0</v>
      </c>
      <c r="L20" s="168">
        <f t="shared" si="4"/>
        <v>0</v>
      </c>
      <c r="M20" s="1266"/>
      <c r="N20" s="1266"/>
      <c r="O20" s="168">
        <f t="shared" si="5"/>
        <v>0</v>
      </c>
      <c r="P20" s="168">
        <f t="shared" si="6"/>
        <v>0</v>
      </c>
      <c r="Q20" s="168">
        <f>手順⑭!D18</f>
        <v>0</v>
      </c>
      <c r="R20" s="168">
        <f t="shared" si="7"/>
        <v>0</v>
      </c>
      <c r="S20" s="168">
        <f t="shared" si="8"/>
        <v>0</v>
      </c>
      <c r="T20" s="168">
        <f t="shared" si="9"/>
        <v>0</v>
      </c>
      <c r="U20" s="168">
        <f t="shared" si="10"/>
        <v>0</v>
      </c>
      <c r="V20" s="170">
        <f t="shared" si="11"/>
        <v>0</v>
      </c>
    </row>
    <row r="21" spans="2:22" ht="20.25" customHeight="1">
      <c r="B21" s="166" t="s">
        <v>14</v>
      </c>
      <c r="C21" s="234" t="s">
        <v>139</v>
      </c>
      <c r="D21" s="882">
        <f>'★価格変換(最終需要額)'!J19</f>
        <v>0</v>
      </c>
      <c r="E21" s="168">
        <f t="shared" si="12"/>
        <v>0</v>
      </c>
      <c r="F21" s="168">
        <f t="shared" si="0"/>
        <v>0</v>
      </c>
      <c r="G21" s="168">
        <f t="shared" si="1"/>
        <v>0</v>
      </c>
      <c r="H21" s="168">
        <f>手順⑤!AQ19</f>
        <v>0</v>
      </c>
      <c r="I21" s="168">
        <f t="shared" si="2"/>
        <v>0</v>
      </c>
      <c r="J21" s="168">
        <f>手順⑦!D19</f>
        <v>0</v>
      </c>
      <c r="K21" s="168">
        <f t="shared" si="3"/>
        <v>0</v>
      </c>
      <c r="L21" s="168">
        <f t="shared" si="4"/>
        <v>0</v>
      </c>
      <c r="M21" s="1266"/>
      <c r="N21" s="1266"/>
      <c r="O21" s="168">
        <f>N$47*J112</f>
        <v>0</v>
      </c>
      <c r="P21" s="168">
        <f t="shared" si="6"/>
        <v>0</v>
      </c>
      <c r="Q21" s="168">
        <f>手順⑭!D19</f>
        <v>0</v>
      </c>
      <c r="R21" s="168">
        <f t="shared" si="7"/>
        <v>0</v>
      </c>
      <c r="S21" s="168">
        <f t="shared" si="8"/>
        <v>0</v>
      </c>
      <c r="T21" s="168">
        <f t="shared" si="9"/>
        <v>0</v>
      </c>
      <c r="U21" s="168">
        <f t="shared" si="10"/>
        <v>0</v>
      </c>
      <c r="V21" s="170">
        <f t="shared" si="11"/>
        <v>0</v>
      </c>
    </row>
    <row r="22" spans="2:22" ht="20.25" customHeight="1">
      <c r="B22" s="166" t="s">
        <v>28</v>
      </c>
      <c r="C22" s="234" t="s">
        <v>522</v>
      </c>
      <c r="D22" s="882">
        <f>'★価格変換(最終需要額)'!J20</f>
        <v>0</v>
      </c>
      <c r="E22" s="168">
        <f t="shared" si="12"/>
        <v>0</v>
      </c>
      <c r="F22" s="168">
        <f t="shared" si="0"/>
        <v>0</v>
      </c>
      <c r="G22" s="168">
        <f t="shared" si="1"/>
        <v>0</v>
      </c>
      <c r="H22" s="168">
        <f>手順⑤!AQ20</f>
        <v>0</v>
      </c>
      <c r="I22" s="168">
        <f t="shared" si="2"/>
        <v>0</v>
      </c>
      <c r="J22" s="168">
        <f>手順⑦!D20</f>
        <v>0</v>
      </c>
      <c r="K22" s="168">
        <f t="shared" si="3"/>
        <v>0</v>
      </c>
      <c r="L22" s="168">
        <f t="shared" si="4"/>
        <v>0</v>
      </c>
      <c r="M22" s="1266"/>
      <c r="N22" s="1266"/>
      <c r="O22" s="168">
        <f t="shared" si="5"/>
        <v>0</v>
      </c>
      <c r="P22" s="168">
        <f t="shared" si="6"/>
        <v>0</v>
      </c>
      <c r="Q22" s="168">
        <f>手順⑭!D20</f>
        <v>0</v>
      </c>
      <c r="R22" s="168">
        <f t="shared" si="7"/>
        <v>0</v>
      </c>
      <c r="S22" s="168">
        <f t="shared" si="8"/>
        <v>0</v>
      </c>
      <c r="T22" s="168">
        <f t="shared" si="9"/>
        <v>0</v>
      </c>
      <c r="U22" s="168">
        <f t="shared" si="10"/>
        <v>0</v>
      </c>
      <c r="V22" s="170">
        <f t="shared" si="11"/>
        <v>0</v>
      </c>
    </row>
    <row r="23" spans="2:22" ht="20.25" customHeight="1">
      <c r="B23" s="166" t="s">
        <v>109</v>
      </c>
      <c r="C23" s="234" t="s">
        <v>523</v>
      </c>
      <c r="D23" s="882">
        <f>'★価格変換(最終需要額)'!J21</f>
        <v>0</v>
      </c>
      <c r="E23" s="168">
        <f t="shared" si="12"/>
        <v>0</v>
      </c>
      <c r="F23" s="168">
        <f t="shared" si="0"/>
        <v>0</v>
      </c>
      <c r="G23" s="168">
        <f t="shared" si="1"/>
        <v>0</v>
      </c>
      <c r="H23" s="168">
        <f>手順⑤!AQ21</f>
        <v>0</v>
      </c>
      <c r="I23" s="168">
        <f t="shared" si="2"/>
        <v>0</v>
      </c>
      <c r="J23" s="168">
        <f>手順⑦!D21</f>
        <v>0</v>
      </c>
      <c r="K23" s="168">
        <f t="shared" si="3"/>
        <v>0</v>
      </c>
      <c r="L23" s="168">
        <f t="shared" si="4"/>
        <v>0</v>
      </c>
      <c r="M23" s="1266"/>
      <c r="N23" s="1266"/>
      <c r="O23" s="168">
        <f t="shared" si="5"/>
        <v>0</v>
      </c>
      <c r="P23" s="168">
        <f t="shared" si="6"/>
        <v>0</v>
      </c>
      <c r="Q23" s="168">
        <f>手順⑭!D21</f>
        <v>0</v>
      </c>
      <c r="R23" s="168">
        <f t="shared" si="7"/>
        <v>0</v>
      </c>
      <c r="S23" s="168">
        <f t="shared" si="8"/>
        <v>0</v>
      </c>
      <c r="T23" s="168">
        <f t="shared" si="9"/>
        <v>0</v>
      </c>
      <c r="U23" s="168">
        <f t="shared" si="10"/>
        <v>0</v>
      </c>
      <c r="V23" s="170">
        <f t="shared" si="11"/>
        <v>0</v>
      </c>
    </row>
    <row r="24" spans="2:22" ht="20.25" customHeight="1">
      <c r="B24" s="166" t="s">
        <v>110</v>
      </c>
      <c r="C24" s="234" t="s">
        <v>524</v>
      </c>
      <c r="D24" s="882">
        <f>'★価格変換(最終需要額)'!J22</f>
        <v>0</v>
      </c>
      <c r="E24" s="168">
        <f t="shared" si="12"/>
        <v>0</v>
      </c>
      <c r="F24" s="168">
        <f t="shared" si="0"/>
        <v>0</v>
      </c>
      <c r="G24" s="168">
        <f t="shared" si="1"/>
        <v>0</v>
      </c>
      <c r="H24" s="168">
        <f>手順⑤!AQ22</f>
        <v>0</v>
      </c>
      <c r="I24" s="168">
        <f t="shared" si="2"/>
        <v>0</v>
      </c>
      <c r="J24" s="168">
        <f>手順⑦!D22</f>
        <v>0</v>
      </c>
      <c r="K24" s="168">
        <f t="shared" si="3"/>
        <v>0</v>
      </c>
      <c r="L24" s="168">
        <f t="shared" si="4"/>
        <v>0</v>
      </c>
      <c r="M24" s="1266"/>
      <c r="N24" s="1266"/>
      <c r="O24" s="168">
        <f t="shared" si="5"/>
        <v>0</v>
      </c>
      <c r="P24" s="168">
        <f t="shared" si="6"/>
        <v>0</v>
      </c>
      <c r="Q24" s="168">
        <f>手順⑭!D22</f>
        <v>0</v>
      </c>
      <c r="R24" s="168">
        <f t="shared" si="7"/>
        <v>0</v>
      </c>
      <c r="S24" s="168">
        <f t="shared" si="8"/>
        <v>0</v>
      </c>
      <c r="T24" s="168">
        <f t="shared" si="9"/>
        <v>0</v>
      </c>
      <c r="U24" s="168">
        <f t="shared" si="10"/>
        <v>0</v>
      </c>
      <c r="V24" s="170">
        <f t="shared" si="11"/>
        <v>0</v>
      </c>
    </row>
    <row r="25" spans="2:22" ht="20.25" customHeight="1">
      <c r="B25" s="166" t="s">
        <v>111</v>
      </c>
      <c r="C25" s="234" t="s">
        <v>525</v>
      </c>
      <c r="D25" s="882">
        <f>'★価格変換(最終需要額)'!J23</f>
        <v>0</v>
      </c>
      <c r="E25" s="168">
        <f t="shared" si="12"/>
        <v>0</v>
      </c>
      <c r="F25" s="168">
        <f t="shared" si="0"/>
        <v>0</v>
      </c>
      <c r="G25" s="168">
        <f t="shared" si="1"/>
        <v>0</v>
      </c>
      <c r="H25" s="168">
        <f>手順⑤!AQ23</f>
        <v>0</v>
      </c>
      <c r="I25" s="168">
        <f t="shared" si="2"/>
        <v>0</v>
      </c>
      <c r="J25" s="168">
        <f>手順⑦!D23</f>
        <v>0</v>
      </c>
      <c r="K25" s="168">
        <f t="shared" si="3"/>
        <v>0</v>
      </c>
      <c r="L25" s="168">
        <f t="shared" si="4"/>
        <v>0</v>
      </c>
      <c r="M25" s="1266"/>
      <c r="N25" s="1266"/>
      <c r="O25" s="168">
        <f t="shared" si="5"/>
        <v>0</v>
      </c>
      <c r="P25" s="168">
        <f t="shared" si="6"/>
        <v>0</v>
      </c>
      <c r="Q25" s="168">
        <f>手順⑭!D23</f>
        <v>0</v>
      </c>
      <c r="R25" s="168">
        <f t="shared" si="7"/>
        <v>0</v>
      </c>
      <c r="S25" s="168">
        <f t="shared" si="8"/>
        <v>0</v>
      </c>
      <c r="T25" s="168">
        <f t="shared" si="9"/>
        <v>0</v>
      </c>
      <c r="U25" s="168">
        <f t="shared" si="10"/>
        <v>0</v>
      </c>
      <c r="V25" s="170">
        <f t="shared" si="11"/>
        <v>0</v>
      </c>
    </row>
    <row r="26" spans="2:22" ht="20.25" customHeight="1">
      <c r="B26" s="166" t="s">
        <v>113</v>
      </c>
      <c r="C26" s="234" t="s">
        <v>526</v>
      </c>
      <c r="D26" s="882">
        <f>'★価格変換(最終需要額)'!J24</f>
        <v>0</v>
      </c>
      <c r="E26" s="168">
        <f t="shared" si="12"/>
        <v>0</v>
      </c>
      <c r="F26" s="168">
        <f t="shared" si="0"/>
        <v>0</v>
      </c>
      <c r="G26" s="168">
        <f t="shared" si="1"/>
        <v>0</v>
      </c>
      <c r="H26" s="168">
        <f>手順⑤!AQ24</f>
        <v>0</v>
      </c>
      <c r="I26" s="168">
        <f t="shared" si="2"/>
        <v>0</v>
      </c>
      <c r="J26" s="168">
        <f>手順⑦!D24</f>
        <v>0</v>
      </c>
      <c r="K26" s="168">
        <f t="shared" si="3"/>
        <v>0</v>
      </c>
      <c r="L26" s="168">
        <f t="shared" si="4"/>
        <v>0</v>
      </c>
      <c r="M26" s="1266"/>
      <c r="N26" s="1266"/>
      <c r="O26" s="168">
        <f t="shared" si="5"/>
        <v>0</v>
      </c>
      <c r="P26" s="168">
        <f t="shared" si="6"/>
        <v>0</v>
      </c>
      <c r="Q26" s="168">
        <f>手順⑭!D24</f>
        <v>0</v>
      </c>
      <c r="R26" s="168">
        <f t="shared" si="7"/>
        <v>0</v>
      </c>
      <c r="S26" s="168">
        <f t="shared" si="8"/>
        <v>0</v>
      </c>
      <c r="T26" s="168">
        <f t="shared" si="9"/>
        <v>0</v>
      </c>
      <c r="U26" s="168">
        <f t="shared" si="10"/>
        <v>0</v>
      </c>
      <c r="V26" s="170">
        <f t="shared" si="11"/>
        <v>0</v>
      </c>
    </row>
    <row r="27" spans="2:22" ht="20.25" customHeight="1">
      <c r="B27" s="166" t="s">
        <v>114</v>
      </c>
      <c r="C27" s="234" t="s">
        <v>577</v>
      </c>
      <c r="D27" s="882">
        <f>'★価格変換(最終需要額)'!J25</f>
        <v>0</v>
      </c>
      <c r="E27" s="168">
        <f t="shared" si="12"/>
        <v>0</v>
      </c>
      <c r="F27" s="168">
        <f t="shared" si="0"/>
        <v>0</v>
      </c>
      <c r="G27" s="168">
        <f t="shared" si="1"/>
        <v>0</v>
      </c>
      <c r="H27" s="168">
        <f>手順⑤!AQ25</f>
        <v>0</v>
      </c>
      <c r="I27" s="168">
        <f t="shared" si="2"/>
        <v>0</v>
      </c>
      <c r="J27" s="168">
        <f>手順⑦!D25</f>
        <v>0</v>
      </c>
      <c r="K27" s="168">
        <f t="shared" si="3"/>
        <v>0</v>
      </c>
      <c r="L27" s="168">
        <f t="shared" si="4"/>
        <v>0</v>
      </c>
      <c r="M27" s="1266"/>
      <c r="N27" s="1266"/>
      <c r="O27" s="168">
        <f t="shared" si="5"/>
        <v>0</v>
      </c>
      <c r="P27" s="168">
        <f t="shared" si="6"/>
        <v>0</v>
      </c>
      <c r="Q27" s="168">
        <f>手順⑭!D25</f>
        <v>0</v>
      </c>
      <c r="R27" s="168">
        <f t="shared" si="7"/>
        <v>0</v>
      </c>
      <c r="S27" s="168">
        <f t="shared" si="8"/>
        <v>0</v>
      </c>
      <c r="T27" s="168">
        <f t="shared" si="9"/>
        <v>0</v>
      </c>
      <c r="U27" s="168">
        <f t="shared" si="10"/>
        <v>0</v>
      </c>
      <c r="V27" s="170">
        <f t="shared" si="11"/>
        <v>0</v>
      </c>
    </row>
    <row r="28" spans="2:22" ht="20.25" customHeight="1">
      <c r="B28" s="166" t="s">
        <v>115</v>
      </c>
      <c r="C28" s="234" t="s">
        <v>140</v>
      </c>
      <c r="D28" s="882">
        <f>'★価格変換(最終需要額)'!J26</f>
        <v>0</v>
      </c>
      <c r="E28" s="168">
        <f>D28*D119</f>
        <v>0</v>
      </c>
      <c r="F28" s="168">
        <f t="shared" si="0"/>
        <v>0</v>
      </c>
      <c r="G28" s="168">
        <f t="shared" si="1"/>
        <v>0</v>
      </c>
      <c r="H28" s="168">
        <f>手順⑤!AQ26</f>
        <v>0</v>
      </c>
      <c r="I28" s="168">
        <f t="shared" si="2"/>
        <v>0</v>
      </c>
      <c r="J28" s="168">
        <f>手順⑦!D26</f>
        <v>0</v>
      </c>
      <c r="K28" s="168">
        <f t="shared" si="3"/>
        <v>0</v>
      </c>
      <c r="L28" s="168">
        <f t="shared" si="4"/>
        <v>0</v>
      </c>
      <c r="M28" s="1266"/>
      <c r="N28" s="1266"/>
      <c r="O28" s="168">
        <f t="shared" si="5"/>
        <v>0</v>
      </c>
      <c r="P28" s="168">
        <f t="shared" si="6"/>
        <v>0</v>
      </c>
      <c r="Q28" s="168">
        <f>手順⑭!D26</f>
        <v>0</v>
      </c>
      <c r="R28" s="168">
        <f t="shared" si="7"/>
        <v>0</v>
      </c>
      <c r="S28" s="168">
        <f t="shared" si="8"/>
        <v>0</v>
      </c>
      <c r="T28" s="168">
        <f t="shared" si="9"/>
        <v>0</v>
      </c>
      <c r="U28" s="168">
        <f t="shared" si="10"/>
        <v>0</v>
      </c>
      <c r="V28" s="170">
        <f t="shared" si="11"/>
        <v>0</v>
      </c>
    </row>
    <row r="29" spans="2:22" ht="20.25" customHeight="1">
      <c r="B29" s="166" t="s">
        <v>116</v>
      </c>
      <c r="C29" s="234" t="s">
        <v>112</v>
      </c>
      <c r="D29" s="882">
        <f>'★価格変換(最終需要額)'!J27</f>
        <v>0</v>
      </c>
      <c r="E29" s="581">
        <f>D29</f>
        <v>0</v>
      </c>
      <c r="F29" s="168">
        <f t="shared" si="0"/>
        <v>0</v>
      </c>
      <c r="G29" s="168">
        <f t="shared" si="1"/>
        <v>0</v>
      </c>
      <c r="H29" s="168">
        <f>手順⑤!AQ27</f>
        <v>0</v>
      </c>
      <c r="I29" s="168">
        <f t="shared" si="2"/>
        <v>0</v>
      </c>
      <c r="J29" s="168">
        <f>手順⑦!D27</f>
        <v>0</v>
      </c>
      <c r="K29" s="168">
        <f t="shared" si="3"/>
        <v>0</v>
      </c>
      <c r="L29" s="168">
        <f t="shared" si="4"/>
        <v>0</v>
      </c>
      <c r="M29" s="1266"/>
      <c r="N29" s="1266"/>
      <c r="O29" s="168">
        <f t="shared" si="5"/>
        <v>0</v>
      </c>
      <c r="P29" s="168">
        <f t="shared" si="6"/>
        <v>0</v>
      </c>
      <c r="Q29" s="168">
        <f>手順⑭!D27</f>
        <v>0</v>
      </c>
      <c r="R29" s="168">
        <f t="shared" si="7"/>
        <v>0</v>
      </c>
      <c r="S29" s="168">
        <f t="shared" si="8"/>
        <v>0</v>
      </c>
      <c r="T29" s="168">
        <f t="shared" si="9"/>
        <v>0</v>
      </c>
      <c r="U29" s="168">
        <f t="shared" si="10"/>
        <v>0</v>
      </c>
      <c r="V29" s="170">
        <f t="shared" si="11"/>
        <v>0</v>
      </c>
    </row>
    <row r="30" spans="2:22" ht="20.25" customHeight="1">
      <c r="B30" s="166" t="s">
        <v>117</v>
      </c>
      <c r="C30" s="234" t="s">
        <v>18</v>
      </c>
      <c r="D30" s="882">
        <f>'★価格変換(最終需要額)'!J28</f>
        <v>0</v>
      </c>
      <c r="E30" s="168">
        <f t="shared" si="12"/>
        <v>0</v>
      </c>
      <c r="F30" s="168">
        <f t="shared" si="0"/>
        <v>0</v>
      </c>
      <c r="G30" s="168">
        <f t="shared" si="1"/>
        <v>0</v>
      </c>
      <c r="H30" s="168">
        <f>手順⑤!AQ28</f>
        <v>0</v>
      </c>
      <c r="I30" s="168">
        <f t="shared" si="2"/>
        <v>0</v>
      </c>
      <c r="J30" s="168">
        <f>手順⑦!D28</f>
        <v>0</v>
      </c>
      <c r="K30" s="168">
        <f t="shared" si="3"/>
        <v>0</v>
      </c>
      <c r="L30" s="168">
        <f t="shared" si="4"/>
        <v>0</v>
      </c>
      <c r="M30" s="1266"/>
      <c r="N30" s="1266"/>
      <c r="O30" s="168">
        <f t="shared" si="5"/>
        <v>0</v>
      </c>
      <c r="P30" s="168">
        <f t="shared" si="6"/>
        <v>0</v>
      </c>
      <c r="Q30" s="168">
        <f>手順⑭!D28</f>
        <v>0</v>
      </c>
      <c r="R30" s="168">
        <f t="shared" si="7"/>
        <v>0</v>
      </c>
      <c r="S30" s="168">
        <f t="shared" si="8"/>
        <v>0</v>
      </c>
      <c r="T30" s="168">
        <f t="shared" si="9"/>
        <v>0</v>
      </c>
      <c r="U30" s="168">
        <f t="shared" si="10"/>
        <v>0</v>
      </c>
      <c r="V30" s="170">
        <f t="shared" si="11"/>
        <v>0</v>
      </c>
    </row>
    <row r="31" spans="2:22" ht="20.25" customHeight="1">
      <c r="B31" s="166" t="s">
        <v>118</v>
      </c>
      <c r="C31" s="234" t="s">
        <v>141</v>
      </c>
      <c r="D31" s="882">
        <f>'★価格変換(最終需要額)'!J29</f>
        <v>0</v>
      </c>
      <c r="E31" s="168">
        <f t="shared" si="12"/>
        <v>0</v>
      </c>
      <c r="F31" s="168">
        <f t="shared" si="0"/>
        <v>0</v>
      </c>
      <c r="G31" s="168">
        <f t="shared" si="1"/>
        <v>0</v>
      </c>
      <c r="H31" s="168">
        <f>手順⑤!AQ29</f>
        <v>0</v>
      </c>
      <c r="I31" s="168">
        <f t="shared" si="2"/>
        <v>0</v>
      </c>
      <c r="J31" s="168">
        <f>手順⑦!D29</f>
        <v>0</v>
      </c>
      <c r="K31" s="168">
        <f t="shared" si="3"/>
        <v>0</v>
      </c>
      <c r="L31" s="168">
        <f t="shared" si="4"/>
        <v>0</v>
      </c>
      <c r="M31" s="1266"/>
      <c r="N31" s="1266"/>
      <c r="O31" s="168">
        <f t="shared" si="5"/>
        <v>0</v>
      </c>
      <c r="P31" s="168">
        <f t="shared" si="6"/>
        <v>0</v>
      </c>
      <c r="Q31" s="168">
        <f>手順⑭!D29</f>
        <v>0</v>
      </c>
      <c r="R31" s="168">
        <f t="shared" si="7"/>
        <v>0</v>
      </c>
      <c r="S31" s="168">
        <f t="shared" si="8"/>
        <v>0</v>
      </c>
      <c r="T31" s="168">
        <f t="shared" si="9"/>
        <v>0</v>
      </c>
      <c r="U31" s="168">
        <f t="shared" si="10"/>
        <v>0</v>
      </c>
      <c r="V31" s="170">
        <f t="shared" si="11"/>
        <v>0</v>
      </c>
    </row>
    <row r="32" spans="2:22" ht="20.25" customHeight="1">
      <c r="B32" s="166" t="s">
        <v>119</v>
      </c>
      <c r="C32" s="234" t="s">
        <v>527</v>
      </c>
      <c r="D32" s="882">
        <f>'★価格変換(最終需要額)'!J30</f>
        <v>0</v>
      </c>
      <c r="E32" s="168">
        <f t="shared" si="12"/>
        <v>0</v>
      </c>
      <c r="F32" s="168">
        <f t="shared" si="0"/>
        <v>0</v>
      </c>
      <c r="G32" s="168">
        <f t="shared" si="1"/>
        <v>0</v>
      </c>
      <c r="H32" s="168">
        <f>手順⑤!AQ30</f>
        <v>0</v>
      </c>
      <c r="I32" s="168">
        <f t="shared" si="2"/>
        <v>0</v>
      </c>
      <c r="J32" s="168">
        <f>手順⑦!D30</f>
        <v>0</v>
      </c>
      <c r="K32" s="168">
        <f t="shared" si="3"/>
        <v>0</v>
      </c>
      <c r="L32" s="168">
        <f t="shared" si="4"/>
        <v>0</v>
      </c>
      <c r="M32" s="1266"/>
      <c r="N32" s="1266"/>
      <c r="O32" s="168">
        <f t="shared" si="5"/>
        <v>0</v>
      </c>
      <c r="P32" s="168">
        <f t="shared" si="6"/>
        <v>0</v>
      </c>
      <c r="Q32" s="168">
        <f>手順⑭!D30</f>
        <v>0</v>
      </c>
      <c r="R32" s="168">
        <f t="shared" si="7"/>
        <v>0</v>
      </c>
      <c r="S32" s="168">
        <f t="shared" si="8"/>
        <v>0</v>
      </c>
      <c r="T32" s="168">
        <f t="shared" si="9"/>
        <v>0</v>
      </c>
      <c r="U32" s="168">
        <f t="shared" si="10"/>
        <v>0</v>
      </c>
      <c r="V32" s="170">
        <f t="shared" si="11"/>
        <v>0</v>
      </c>
    </row>
    <row r="33" spans="2:22" ht="20.25" customHeight="1">
      <c r="B33" s="166" t="s">
        <v>120</v>
      </c>
      <c r="C33" s="234" t="s">
        <v>528</v>
      </c>
      <c r="D33" s="882">
        <f>'★価格変換(最終需要額)'!J31</f>
        <v>0</v>
      </c>
      <c r="E33" s="581">
        <f t="shared" ref="E33:E34" si="13">D33</f>
        <v>0</v>
      </c>
      <c r="F33" s="168">
        <f t="shared" si="0"/>
        <v>0</v>
      </c>
      <c r="G33" s="168">
        <f t="shared" si="1"/>
        <v>0</v>
      </c>
      <c r="H33" s="168">
        <f>手順⑤!AQ31</f>
        <v>0</v>
      </c>
      <c r="I33" s="168">
        <f t="shared" si="2"/>
        <v>0</v>
      </c>
      <c r="J33" s="168">
        <f>手順⑦!D31</f>
        <v>0</v>
      </c>
      <c r="K33" s="168">
        <f t="shared" si="3"/>
        <v>0</v>
      </c>
      <c r="L33" s="168">
        <f t="shared" si="4"/>
        <v>0</v>
      </c>
      <c r="M33" s="1266"/>
      <c r="N33" s="1266"/>
      <c r="O33" s="168">
        <f t="shared" si="5"/>
        <v>0</v>
      </c>
      <c r="P33" s="168">
        <f t="shared" si="6"/>
        <v>0</v>
      </c>
      <c r="Q33" s="168">
        <f>手順⑭!D31</f>
        <v>0</v>
      </c>
      <c r="R33" s="168">
        <f t="shared" si="7"/>
        <v>0</v>
      </c>
      <c r="S33" s="168">
        <f t="shared" si="8"/>
        <v>0</v>
      </c>
      <c r="T33" s="168">
        <f t="shared" si="9"/>
        <v>0</v>
      </c>
      <c r="U33" s="168">
        <f t="shared" si="10"/>
        <v>0</v>
      </c>
      <c r="V33" s="170">
        <f t="shared" si="11"/>
        <v>0</v>
      </c>
    </row>
    <row r="34" spans="2:22" ht="20.25" customHeight="1">
      <c r="B34" s="166" t="s">
        <v>121</v>
      </c>
      <c r="C34" s="234" t="s">
        <v>19</v>
      </c>
      <c r="D34" s="882">
        <f>'★価格変換(最終需要額)'!J32</f>
        <v>0</v>
      </c>
      <c r="E34" s="581">
        <f t="shared" si="13"/>
        <v>0</v>
      </c>
      <c r="F34" s="168">
        <f t="shared" si="0"/>
        <v>0</v>
      </c>
      <c r="G34" s="168">
        <f t="shared" si="1"/>
        <v>0</v>
      </c>
      <c r="H34" s="168">
        <f>手順⑤!AQ32</f>
        <v>0</v>
      </c>
      <c r="I34" s="168">
        <f t="shared" si="2"/>
        <v>0</v>
      </c>
      <c r="J34" s="168">
        <f>手順⑦!D32</f>
        <v>0</v>
      </c>
      <c r="K34" s="168">
        <f t="shared" si="3"/>
        <v>0</v>
      </c>
      <c r="L34" s="168">
        <f t="shared" si="4"/>
        <v>0</v>
      </c>
      <c r="M34" s="1266"/>
      <c r="N34" s="1266"/>
      <c r="O34" s="168">
        <f t="shared" si="5"/>
        <v>0</v>
      </c>
      <c r="P34" s="168">
        <f t="shared" si="6"/>
        <v>0</v>
      </c>
      <c r="Q34" s="168">
        <f>手順⑭!D32</f>
        <v>0</v>
      </c>
      <c r="R34" s="168">
        <f t="shared" si="7"/>
        <v>0</v>
      </c>
      <c r="S34" s="168">
        <f t="shared" si="8"/>
        <v>0</v>
      </c>
      <c r="T34" s="168">
        <f t="shared" si="9"/>
        <v>0</v>
      </c>
      <c r="U34" s="168">
        <f t="shared" si="10"/>
        <v>0</v>
      </c>
      <c r="V34" s="170">
        <f t="shared" si="11"/>
        <v>0</v>
      </c>
    </row>
    <row r="35" spans="2:22" ht="20.25" customHeight="1">
      <c r="B35" s="166" t="s">
        <v>122</v>
      </c>
      <c r="C35" s="234" t="s">
        <v>20</v>
      </c>
      <c r="D35" s="882">
        <f>'★価格変換(最終需要額)'!J33</f>
        <v>0</v>
      </c>
      <c r="E35" s="168">
        <f t="shared" si="12"/>
        <v>0</v>
      </c>
      <c r="F35" s="168">
        <f t="shared" si="0"/>
        <v>0</v>
      </c>
      <c r="G35" s="168">
        <f t="shared" si="1"/>
        <v>0</v>
      </c>
      <c r="H35" s="168">
        <f>手順⑤!AQ33</f>
        <v>0</v>
      </c>
      <c r="I35" s="168">
        <f t="shared" si="2"/>
        <v>0</v>
      </c>
      <c r="J35" s="168">
        <f>手順⑦!D33</f>
        <v>0</v>
      </c>
      <c r="K35" s="168">
        <f t="shared" si="3"/>
        <v>0</v>
      </c>
      <c r="L35" s="168">
        <f t="shared" si="4"/>
        <v>0</v>
      </c>
      <c r="M35" s="1266"/>
      <c r="N35" s="1266"/>
      <c r="O35" s="168">
        <f t="shared" si="5"/>
        <v>0</v>
      </c>
      <c r="P35" s="168">
        <f t="shared" si="6"/>
        <v>0</v>
      </c>
      <c r="Q35" s="168">
        <f>手順⑭!D33</f>
        <v>0</v>
      </c>
      <c r="R35" s="168">
        <f t="shared" si="7"/>
        <v>0</v>
      </c>
      <c r="S35" s="168">
        <f t="shared" si="8"/>
        <v>0</v>
      </c>
      <c r="T35" s="168">
        <f t="shared" si="9"/>
        <v>0</v>
      </c>
      <c r="U35" s="168">
        <f t="shared" si="10"/>
        <v>0</v>
      </c>
      <c r="V35" s="170">
        <f t="shared" si="11"/>
        <v>0</v>
      </c>
    </row>
    <row r="36" spans="2:22" ht="20.25" customHeight="1">
      <c r="B36" s="166" t="s">
        <v>123</v>
      </c>
      <c r="C36" s="234" t="s">
        <v>21</v>
      </c>
      <c r="D36" s="882">
        <f>'★価格変換(最終需要額)'!J34</f>
        <v>0</v>
      </c>
      <c r="E36" s="581">
        <f>D36</f>
        <v>0</v>
      </c>
      <c r="F36" s="168">
        <f t="shared" si="0"/>
        <v>0</v>
      </c>
      <c r="G36" s="168">
        <f t="shared" si="1"/>
        <v>0</v>
      </c>
      <c r="H36" s="168">
        <f>手順⑤!AQ34</f>
        <v>0</v>
      </c>
      <c r="I36" s="168">
        <f t="shared" si="2"/>
        <v>0</v>
      </c>
      <c r="J36" s="168">
        <f>手順⑦!D34</f>
        <v>0</v>
      </c>
      <c r="K36" s="168">
        <f t="shared" si="3"/>
        <v>0</v>
      </c>
      <c r="L36" s="168">
        <f t="shared" si="4"/>
        <v>0</v>
      </c>
      <c r="M36" s="1266"/>
      <c r="N36" s="1266"/>
      <c r="O36" s="168">
        <f t="shared" si="5"/>
        <v>0</v>
      </c>
      <c r="P36" s="168">
        <f t="shared" si="6"/>
        <v>0</v>
      </c>
      <c r="Q36" s="168">
        <f>手順⑭!D34</f>
        <v>0</v>
      </c>
      <c r="R36" s="168">
        <f t="shared" si="7"/>
        <v>0</v>
      </c>
      <c r="S36" s="168">
        <f t="shared" si="8"/>
        <v>0</v>
      </c>
      <c r="T36" s="168">
        <f t="shared" si="9"/>
        <v>0</v>
      </c>
      <c r="U36" s="168">
        <f t="shared" si="10"/>
        <v>0</v>
      </c>
      <c r="V36" s="170">
        <f t="shared" si="11"/>
        <v>0</v>
      </c>
    </row>
    <row r="37" spans="2:22" ht="20.25" customHeight="1">
      <c r="B37" s="166" t="s">
        <v>124</v>
      </c>
      <c r="C37" s="234" t="s">
        <v>529</v>
      </c>
      <c r="D37" s="882">
        <f>'★価格変換(最終需要額)'!J35</f>
        <v>0</v>
      </c>
      <c r="E37" s="581">
        <f>D37</f>
        <v>0</v>
      </c>
      <c r="F37" s="168">
        <f t="shared" si="0"/>
        <v>0</v>
      </c>
      <c r="G37" s="168">
        <f t="shared" si="1"/>
        <v>0</v>
      </c>
      <c r="H37" s="168">
        <f>手順⑤!AQ35</f>
        <v>0</v>
      </c>
      <c r="I37" s="168">
        <f t="shared" si="2"/>
        <v>0</v>
      </c>
      <c r="J37" s="168">
        <f>手順⑦!D35</f>
        <v>0</v>
      </c>
      <c r="K37" s="168">
        <f t="shared" si="3"/>
        <v>0</v>
      </c>
      <c r="L37" s="168">
        <f t="shared" si="4"/>
        <v>0</v>
      </c>
      <c r="M37" s="1266"/>
      <c r="N37" s="1266"/>
      <c r="O37" s="168">
        <f t="shared" si="5"/>
        <v>0</v>
      </c>
      <c r="P37" s="168">
        <f t="shared" si="6"/>
        <v>0</v>
      </c>
      <c r="Q37" s="168">
        <f>手順⑭!D35</f>
        <v>0</v>
      </c>
      <c r="R37" s="168">
        <f t="shared" si="7"/>
        <v>0</v>
      </c>
      <c r="S37" s="168">
        <f t="shared" si="8"/>
        <v>0</v>
      </c>
      <c r="T37" s="168">
        <f t="shared" si="9"/>
        <v>0</v>
      </c>
      <c r="U37" s="168">
        <f t="shared" si="10"/>
        <v>0</v>
      </c>
      <c r="V37" s="170">
        <f t="shared" si="11"/>
        <v>0</v>
      </c>
    </row>
    <row r="38" spans="2:22" ht="20.25" customHeight="1">
      <c r="B38" s="166" t="s">
        <v>125</v>
      </c>
      <c r="C38" s="234" t="s">
        <v>530</v>
      </c>
      <c r="D38" s="882">
        <f>'★価格変換(最終需要額)'!J36</f>
        <v>0</v>
      </c>
      <c r="E38" s="168">
        <f t="shared" si="12"/>
        <v>0</v>
      </c>
      <c r="F38" s="168">
        <f t="shared" si="0"/>
        <v>0</v>
      </c>
      <c r="G38" s="168">
        <f t="shared" si="1"/>
        <v>0</v>
      </c>
      <c r="H38" s="168">
        <f>手順⑤!AQ36</f>
        <v>0</v>
      </c>
      <c r="I38" s="168">
        <f t="shared" si="2"/>
        <v>0</v>
      </c>
      <c r="J38" s="168">
        <f>手順⑦!D36</f>
        <v>0</v>
      </c>
      <c r="K38" s="168">
        <f t="shared" si="3"/>
        <v>0</v>
      </c>
      <c r="L38" s="168">
        <f t="shared" si="4"/>
        <v>0</v>
      </c>
      <c r="M38" s="1266"/>
      <c r="N38" s="1266"/>
      <c r="O38" s="168">
        <f t="shared" si="5"/>
        <v>0</v>
      </c>
      <c r="P38" s="168">
        <f t="shared" si="6"/>
        <v>0</v>
      </c>
      <c r="Q38" s="168">
        <f>手順⑭!D36</f>
        <v>0</v>
      </c>
      <c r="R38" s="168">
        <f t="shared" si="7"/>
        <v>0</v>
      </c>
      <c r="S38" s="168">
        <f t="shared" si="8"/>
        <v>0</v>
      </c>
      <c r="T38" s="168">
        <f t="shared" si="9"/>
        <v>0</v>
      </c>
      <c r="U38" s="168">
        <f t="shared" si="10"/>
        <v>0</v>
      </c>
      <c r="V38" s="170">
        <f t="shared" si="11"/>
        <v>0</v>
      </c>
    </row>
    <row r="39" spans="2:22" ht="20.25" customHeight="1">
      <c r="B39" s="166" t="s">
        <v>127</v>
      </c>
      <c r="C39" s="234" t="s">
        <v>22</v>
      </c>
      <c r="D39" s="882">
        <f>'★価格変換(最終需要額)'!J37</f>
        <v>0</v>
      </c>
      <c r="E39" s="168">
        <f t="shared" si="12"/>
        <v>0</v>
      </c>
      <c r="F39" s="168">
        <f t="shared" si="0"/>
        <v>0</v>
      </c>
      <c r="G39" s="168">
        <f t="shared" si="1"/>
        <v>0</v>
      </c>
      <c r="H39" s="168">
        <f>手順⑤!AQ37</f>
        <v>0</v>
      </c>
      <c r="I39" s="168">
        <f t="shared" si="2"/>
        <v>0</v>
      </c>
      <c r="J39" s="168">
        <f>手順⑦!D37</f>
        <v>0</v>
      </c>
      <c r="K39" s="168">
        <f t="shared" si="3"/>
        <v>0</v>
      </c>
      <c r="L39" s="168">
        <f t="shared" si="4"/>
        <v>0</v>
      </c>
      <c r="M39" s="1266"/>
      <c r="N39" s="1266"/>
      <c r="O39" s="168">
        <f t="shared" si="5"/>
        <v>0</v>
      </c>
      <c r="P39" s="168">
        <f t="shared" si="6"/>
        <v>0</v>
      </c>
      <c r="Q39" s="168">
        <f>手順⑭!D37</f>
        <v>0</v>
      </c>
      <c r="R39" s="168">
        <f t="shared" si="7"/>
        <v>0</v>
      </c>
      <c r="S39" s="168">
        <f t="shared" si="8"/>
        <v>0</v>
      </c>
      <c r="T39" s="168">
        <f t="shared" si="9"/>
        <v>0</v>
      </c>
      <c r="U39" s="168">
        <f t="shared" si="10"/>
        <v>0</v>
      </c>
      <c r="V39" s="170">
        <f t="shared" si="11"/>
        <v>0</v>
      </c>
    </row>
    <row r="40" spans="2:22" ht="20.25" customHeight="1">
      <c r="B40" s="166" t="s">
        <v>129</v>
      </c>
      <c r="C40" s="234" t="s">
        <v>142</v>
      </c>
      <c r="D40" s="882">
        <f>'★価格変換(最終需要額)'!J38</f>
        <v>0</v>
      </c>
      <c r="E40" s="581">
        <f t="shared" ref="E40:E44" si="14">D40</f>
        <v>0</v>
      </c>
      <c r="F40" s="168">
        <f t="shared" si="0"/>
        <v>0</v>
      </c>
      <c r="G40" s="168">
        <f t="shared" si="1"/>
        <v>0</v>
      </c>
      <c r="H40" s="168">
        <f>手順⑤!AQ38</f>
        <v>0</v>
      </c>
      <c r="I40" s="168">
        <f t="shared" si="2"/>
        <v>0</v>
      </c>
      <c r="J40" s="168">
        <f>手順⑦!D38</f>
        <v>0</v>
      </c>
      <c r="K40" s="168">
        <f t="shared" si="3"/>
        <v>0</v>
      </c>
      <c r="L40" s="168">
        <f t="shared" si="4"/>
        <v>0</v>
      </c>
      <c r="M40" s="1266"/>
      <c r="N40" s="1266"/>
      <c r="O40" s="168">
        <f t="shared" si="5"/>
        <v>0</v>
      </c>
      <c r="P40" s="168">
        <f t="shared" si="6"/>
        <v>0</v>
      </c>
      <c r="Q40" s="168">
        <f>手順⑭!D38</f>
        <v>0</v>
      </c>
      <c r="R40" s="168">
        <f t="shared" si="7"/>
        <v>0</v>
      </c>
      <c r="S40" s="168">
        <f t="shared" si="8"/>
        <v>0</v>
      </c>
      <c r="T40" s="168">
        <f t="shared" si="9"/>
        <v>0</v>
      </c>
      <c r="U40" s="168">
        <f t="shared" si="10"/>
        <v>0</v>
      </c>
      <c r="V40" s="170">
        <f t="shared" si="11"/>
        <v>0</v>
      </c>
    </row>
    <row r="41" spans="2:22" ht="20.25" customHeight="1">
      <c r="B41" s="166" t="s">
        <v>130</v>
      </c>
      <c r="C41" s="234" t="s">
        <v>531</v>
      </c>
      <c r="D41" s="882">
        <f>'★価格変換(最終需要額)'!J39</f>
        <v>0</v>
      </c>
      <c r="E41" s="168">
        <f t="shared" si="12"/>
        <v>0</v>
      </c>
      <c r="F41" s="168">
        <f t="shared" si="0"/>
        <v>0</v>
      </c>
      <c r="G41" s="168">
        <f t="shared" si="1"/>
        <v>0</v>
      </c>
      <c r="H41" s="168">
        <f>手順⑤!AQ39</f>
        <v>0</v>
      </c>
      <c r="I41" s="168">
        <f t="shared" si="2"/>
        <v>0</v>
      </c>
      <c r="J41" s="168">
        <f>手順⑦!D39</f>
        <v>0</v>
      </c>
      <c r="K41" s="168">
        <f t="shared" si="3"/>
        <v>0</v>
      </c>
      <c r="L41" s="168">
        <f t="shared" si="4"/>
        <v>0</v>
      </c>
      <c r="M41" s="1266"/>
      <c r="N41" s="1266"/>
      <c r="O41" s="168">
        <f t="shared" si="5"/>
        <v>0</v>
      </c>
      <c r="P41" s="168">
        <f t="shared" si="6"/>
        <v>0</v>
      </c>
      <c r="Q41" s="168">
        <f>手順⑭!D39</f>
        <v>0</v>
      </c>
      <c r="R41" s="168">
        <f t="shared" si="7"/>
        <v>0</v>
      </c>
      <c r="S41" s="168">
        <f t="shared" si="8"/>
        <v>0</v>
      </c>
      <c r="T41" s="168">
        <f t="shared" si="9"/>
        <v>0</v>
      </c>
      <c r="U41" s="168">
        <f t="shared" si="10"/>
        <v>0</v>
      </c>
      <c r="V41" s="170">
        <f t="shared" si="11"/>
        <v>0</v>
      </c>
    </row>
    <row r="42" spans="2:22" ht="20.25" customHeight="1">
      <c r="B42" s="166" t="s">
        <v>15</v>
      </c>
      <c r="C42" s="234" t="s">
        <v>578</v>
      </c>
      <c r="D42" s="882">
        <f>'★価格変換(最終需要額)'!J40</f>
        <v>0</v>
      </c>
      <c r="E42" s="581">
        <f t="shared" si="14"/>
        <v>0</v>
      </c>
      <c r="F42" s="168">
        <f t="shared" si="0"/>
        <v>0</v>
      </c>
      <c r="G42" s="168">
        <f t="shared" si="1"/>
        <v>0</v>
      </c>
      <c r="H42" s="168">
        <f>手順⑤!AQ40</f>
        <v>0</v>
      </c>
      <c r="I42" s="168">
        <f t="shared" si="2"/>
        <v>0</v>
      </c>
      <c r="J42" s="168">
        <f>手順⑦!D40</f>
        <v>0</v>
      </c>
      <c r="K42" s="168">
        <f t="shared" si="3"/>
        <v>0</v>
      </c>
      <c r="L42" s="168">
        <f t="shared" si="4"/>
        <v>0</v>
      </c>
      <c r="M42" s="1266"/>
      <c r="N42" s="1266"/>
      <c r="O42" s="168">
        <f t="shared" si="5"/>
        <v>0</v>
      </c>
      <c r="P42" s="168">
        <f t="shared" si="6"/>
        <v>0</v>
      </c>
      <c r="Q42" s="168">
        <f>手順⑭!D40</f>
        <v>0</v>
      </c>
      <c r="R42" s="168">
        <f t="shared" si="7"/>
        <v>0</v>
      </c>
      <c r="S42" s="168">
        <f t="shared" si="8"/>
        <v>0</v>
      </c>
      <c r="T42" s="168">
        <f t="shared" si="9"/>
        <v>0</v>
      </c>
      <c r="U42" s="168">
        <f t="shared" si="10"/>
        <v>0</v>
      </c>
      <c r="V42" s="170">
        <f t="shared" si="11"/>
        <v>0</v>
      </c>
    </row>
    <row r="43" spans="2:22" ht="20.25" customHeight="1">
      <c r="B43" s="166" t="s">
        <v>308</v>
      </c>
      <c r="C43" s="234" t="s">
        <v>126</v>
      </c>
      <c r="D43" s="882">
        <f>'★価格変換(最終需要額)'!J41</f>
        <v>0</v>
      </c>
      <c r="E43" s="581">
        <f t="shared" si="14"/>
        <v>0</v>
      </c>
      <c r="F43" s="168">
        <f t="shared" si="0"/>
        <v>0</v>
      </c>
      <c r="G43" s="168">
        <f t="shared" si="1"/>
        <v>0</v>
      </c>
      <c r="H43" s="168">
        <f>手順⑤!AQ41</f>
        <v>0</v>
      </c>
      <c r="I43" s="168">
        <f t="shared" si="2"/>
        <v>0</v>
      </c>
      <c r="J43" s="168">
        <f>手順⑦!D41</f>
        <v>0</v>
      </c>
      <c r="K43" s="168">
        <f t="shared" si="3"/>
        <v>0</v>
      </c>
      <c r="L43" s="168">
        <f t="shared" si="4"/>
        <v>0</v>
      </c>
      <c r="M43" s="1266"/>
      <c r="N43" s="1266"/>
      <c r="O43" s="168">
        <f t="shared" si="5"/>
        <v>0</v>
      </c>
      <c r="P43" s="168">
        <f t="shared" si="6"/>
        <v>0</v>
      </c>
      <c r="Q43" s="168">
        <f>手順⑭!D41</f>
        <v>0</v>
      </c>
      <c r="R43" s="168">
        <f t="shared" si="7"/>
        <v>0</v>
      </c>
      <c r="S43" s="168">
        <f t="shared" si="8"/>
        <v>0</v>
      </c>
      <c r="T43" s="168">
        <f t="shared" si="9"/>
        <v>0</v>
      </c>
      <c r="U43" s="168">
        <f t="shared" si="10"/>
        <v>0</v>
      </c>
      <c r="V43" s="170">
        <f t="shared" si="11"/>
        <v>0</v>
      </c>
    </row>
    <row r="44" spans="2:22" ht="20.25" customHeight="1">
      <c r="B44" s="166" t="s">
        <v>29</v>
      </c>
      <c r="C44" s="234" t="s">
        <v>128</v>
      </c>
      <c r="D44" s="882">
        <f>'★価格変換(最終需要額)'!J42</f>
        <v>0</v>
      </c>
      <c r="E44" s="581">
        <f t="shared" si="14"/>
        <v>0</v>
      </c>
      <c r="F44" s="168">
        <f t="shared" si="0"/>
        <v>0</v>
      </c>
      <c r="G44" s="168">
        <f t="shared" si="1"/>
        <v>0</v>
      </c>
      <c r="H44" s="168">
        <f>手順⑤!AQ42</f>
        <v>0</v>
      </c>
      <c r="I44" s="168">
        <f t="shared" si="2"/>
        <v>0</v>
      </c>
      <c r="J44" s="168">
        <f>手順⑦!D42</f>
        <v>0</v>
      </c>
      <c r="K44" s="168">
        <f t="shared" si="3"/>
        <v>0</v>
      </c>
      <c r="L44" s="168">
        <f t="shared" si="4"/>
        <v>0</v>
      </c>
      <c r="M44" s="1266"/>
      <c r="N44" s="1266"/>
      <c r="O44" s="168">
        <f t="shared" si="5"/>
        <v>0</v>
      </c>
      <c r="P44" s="168">
        <f t="shared" si="6"/>
        <v>0</v>
      </c>
      <c r="Q44" s="168">
        <f>手順⑭!D42</f>
        <v>0</v>
      </c>
      <c r="R44" s="168">
        <f t="shared" si="7"/>
        <v>0</v>
      </c>
      <c r="S44" s="168">
        <f t="shared" si="8"/>
        <v>0</v>
      </c>
      <c r="T44" s="168">
        <f t="shared" si="9"/>
        <v>0</v>
      </c>
      <c r="U44" s="168">
        <f t="shared" si="10"/>
        <v>0</v>
      </c>
      <c r="V44" s="170">
        <f t="shared" si="11"/>
        <v>0</v>
      </c>
    </row>
    <row r="45" spans="2:22" ht="20.25" customHeight="1">
      <c r="B45" s="166" t="s">
        <v>532</v>
      </c>
      <c r="C45" s="234" t="s">
        <v>143</v>
      </c>
      <c r="D45" s="882">
        <f>'★価格変換(最終需要額)'!J43</f>
        <v>0</v>
      </c>
      <c r="E45" s="168">
        <f t="shared" si="12"/>
        <v>0</v>
      </c>
      <c r="F45" s="168">
        <f t="shared" si="0"/>
        <v>0</v>
      </c>
      <c r="G45" s="168">
        <f t="shared" si="1"/>
        <v>0</v>
      </c>
      <c r="H45" s="168">
        <f>手順⑤!AQ43</f>
        <v>0</v>
      </c>
      <c r="I45" s="168">
        <f t="shared" si="2"/>
        <v>0</v>
      </c>
      <c r="J45" s="168">
        <f>手順⑦!D43</f>
        <v>0</v>
      </c>
      <c r="K45" s="168">
        <f t="shared" si="3"/>
        <v>0</v>
      </c>
      <c r="L45" s="168">
        <f t="shared" si="4"/>
        <v>0</v>
      </c>
      <c r="M45" s="1266"/>
      <c r="N45" s="1266"/>
      <c r="O45" s="168">
        <f t="shared" si="5"/>
        <v>0</v>
      </c>
      <c r="P45" s="168">
        <f t="shared" si="6"/>
        <v>0</v>
      </c>
      <c r="Q45" s="168">
        <f>手順⑭!D43</f>
        <v>0</v>
      </c>
      <c r="R45" s="168">
        <f t="shared" si="7"/>
        <v>0</v>
      </c>
      <c r="S45" s="168">
        <f t="shared" si="8"/>
        <v>0</v>
      </c>
      <c r="T45" s="168">
        <f t="shared" si="9"/>
        <v>0</v>
      </c>
      <c r="U45" s="168">
        <f t="shared" si="10"/>
        <v>0</v>
      </c>
      <c r="V45" s="170">
        <f t="shared" si="11"/>
        <v>0</v>
      </c>
    </row>
    <row r="46" spans="2:22" ht="20.25" customHeight="1">
      <c r="B46" s="166" t="s">
        <v>31</v>
      </c>
      <c r="C46" s="234" t="s">
        <v>23</v>
      </c>
      <c r="D46" s="883">
        <f>'★価格変換(最終需要額)'!J44</f>
        <v>0</v>
      </c>
      <c r="E46" s="168">
        <f t="shared" si="12"/>
        <v>0</v>
      </c>
      <c r="F46" s="168">
        <f t="shared" si="0"/>
        <v>0</v>
      </c>
      <c r="G46" s="168">
        <f t="shared" si="1"/>
        <v>0</v>
      </c>
      <c r="H46" s="168">
        <f>手順⑤!AQ44</f>
        <v>0</v>
      </c>
      <c r="I46" s="168">
        <f t="shared" si="2"/>
        <v>0</v>
      </c>
      <c r="J46" s="168">
        <f>手順⑦!D44</f>
        <v>0</v>
      </c>
      <c r="K46" s="168">
        <f t="shared" si="3"/>
        <v>0</v>
      </c>
      <c r="L46" s="168">
        <f t="shared" si="4"/>
        <v>0</v>
      </c>
      <c r="M46" s="1267"/>
      <c r="N46" s="1267"/>
      <c r="O46" s="168">
        <f t="shared" si="5"/>
        <v>0</v>
      </c>
      <c r="P46" s="168">
        <f t="shared" si="6"/>
        <v>0</v>
      </c>
      <c r="Q46" s="168">
        <f>手順⑭!D44</f>
        <v>0</v>
      </c>
      <c r="R46" s="168">
        <f t="shared" si="7"/>
        <v>0</v>
      </c>
      <c r="S46" s="168">
        <f t="shared" si="8"/>
        <v>0</v>
      </c>
      <c r="T46" s="168">
        <f t="shared" si="9"/>
        <v>0</v>
      </c>
      <c r="U46" s="168">
        <f t="shared" si="10"/>
        <v>0</v>
      </c>
      <c r="V46" s="170">
        <f t="shared" si="11"/>
        <v>0</v>
      </c>
    </row>
    <row r="47" spans="2:22" ht="20.25" customHeight="1">
      <c r="B47" s="172"/>
      <c r="C47" s="237" t="s">
        <v>60</v>
      </c>
      <c r="D47" s="238">
        <f>SUM(D8:D46)</f>
        <v>0</v>
      </c>
      <c r="E47" s="174">
        <f t="shared" ref="E47:L47" si="15">SUM(E8:E46)</f>
        <v>0</v>
      </c>
      <c r="F47" s="174">
        <f t="shared" si="15"/>
        <v>0</v>
      </c>
      <c r="G47" s="174">
        <f t="shared" si="15"/>
        <v>0</v>
      </c>
      <c r="H47" s="174">
        <f t="shared" si="15"/>
        <v>0</v>
      </c>
      <c r="I47" s="174">
        <f t="shared" si="15"/>
        <v>0</v>
      </c>
      <c r="J47" s="174">
        <f t="shared" si="15"/>
        <v>0</v>
      </c>
      <c r="K47" s="174">
        <f t="shared" si="15"/>
        <v>0</v>
      </c>
      <c r="L47" s="174">
        <f t="shared" si="15"/>
        <v>0</v>
      </c>
      <c r="M47" s="174">
        <f>G47+L47</f>
        <v>0</v>
      </c>
      <c r="N47" s="174">
        <f>M47*I138</f>
        <v>0</v>
      </c>
      <c r="O47" s="174">
        <f>N47</f>
        <v>0</v>
      </c>
      <c r="P47" s="174">
        <f>SUM(P8:P46)</f>
        <v>0</v>
      </c>
      <c r="Q47" s="174">
        <f t="shared" ref="Q47:V47" si="16">SUM(Q8:Q46)</f>
        <v>0</v>
      </c>
      <c r="R47" s="174">
        <f t="shared" si="16"/>
        <v>0</v>
      </c>
      <c r="S47" s="174">
        <f t="shared" si="16"/>
        <v>0</v>
      </c>
      <c r="T47" s="174">
        <f t="shared" si="16"/>
        <v>0</v>
      </c>
      <c r="U47" s="174">
        <f t="shared" si="16"/>
        <v>0</v>
      </c>
      <c r="V47" s="176">
        <f t="shared" si="16"/>
        <v>0</v>
      </c>
    </row>
    <row r="48" spans="2:22" ht="20.25" customHeight="1">
      <c r="B48" s="239"/>
      <c r="C48" s="239"/>
      <c r="D48" s="186"/>
      <c r="E48" s="580" t="s">
        <v>822</v>
      </c>
      <c r="F48" s="186"/>
      <c r="G48" s="186"/>
      <c r="H48" s="186"/>
      <c r="I48" s="186"/>
      <c r="J48" s="186"/>
      <c r="K48" s="186"/>
      <c r="L48" s="186"/>
      <c r="M48" s="186"/>
      <c r="N48" s="186"/>
      <c r="O48" s="186"/>
      <c r="P48" s="186"/>
      <c r="Q48" s="186"/>
      <c r="R48" s="186"/>
      <c r="S48" s="186"/>
      <c r="T48" s="186"/>
      <c r="U48" s="186"/>
      <c r="V48" s="186"/>
    </row>
    <row r="49" spans="2:11" ht="20.25" customHeight="1">
      <c r="J49" s="144"/>
      <c r="K49" s="144" t="s">
        <v>383</v>
      </c>
    </row>
    <row r="50" spans="2:11" s="145" customFormat="1" ht="20.25" customHeight="1">
      <c r="B50" s="146"/>
      <c r="C50" s="228"/>
      <c r="D50" s="1371" t="s">
        <v>78</v>
      </c>
      <c r="E50" s="1372"/>
      <c r="F50" s="1248" t="s">
        <v>144</v>
      </c>
      <c r="G50" s="1249"/>
      <c r="H50" s="1248" t="s">
        <v>302</v>
      </c>
      <c r="I50" s="1249"/>
      <c r="J50" s="1248" t="s">
        <v>79</v>
      </c>
      <c r="K50" s="1250"/>
    </row>
    <row r="51" spans="2:11" s="151" customFormat="1" ht="36" customHeight="1">
      <c r="B51" s="148"/>
      <c r="C51" s="229"/>
      <c r="D51" s="240" t="s">
        <v>384</v>
      </c>
      <c r="E51" s="150" t="s">
        <v>385</v>
      </c>
      <c r="F51" s="150" t="s">
        <v>386</v>
      </c>
      <c r="G51" s="150" t="s">
        <v>387</v>
      </c>
      <c r="H51" s="150" t="s">
        <v>388</v>
      </c>
      <c r="I51" s="150" t="s">
        <v>389</v>
      </c>
      <c r="J51" s="150" t="s">
        <v>484</v>
      </c>
      <c r="K51" s="182" t="s">
        <v>485</v>
      </c>
    </row>
    <row r="52" spans="2:11" s="156" customFormat="1" ht="20.25" customHeight="1">
      <c r="B52" s="1373" t="s">
        <v>58</v>
      </c>
      <c r="C52" s="1373"/>
      <c r="D52" s="230" t="s">
        <v>390</v>
      </c>
      <c r="E52" s="153" t="s">
        <v>391</v>
      </c>
      <c r="F52" s="153" t="s">
        <v>392</v>
      </c>
      <c r="G52" s="153" t="s">
        <v>393</v>
      </c>
      <c r="H52" s="153" t="s">
        <v>394</v>
      </c>
      <c r="I52" s="153" t="s">
        <v>395</v>
      </c>
      <c r="J52" s="153" t="s">
        <v>396</v>
      </c>
      <c r="K52" s="155" t="s">
        <v>397</v>
      </c>
    </row>
    <row r="53" spans="2:11" s="160" customFormat="1" ht="20.25" customHeight="1">
      <c r="B53" s="1374" t="s">
        <v>77</v>
      </c>
      <c r="C53" s="1374"/>
      <c r="D53" s="231" t="s">
        <v>398</v>
      </c>
      <c r="E53" s="179" t="s">
        <v>399</v>
      </c>
      <c r="F53" s="179" t="s">
        <v>400</v>
      </c>
      <c r="G53" s="179" t="s">
        <v>401</v>
      </c>
      <c r="H53" s="179" t="s">
        <v>402</v>
      </c>
      <c r="I53" s="179" t="s">
        <v>403</v>
      </c>
      <c r="J53" s="179" t="s">
        <v>404</v>
      </c>
      <c r="K53" s="180" t="s">
        <v>405</v>
      </c>
    </row>
    <row r="54" spans="2:11" s="160" customFormat="1" ht="20.25" customHeight="1">
      <c r="B54" s="166" t="s">
        <v>1</v>
      </c>
      <c r="C54" s="232" t="s">
        <v>16</v>
      </c>
      <c r="D54" s="233">
        <f>ROUND(E8*K99,0)</f>
        <v>0</v>
      </c>
      <c r="E54" s="168">
        <f>ROUND(E8*L99,0)</f>
        <v>0</v>
      </c>
      <c r="F54" s="168">
        <f>ROUND(J8*K99,0)</f>
        <v>0</v>
      </c>
      <c r="G54" s="168">
        <f>ROUND(J8*L99,0)</f>
        <v>0</v>
      </c>
      <c r="H54" s="168">
        <f>ROUND(Q8*K99,0)</f>
        <v>0</v>
      </c>
      <c r="I54" s="168">
        <f>ROUND(Q8*L99,0)</f>
        <v>0</v>
      </c>
      <c r="J54" s="168">
        <f>D54+F54+H54</f>
        <v>0</v>
      </c>
      <c r="K54" s="170">
        <f>E54+G54+I54</f>
        <v>0</v>
      </c>
    </row>
    <row r="55" spans="2:11" s="160" customFormat="1" ht="20.25" customHeight="1">
      <c r="B55" s="166" t="s">
        <v>2</v>
      </c>
      <c r="C55" s="234" t="s">
        <v>885</v>
      </c>
      <c r="D55" s="235">
        <f t="shared" ref="D55:D92" si="17">ROUND(E9*K100,0)</f>
        <v>0</v>
      </c>
      <c r="E55" s="168">
        <f t="shared" ref="E55:E92" si="18">ROUND(E9*L100,0)</f>
        <v>0</v>
      </c>
      <c r="F55" s="168">
        <f t="shared" ref="F55:F92" si="19">ROUND(J9*K100,0)</f>
        <v>0</v>
      </c>
      <c r="G55" s="168">
        <f t="shared" ref="G55:G92" si="20">ROUND(J9*L100,0)</f>
        <v>0</v>
      </c>
      <c r="H55" s="168">
        <f t="shared" ref="H55:H92" si="21">ROUND(Q9*K100,0)</f>
        <v>0</v>
      </c>
      <c r="I55" s="168">
        <f t="shared" ref="I55:I92" si="22">ROUND(Q9*L100,0)</f>
        <v>0</v>
      </c>
      <c r="J55" s="168">
        <f t="shared" ref="J55:J92" si="23">D55+F55+H55</f>
        <v>0</v>
      </c>
      <c r="K55" s="170">
        <f t="shared" ref="K55:K92" si="24">E55+G55+I55</f>
        <v>0</v>
      </c>
    </row>
    <row r="56" spans="2:11" s="160" customFormat="1" ht="20.25" customHeight="1">
      <c r="B56" s="166" t="s">
        <v>3</v>
      </c>
      <c r="C56" s="234" t="s">
        <v>886</v>
      </c>
      <c r="D56" s="235">
        <f t="shared" si="17"/>
        <v>0</v>
      </c>
      <c r="E56" s="168">
        <f t="shared" si="18"/>
        <v>0</v>
      </c>
      <c r="F56" s="168">
        <f t="shared" si="19"/>
        <v>0</v>
      </c>
      <c r="G56" s="168">
        <f t="shared" si="20"/>
        <v>0</v>
      </c>
      <c r="H56" s="168">
        <f t="shared" si="21"/>
        <v>0</v>
      </c>
      <c r="I56" s="168">
        <f t="shared" si="22"/>
        <v>0</v>
      </c>
      <c r="J56" s="168">
        <f t="shared" si="23"/>
        <v>0</v>
      </c>
      <c r="K56" s="170">
        <f t="shared" si="24"/>
        <v>0</v>
      </c>
    </row>
    <row r="57" spans="2:11" s="160" customFormat="1" ht="20.25" customHeight="1">
      <c r="B57" s="166" t="s">
        <v>4</v>
      </c>
      <c r="C57" s="234" t="s">
        <v>17</v>
      </c>
      <c r="D57" s="235">
        <f t="shared" si="17"/>
        <v>0</v>
      </c>
      <c r="E57" s="168">
        <f t="shared" si="18"/>
        <v>0</v>
      </c>
      <c r="F57" s="168">
        <f t="shared" si="19"/>
        <v>0</v>
      </c>
      <c r="G57" s="168">
        <f t="shared" si="20"/>
        <v>0</v>
      </c>
      <c r="H57" s="168">
        <f t="shared" si="21"/>
        <v>0</v>
      </c>
      <c r="I57" s="168">
        <f t="shared" si="22"/>
        <v>0</v>
      </c>
      <c r="J57" s="168">
        <f t="shared" si="23"/>
        <v>0</v>
      </c>
      <c r="K57" s="170">
        <f t="shared" si="24"/>
        <v>0</v>
      </c>
    </row>
    <row r="58" spans="2:11" s="160" customFormat="1" ht="20.25" customHeight="1">
      <c r="B58" s="166" t="s">
        <v>5</v>
      </c>
      <c r="C58" s="234" t="s">
        <v>521</v>
      </c>
      <c r="D58" s="235">
        <f t="shared" si="17"/>
        <v>0</v>
      </c>
      <c r="E58" s="168">
        <f t="shared" si="18"/>
        <v>0</v>
      </c>
      <c r="F58" s="168">
        <f t="shared" si="19"/>
        <v>0</v>
      </c>
      <c r="G58" s="168">
        <f t="shared" si="20"/>
        <v>0</v>
      </c>
      <c r="H58" s="168">
        <f t="shared" si="21"/>
        <v>0</v>
      </c>
      <c r="I58" s="168">
        <f t="shared" si="22"/>
        <v>0</v>
      </c>
      <c r="J58" s="168">
        <f t="shared" si="23"/>
        <v>0</v>
      </c>
      <c r="K58" s="170">
        <f t="shared" si="24"/>
        <v>0</v>
      </c>
    </row>
    <row r="59" spans="2:11" s="160" customFormat="1" ht="20.25" customHeight="1">
      <c r="B59" s="166" t="s">
        <v>6</v>
      </c>
      <c r="C59" s="234" t="s">
        <v>135</v>
      </c>
      <c r="D59" s="235">
        <f t="shared" si="17"/>
        <v>0</v>
      </c>
      <c r="E59" s="168">
        <f t="shared" si="18"/>
        <v>0</v>
      </c>
      <c r="F59" s="168">
        <f t="shared" si="19"/>
        <v>0</v>
      </c>
      <c r="G59" s="168">
        <f t="shared" si="20"/>
        <v>0</v>
      </c>
      <c r="H59" s="168">
        <f t="shared" si="21"/>
        <v>0</v>
      </c>
      <c r="I59" s="168">
        <f t="shared" si="22"/>
        <v>0</v>
      </c>
      <c r="J59" s="168">
        <f t="shared" si="23"/>
        <v>0</v>
      </c>
      <c r="K59" s="170">
        <f t="shared" si="24"/>
        <v>0</v>
      </c>
    </row>
    <row r="60" spans="2:11" s="160" customFormat="1" ht="20.25" customHeight="1">
      <c r="B60" s="166" t="s">
        <v>7</v>
      </c>
      <c r="C60" s="236" t="s">
        <v>108</v>
      </c>
      <c r="D60" s="235">
        <f t="shared" si="17"/>
        <v>0</v>
      </c>
      <c r="E60" s="168">
        <f t="shared" si="18"/>
        <v>0</v>
      </c>
      <c r="F60" s="168">
        <f t="shared" si="19"/>
        <v>0</v>
      </c>
      <c r="G60" s="168">
        <f t="shared" si="20"/>
        <v>0</v>
      </c>
      <c r="H60" s="168">
        <f t="shared" si="21"/>
        <v>0</v>
      </c>
      <c r="I60" s="168">
        <f t="shared" si="22"/>
        <v>0</v>
      </c>
      <c r="J60" s="168">
        <f t="shared" si="23"/>
        <v>0</v>
      </c>
      <c r="K60" s="170">
        <f t="shared" si="24"/>
        <v>0</v>
      </c>
    </row>
    <row r="61" spans="2:11" s="160" customFormat="1" ht="20.25" customHeight="1">
      <c r="B61" s="166" t="s">
        <v>8</v>
      </c>
      <c r="C61" s="234" t="s">
        <v>136</v>
      </c>
      <c r="D61" s="235">
        <f t="shared" si="17"/>
        <v>0</v>
      </c>
      <c r="E61" s="168">
        <f t="shared" si="18"/>
        <v>0</v>
      </c>
      <c r="F61" s="168">
        <f t="shared" si="19"/>
        <v>0</v>
      </c>
      <c r="G61" s="168">
        <f t="shared" si="20"/>
        <v>0</v>
      </c>
      <c r="H61" s="168">
        <f t="shared" si="21"/>
        <v>0</v>
      </c>
      <c r="I61" s="168">
        <f t="shared" si="22"/>
        <v>0</v>
      </c>
      <c r="J61" s="168">
        <f t="shared" si="23"/>
        <v>0</v>
      </c>
      <c r="K61" s="170">
        <f t="shared" si="24"/>
        <v>0</v>
      </c>
    </row>
    <row r="62" spans="2:11" s="160" customFormat="1" ht="20.25" customHeight="1">
      <c r="B62" s="166" t="s">
        <v>9</v>
      </c>
      <c r="C62" s="236" t="s">
        <v>306</v>
      </c>
      <c r="D62" s="235">
        <f t="shared" si="17"/>
        <v>0</v>
      </c>
      <c r="E62" s="168">
        <f t="shared" si="18"/>
        <v>0</v>
      </c>
      <c r="F62" s="168">
        <f t="shared" si="19"/>
        <v>0</v>
      </c>
      <c r="G62" s="168">
        <f t="shared" si="20"/>
        <v>0</v>
      </c>
      <c r="H62" s="168">
        <f t="shared" si="21"/>
        <v>0</v>
      </c>
      <c r="I62" s="168">
        <f t="shared" si="22"/>
        <v>0</v>
      </c>
      <c r="J62" s="168">
        <f t="shared" si="23"/>
        <v>0</v>
      </c>
      <c r="K62" s="170">
        <f t="shared" si="24"/>
        <v>0</v>
      </c>
    </row>
    <row r="63" spans="2:11" s="160" customFormat="1" ht="20.25" customHeight="1">
      <c r="B63" s="166" t="s">
        <v>10</v>
      </c>
      <c r="C63" s="236" t="s">
        <v>576</v>
      </c>
      <c r="D63" s="235">
        <f t="shared" si="17"/>
        <v>0</v>
      </c>
      <c r="E63" s="168">
        <f t="shared" si="18"/>
        <v>0</v>
      </c>
      <c r="F63" s="168">
        <f t="shared" si="19"/>
        <v>0</v>
      </c>
      <c r="G63" s="168">
        <f t="shared" si="20"/>
        <v>0</v>
      </c>
      <c r="H63" s="168">
        <f t="shared" si="21"/>
        <v>0</v>
      </c>
      <c r="I63" s="168">
        <f t="shared" si="22"/>
        <v>0</v>
      </c>
      <c r="J63" s="168">
        <f t="shared" si="23"/>
        <v>0</v>
      </c>
      <c r="K63" s="170">
        <f t="shared" si="24"/>
        <v>0</v>
      </c>
    </row>
    <row r="64" spans="2:11" s="160" customFormat="1" ht="20.25" customHeight="1">
      <c r="B64" s="166" t="s">
        <v>11</v>
      </c>
      <c r="C64" s="234" t="s">
        <v>307</v>
      </c>
      <c r="D64" s="235">
        <f t="shared" si="17"/>
        <v>0</v>
      </c>
      <c r="E64" s="168">
        <f t="shared" si="18"/>
        <v>0</v>
      </c>
      <c r="F64" s="168">
        <f t="shared" si="19"/>
        <v>0</v>
      </c>
      <c r="G64" s="168">
        <f t="shared" si="20"/>
        <v>0</v>
      </c>
      <c r="H64" s="168">
        <f t="shared" si="21"/>
        <v>0</v>
      </c>
      <c r="I64" s="168">
        <f t="shared" si="22"/>
        <v>0</v>
      </c>
      <c r="J64" s="168">
        <f t="shared" si="23"/>
        <v>0</v>
      </c>
      <c r="K64" s="170">
        <f t="shared" si="24"/>
        <v>0</v>
      </c>
    </row>
    <row r="65" spans="2:11" s="160" customFormat="1" ht="20.25" customHeight="1">
      <c r="B65" s="166" t="s">
        <v>12</v>
      </c>
      <c r="C65" s="234" t="s">
        <v>137</v>
      </c>
      <c r="D65" s="235">
        <f t="shared" si="17"/>
        <v>0</v>
      </c>
      <c r="E65" s="168">
        <f t="shared" si="18"/>
        <v>0</v>
      </c>
      <c r="F65" s="168">
        <f t="shared" si="19"/>
        <v>0</v>
      </c>
      <c r="G65" s="168">
        <f t="shared" si="20"/>
        <v>0</v>
      </c>
      <c r="H65" s="168">
        <f t="shared" si="21"/>
        <v>0</v>
      </c>
      <c r="I65" s="168">
        <f t="shared" si="22"/>
        <v>0</v>
      </c>
      <c r="J65" s="168">
        <f t="shared" si="23"/>
        <v>0</v>
      </c>
      <c r="K65" s="170">
        <f t="shared" si="24"/>
        <v>0</v>
      </c>
    </row>
    <row r="66" spans="2:11" s="160" customFormat="1" ht="20.25" customHeight="1">
      <c r="B66" s="166" t="s">
        <v>13</v>
      </c>
      <c r="C66" s="234" t="s">
        <v>138</v>
      </c>
      <c r="D66" s="235">
        <f t="shared" si="17"/>
        <v>0</v>
      </c>
      <c r="E66" s="168">
        <f t="shared" si="18"/>
        <v>0</v>
      </c>
      <c r="F66" s="168">
        <f t="shared" si="19"/>
        <v>0</v>
      </c>
      <c r="G66" s="168">
        <f t="shared" si="20"/>
        <v>0</v>
      </c>
      <c r="H66" s="168">
        <f t="shared" si="21"/>
        <v>0</v>
      </c>
      <c r="I66" s="168">
        <f t="shared" si="22"/>
        <v>0</v>
      </c>
      <c r="J66" s="168">
        <f t="shared" si="23"/>
        <v>0</v>
      </c>
      <c r="K66" s="170">
        <f t="shared" si="24"/>
        <v>0</v>
      </c>
    </row>
    <row r="67" spans="2:11" s="160" customFormat="1" ht="20.25" customHeight="1">
      <c r="B67" s="166" t="s">
        <v>14</v>
      </c>
      <c r="C67" s="234" t="s">
        <v>139</v>
      </c>
      <c r="D67" s="235">
        <f t="shared" si="17"/>
        <v>0</v>
      </c>
      <c r="E67" s="168">
        <f t="shared" si="18"/>
        <v>0</v>
      </c>
      <c r="F67" s="168">
        <f t="shared" si="19"/>
        <v>0</v>
      </c>
      <c r="G67" s="168">
        <f t="shared" si="20"/>
        <v>0</v>
      </c>
      <c r="H67" s="168">
        <f t="shared" si="21"/>
        <v>0</v>
      </c>
      <c r="I67" s="168">
        <f t="shared" si="22"/>
        <v>0</v>
      </c>
      <c r="J67" s="168">
        <f t="shared" si="23"/>
        <v>0</v>
      </c>
      <c r="K67" s="170">
        <f t="shared" si="24"/>
        <v>0</v>
      </c>
    </row>
    <row r="68" spans="2:11" s="160" customFormat="1" ht="20.25" customHeight="1">
      <c r="B68" s="166" t="s">
        <v>28</v>
      </c>
      <c r="C68" s="234" t="s">
        <v>522</v>
      </c>
      <c r="D68" s="235">
        <f t="shared" si="17"/>
        <v>0</v>
      </c>
      <c r="E68" s="168">
        <f t="shared" si="18"/>
        <v>0</v>
      </c>
      <c r="F68" s="168">
        <f t="shared" si="19"/>
        <v>0</v>
      </c>
      <c r="G68" s="168">
        <f t="shared" si="20"/>
        <v>0</v>
      </c>
      <c r="H68" s="168">
        <f t="shared" si="21"/>
        <v>0</v>
      </c>
      <c r="I68" s="168">
        <f t="shared" si="22"/>
        <v>0</v>
      </c>
      <c r="J68" s="168">
        <f t="shared" si="23"/>
        <v>0</v>
      </c>
      <c r="K68" s="170">
        <f t="shared" si="24"/>
        <v>0</v>
      </c>
    </row>
    <row r="69" spans="2:11" s="160" customFormat="1" ht="20.25" customHeight="1">
      <c r="B69" s="166" t="s">
        <v>109</v>
      </c>
      <c r="C69" s="234" t="s">
        <v>523</v>
      </c>
      <c r="D69" s="235">
        <f t="shared" si="17"/>
        <v>0</v>
      </c>
      <c r="E69" s="168">
        <f t="shared" si="18"/>
        <v>0</v>
      </c>
      <c r="F69" s="168">
        <f t="shared" si="19"/>
        <v>0</v>
      </c>
      <c r="G69" s="168">
        <f t="shared" si="20"/>
        <v>0</v>
      </c>
      <c r="H69" s="168">
        <f t="shared" si="21"/>
        <v>0</v>
      </c>
      <c r="I69" s="168">
        <f t="shared" si="22"/>
        <v>0</v>
      </c>
      <c r="J69" s="168">
        <f t="shared" si="23"/>
        <v>0</v>
      </c>
      <c r="K69" s="170">
        <f t="shared" si="24"/>
        <v>0</v>
      </c>
    </row>
    <row r="70" spans="2:11" s="160" customFormat="1" ht="20.25" customHeight="1">
      <c r="B70" s="166" t="s">
        <v>110</v>
      </c>
      <c r="C70" s="234" t="s">
        <v>524</v>
      </c>
      <c r="D70" s="235">
        <f t="shared" si="17"/>
        <v>0</v>
      </c>
      <c r="E70" s="168">
        <f t="shared" si="18"/>
        <v>0</v>
      </c>
      <c r="F70" s="168">
        <f t="shared" si="19"/>
        <v>0</v>
      </c>
      <c r="G70" s="168">
        <f t="shared" si="20"/>
        <v>0</v>
      </c>
      <c r="H70" s="168">
        <f t="shared" si="21"/>
        <v>0</v>
      </c>
      <c r="I70" s="168">
        <f t="shared" si="22"/>
        <v>0</v>
      </c>
      <c r="J70" s="168">
        <f t="shared" si="23"/>
        <v>0</v>
      </c>
      <c r="K70" s="170">
        <f t="shared" si="24"/>
        <v>0</v>
      </c>
    </row>
    <row r="71" spans="2:11" s="160" customFormat="1" ht="20.25" customHeight="1">
      <c r="B71" s="166" t="s">
        <v>111</v>
      </c>
      <c r="C71" s="234" t="s">
        <v>525</v>
      </c>
      <c r="D71" s="235">
        <f t="shared" si="17"/>
        <v>0</v>
      </c>
      <c r="E71" s="168">
        <f t="shared" si="18"/>
        <v>0</v>
      </c>
      <c r="F71" s="168">
        <f t="shared" si="19"/>
        <v>0</v>
      </c>
      <c r="G71" s="168">
        <f t="shared" si="20"/>
        <v>0</v>
      </c>
      <c r="H71" s="168">
        <f t="shared" si="21"/>
        <v>0</v>
      </c>
      <c r="I71" s="168">
        <f t="shared" si="22"/>
        <v>0</v>
      </c>
      <c r="J71" s="168">
        <f t="shared" si="23"/>
        <v>0</v>
      </c>
      <c r="K71" s="170">
        <f t="shared" si="24"/>
        <v>0</v>
      </c>
    </row>
    <row r="72" spans="2:11" s="160" customFormat="1" ht="20.25" customHeight="1">
      <c r="B72" s="166" t="s">
        <v>113</v>
      </c>
      <c r="C72" s="234" t="s">
        <v>526</v>
      </c>
      <c r="D72" s="235">
        <f t="shared" si="17"/>
        <v>0</v>
      </c>
      <c r="E72" s="168">
        <f t="shared" si="18"/>
        <v>0</v>
      </c>
      <c r="F72" s="168">
        <f t="shared" si="19"/>
        <v>0</v>
      </c>
      <c r="G72" s="168">
        <f t="shared" si="20"/>
        <v>0</v>
      </c>
      <c r="H72" s="168">
        <f t="shared" si="21"/>
        <v>0</v>
      </c>
      <c r="I72" s="168">
        <f t="shared" si="22"/>
        <v>0</v>
      </c>
      <c r="J72" s="168">
        <f t="shared" si="23"/>
        <v>0</v>
      </c>
      <c r="K72" s="170">
        <f t="shared" si="24"/>
        <v>0</v>
      </c>
    </row>
    <row r="73" spans="2:11" s="160" customFormat="1" ht="20.25" customHeight="1">
      <c r="B73" s="166" t="s">
        <v>114</v>
      </c>
      <c r="C73" s="234" t="s">
        <v>577</v>
      </c>
      <c r="D73" s="235">
        <f t="shared" si="17"/>
        <v>0</v>
      </c>
      <c r="E73" s="168">
        <f t="shared" si="18"/>
        <v>0</v>
      </c>
      <c r="F73" s="168">
        <f t="shared" si="19"/>
        <v>0</v>
      </c>
      <c r="G73" s="168">
        <f t="shared" si="20"/>
        <v>0</v>
      </c>
      <c r="H73" s="168">
        <f t="shared" si="21"/>
        <v>0</v>
      </c>
      <c r="I73" s="168">
        <f t="shared" si="22"/>
        <v>0</v>
      </c>
      <c r="J73" s="168">
        <f t="shared" si="23"/>
        <v>0</v>
      </c>
      <c r="K73" s="170">
        <f t="shared" si="24"/>
        <v>0</v>
      </c>
    </row>
    <row r="74" spans="2:11" s="160" customFormat="1" ht="20.25" customHeight="1">
      <c r="B74" s="166" t="s">
        <v>115</v>
      </c>
      <c r="C74" s="234" t="s">
        <v>140</v>
      </c>
      <c r="D74" s="235">
        <f t="shared" si="17"/>
        <v>0</v>
      </c>
      <c r="E74" s="168">
        <f t="shared" si="18"/>
        <v>0</v>
      </c>
      <c r="F74" s="168">
        <f t="shared" si="19"/>
        <v>0</v>
      </c>
      <c r="G74" s="168">
        <f t="shared" si="20"/>
        <v>0</v>
      </c>
      <c r="H74" s="168">
        <f t="shared" si="21"/>
        <v>0</v>
      </c>
      <c r="I74" s="168">
        <f t="shared" si="22"/>
        <v>0</v>
      </c>
      <c r="J74" s="168">
        <f t="shared" si="23"/>
        <v>0</v>
      </c>
      <c r="K74" s="170">
        <f t="shared" si="24"/>
        <v>0</v>
      </c>
    </row>
    <row r="75" spans="2:11" s="160" customFormat="1" ht="20.25" customHeight="1">
      <c r="B75" s="166" t="s">
        <v>116</v>
      </c>
      <c r="C75" s="234" t="s">
        <v>112</v>
      </c>
      <c r="D75" s="235">
        <f t="shared" si="17"/>
        <v>0</v>
      </c>
      <c r="E75" s="168">
        <f t="shared" si="18"/>
        <v>0</v>
      </c>
      <c r="F75" s="168">
        <f t="shared" si="19"/>
        <v>0</v>
      </c>
      <c r="G75" s="168">
        <f t="shared" si="20"/>
        <v>0</v>
      </c>
      <c r="H75" s="168">
        <f t="shared" si="21"/>
        <v>0</v>
      </c>
      <c r="I75" s="168">
        <f t="shared" si="22"/>
        <v>0</v>
      </c>
      <c r="J75" s="168">
        <f t="shared" si="23"/>
        <v>0</v>
      </c>
      <c r="K75" s="170">
        <f t="shared" si="24"/>
        <v>0</v>
      </c>
    </row>
    <row r="76" spans="2:11" s="160" customFormat="1" ht="20.25" customHeight="1">
      <c r="B76" s="166" t="s">
        <v>117</v>
      </c>
      <c r="C76" s="234" t="s">
        <v>18</v>
      </c>
      <c r="D76" s="235">
        <f t="shared" si="17"/>
        <v>0</v>
      </c>
      <c r="E76" s="168">
        <f t="shared" si="18"/>
        <v>0</v>
      </c>
      <c r="F76" s="168">
        <f t="shared" si="19"/>
        <v>0</v>
      </c>
      <c r="G76" s="168">
        <f t="shared" si="20"/>
        <v>0</v>
      </c>
      <c r="H76" s="168">
        <f t="shared" si="21"/>
        <v>0</v>
      </c>
      <c r="I76" s="168">
        <f t="shared" si="22"/>
        <v>0</v>
      </c>
      <c r="J76" s="168">
        <f t="shared" si="23"/>
        <v>0</v>
      </c>
      <c r="K76" s="170">
        <f t="shared" si="24"/>
        <v>0</v>
      </c>
    </row>
    <row r="77" spans="2:11" s="160" customFormat="1" ht="20.25" customHeight="1">
      <c r="B77" s="166" t="s">
        <v>118</v>
      </c>
      <c r="C77" s="234" t="s">
        <v>141</v>
      </c>
      <c r="D77" s="235">
        <f t="shared" si="17"/>
        <v>0</v>
      </c>
      <c r="E77" s="168">
        <f t="shared" si="18"/>
        <v>0</v>
      </c>
      <c r="F77" s="168">
        <f t="shared" si="19"/>
        <v>0</v>
      </c>
      <c r="G77" s="168">
        <f t="shared" si="20"/>
        <v>0</v>
      </c>
      <c r="H77" s="168">
        <f t="shared" si="21"/>
        <v>0</v>
      </c>
      <c r="I77" s="168">
        <f t="shared" si="22"/>
        <v>0</v>
      </c>
      <c r="J77" s="168">
        <f t="shared" si="23"/>
        <v>0</v>
      </c>
      <c r="K77" s="170">
        <f t="shared" si="24"/>
        <v>0</v>
      </c>
    </row>
    <row r="78" spans="2:11" s="160" customFormat="1" ht="20.25" customHeight="1">
      <c r="B78" s="166" t="s">
        <v>119</v>
      </c>
      <c r="C78" s="234" t="s">
        <v>527</v>
      </c>
      <c r="D78" s="235">
        <f t="shared" si="17"/>
        <v>0</v>
      </c>
      <c r="E78" s="168">
        <f t="shared" si="18"/>
        <v>0</v>
      </c>
      <c r="F78" s="168">
        <f t="shared" si="19"/>
        <v>0</v>
      </c>
      <c r="G78" s="168">
        <f t="shared" si="20"/>
        <v>0</v>
      </c>
      <c r="H78" s="168">
        <f t="shared" si="21"/>
        <v>0</v>
      </c>
      <c r="I78" s="168">
        <f t="shared" si="22"/>
        <v>0</v>
      </c>
      <c r="J78" s="168">
        <f t="shared" si="23"/>
        <v>0</v>
      </c>
      <c r="K78" s="170">
        <f t="shared" si="24"/>
        <v>0</v>
      </c>
    </row>
    <row r="79" spans="2:11" s="160" customFormat="1" ht="20.25" customHeight="1">
      <c r="B79" s="166" t="s">
        <v>120</v>
      </c>
      <c r="C79" s="234" t="s">
        <v>528</v>
      </c>
      <c r="D79" s="235">
        <f t="shared" si="17"/>
        <v>0</v>
      </c>
      <c r="E79" s="168">
        <f t="shared" si="18"/>
        <v>0</v>
      </c>
      <c r="F79" s="168">
        <f t="shared" si="19"/>
        <v>0</v>
      </c>
      <c r="G79" s="168">
        <f t="shared" si="20"/>
        <v>0</v>
      </c>
      <c r="H79" s="168">
        <f t="shared" si="21"/>
        <v>0</v>
      </c>
      <c r="I79" s="168">
        <f t="shared" si="22"/>
        <v>0</v>
      </c>
      <c r="J79" s="168">
        <f t="shared" si="23"/>
        <v>0</v>
      </c>
      <c r="K79" s="170">
        <f t="shared" si="24"/>
        <v>0</v>
      </c>
    </row>
    <row r="80" spans="2:11" s="160" customFormat="1" ht="20.25" customHeight="1">
      <c r="B80" s="166" t="s">
        <v>121</v>
      </c>
      <c r="C80" s="234" t="s">
        <v>19</v>
      </c>
      <c r="D80" s="235">
        <f t="shared" si="17"/>
        <v>0</v>
      </c>
      <c r="E80" s="168">
        <f t="shared" si="18"/>
        <v>0</v>
      </c>
      <c r="F80" s="168">
        <f t="shared" si="19"/>
        <v>0</v>
      </c>
      <c r="G80" s="168">
        <f t="shared" si="20"/>
        <v>0</v>
      </c>
      <c r="H80" s="168">
        <f t="shared" si="21"/>
        <v>0</v>
      </c>
      <c r="I80" s="168">
        <f t="shared" si="22"/>
        <v>0</v>
      </c>
      <c r="J80" s="168">
        <f t="shared" si="23"/>
        <v>0</v>
      </c>
      <c r="K80" s="170">
        <f t="shared" si="24"/>
        <v>0</v>
      </c>
    </row>
    <row r="81" spans="2:14" s="160" customFormat="1" ht="20.25" customHeight="1">
      <c r="B81" s="166" t="s">
        <v>122</v>
      </c>
      <c r="C81" s="234" t="s">
        <v>20</v>
      </c>
      <c r="D81" s="235">
        <f t="shared" si="17"/>
        <v>0</v>
      </c>
      <c r="E81" s="168">
        <f t="shared" si="18"/>
        <v>0</v>
      </c>
      <c r="F81" s="168">
        <f t="shared" si="19"/>
        <v>0</v>
      </c>
      <c r="G81" s="168">
        <f t="shared" si="20"/>
        <v>0</v>
      </c>
      <c r="H81" s="168">
        <f t="shared" si="21"/>
        <v>0</v>
      </c>
      <c r="I81" s="168">
        <f t="shared" si="22"/>
        <v>0</v>
      </c>
      <c r="J81" s="168">
        <f t="shared" si="23"/>
        <v>0</v>
      </c>
      <c r="K81" s="170">
        <f t="shared" si="24"/>
        <v>0</v>
      </c>
    </row>
    <row r="82" spans="2:14" s="160" customFormat="1" ht="20.25" customHeight="1">
      <c r="B82" s="166" t="s">
        <v>123</v>
      </c>
      <c r="C82" s="234" t="s">
        <v>21</v>
      </c>
      <c r="D82" s="235">
        <f t="shared" si="17"/>
        <v>0</v>
      </c>
      <c r="E82" s="168">
        <f t="shared" si="18"/>
        <v>0</v>
      </c>
      <c r="F82" s="168">
        <f t="shared" si="19"/>
        <v>0</v>
      </c>
      <c r="G82" s="168">
        <f t="shared" si="20"/>
        <v>0</v>
      </c>
      <c r="H82" s="168">
        <f t="shared" si="21"/>
        <v>0</v>
      </c>
      <c r="I82" s="168">
        <f t="shared" si="22"/>
        <v>0</v>
      </c>
      <c r="J82" s="168">
        <f t="shared" si="23"/>
        <v>0</v>
      </c>
      <c r="K82" s="170">
        <f t="shared" si="24"/>
        <v>0</v>
      </c>
    </row>
    <row r="83" spans="2:14" s="160" customFormat="1" ht="20.25" customHeight="1">
      <c r="B83" s="166" t="s">
        <v>124</v>
      </c>
      <c r="C83" s="234" t="s">
        <v>529</v>
      </c>
      <c r="D83" s="235">
        <f t="shared" si="17"/>
        <v>0</v>
      </c>
      <c r="E83" s="168">
        <f t="shared" si="18"/>
        <v>0</v>
      </c>
      <c r="F83" s="168">
        <f t="shared" si="19"/>
        <v>0</v>
      </c>
      <c r="G83" s="168">
        <f t="shared" si="20"/>
        <v>0</v>
      </c>
      <c r="H83" s="168">
        <f t="shared" si="21"/>
        <v>0</v>
      </c>
      <c r="I83" s="168">
        <f t="shared" si="22"/>
        <v>0</v>
      </c>
      <c r="J83" s="168">
        <f t="shared" si="23"/>
        <v>0</v>
      </c>
      <c r="K83" s="170">
        <f t="shared" si="24"/>
        <v>0</v>
      </c>
    </row>
    <row r="84" spans="2:14" s="160" customFormat="1" ht="20.25" customHeight="1">
      <c r="B84" s="166" t="s">
        <v>125</v>
      </c>
      <c r="C84" s="234" t="s">
        <v>530</v>
      </c>
      <c r="D84" s="235">
        <f t="shared" si="17"/>
        <v>0</v>
      </c>
      <c r="E84" s="168">
        <f t="shared" si="18"/>
        <v>0</v>
      </c>
      <c r="F84" s="168">
        <f t="shared" si="19"/>
        <v>0</v>
      </c>
      <c r="G84" s="168">
        <f t="shared" si="20"/>
        <v>0</v>
      </c>
      <c r="H84" s="168">
        <f t="shared" si="21"/>
        <v>0</v>
      </c>
      <c r="I84" s="168">
        <f t="shared" si="22"/>
        <v>0</v>
      </c>
      <c r="J84" s="168">
        <f t="shared" si="23"/>
        <v>0</v>
      </c>
      <c r="K84" s="170">
        <f t="shared" si="24"/>
        <v>0</v>
      </c>
    </row>
    <row r="85" spans="2:14" s="160" customFormat="1" ht="20.25" customHeight="1">
      <c r="B85" s="166" t="s">
        <v>127</v>
      </c>
      <c r="C85" s="234" t="s">
        <v>22</v>
      </c>
      <c r="D85" s="235">
        <f t="shared" si="17"/>
        <v>0</v>
      </c>
      <c r="E85" s="168">
        <f t="shared" si="18"/>
        <v>0</v>
      </c>
      <c r="F85" s="168">
        <f t="shared" si="19"/>
        <v>0</v>
      </c>
      <c r="G85" s="168">
        <f t="shared" si="20"/>
        <v>0</v>
      </c>
      <c r="H85" s="168">
        <f t="shared" si="21"/>
        <v>0</v>
      </c>
      <c r="I85" s="168">
        <f t="shared" si="22"/>
        <v>0</v>
      </c>
      <c r="J85" s="168">
        <f t="shared" si="23"/>
        <v>0</v>
      </c>
      <c r="K85" s="170">
        <f t="shared" si="24"/>
        <v>0</v>
      </c>
    </row>
    <row r="86" spans="2:14" s="160" customFormat="1" ht="20.25" customHeight="1">
      <c r="B86" s="166" t="s">
        <v>129</v>
      </c>
      <c r="C86" s="234" t="s">
        <v>142</v>
      </c>
      <c r="D86" s="235">
        <f t="shared" si="17"/>
        <v>0</v>
      </c>
      <c r="E86" s="168">
        <f t="shared" si="18"/>
        <v>0</v>
      </c>
      <c r="F86" s="168">
        <f t="shared" si="19"/>
        <v>0</v>
      </c>
      <c r="G86" s="168">
        <f t="shared" si="20"/>
        <v>0</v>
      </c>
      <c r="H86" s="168">
        <f t="shared" si="21"/>
        <v>0</v>
      </c>
      <c r="I86" s="168">
        <f t="shared" si="22"/>
        <v>0</v>
      </c>
      <c r="J86" s="168">
        <f t="shared" si="23"/>
        <v>0</v>
      </c>
      <c r="K86" s="170">
        <f t="shared" si="24"/>
        <v>0</v>
      </c>
    </row>
    <row r="87" spans="2:14" s="160" customFormat="1" ht="20.25" customHeight="1">
      <c r="B87" s="166" t="s">
        <v>130</v>
      </c>
      <c r="C87" s="234" t="s">
        <v>531</v>
      </c>
      <c r="D87" s="235">
        <f t="shared" si="17"/>
        <v>0</v>
      </c>
      <c r="E87" s="168">
        <f t="shared" si="18"/>
        <v>0</v>
      </c>
      <c r="F87" s="168">
        <f t="shared" si="19"/>
        <v>0</v>
      </c>
      <c r="G87" s="168">
        <f t="shared" si="20"/>
        <v>0</v>
      </c>
      <c r="H87" s="168">
        <f t="shared" si="21"/>
        <v>0</v>
      </c>
      <c r="I87" s="168">
        <f t="shared" si="22"/>
        <v>0</v>
      </c>
      <c r="J87" s="168">
        <f t="shared" si="23"/>
        <v>0</v>
      </c>
      <c r="K87" s="170">
        <f t="shared" si="24"/>
        <v>0</v>
      </c>
    </row>
    <row r="88" spans="2:14" s="160" customFormat="1" ht="20.25" customHeight="1">
      <c r="B88" s="166" t="s">
        <v>15</v>
      </c>
      <c r="C88" s="234" t="s">
        <v>578</v>
      </c>
      <c r="D88" s="235">
        <f t="shared" si="17"/>
        <v>0</v>
      </c>
      <c r="E88" s="168">
        <f t="shared" si="18"/>
        <v>0</v>
      </c>
      <c r="F88" s="168">
        <f t="shared" si="19"/>
        <v>0</v>
      </c>
      <c r="G88" s="168">
        <f t="shared" si="20"/>
        <v>0</v>
      </c>
      <c r="H88" s="168">
        <f t="shared" si="21"/>
        <v>0</v>
      </c>
      <c r="I88" s="168">
        <f t="shared" si="22"/>
        <v>0</v>
      </c>
      <c r="J88" s="168">
        <f t="shared" si="23"/>
        <v>0</v>
      </c>
      <c r="K88" s="170">
        <f t="shared" si="24"/>
        <v>0</v>
      </c>
    </row>
    <row r="89" spans="2:14" s="160" customFormat="1" ht="20.25" customHeight="1">
      <c r="B89" s="166" t="s">
        <v>308</v>
      </c>
      <c r="C89" s="234" t="s">
        <v>126</v>
      </c>
      <c r="D89" s="235">
        <f t="shared" si="17"/>
        <v>0</v>
      </c>
      <c r="E89" s="168">
        <f t="shared" si="18"/>
        <v>0</v>
      </c>
      <c r="F89" s="168">
        <f t="shared" si="19"/>
        <v>0</v>
      </c>
      <c r="G89" s="168">
        <f t="shared" si="20"/>
        <v>0</v>
      </c>
      <c r="H89" s="168">
        <f t="shared" si="21"/>
        <v>0</v>
      </c>
      <c r="I89" s="168">
        <f t="shared" si="22"/>
        <v>0</v>
      </c>
      <c r="J89" s="168">
        <f t="shared" si="23"/>
        <v>0</v>
      </c>
      <c r="K89" s="170">
        <f t="shared" si="24"/>
        <v>0</v>
      </c>
    </row>
    <row r="90" spans="2:14" s="160" customFormat="1" ht="20.25" customHeight="1">
      <c r="B90" s="166" t="s">
        <v>29</v>
      </c>
      <c r="C90" s="234" t="s">
        <v>128</v>
      </c>
      <c r="D90" s="235">
        <f t="shared" si="17"/>
        <v>0</v>
      </c>
      <c r="E90" s="168">
        <f t="shared" si="18"/>
        <v>0</v>
      </c>
      <c r="F90" s="168">
        <f t="shared" si="19"/>
        <v>0</v>
      </c>
      <c r="G90" s="168">
        <f t="shared" si="20"/>
        <v>0</v>
      </c>
      <c r="H90" s="168">
        <f t="shared" si="21"/>
        <v>0</v>
      </c>
      <c r="I90" s="168">
        <f t="shared" si="22"/>
        <v>0</v>
      </c>
      <c r="J90" s="168">
        <f t="shared" si="23"/>
        <v>0</v>
      </c>
      <c r="K90" s="170">
        <f t="shared" si="24"/>
        <v>0</v>
      </c>
    </row>
    <row r="91" spans="2:14" s="160" customFormat="1" ht="20.25" customHeight="1">
      <c r="B91" s="166" t="s">
        <v>532</v>
      </c>
      <c r="C91" s="234" t="s">
        <v>143</v>
      </c>
      <c r="D91" s="235">
        <f t="shared" si="17"/>
        <v>0</v>
      </c>
      <c r="E91" s="168">
        <f t="shared" si="18"/>
        <v>0</v>
      </c>
      <c r="F91" s="168">
        <f t="shared" si="19"/>
        <v>0</v>
      </c>
      <c r="G91" s="168">
        <f t="shared" si="20"/>
        <v>0</v>
      </c>
      <c r="H91" s="168">
        <f t="shared" si="21"/>
        <v>0</v>
      </c>
      <c r="I91" s="168">
        <f t="shared" si="22"/>
        <v>0</v>
      </c>
      <c r="J91" s="168">
        <f t="shared" si="23"/>
        <v>0</v>
      </c>
      <c r="K91" s="170">
        <f t="shared" si="24"/>
        <v>0</v>
      </c>
    </row>
    <row r="92" spans="2:14" s="160" customFormat="1" ht="20.25" customHeight="1">
      <c r="B92" s="166" t="s">
        <v>31</v>
      </c>
      <c r="C92" s="234" t="s">
        <v>23</v>
      </c>
      <c r="D92" s="235">
        <f t="shared" si="17"/>
        <v>0</v>
      </c>
      <c r="E92" s="168">
        <f t="shared" si="18"/>
        <v>0</v>
      </c>
      <c r="F92" s="168">
        <f t="shared" si="19"/>
        <v>0</v>
      </c>
      <c r="G92" s="168">
        <f t="shared" si="20"/>
        <v>0</v>
      </c>
      <c r="H92" s="168">
        <f t="shared" si="21"/>
        <v>0</v>
      </c>
      <c r="I92" s="168">
        <f t="shared" si="22"/>
        <v>0</v>
      </c>
      <c r="J92" s="168">
        <f t="shared" si="23"/>
        <v>0</v>
      </c>
      <c r="K92" s="170">
        <f t="shared" si="24"/>
        <v>0</v>
      </c>
    </row>
    <row r="93" spans="2:14" s="160" customFormat="1" ht="20.25" customHeight="1">
      <c r="B93" s="172"/>
      <c r="C93" s="237" t="s">
        <v>60</v>
      </c>
      <c r="D93" s="238">
        <f>SUM(D54:D92)</f>
        <v>0</v>
      </c>
      <c r="E93" s="174">
        <f t="shared" ref="E93:K93" si="25">SUM(E54:E92)</f>
        <v>0</v>
      </c>
      <c r="F93" s="174">
        <f t="shared" si="25"/>
        <v>0</v>
      </c>
      <c r="G93" s="174">
        <f t="shared" si="25"/>
        <v>0</v>
      </c>
      <c r="H93" s="174">
        <f t="shared" si="25"/>
        <v>0</v>
      </c>
      <c r="I93" s="174">
        <f t="shared" si="25"/>
        <v>0</v>
      </c>
      <c r="J93" s="174">
        <f t="shared" si="25"/>
        <v>0</v>
      </c>
      <c r="K93" s="176">
        <f t="shared" si="25"/>
        <v>0</v>
      </c>
    </row>
    <row r="94" spans="2:14" s="160" customFormat="1" ht="20.25" customHeight="1">
      <c r="B94" s="241"/>
      <c r="C94" s="241"/>
      <c r="D94" s="242"/>
      <c r="E94" s="242"/>
      <c r="F94" s="242"/>
      <c r="G94" s="242"/>
      <c r="H94" s="242"/>
      <c r="I94" s="242"/>
      <c r="J94" s="242"/>
      <c r="K94" s="242"/>
    </row>
    <row r="95" spans="2:14" ht="20.25" customHeight="1">
      <c r="J95" s="144"/>
    </row>
    <row r="96" spans="2:14" ht="20.25" customHeight="1">
      <c r="B96" s="243"/>
      <c r="C96" s="244"/>
      <c r="D96" s="1272" t="s">
        <v>284</v>
      </c>
      <c r="E96" s="1369"/>
      <c r="F96" s="1369"/>
      <c r="G96" s="1369"/>
      <c r="H96" s="1369"/>
      <c r="I96" s="1369"/>
      <c r="J96" s="1369"/>
      <c r="K96" s="1369"/>
      <c r="L96" s="1369"/>
      <c r="M96" s="1369"/>
      <c r="N96" s="1370"/>
    </row>
    <row r="97" spans="2:14" ht="36" customHeight="1">
      <c r="B97" s="245"/>
      <c r="C97" s="246"/>
      <c r="D97" s="247" t="s">
        <v>101</v>
      </c>
      <c r="E97" s="248" t="s">
        <v>174</v>
      </c>
      <c r="F97" s="248" t="s">
        <v>175</v>
      </c>
      <c r="G97" s="248" t="s">
        <v>37</v>
      </c>
      <c r="H97" s="248" t="s">
        <v>285</v>
      </c>
      <c r="I97" s="248" t="s">
        <v>64</v>
      </c>
      <c r="J97" s="249" t="s">
        <v>40</v>
      </c>
      <c r="K97" s="248" t="s">
        <v>369</v>
      </c>
      <c r="L97" s="249" t="s">
        <v>370</v>
      </c>
      <c r="M97" s="248" t="s">
        <v>573</v>
      </c>
      <c r="N97" s="358" t="s">
        <v>574</v>
      </c>
    </row>
    <row r="98" spans="2:14" s="199" customFormat="1" ht="20.25" customHeight="1">
      <c r="B98" s="193"/>
      <c r="C98" s="250"/>
      <c r="D98" s="251" t="s">
        <v>286</v>
      </c>
      <c r="E98" s="197" t="s">
        <v>287</v>
      </c>
      <c r="F98" s="197" t="s">
        <v>288</v>
      </c>
      <c r="G98" s="252" t="s">
        <v>289</v>
      </c>
      <c r="H98" s="252" t="s">
        <v>290</v>
      </c>
      <c r="I98" s="197" t="s">
        <v>291</v>
      </c>
      <c r="J98" s="253" t="s">
        <v>292</v>
      </c>
      <c r="K98" s="197" t="s">
        <v>371</v>
      </c>
      <c r="L98" s="354" t="s">
        <v>372</v>
      </c>
      <c r="M98" s="355" t="s">
        <v>571</v>
      </c>
      <c r="N98" s="294" t="s">
        <v>571</v>
      </c>
    </row>
    <row r="99" spans="2:14" ht="20.25" customHeight="1">
      <c r="B99" s="166" t="s">
        <v>1</v>
      </c>
      <c r="C99" s="232" t="s">
        <v>16</v>
      </c>
      <c r="D99" s="254">
        <f>県内自給率!E6</f>
        <v>0.51620899999999992</v>
      </c>
      <c r="E99" s="203">
        <f t="array" ref="E99:E137">TRANSPOSE(投入係数!D52:AP52)</f>
        <v>0.51296200000000003</v>
      </c>
      <c r="F99" s="203">
        <f t="array" ref="F99:F137">TRANSPOSE(投入係数!D47:AP47)</f>
        <v>0.149426</v>
      </c>
      <c r="G99" s="1375" t="s">
        <v>180</v>
      </c>
      <c r="H99" s="1375" t="s">
        <v>180</v>
      </c>
      <c r="I99" s="1287"/>
      <c r="J99" s="204">
        <f>消費パターン!E6</f>
        <v>1.1224E-2</v>
      </c>
      <c r="K99" s="204">
        <f>雇用表!L8</f>
        <v>0.23086499999999999</v>
      </c>
      <c r="L99" s="201">
        <f>雇用表!M8</f>
        <v>5.1589999999999997E-2</v>
      </c>
      <c r="M99" s="954">
        <v>0.43747799999999998</v>
      </c>
      <c r="N99" s="955">
        <v>4.5379999999999997E-2</v>
      </c>
    </row>
    <row r="100" spans="2:14" ht="20.25" customHeight="1">
      <c r="B100" s="166" t="s">
        <v>2</v>
      </c>
      <c r="C100" s="234" t="s">
        <v>885</v>
      </c>
      <c r="D100" s="255">
        <f>県内自給率!E7</f>
        <v>0.73091600000000001</v>
      </c>
      <c r="E100" s="203">
        <v>0.62305299999999997</v>
      </c>
      <c r="F100" s="203">
        <v>0.22922999999999999</v>
      </c>
      <c r="G100" s="1376"/>
      <c r="H100" s="1376"/>
      <c r="I100" s="1288"/>
      <c r="J100" s="204">
        <f>消費パターン!E7</f>
        <v>5.5800000000000001E-4</v>
      </c>
      <c r="K100" s="204">
        <f>雇用表!L9</f>
        <v>8.591E-2</v>
      </c>
      <c r="L100" s="204">
        <f>雇用表!M9</f>
        <v>8.0284999999999995E-2</v>
      </c>
      <c r="M100" s="954">
        <v>0.481184</v>
      </c>
      <c r="N100" s="955">
        <v>1.8371999999999999E-2</v>
      </c>
    </row>
    <row r="101" spans="2:14" ht="20.25" customHeight="1">
      <c r="B101" s="166" t="s">
        <v>3</v>
      </c>
      <c r="C101" s="234" t="s">
        <v>886</v>
      </c>
      <c r="D101" s="255">
        <f>県内自給率!E8</f>
        <v>0.24327200000000004</v>
      </c>
      <c r="E101" s="203">
        <v>0.66085499999999997</v>
      </c>
      <c r="F101" s="203">
        <v>0.18427399999999999</v>
      </c>
      <c r="G101" s="1376"/>
      <c r="H101" s="1376"/>
      <c r="I101" s="1288"/>
      <c r="J101" s="204">
        <f>消費パターン!E8</f>
        <v>9.7900000000000005E-4</v>
      </c>
      <c r="K101" s="204">
        <f>雇用表!L10</f>
        <v>0.20581199999999999</v>
      </c>
      <c r="L101" s="204">
        <f>雇用表!M10</f>
        <v>6.4273999999999998E-2</v>
      </c>
      <c r="M101" s="954">
        <v>0.478879</v>
      </c>
      <c r="N101" s="955">
        <v>2.9420999999999999E-2</v>
      </c>
    </row>
    <row r="102" spans="2:14" ht="20.25" customHeight="1">
      <c r="B102" s="166" t="s">
        <v>4</v>
      </c>
      <c r="C102" s="234" t="s">
        <v>17</v>
      </c>
      <c r="D102" s="255">
        <f>県内自給率!E9</f>
        <v>4.134199999999999E-2</v>
      </c>
      <c r="E102" s="203">
        <v>0.568774</v>
      </c>
      <c r="F102" s="203">
        <v>0.18184800000000001</v>
      </c>
      <c r="G102" s="1376"/>
      <c r="H102" s="1376"/>
      <c r="I102" s="1288"/>
      <c r="J102" s="204">
        <f>消費パターン!E9</f>
        <v>0</v>
      </c>
      <c r="K102" s="204">
        <f>雇用表!L11</f>
        <v>5.0134999999999999E-2</v>
      </c>
      <c r="L102" s="204">
        <f>雇用表!M11</f>
        <v>4.9055000000000001E-2</v>
      </c>
      <c r="M102" s="954">
        <v>0</v>
      </c>
      <c r="N102" s="955">
        <v>0</v>
      </c>
    </row>
    <row r="103" spans="2:14" ht="20.25" customHeight="1">
      <c r="B103" s="166" t="s">
        <v>5</v>
      </c>
      <c r="C103" s="234" t="s">
        <v>521</v>
      </c>
      <c r="D103" s="255">
        <f>県内自給率!E10</f>
        <v>0.17811699999999997</v>
      </c>
      <c r="E103" s="203">
        <v>0.31477899999999998</v>
      </c>
      <c r="F103" s="203">
        <v>0.13731099999999999</v>
      </c>
      <c r="G103" s="1376"/>
      <c r="H103" s="1376"/>
      <c r="I103" s="1288"/>
      <c r="J103" s="204">
        <f>消費パターン!E10</f>
        <v>9.0998999999999997E-2</v>
      </c>
      <c r="K103" s="204">
        <f>雇用表!L12</f>
        <v>7.6066999999999996E-2</v>
      </c>
      <c r="L103" s="204">
        <f>雇用表!M12</f>
        <v>7.6020000000000004E-2</v>
      </c>
      <c r="M103" s="954">
        <v>0.37437900000000002</v>
      </c>
      <c r="N103" s="955">
        <v>2.8480999999999999E-2</v>
      </c>
    </row>
    <row r="104" spans="2:14" ht="20.25" customHeight="1">
      <c r="B104" s="166" t="s">
        <v>6</v>
      </c>
      <c r="C104" s="234" t="s">
        <v>135</v>
      </c>
      <c r="D104" s="255">
        <f>県内自給率!E11</f>
        <v>4.8938000000000037E-2</v>
      </c>
      <c r="E104" s="203">
        <v>0.43597799999999998</v>
      </c>
      <c r="F104" s="203">
        <v>0.32128099999999998</v>
      </c>
      <c r="G104" s="1376"/>
      <c r="H104" s="1376"/>
      <c r="I104" s="1288"/>
      <c r="J104" s="204">
        <f>消費パターン!E11</f>
        <v>1.8828000000000001E-2</v>
      </c>
      <c r="K104" s="204">
        <f>雇用表!L13</f>
        <v>0.105836</v>
      </c>
      <c r="L104" s="204">
        <f>雇用表!M13</f>
        <v>0.10580000000000001</v>
      </c>
      <c r="M104" s="954">
        <v>0.53972299999999995</v>
      </c>
      <c r="N104" s="955">
        <v>2.8927999999999999E-2</v>
      </c>
    </row>
    <row r="105" spans="2:14" ht="20.25" customHeight="1">
      <c r="B105" s="166" t="s">
        <v>7</v>
      </c>
      <c r="C105" s="236" t="s">
        <v>108</v>
      </c>
      <c r="D105" s="255">
        <f>県内自給率!E12</f>
        <v>0.18819699999999995</v>
      </c>
      <c r="E105" s="203">
        <v>0.33929799999999999</v>
      </c>
      <c r="F105" s="203">
        <v>0.13960600000000001</v>
      </c>
      <c r="G105" s="1376"/>
      <c r="H105" s="1376"/>
      <c r="I105" s="1288"/>
      <c r="J105" s="204">
        <f>消費パターン!E12</f>
        <v>1.2830000000000001E-3</v>
      </c>
      <c r="K105" s="204">
        <f>雇用表!L14</f>
        <v>3.2967999999999997E-2</v>
      </c>
      <c r="L105" s="204">
        <f>雇用表!M14</f>
        <v>3.295E-2</v>
      </c>
      <c r="M105" s="954">
        <v>0.61629599999999995</v>
      </c>
      <c r="N105" s="955">
        <v>4.3142E-2</v>
      </c>
    </row>
    <row r="106" spans="2:14" ht="20.25" customHeight="1">
      <c r="B106" s="166" t="s">
        <v>8</v>
      </c>
      <c r="C106" s="234" t="s">
        <v>136</v>
      </c>
      <c r="D106" s="255">
        <f>県内自給率!E13</f>
        <v>3.4070999999999962E-2</v>
      </c>
      <c r="E106" s="203">
        <v>0.41248800000000002</v>
      </c>
      <c r="F106" s="203">
        <v>0.108401</v>
      </c>
      <c r="G106" s="1376"/>
      <c r="H106" s="1376"/>
      <c r="I106" s="1288"/>
      <c r="J106" s="204">
        <f>消費パターン!E13</f>
        <v>1.2918000000000001E-2</v>
      </c>
      <c r="K106" s="204">
        <f>雇用表!L15</f>
        <v>2.7455E-2</v>
      </c>
      <c r="L106" s="204">
        <f>雇用表!M15</f>
        <v>2.7455E-2</v>
      </c>
      <c r="M106" s="954">
        <v>0.60450199999999998</v>
      </c>
      <c r="N106" s="955">
        <v>1.2071E-2</v>
      </c>
    </row>
    <row r="107" spans="2:14" ht="20.25" customHeight="1">
      <c r="B107" s="166" t="s">
        <v>9</v>
      </c>
      <c r="C107" s="236" t="s">
        <v>306</v>
      </c>
      <c r="D107" s="255">
        <f>県内自給率!E14</f>
        <v>5.0819999999999976E-2</v>
      </c>
      <c r="E107" s="203">
        <v>0.469225</v>
      </c>
      <c r="F107" s="203">
        <v>8.6463999999999999E-2</v>
      </c>
      <c r="G107" s="1376"/>
      <c r="H107" s="1376"/>
      <c r="I107" s="1288"/>
      <c r="J107" s="204">
        <f>消費パターン!E14</f>
        <v>1.2262E-2</v>
      </c>
      <c r="K107" s="204">
        <f>雇用表!L16</f>
        <v>1.7052999999999999E-2</v>
      </c>
      <c r="L107" s="204">
        <f>雇用表!M16</f>
        <v>1.7052999999999999E-2</v>
      </c>
      <c r="M107" s="954">
        <v>0.322459</v>
      </c>
      <c r="N107" s="955">
        <v>1.7259E-2</v>
      </c>
    </row>
    <row r="108" spans="2:14" ht="20.25" customHeight="1">
      <c r="B108" s="166" t="s">
        <v>10</v>
      </c>
      <c r="C108" s="236" t="s">
        <v>576</v>
      </c>
      <c r="D108" s="255">
        <f>県内自給率!E15</f>
        <v>0.133884</v>
      </c>
      <c r="E108" s="203">
        <v>0.44791799999999998</v>
      </c>
      <c r="F108" s="203">
        <v>0.24796799999999999</v>
      </c>
      <c r="G108" s="1376"/>
      <c r="H108" s="1376"/>
      <c r="I108" s="1288"/>
      <c r="J108" s="204">
        <f>消費パターン!E15</f>
        <v>2.7810000000000001E-3</v>
      </c>
      <c r="K108" s="204">
        <f>雇用表!L17</f>
        <v>7.5322E-2</v>
      </c>
      <c r="L108" s="204">
        <f>雇用表!M17</f>
        <v>7.5322E-2</v>
      </c>
      <c r="M108" s="954">
        <v>0.50628899999999999</v>
      </c>
      <c r="N108" s="955">
        <v>4.6819E-2</v>
      </c>
    </row>
    <row r="109" spans="2:14" ht="20.25" customHeight="1">
      <c r="B109" s="166" t="s">
        <v>11</v>
      </c>
      <c r="C109" s="234" t="s">
        <v>307</v>
      </c>
      <c r="D109" s="255">
        <f>県内自給率!E16</f>
        <v>0.34493600000000002</v>
      </c>
      <c r="E109" s="203">
        <v>0.51767799999999997</v>
      </c>
      <c r="F109" s="203">
        <v>0.23307</v>
      </c>
      <c r="G109" s="1376"/>
      <c r="H109" s="1376"/>
      <c r="I109" s="1288"/>
      <c r="J109" s="204">
        <f>消費パターン!E16</f>
        <v>3.4099999999999999E-4</v>
      </c>
      <c r="K109" s="204">
        <f>雇用表!L18</f>
        <v>3.7969999999999997E-2</v>
      </c>
      <c r="L109" s="204">
        <f>雇用表!M18</f>
        <v>3.7969999999999997E-2</v>
      </c>
      <c r="M109" s="954">
        <v>0.55290899999999998</v>
      </c>
      <c r="N109" s="955">
        <v>2.511E-2</v>
      </c>
    </row>
    <row r="110" spans="2:14" ht="20.25" customHeight="1">
      <c r="B110" s="166" t="s">
        <v>12</v>
      </c>
      <c r="C110" s="234" t="s">
        <v>137</v>
      </c>
      <c r="D110" s="255">
        <f>県内自給率!E17</f>
        <v>0.15676199999999996</v>
      </c>
      <c r="E110" s="203">
        <v>0.44448199999999999</v>
      </c>
      <c r="F110" s="203">
        <v>0.158583</v>
      </c>
      <c r="G110" s="1376"/>
      <c r="H110" s="1376"/>
      <c r="I110" s="1288"/>
      <c r="J110" s="204">
        <f>消費パターン!E17</f>
        <v>2.1000000000000001E-4</v>
      </c>
      <c r="K110" s="204">
        <f>雇用表!L19</f>
        <v>4.1530999999999998E-2</v>
      </c>
      <c r="L110" s="204">
        <f>雇用表!M19</f>
        <v>4.1530999999999998E-2</v>
      </c>
      <c r="M110" s="954">
        <v>0</v>
      </c>
      <c r="N110" s="955">
        <v>0</v>
      </c>
    </row>
    <row r="111" spans="2:14" ht="20.25" customHeight="1">
      <c r="B111" s="166" t="s">
        <v>13</v>
      </c>
      <c r="C111" s="234" t="s">
        <v>138</v>
      </c>
      <c r="D111" s="255">
        <f>県内自給率!E18</f>
        <v>1.9214999999999982E-2</v>
      </c>
      <c r="E111" s="203">
        <v>0.234567</v>
      </c>
      <c r="F111" s="203">
        <v>7.4335999999999999E-2</v>
      </c>
      <c r="G111" s="1376"/>
      <c r="H111" s="1376"/>
      <c r="I111" s="1288"/>
      <c r="J111" s="204">
        <f>消費パターン!E18</f>
        <v>5.6800000000000004E-4</v>
      </c>
      <c r="K111" s="204">
        <f>雇用表!L20</f>
        <v>1.8825000000000001E-2</v>
      </c>
      <c r="L111" s="204">
        <f>雇用表!M20</f>
        <v>1.8825000000000001E-2</v>
      </c>
      <c r="M111" s="954">
        <v>0.57782299999999998</v>
      </c>
      <c r="N111" s="955">
        <v>1.567E-2</v>
      </c>
    </row>
    <row r="112" spans="2:14" ht="20.25" customHeight="1">
      <c r="B112" s="166" t="s">
        <v>14</v>
      </c>
      <c r="C112" s="234" t="s">
        <v>139</v>
      </c>
      <c r="D112" s="255">
        <f>県内自給率!E19</f>
        <v>0.21021199999999995</v>
      </c>
      <c r="E112" s="203">
        <v>0.50836499999999996</v>
      </c>
      <c r="F112" s="203">
        <v>0.29224800000000001</v>
      </c>
      <c r="G112" s="1376"/>
      <c r="H112" s="1376"/>
      <c r="I112" s="1288"/>
      <c r="J112" s="204">
        <f>消費パターン!E19</f>
        <v>8.2899999999999998E-4</v>
      </c>
      <c r="K112" s="204">
        <f>雇用表!L21</f>
        <v>6.2030000000000002E-2</v>
      </c>
      <c r="L112" s="204">
        <f>雇用表!M21</f>
        <v>6.2030000000000002E-2</v>
      </c>
      <c r="M112" s="954">
        <v>0.51708799999999999</v>
      </c>
      <c r="N112" s="955">
        <v>2.3061999999999999E-2</v>
      </c>
    </row>
    <row r="113" spans="2:14" ht="20.25" customHeight="1">
      <c r="B113" s="166" t="s">
        <v>28</v>
      </c>
      <c r="C113" s="234" t="s">
        <v>522</v>
      </c>
      <c r="D113" s="255">
        <f>県内自給率!E20</f>
        <v>1.6699999999999493E-3</v>
      </c>
      <c r="E113" s="203">
        <v>0.49989099999999997</v>
      </c>
      <c r="F113" s="203">
        <v>0.31005199999999999</v>
      </c>
      <c r="G113" s="1376"/>
      <c r="H113" s="1376"/>
      <c r="I113" s="1288"/>
      <c r="J113" s="204">
        <f>消費パターン!E20</f>
        <v>4.1999999999999998E-5</v>
      </c>
      <c r="K113" s="204">
        <f>雇用表!L22</f>
        <v>8.3876999999999993E-2</v>
      </c>
      <c r="L113" s="204">
        <f>雇用表!M22</f>
        <v>8.3876999999999993E-2</v>
      </c>
      <c r="M113" s="954">
        <v>0.49161500000000002</v>
      </c>
      <c r="N113" s="955">
        <v>9.4330000000000004E-3</v>
      </c>
    </row>
    <row r="114" spans="2:14" ht="20.25" customHeight="1">
      <c r="B114" s="166" t="s">
        <v>109</v>
      </c>
      <c r="C114" s="234" t="s">
        <v>523</v>
      </c>
      <c r="D114" s="255">
        <f>県内自給率!E21</f>
        <v>0.11378500000000003</v>
      </c>
      <c r="E114" s="203">
        <v>0.46971499999999999</v>
      </c>
      <c r="F114" s="203">
        <v>0.29608200000000001</v>
      </c>
      <c r="G114" s="1376"/>
      <c r="H114" s="1376"/>
      <c r="I114" s="1288"/>
      <c r="J114" s="204">
        <f>消費パターン!E21</f>
        <v>1.9000000000000001E-5</v>
      </c>
      <c r="K114" s="204">
        <f>雇用表!L23</f>
        <v>6.4284999999999995E-2</v>
      </c>
      <c r="L114" s="204">
        <f>雇用表!M23</f>
        <v>6.4270999999999995E-2</v>
      </c>
      <c r="M114" s="954">
        <v>0.72975100000000004</v>
      </c>
      <c r="N114" s="955">
        <v>5.169E-3</v>
      </c>
    </row>
    <row r="115" spans="2:14" ht="20.25" customHeight="1">
      <c r="B115" s="166" t="s">
        <v>110</v>
      </c>
      <c r="C115" s="234" t="s">
        <v>524</v>
      </c>
      <c r="D115" s="255">
        <f>県内自給率!E22</f>
        <v>0.103379</v>
      </c>
      <c r="E115" s="203">
        <v>0.38527600000000001</v>
      </c>
      <c r="F115" s="203">
        <v>0.29391499999999998</v>
      </c>
      <c r="G115" s="1376"/>
      <c r="H115" s="1376"/>
      <c r="I115" s="1288"/>
      <c r="J115" s="204">
        <f>消費パターン!E22</f>
        <v>2.92E-4</v>
      </c>
      <c r="K115" s="204">
        <f>雇用表!L24</f>
        <v>4.6435999999999998E-2</v>
      </c>
      <c r="L115" s="204">
        <f>雇用表!M24</f>
        <v>4.6435999999999998E-2</v>
      </c>
      <c r="M115" s="954">
        <v>0.72611400000000004</v>
      </c>
      <c r="N115" s="955">
        <v>5.6100000000000004E-3</v>
      </c>
    </row>
    <row r="116" spans="2:14" ht="20.25" customHeight="1">
      <c r="B116" s="166" t="s">
        <v>111</v>
      </c>
      <c r="C116" s="234" t="s">
        <v>525</v>
      </c>
      <c r="D116" s="255">
        <f>県内自給率!E23</f>
        <v>0.12775899999999996</v>
      </c>
      <c r="E116" s="203">
        <v>0.33567000000000002</v>
      </c>
      <c r="F116" s="203">
        <v>0.246309</v>
      </c>
      <c r="G116" s="1376"/>
      <c r="H116" s="1376"/>
      <c r="I116" s="1288"/>
      <c r="J116" s="204">
        <f>消費パターン!E23</f>
        <v>1.07E-4</v>
      </c>
      <c r="K116" s="204">
        <f>雇用表!L25</f>
        <v>3.6773E-2</v>
      </c>
      <c r="L116" s="204">
        <f>雇用表!M25</f>
        <v>3.6773E-2</v>
      </c>
      <c r="M116" s="954">
        <v>0.51190599999999997</v>
      </c>
      <c r="N116" s="955">
        <v>9.9439999999999997E-3</v>
      </c>
    </row>
    <row r="117" spans="2:14" ht="20.25" customHeight="1">
      <c r="B117" s="166" t="s">
        <v>113</v>
      </c>
      <c r="C117" s="234" t="s">
        <v>526</v>
      </c>
      <c r="D117" s="255">
        <f>県内自給率!E24</f>
        <v>1.2999999999996348E-4</v>
      </c>
      <c r="E117" s="203">
        <v>0.353829</v>
      </c>
      <c r="F117" s="203">
        <v>0.19761400000000001</v>
      </c>
      <c r="G117" s="1376"/>
      <c r="H117" s="1376"/>
      <c r="I117" s="1288"/>
      <c r="J117" s="204">
        <f>消費パターン!E24</f>
        <v>1.1495999999999999E-2</v>
      </c>
      <c r="K117" s="204">
        <f>雇用表!L26</f>
        <v>7.4369000000000005E-2</v>
      </c>
      <c r="L117" s="204">
        <f>雇用表!M26</f>
        <v>7.4369000000000005E-2</v>
      </c>
      <c r="M117" s="954">
        <v>0.397121</v>
      </c>
      <c r="N117" s="955">
        <v>7.7470000000000004E-3</v>
      </c>
    </row>
    <row r="118" spans="2:14" ht="20.25" customHeight="1">
      <c r="B118" s="166" t="s">
        <v>114</v>
      </c>
      <c r="C118" s="234" t="s">
        <v>577</v>
      </c>
      <c r="D118" s="255">
        <f>県内自給率!E25</f>
        <v>0</v>
      </c>
      <c r="E118" s="203">
        <v>0.385791</v>
      </c>
      <c r="F118" s="203">
        <v>0.21624699999999999</v>
      </c>
      <c r="G118" s="1376"/>
      <c r="H118" s="1376"/>
      <c r="I118" s="1288"/>
      <c r="J118" s="204">
        <f>消費パターン!E25</f>
        <v>1.1963E-2</v>
      </c>
      <c r="K118" s="204">
        <f>雇用表!L27</f>
        <v>0.12510599999999999</v>
      </c>
      <c r="L118" s="204">
        <f>雇用表!M27</f>
        <v>0.12510599999999999</v>
      </c>
      <c r="M118" s="954">
        <v>0.277694</v>
      </c>
      <c r="N118" s="955">
        <v>8.4119999999999993E-3</v>
      </c>
    </row>
    <row r="119" spans="2:14" ht="20.25" customHeight="1">
      <c r="B119" s="166" t="s">
        <v>115</v>
      </c>
      <c r="C119" s="234" t="s">
        <v>140</v>
      </c>
      <c r="D119" s="255">
        <f>県内自給率!E26</f>
        <v>5.4920000000000524E-3</v>
      </c>
      <c r="E119" s="203">
        <v>0.263013</v>
      </c>
      <c r="F119" s="203">
        <v>0.19570399999999999</v>
      </c>
      <c r="G119" s="1376"/>
      <c r="H119" s="1376"/>
      <c r="I119" s="1288"/>
      <c r="J119" s="204">
        <f>消費パターン!E26</f>
        <v>1.8232000000000002E-2</v>
      </c>
      <c r="K119" s="204">
        <f>雇用表!L28</f>
        <v>4.5523000000000001E-2</v>
      </c>
      <c r="L119" s="204">
        <f>雇用表!M28</f>
        <v>4.5523000000000001E-2</v>
      </c>
      <c r="M119" s="954">
        <v>0.34811700000000001</v>
      </c>
      <c r="N119" s="955">
        <v>1.7246000000000001E-2</v>
      </c>
    </row>
    <row r="120" spans="2:14" ht="20.25" customHeight="1">
      <c r="B120" s="166" t="s">
        <v>116</v>
      </c>
      <c r="C120" s="234" t="s">
        <v>112</v>
      </c>
      <c r="D120" s="255">
        <f>県内自給率!E27</f>
        <v>0.15450900000000001</v>
      </c>
      <c r="E120" s="203">
        <v>0.44815300000000002</v>
      </c>
      <c r="F120" s="203">
        <v>0.28448200000000001</v>
      </c>
      <c r="G120" s="1376"/>
      <c r="H120" s="1376"/>
      <c r="I120" s="1288"/>
      <c r="J120" s="204">
        <f>消費パターン!E27</f>
        <v>8.541E-3</v>
      </c>
      <c r="K120" s="204">
        <f>雇用表!L29</f>
        <v>9.5101000000000005E-2</v>
      </c>
      <c r="L120" s="204">
        <f>雇用表!M29</f>
        <v>9.4006000000000006E-2</v>
      </c>
      <c r="M120" s="954">
        <v>0.53820400000000002</v>
      </c>
      <c r="N120" s="955">
        <v>2.358E-2</v>
      </c>
    </row>
    <row r="121" spans="2:14" ht="20.25" customHeight="1">
      <c r="B121" s="166" t="s">
        <v>117</v>
      </c>
      <c r="C121" s="234" t="s">
        <v>18</v>
      </c>
      <c r="D121" s="255">
        <f>県内自給率!E28</f>
        <v>1</v>
      </c>
      <c r="E121" s="203">
        <v>0.49907600000000002</v>
      </c>
      <c r="F121" s="203">
        <v>0.34902100000000003</v>
      </c>
      <c r="G121" s="1376"/>
      <c r="H121" s="1376"/>
      <c r="I121" s="1288"/>
      <c r="J121" s="204">
        <f>消費パターン!E28</f>
        <v>0</v>
      </c>
      <c r="K121" s="204">
        <f>雇用表!L30</f>
        <v>7.9978999999999995E-2</v>
      </c>
      <c r="L121" s="204">
        <f>雇用表!M30</f>
        <v>6.7444000000000004E-2</v>
      </c>
      <c r="M121" s="954">
        <v>0</v>
      </c>
      <c r="N121" s="955">
        <v>0</v>
      </c>
    </row>
    <row r="122" spans="2:14" ht="20.25" customHeight="1">
      <c r="B122" s="166" t="s">
        <v>118</v>
      </c>
      <c r="C122" s="234" t="s">
        <v>141</v>
      </c>
      <c r="D122" s="255">
        <f>県内自給率!E29</f>
        <v>0.80632999999999999</v>
      </c>
      <c r="E122" s="203">
        <v>0.46501599999999998</v>
      </c>
      <c r="F122" s="203">
        <v>7.6690999999999995E-2</v>
      </c>
      <c r="G122" s="1376"/>
      <c r="H122" s="1376"/>
      <c r="I122" s="1288"/>
      <c r="J122" s="204">
        <f>消費パターン!E29</f>
        <v>2.0920000000000001E-2</v>
      </c>
      <c r="K122" s="204">
        <f>雇用表!L31</f>
        <v>5.6129999999999999E-3</v>
      </c>
      <c r="L122" s="204">
        <f>雇用表!M31</f>
        <v>5.6129999999999999E-3</v>
      </c>
      <c r="M122" s="954">
        <v>0</v>
      </c>
      <c r="N122" s="955">
        <v>0</v>
      </c>
    </row>
    <row r="123" spans="2:14" ht="20.25" customHeight="1">
      <c r="B123" s="166" t="s">
        <v>119</v>
      </c>
      <c r="C123" s="234" t="s">
        <v>527</v>
      </c>
      <c r="D123" s="255">
        <f>県内自給率!E30</f>
        <v>0.99995000000000001</v>
      </c>
      <c r="E123" s="203">
        <v>0.47894700000000001</v>
      </c>
      <c r="F123" s="203">
        <v>0.119759</v>
      </c>
      <c r="G123" s="1376"/>
      <c r="H123" s="1376"/>
      <c r="I123" s="1288"/>
      <c r="J123" s="204">
        <f>消費パターン!E30</f>
        <v>9.2099999999999994E-3</v>
      </c>
      <c r="K123" s="204">
        <f>雇用表!L32</f>
        <v>1.0496999999999999E-2</v>
      </c>
      <c r="L123" s="204">
        <f>雇用表!M32</f>
        <v>1.0496999999999999E-2</v>
      </c>
      <c r="M123" s="954">
        <v>0</v>
      </c>
      <c r="N123" s="955">
        <v>0</v>
      </c>
    </row>
    <row r="124" spans="2:14" ht="20.25" customHeight="1">
      <c r="B124" s="166" t="s">
        <v>120</v>
      </c>
      <c r="C124" s="234" t="s">
        <v>528</v>
      </c>
      <c r="D124" s="255">
        <f>県内自給率!E31</f>
        <v>0.952762</v>
      </c>
      <c r="E124" s="203">
        <v>0.652617</v>
      </c>
      <c r="F124" s="203">
        <v>0.45719799999999999</v>
      </c>
      <c r="G124" s="1376"/>
      <c r="H124" s="1376"/>
      <c r="I124" s="1288"/>
      <c r="J124" s="204">
        <f>消費パターン!E31</f>
        <v>1.0758999999999999E-2</v>
      </c>
      <c r="K124" s="204">
        <f>雇用表!L33</f>
        <v>5.5663999999999998E-2</v>
      </c>
      <c r="L124" s="204">
        <f>雇用表!M33</f>
        <v>5.1702999999999999E-2</v>
      </c>
      <c r="M124" s="954">
        <v>0</v>
      </c>
      <c r="N124" s="955">
        <v>0</v>
      </c>
    </row>
    <row r="125" spans="2:14" ht="20.25" customHeight="1">
      <c r="B125" s="166" t="s">
        <v>121</v>
      </c>
      <c r="C125" s="234" t="s">
        <v>19</v>
      </c>
      <c r="D125" s="255">
        <f>県内自給率!E32</f>
        <v>0.53067500000000001</v>
      </c>
      <c r="E125" s="203">
        <v>0.61299400000000004</v>
      </c>
      <c r="F125" s="203">
        <v>0.39685999999999999</v>
      </c>
      <c r="G125" s="1376"/>
      <c r="H125" s="1376"/>
      <c r="I125" s="1288"/>
      <c r="J125" s="204">
        <f>消費パターン!E32</f>
        <v>0.14466399999999999</v>
      </c>
      <c r="K125" s="204">
        <f>雇用表!L34</f>
        <v>0.150866</v>
      </c>
      <c r="L125" s="204">
        <f>雇用表!M34</f>
        <v>0.135293</v>
      </c>
      <c r="M125" s="954">
        <v>0</v>
      </c>
      <c r="N125" s="955">
        <v>0</v>
      </c>
    </row>
    <row r="126" spans="2:14" ht="20.25" customHeight="1">
      <c r="B126" s="166" t="s">
        <v>122</v>
      </c>
      <c r="C126" s="234" t="s">
        <v>20</v>
      </c>
      <c r="D126" s="255">
        <f>県内自給率!E33</f>
        <v>0.81060500000000002</v>
      </c>
      <c r="E126" s="203">
        <v>0.63050700000000004</v>
      </c>
      <c r="F126" s="203">
        <v>0.30407299999999998</v>
      </c>
      <c r="G126" s="1376"/>
      <c r="H126" s="1376"/>
      <c r="I126" s="1288"/>
      <c r="J126" s="204">
        <f>消費パターン!E33</f>
        <v>5.8931999999999998E-2</v>
      </c>
      <c r="K126" s="204">
        <f>雇用表!L35</f>
        <v>2.0900999999999999E-2</v>
      </c>
      <c r="L126" s="204">
        <f>雇用表!M35</f>
        <v>1.9324000000000001E-2</v>
      </c>
      <c r="M126" s="954">
        <v>0</v>
      </c>
      <c r="N126" s="955">
        <v>0</v>
      </c>
    </row>
    <row r="127" spans="2:14" ht="20.25" customHeight="1">
      <c r="B127" s="166" t="s">
        <v>123</v>
      </c>
      <c r="C127" s="234" t="s">
        <v>21</v>
      </c>
      <c r="D127" s="255">
        <f>県内自給率!E34</f>
        <v>0.88586200000000004</v>
      </c>
      <c r="E127" s="203">
        <v>0.84993399999999997</v>
      </c>
      <c r="F127" s="203">
        <v>2.6121999999999999E-2</v>
      </c>
      <c r="G127" s="1376"/>
      <c r="H127" s="1376"/>
      <c r="I127" s="1288"/>
      <c r="J127" s="204">
        <f>消費パターン!E34</f>
        <v>0.219054</v>
      </c>
      <c r="K127" s="204">
        <f>雇用表!L36</f>
        <v>9.0830000000000008E-3</v>
      </c>
      <c r="L127" s="204">
        <f>雇用表!M36</f>
        <v>7.3889999999999997E-3</v>
      </c>
      <c r="M127" s="954">
        <v>0</v>
      </c>
      <c r="N127" s="955">
        <v>0</v>
      </c>
    </row>
    <row r="128" spans="2:14" ht="20.25" customHeight="1">
      <c r="B128" s="166" t="s">
        <v>124</v>
      </c>
      <c r="C128" s="234" t="s">
        <v>529</v>
      </c>
      <c r="D128" s="255">
        <f>県内自給率!E35</f>
        <v>0.68113699999999999</v>
      </c>
      <c r="E128" s="203">
        <v>0.45240599999999997</v>
      </c>
      <c r="F128" s="203">
        <v>0.30842999999999998</v>
      </c>
      <c r="G128" s="1376"/>
      <c r="H128" s="1376"/>
      <c r="I128" s="1288"/>
      <c r="J128" s="204">
        <f>消費パターン!E35</f>
        <v>3.3269E-2</v>
      </c>
      <c r="K128" s="204">
        <f>雇用表!L37</f>
        <v>6.3157000000000005E-2</v>
      </c>
      <c r="L128" s="204">
        <f>雇用表!M37</f>
        <v>6.2574000000000005E-2</v>
      </c>
      <c r="M128" s="954">
        <v>0</v>
      </c>
      <c r="N128" s="955">
        <v>0</v>
      </c>
    </row>
    <row r="129" spans="2:15" ht="20.25" customHeight="1">
      <c r="B129" s="166" t="s">
        <v>125</v>
      </c>
      <c r="C129" s="234" t="s">
        <v>530</v>
      </c>
      <c r="D129" s="255">
        <f>県内自給率!E36</f>
        <v>0.57168700000000006</v>
      </c>
      <c r="E129" s="203">
        <v>0.48500799999999999</v>
      </c>
      <c r="F129" s="203">
        <v>0.14447299999999999</v>
      </c>
      <c r="G129" s="1376"/>
      <c r="H129" s="1376"/>
      <c r="I129" s="1288"/>
      <c r="J129" s="204">
        <f>消費パターン!E36</f>
        <v>5.1503E-2</v>
      </c>
      <c r="K129" s="204">
        <f>雇用表!L38</f>
        <v>2.0421999999999999E-2</v>
      </c>
      <c r="L129" s="204">
        <f>雇用表!M38</f>
        <v>1.9474999999999999E-2</v>
      </c>
      <c r="M129" s="954">
        <v>8.6449999999999999E-2</v>
      </c>
      <c r="N129" s="955">
        <v>8.8369999999999994E-3</v>
      </c>
    </row>
    <row r="130" spans="2:15" ht="20.25" customHeight="1">
      <c r="B130" s="166" t="s">
        <v>127</v>
      </c>
      <c r="C130" s="234" t="s">
        <v>22</v>
      </c>
      <c r="D130" s="255">
        <f>県内自給率!E37</f>
        <v>1</v>
      </c>
      <c r="E130" s="203">
        <v>0.72101499999999996</v>
      </c>
      <c r="F130" s="203">
        <v>0.344167</v>
      </c>
      <c r="G130" s="1376"/>
      <c r="H130" s="1376"/>
      <c r="I130" s="1288"/>
      <c r="J130" s="204">
        <f>消費パターン!E37</f>
        <v>3.7399999999999998E-3</v>
      </c>
      <c r="K130" s="204">
        <f>雇用表!L39</f>
        <v>6.5609000000000001E-2</v>
      </c>
      <c r="L130" s="204">
        <f>雇用表!M39</f>
        <v>6.5609000000000001E-2</v>
      </c>
      <c r="M130" s="954">
        <v>0</v>
      </c>
      <c r="N130" s="955">
        <v>0</v>
      </c>
    </row>
    <row r="131" spans="2:15" ht="20.25" customHeight="1">
      <c r="B131" s="166" t="s">
        <v>129</v>
      </c>
      <c r="C131" s="234" t="s">
        <v>142</v>
      </c>
      <c r="D131" s="255">
        <f>県内自給率!E38</f>
        <v>0.86503099999999999</v>
      </c>
      <c r="E131" s="203">
        <v>0.71847000000000005</v>
      </c>
      <c r="F131" s="203">
        <v>0.478045</v>
      </c>
      <c r="G131" s="1376"/>
      <c r="H131" s="1376"/>
      <c r="I131" s="1288"/>
      <c r="J131" s="204">
        <f>消費パターン!E38</f>
        <v>3.2432999999999997E-2</v>
      </c>
      <c r="K131" s="204">
        <f>雇用表!L40</f>
        <v>4.7759999999999997E-2</v>
      </c>
      <c r="L131" s="204">
        <f>雇用表!M40</f>
        <v>4.5555999999999999E-2</v>
      </c>
      <c r="M131" s="954">
        <v>0</v>
      </c>
      <c r="N131" s="955">
        <v>0</v>
      </c>
    </row>
    <row r="132" spans="2:15" ht="20.25" customHeight="1">
      <c r="B132" s="166" t="s">
        <v>130</v>
      </c>
      <c r="C132" s="234" t="s">
        <v>531</v>
      </c>
      <c r="D132" s="255">
        <f>県内自給率!E39</f>
        <v>0.96843100000000004</v>
      </c>
      <c r="E132" s="203">
        <v>0.59179499999999996</v>
      </c>
      <c r="F132" s="203">
        <v>0.51492800000000005</v>
      </c>
      <c r="G132" s="1376"/>
      <c r="H132" s="1376"/>
      <c r="I132" s="1288"/>
      <c r="J132" s="204">
        <f>消費パターン!E39</f>
        <v>7.9316999999999999E-2</v>
      </c>
      <c r="K132" s="204">
        <f>雇用表!L41</f>
        <v>0.10686</v>
      </c>
      <c r="L132" s="204">
        <f>雇用表!M41</f>
        <v>0.104764</v>
      </c>
      <c r="M132" s="954">
        <v>0</v>
      </c>
      <c r="N132" s="955">
        <v>0</v>
      </c>
    </row>
    <row r="133" spans="2:15" ht="20.25" customHeight="1">
      <c r="B133" s="166" t="s">
        <v>15</v>
      </c>
      <c r="C133" s="234" t="s">
        <v>578</v>
      </c>
      <c r="D133" s="255">
        <f>県内自給率!E40</f>
        <v>0.994452</v>
      </c>
      <c r="E133" s="203">
        <v>0.59497299999999997</v>
      </c>
      <c r="F133" s="203">
        <v>0.525088</v>
      </c>
      <c r="G133" s="1376"/>
      <c r="H133" s="1376"/>
      <c r="I133" s="1288"/>
      <c r="J133" s="204">
        <f>消費パターン!E40</f>
        <v>2.0087000000000001E-2</v>
      </c>
      <c r="K133" s="204">
        <f>雇用表!L42</f>
        <v>0.12709500000000001</v>
      </c>
      <c r="L133" s="204">
        <f>雇用表!M42</f>
        <v>0.1197</v>
      </c>
      <c r="M133" s="954">
        <v>0</v>
      </c>
      <c r="N133" s="955">
        <v>0</v>
      </c>
    </row>
    <row r="134" spans="2:15" ht="20.25" customHeight="1">
      <c r="B134" s="166" t="s">
        <v>308</v>
      </c>
      <c r="C134" s="234" t="s">
        <v>126</v>
      </c>
      <c r="D134" s="255">
        <f>県内自給率!E41</f>
        <v>0.52847699999999997</v>
      </c>
      <c r="E134" s="203">
        <v>0.59412600000000004</v>
      </c>
      <c r="F134" s="203">
        <v>0.36177799999999999</v>
      </c>
      <c r="G134" s="1376"/>
      <c r="H134" s="1376"/>
      <c r="I134" s="1288"/>
      <c r="J134" s="204">
        <f>消費パターン!E41</f>
        <v>1.4847000000000001E-2</v>
      </c>
      <c r="K134" s="204">
        <f>雇用表!L43</f>
        <v>9.7421999999999995E-2</v>
      </c>
      <c r="L134" s="204">
        <f>雇用表!M43</f>
        <v>8.5857000000000003E-2</v>
      </c>
      <c r="M134" s="954">
        <v>0</v>
      </c>
      <c r="N134" s="955">
        <v>0</v>
      </c>
    </row>
    <row r="135" spans="2:15" ht="20.25" customHeight="1">
      <c r="B135" s="166" t="s">
        <v>29</v>
      </c>
      <c r="C135" s="234" t="s">
        <v>128</v>
      </c>
      <c r="D135" s="255">
        <f>県内自給率!E42</f>
        <v>0.73982799999999993</v>
      </c>
      <c r="E135" s="203">
        <v>0.54114399999999996</v>
      </c>
      <c r="F135" s="203">
        <v>0.31149300000000002</v>
      </c>
      <c r="G135" s="350"/>
      <c r="H135" s="350"/>
      <c r="I135" s="1288"/>
      <c r="J135" s="204">
        <f>消費パターン!E42</f>
        <v>9.6326999999999996E-2</v>
      </c>
      <c r="K135" s="204">
        <f>雇用表!L44</f>
        <v>0.23658799999999999</v>
      </c>
      <c r="L135" s="204">
        <f>雇用表!M44</f>
        <v>0.18510499999999999</v>
      </c>
      <c r="M135" s="954">
        <v>0</v>
      </c>
      <c r="N135" s="955">
        <v>0</v>
      </c>
    </row>
    <row r="136" spans="2:15" ht="20.25" customHeight="1">
      <c r="B136" s="166" t="s">
        <v>532</v>
      </c>
      <c r="C136" s="234" t="s">
        <v>143</v>
      </c>
      <c r="D136" s="255">
        <f>県内自給率!E43</f>
        <v>1</v>
      </c>
      <c r="E136" s="203">
        <v>0</v>
      </c>
      <c r="F136" s="203">
        <v>0</v>
      </c>
      <c r="G136" s="350"/>
      <c r="H136" s="350"/>
      <c r="I136" s="1288"/>
      <c r="J136" s="204">
        <f>消費パターン!E43</f>
        <v>0</v>
      </c>
      <c r="K136" s="204">
        <f>雇用表!L45</f>
        <v>0</v>
      </c>
      <c r="L136" s="204">
        <f>雇用表!M45</f>
        <v>0</v>
      </c>
      <c r="M136" s="954">
        <v>0</v>
      </c>
      <c r="N136" s="955">
        <v>0</v>
      </c>
    </row>
    <row r="137" spans="2:15" ht="20.25" customHeight="1">
      <c r="B137" s="166" t="s">
        <v>31</v>
      </c>
      <c r="C137" s="234" t="s">
        <v>23</v>
      </c>
      <c r="D137" s="255">
        <f>県内自給率!E44</f>
        <v>0.64418399999999998</v>
      </c>
      <c r="E137" s="203">
        <v>0.65032500000000004</v>
      </c>
      <c r="F137" s="203">
        <v>7.4260000000000003E-3</v>
      </c>
      <c r="G137" s="350"/>
      <c r="H137" s="350"/>
      <c r="I137" s="1289"/>
      <c r="J137" s="204">
        <f>消費パターン!E44</f>
        <v>4.66E-4</v>
      </c>
      <c r="K137" s="204">
        <f>雇用表!L46</f>
        <v>0.25379499999999999</v>
      </c>
      <c r="L137" s="204">
        <f>雇用表!M46</f>
        <v>0.20743200000000001</v>
      </c>
      <c r="M137" s="954">
        <v>2.9791000000000002E-2</v>
      </c>
      <c r="N137" s="955">
        <v>6.7527000000000004E-2</v>
      </c>
      <c r="O137" s="143" t="s">
        <v>929</v>
      </c>
    </row>
    <row r="138" spans="2:15" ht="20.25" customHeight="1">
      <c r="B138" s="172"/>
      <c r="C138" s="237" t="s">
        <v>60</v>
      </c>
      <c r="D138" s="257" t="s">
        <v>176</v>
      </c>
      <c r="E138" s="206" t="s">
        <v>176</v>
      </c>
      <c r="F138" s="206" t="s">
        <v>176</v>
      </c>
      <c r="G138" s="206" t="s">
        <v>176</v>
      </c>
      <c r="H138" s="206" t="s">
        <v>176</v>
      </c>
      <c r="I138" s="940">
        <f>'(入力②)データ入力表'!K8</f>
        <v>0.56056399999999995</v>
      </c>
      <c r="J138" s="208">
        <f>消費パターン!E45</f>
        <v>0.99999999999999989</v>
      </c>
      <c r="K138" s="208">
        <f>雇用表!L47</f>
        <v>7.8061000000000005E-2</v>
      </c>
      <c r="L138" s="208">
        <f>雇用表!M47</f>
        <v>6.5894999999999995E-2</v>
      </c>
      <c r="M138" s="356" t="s">
        <v>572</v>
      </c>
      <c r="N138" s="357" t="s">
        <v>572</v>
      </c>
    </row>
  </sheetData>
  <sheetProtection sheet="1" objects="1" scenarios="1" selectLockedCells="1" selectUnlockedCells="1"/>
  <mergeCells count="26">
    <mergeCell ref="M8:M46"/>
    <mergeCell ref="N8:N46"/>
    <mergeCell ref="B2:C2"/>
    <mergeCell ref="B6:C6"/>
    <mergeCell ref="B7:C7"/>
    <mergeCell ref="E4:G4"/>
    <mergeCell ref="D4:D5"/>
    <mergeCell ref="T4:V4"/>
    <mergeCell ref="N4:N5"/>
    <mergeCell ref="H4:H5"/>
    <mergeCell ref="I4:I5"/>
    <mergeCell ref="J4:L4"/>
    <mergeCell ref="M4:M5"/>
    <mergeCell ref="Q4:S4"/>
    <mergeCell ref="O4:O5"/>
    <mergeCell ref="P4:P5"/>
    <mergeCell ref="D96:N96"/>
    <mergeCell ref="D50:E50"/>
    <mergeCell ref="F50:G50"/>
    <mergeCell ref="I99:I137"/>
    <mergeCell ref="B52:C52"/>
    <mergeCell ref="B53:C53"/>
    <mergeCell ref="G99:G134"/>
    <mergeCell ref="H99:H134"/>
    <mergeCell ref="J50:K50"/>
    <mergeCell ref="H50:I50"/>
  </mergeCells>
  <phoneticPr fontId="2"/>
  <pageMargins left="0.78740157480314965" right="0.78740157480314965" top="0.78740157480314965" bottom="0.78740157480314965" header="0" footer="0.19685039370078741"/>
  <pageSetup paperSize="9" scale="28" orientation="portrait" useFirstPageNumber="1" r:id="rId1"/>
  <headerFooter alignWithMargins="0">
    <oddFooter>&amp;C&amp;P / 3 ﾍﾟｰｼﾞ</oddFooter>
  </headerFooter>
  <rowBreaks count="2" manualBreakCount="2">
    <brk id="48" min="1" max="21" man="1"/>
    <brk id="94" min="1" max="2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tabColor theme="0" tint="-0.249977111117893"/>
    <pageSetUpPr autoPageBreaks="0"/>
  </sheetPr>
  <dimension ref="B2:BE53"/>
  <sheetViews>
    <sheetView showGridLines="0" view="pageBreakPreview" zoomScale="160" zoomScaleNormal="100" zoomScaleSheetLayoutView="160" workbookViewId="0">
      <pane xSplit="3" ySplit="5" topLeftCell="D6" activePane="bottomRight" state="frozen"/>
      <selection activeCell="H2" sqref="H2:J2"/>
      <selection pane="topRight" activeCell="H2" sqref="H2:J2"/>
      <selection pane="bottomLeft" activeCell="H2" sqref="H2:J2"/>
      <selection pane="bottomRight" activeCell="E14" sqref="E14"/>
    </sheetView>
  </sheetViews>
  <sheetFormatPr defaultColWidth="10.125" defaultRowHeight="16.5" customHeight="1"/>
  <cols>
    <col min="1" max="1" width="1.625" style="199" customWidth="1"/>
    <col min="2" max="2" width="3" style="199" bestFit="1" customWidth="1"/>
    <col min="3" max="3" width="28.875" style="199" bestFit="1" customWidth="1"/>
    <col min="4" max="57" width="9.125" style="199" customWidth="1"/>
    <col min="58" max="16384" width="10.125" style="199"/>
  </cols>
  <sheetData>
    <row r="2" spans="2:57" ht="20.25" customHeight="1">
      <c r="B2" s="1241" t="s">
        <v>102</v>
      </c>
      <c r="C2" s="1242"/>
    </row>
    <row r="3" spans="2:57" ht="16.5" customHeight="1">
      <c r="B3" s="258"/>
      <c r="U3" s="259"/>
      <c r="BE3" s="259" t="s">
        <v>0</v>
      </c>
    </row>
    <row r="4" spans="2:57" ht="16.5" customHeight="1">
      <c r="B4" s="260"/>
      <c r="C4" s="261"/>
      <c r="D4" s="262" t="s">
        <v>1</v>
      </c>
      <c r="E4" s="263" t="s">
        <v>2</v>
      </c>
      <c r="F4" s="263" t="s">
        <v>3</v>
      </c>
      <c r="G4" s="263" t="s">
        <v>4</v>
      </c>
      <c r="H4" s="263" t="s">
        <v>5</v>
      </c>
      <c r="I4" s="263" t="s">
        <v>6</v>
      </c>
      <c r="J4" s="263" t="s">
        <v>7</v>
      </c>
      <c r="K4" s="263" t="s">
        <v>8</v>
      </c>
      <c r="L4" s="263" t="s">
        <v>9</v>
      </c>
      <c r="M4" s="263" t="s">
        <v>10</v>
      </c>
      <c r="N4" s="263" t="s">
        <v>11</v>
      </c>
      <c r="O4" s="263" t="s">
        <v>12</v>
      </c>
      <c r="P4" s="263" t="s">
        <v>13</v>
      </c>
      <c r="Q4" s="263" t="s">
        <v>14</v>
      </c>
      <c r="R4" s="263" t="s">
        <v>28</v>
      </c>
      <c r="S4" s="263" t="s">
        <v>109</v>
      </c>
      <c r="T4" s="263" t="s">
        <v>110</v>
      </c>
      <c r="U4" s="263" t="s">
        <v>111</v>
      </c>
      <c r="V4" s="263" t="s">
        <v>113</v>
      </c>
      <c r="W4" s="263" t="s">
        <v>114</v>
      </c>
      <c r="X4" s="263" t="s">
        <v>115</v>
      </c>
      <c r="Y4" s="263" t="s">
        <v>116</v>
      </c>
      <c r="Z4" s="263" t="s">
        <v>117</v>
      </c>
      <c r="AA4" s="263" t="s">
        <v>118</v>
      </c>
      <c r="AB4" s="263" t="s">
        <v>119</v>
      </c>
      <c r="AC4" s="263" t="s">
        <v>120</v>
      </c>
      <c r="AD4" s="263" t="s">
        <v>121</v>
      </c>
      <c r="AE4" s="263" t="s">
        <v>122</v>
      </c>
      <c r="AF4" s="263" t="s">
        <v>123</v>
      </c>
      <c r="AG4" s="263" t="s">
        <v>124</v>
      </c>
      <c r="AH4" s="263" t="s">
        <v>125</v>
      </c>
      <c r="AI4" s="263" t="s">
        <v>127</v>
      </c>
      <c r="AJ4" s="263" t="s">
        <v>129</v>
      </c>
      <c r="AK4" s="263" t="s">
        <v>130</v>
      </c>
      <c r="AL4" s="263" t="s">
        <v>15</v>
      </c>
      <c r="AM4" s="263" t="s">
        <v>308</v>
      </c>
      <c r="AN4" s="263">
        <v>37</v>
      </c>
      <c r="AO4" s="263">
        <v>38</v>
      </c>
      <c r="AP4" s="263">
        <v>39</v>
      </c>
      <c r="AQ4" s="264" t="s">
        <v>544</v>
      </c>
      <c r="AR4" s="263" t="s">
        <v>533</v>
      </c>
      <c r="AS4" s="263" t="s">
        <v>545</v>
      </c>
      <c r="AT4" s="263" t="s">
        <v>546</v>
      </c>
      <c r="AU4" s="263" t="s">
        <v>547</v>
      </c>
      <c r="AV4" s="263" t="s">
        <v>548</v>
      </c>
      <c r="AW4" s="263" t="s">
        <v>549</v>
      </c>
      <c r="AX4" s="265" t="s">
        <v>550</v>
      </c>
      <c r="AY4" s="265" t="s">
        <v>551</v>
      </c>
      <c r="AZ4" s="265" t="s">
        <v>552</v>
      </c>
      <c r="BA4" s="265" t="s">
        <v>553</v>
      </c>
      <c r="BB4" s="265" t="s">
        <v>554</v>
      </c>
      <c r="BC4" s="265" t="s">
        <v>555</v>
      </c>
      <c r="BD4" s="265" t="s">
        <v>556</v>
      </c>
      <c r="BE4" s="266" t="s">
        <v>543</v>
      </c>
    </row>
    <row r="5" spans="2:57" ht="36" customHeight="1">
      <c r="B5" s="267"/>
      <c r="C5" s="268"/>
      <c r="D5" s="217" t="s">
        <v>16</v>
      </c>
      <c r="E5" s="269" t="s">
        <v>885</v>
      </c>
      <c r="F5" s="269" t="s">
        <v>886</v>
      </c>
      <c r="G5" s="269" t="s">
        <v>17</v>
      </c>
      <c r="H5" s="269" t="s">
        <v>521</v>
      </c>
      <c r="I5" s="269" t="s">
        <v>135</v>
      </c>
      <c r="J5" s="269" t="s">
        <v>108</v>
      </c>
      <c r="K5" s="269" t="s">
        <v>136</v>
      </c>
      <c r="L5" s="269" t="s">
        <v>306</v>
      </c>
      <c r="M5" s="269" t="s">
        <v>576</v>
      </c>
      <c r="N5" s="269" t="s">
        <v>307</v>
      </c>
      <c r="O5" s="269" t="s">
        <v>137</v>
      </c>
      <c r="P5" s="269" t="s">
        <v>138</v>
      </c>
      <c r="Q5" s="269" t="s">
        <v>139</v>
      </c>
      <c r="R5" s="269" t="s">
        <v>522</v>
      </c>
      <c r="S5" s="269" t="s">
        <v>523</v>
      </c>
      <c r="T5" s="269" t="s">
        <v>524</v>
      </c>
      <c r="U5" s="269" t="s">
        <v>525</v>
      </c>
      <c r="V5" s="269" t="s">
        <v>526</v>
      </c>
      <c r="W5" s="269" t="s">
        <v>577</v>
      </c>
      <c r="X5" s="269" t="s">
        <v>140</v>
      </c>
      <c r="Y5" s="269" t="s">
        <v>112</v>
      </c>
      <c r="Z5" s="269" t="s">
        <v>18</v>
      </c>
      <c r="AA5" s="269" t="s">
        <v>141</v>
      </c>
      <c r="AB5" s="269" t="s">
        <v>527</v>
      </c>
      <c r="AC5" s="269" t="s">
        <v>528</v>
      </c>
      <c r="AD5" s="269" t="s">
        <v>19</v>
      </c>
      <c r="AE5" s="269" t="s">
        <v>20</v>
      </c>
      <c r="AF5" s="269" t="s">
        <v>21</v>
      </c>
      <c r="AG5" s="269" t="s">
        <v>529</v>
      </c>
      <c r="AH5" s="269" t="s">
        <v>530</v>
      </c>
      <c r="AI5" s="269" t="s">
        <v>22</v>
      </c>
      <c r="AJ5" s="269" t="s">
        <v>142</v>
      </c>
      <c r="AK5" s="269" t="s">
        <v>531</v>
      </c>
      <c r="AL5" s="269" t="s">
        <v>578</v>
      </c>
      <c r="AM5" s="269" t="s">
        <v>126</v>
      </c>
      <c r="AN5" s="269" t="s">
        <v>128</v>
      </c>
      <c r="AO5" s="269" t="s">
        <v>143</v>
      </c>
      <c r="AP5" s="269" t="s">
        <v>23</v>
      </c>
      <c r="AQ5" s="270" t="s">
        <v>24</v>
      </c>
      <c r="AR5" s="269" t="s">
        <v>557</v>
      </c>
      <c r="AS5" s="269" t="s">
        <v>558</v>
      </c>
      <c r="AT5" s="269" t="s">
        <v>559</v>
      </c>
      <c r="AU5" s="269" t="s">
        <v>560</v>
      </c>
      <c r="AV5" s="269" t="s">
        <v>561</v>
      </c>
      <c r="AW5" s="269" t="s">
        <v>35</v>
      </c>
      <c r="AX5" s="252" t="s">
        <v>562</v>
      </c>
      <c r="AY5" s="252" t="s">
        <v>563</v>
      </c>
      <c r="AZ5" s="252" t="s">
        <v>887</v>
      </c>
      <c r="BA5" s="252" t="s">
        <v>177</v>
      </c>
      <c r="BB5" s="252" t="s">
        <v>36</v>
      </c>
      <c r="BC5" s="252" t="s">
        <v>888</v>
      </c>
      <c r="BD5" s="252" t="s">
        <v>25</v>
      </c>
      <c r="BE5" s="271" t="s">
        <v>26</v>
      </c>
    </row>
    <row r="6" spans="2:57" ht="16.5" customHeight="1">
      <c r="B6" s="166" t="s">
        <v>1</v>
      </c>
      <c r="C6" s="232" t="s">
        <v>16</v>
      </c>
      <c r="D6" s="957">
        <v>20741</v>
      </c>
      <c r="E6" s="958">
        <v>28</v>
      </c>
      <c r="F6" s="958">
        <v>0</v>
      </c>
      <c r="G6" s="958">
        <v>0</v>
      </c>
      <c r="H6" s="958">
        <v>32376</v>
      </c>
      <c r="I6" s="958">
        <v>15</v>
      </c>
      <c r="J6" s="958">
        <v>332</v>
      </c>
      <c r="K6" s="958">
        <v>140</v>
      </c>
      <c r="L6" s="958">
        <v>0</v>
      </c>
      <c r="M6" s="958">
        <v>91</v>
      </c>
      <c r="N6" s="958">
        <v>0</v>
      </c>
      <c r="O6" s="958">
        <v>0</v>
      </c>
      <c r="P6" s="958">
        <v>0</v>
      </c>
      <c r="Q6" s="958">
        <v>0</v>
      </c>
      <c r="R6" s="958">
        <v>0</v>
      </c>
      <c r="S6" s="958">
        <v>0</v>
      </c>
      <c r="T6" s="958">
        <v>0</v>
      </c>
      <c r="U6" s="958">
        <v>0</v>
      </c>
      <c r="V6" s="958">
        <v>0</v>
      </c>
      <c r="W6" s="958">
        <v>0</v>
      </c>
      <c r="X6" s="958">
        <v>0</v>
      </c>
      <c r="Y6" s="958">
        <v>73</v>
      </c>
      <c r="Z6" s="958">
        <v>529</v>
      </c>
      <c r="AA6" s="958">
        <v>0</v>
      </c>
      <c r="AB6" s="958">
        <v>0</v>
      </c>
      <c r="AC6" s="958">
        <v>0</v>
      </c>
      <c r="AD6" s="958">
        <v>90</v>
      </c>
      <c r="AE6" s="958">
        <v>0</v>
      </c>
      <c r="AF6" s="958">
        <v>2</v>
      </c>
      <c r="AG6" s="958">
        <v>5</v>
      </c>
      <c r="AH6" s="958">
        <v>0</v>
      </c>
      <c r="AI6" s="958">
        <v>5</v>
      </c>
      <c r="AJ6" s="958">
        <v>383</v>
      </c>
      <c r="AK6" s="958">
        <v>1154</v>
      </c>
      <c r="AL6" s="958">
        <v>82</v>
      </c>
      <c r="AM6" s="958">
        <v>1</v>
      </c>
      <c r="AN6" s="958">
        <v>2478</v>
      </c>
      <c r="AO6" s="958">
        <v>0</v>
      </c>
      <c r="AP6" s="958">
        <v>0</v>
      </c>
      <c r="AQ6" s="959">
        <v>58525</v>
      </c>
      <c r="AR6" s="958">
        <v>284</v>
      </c>
      <c r="AS6" s="958">
        <v>19582</v>
      </c>
      <c r="AT6" s="958">
        <v>0</v>
      </c>
      <c r="AU6" s="958">
        <v>0</v>
      </c>
      <c r="AV6" s="958">
        <v>146</v>
      </c>
      <c r="AW6" s="958">
        <v>1837</v>
      </c>
      <c r="AX6" s="960">
        <v>21849</v>
      </c>
      <c r="AY6" s="960">
        <v>80374</v>
      </c>
      <c r="AZ6" s="960">
        <v>170742.19999999998</v>
      </c>
      <c r="BA6" s="960">
        <v>192591.19999999998</v>
      </c>
      <c r="BB6" s="960">
        <v>251116.19999999998</v>
      </c>
      <c r="BC6" s="960">
        <v>-38884.199999999997</v>
      </c>
      <c r="BD6" s="960">
        <v>153707</v>
      </c>
      <c r="BE6" s="961">
        <v>212232</v>
      </c>
    </row>
    <row r="7" spans="2:57" ht="16.5" customHeight="1">
      <c r="B7" s="166" t="s">
        <v>2</v>
      </c>
      <c r="C7" s="234" t="s">
        <v>885</v>
      </c>
      <c r="D7" s="962">
        <v>74</v>
      </c>
      <c r="E7" s="958">
        <v>5753</v>
      </c>
      <c r="F7" s="958">
        <v>0</v>
      </c>
      <c r="G7" s="958">
        <v>1</v>
      </c>
      <c r="H7" s="958">
        <v>105</v>
      </c>
      <c r="I7" s="958">
        <v>0</v>
      </c>
      <c r="J7" s="958">
        <v>8643</v>
      </c>
      <c r="K7" s="958">
        <v>39</v>
      </c>
      <c r="L7" s="958">
        <v>0</v>
      </c>
      <c r="M7" s="958">
        <v>0</v>
      </c>
      <c r="N7" s="958">
        <v>0</v>
      </c>
      <c r="O7" s="958">
        <v>0</v>
      </c>
      <c r="P7" s="958">
        <v>0</v>
      </c>
      <c r="Q7" s="958">
        <v>0</v>
      </c>
      <c r="R7" s="958">
        <v>0</v>
      </c>
      <c r="S7" s="958">
        <v>0</v>
      </c>
      <c r="T7" s="958">
        <v>0</v>
      </c>
      <c r="U7" s="958">
        <v>0</v>
      </c>
      <c r="V7" s="958">
        <v>0</v>
      </c>
      <c r="W7" s="958">
        <v>0</v>
      </c>
      <c r="X7" s="958">
        <v>0</v>
      </c>
      <c r="Y7" s="958">
        <v>3</v>
      </c>
      <c r="Z7" s="958">
        <v>48</v>
      </c>
      <c r="AA7" s="958">
        <v>0</v>
      </c>
      <c r="AB7" s="958">
        <v>0</v>
      </c>
      <c r="AC7" s="958">
        <v>0</v>
      </c>
      <c r="AD7" s="958">
        <v>0</v>
      </c>
      <c r="AE7" s="958">
        <v>0</v>
      </c>
      <c r="AF7" s="958">
        <v>0</v>
      </c>
      <c r="AG7" s="958">
        <v>0</v>
      </c>
      <c r="AH7" s="958">
        <v>0</v>
      </c>
      <c r="AI7" s="958">
        <v>1</v>
      </c>
      <c r="AJ7" s="958">
        <v>12</v>
      </c>
      <c r="AK7" s="958">
        <v>37</v>
      </c>
      <c r="AL7" s="958">
        <v>0</v>
      </c>
      <c r="AM7" s="958">
        <v>0</v>
      </c>
      <c r="AN7" s="958">
        <v>236</v>
      </c>
      <c r="AO7" s="958">
        <v>0</v>
      </c>
      <c r="AP7" s="958">
        <v>0</v>
      </c>
      <c r="AQ7" s="959">
        <v>14952</v>
      </c>
      <c r="AR7" s="958">
        <v>18</v>
      </c>
      <c r="AS7" s="958">
        <v>973</v>
      </c>
      <c r="AT7" s="958">
        <v>0</v>
      </c>
      <c r="AU7" s="958">
        <v>0</v>
      </c>
      <c r="AV7" s="958">
        <v>0</v>
      </c>
      <c r="AW7" s="958">
        <v>-2125</v>
      </c>
      <c r="AX7" s="960">
        <v>-1134</v>
      </c>
      <c r="AY7" s="960">
        <v>13818</v>
      </c>
      <c r="AZ7" s="960">
        <v>19233.199999999997</v>
      </c>
      <c r="BA7" s="960">
        <v>18099.199999999997</v>
      </c>
      <c r="BB7" s="960">
        <v>33051.199999999997</v>
      </c>
      <c r="BC7" s="960">
        <v>-3718.2</v>
      </c>
      <c r="BD7" s="960">
        <v>14381</v>
      </c>
      <c r="BE7" s="961">
        <v>29333</v>
      </c>
    </row>
    <row r="8" spans="2:57" ht="16.5" customHeight="1">
      <c r="B8" s="166" t="s">
        <v>3</v>
      </c>
      <c r="C8" s="234" t="s">
        <v>886</v>
      </c>
      <c r="D8" s="962">
        <v>0</v>
      </c>
      <c r="E8" s="958">
        <v>0</v>
      </c>
      <c r="F8" s="958">
        <v>22</v>
      </c>
      <c r="G8" s="958">
        <v>0</v>
      </c>
      <c r="H8" s="958">
        <v>744</v>
      </c>
      <c r="I8" s="958">
        <v>0</v>
      </c>
      <c r="J8" s="958">
        <v>0</v>
      </c>
      <c r="K8" s="958">
        <v>8</v>
      </c>
      <c r="L8" s="958">
        <v>0</v>
      </c>
      <c r="M8" s="958">
        <v>0</v>
      </c>
      <c r="N8" s="958">
        <v>0</v>
      </c>
      <c r="O8" s="958">
        <v>0</v>
      </c>
      <c r="P8" s="958">
        <v>0</v>
      </c>
      <c r="Q8" s="958">
        <v>0</v>
      </c>
      <c r="R8" s="958">
        <v>0</v>
      </c>
      <c r="S8" s="958">
        <v>0</v>
      </c>
      <c r="T8" s="958">
        <v>0</v>
      </c>
      <c r="U8" s="958">
        <v>0</v>
      </c>
      <c r="V8" s="958">
        <v>0</v>
      </c>
      <c r="W8" s="958">
        <v>0</v>
      </c>
      <c r="X8" s="958">
        <v>0</v>
      </c>
      <c r="Y8" s="958">
        <v>8</v>
      </c>
      <c r="Z8" s="958">
        <v>0</v>
      </c>
      <c r="AA8" s="958">
        <v>0</v>
      </c>
      <c r="AB8" s="958">
        <v>0</v>
      </c>
      <c r="AC8" s="958">
        <v>0</v>
      </c>
      <c r="AD8" s="958">
        <v>0</v>
      </c>
      <c r="AE8" s="958">
        <v>0</v>
      </c>
      <c r="AF8" s="958">
        <v>0</v>
      </c>
      <c r="AG8" s="958">
        <v>0</v>
      </c>
      <c r="AH8" s="958">
        <v>0</v>
      </c>
      <c r="AI8" s="958">
        <v>1</v>
      </c>
      <c r="AJ8" s="958">
        <v>20</v>
      </c>
      <c r="AK8" s="958">
        <v>219</v>
      </c>
      <c r="AL8" s="958">
        <v>0</v>
      </c>
      <c r="AM8" s="958">
        <v>0</v>
      </c>
      <c r="AN8" s="958">
        <v>757</v>
      </c>
      <c r="AO8" s="958">
        <v>0</v>
      </c>
      <c r="AP8" s="958">
        <v>0</v>
      </c>
      <c r="AQ8" s="959">
        <v>1779</v>
      </c>
      <c r="AR8" s="958">
        <v>73</v>
      </c>
      <c r="AS8" s="958">
        <v>1708</v>
      </c>
      <c r="AT8" s="958">
        <v>0</v>
      </c>
      <c r="AU8" s="958">
        <v>0</v>
      </c>
      <c r="AV8" s="958">
        <v>0</v>
      </c>
      <c r="AW8" s="958">
        <v>-223</v>
      </c>
      <c r="AX8" s="960">
        <v>1558</v>
      </c>
      <c r="AY8" s="960">
        <v>3337</v>
      </c>
      <c r="AZ8" s="960">
        <v>2113.1999999999998</v>
      </c>
      <c r="BA8" s="960">
        <v>3671.2</v>
      </c>
      <c r="BB8" s="960">
        <v>5450.2</v>
      </c>
      <c r="BC8" s="960">
        <v>-2525.1999999999998</v>
      </c>
      <c r="BD8" s="960">
        <v>1145.9999999999998</v>
      </c>
      <c r="BE8" s="961">
        <v>2925</v>
      </c>
    </row>
    <row r="9" spans="2:57" ht="16.5" customHeight="1">
      <c r="B9" s="166" t="s">
        <v>4</v>
      </c>
      <c r="C9" s="234" t="s">
        <v>17</v>
      </c>
      <c r="D9" s="962">
        <v>1</v>
      </c>
      <c r="E9" s="958">
        <v>13</v>
      </c>
      <c r="F9" s="958">
        <v>0</v>
      </c>
      <c r="G9" s="958">
        <v>7</v>
      </c>
      <c r="H9" s="958">
        <v>23</v>
      </c>
      <c r="I9" s="958">
        <v>0</v>
      </c>
      <c r="J9" s="958">
        <v>388</v>
      </c>
      <c r="K9" s="958">
        <v>531</v>
      </c>
      <c r="L9" s="958">
        <v>381</v>
      </c>
      <c r="M9" s="958">
        <v>2</v>
      </c>
      <c r="N9" s="958">
        <v>1401</v>
      </c>
      <c r="O9" s="958">
        <v>19</v>
      </c>
      <c r="P9" s="958">
        <v>26661</v>
      </c>
      <c r="Q9" s="958">
        <v>4</v>
      </c>
      <c r="R9" s="958">
        <v>0</v>
      </c>
      <c r="S9" s="958">
        <v>2</v>
      </c>
      <c r="T9" s="958">
        <v>17</v>
      </c>
      <c r="U9" s="958">
        <v>26</v>
      </c>
      <c r="V9" s="958">
        <v>0</v>
      </c>
      <c r="W9" s="958">
        <v>0</v>
      </c>
      <c r="X9" s="958">
        <v>6</v>
      </c>
      <c r="Y9" s="958">
        <v>11</v>
      </c>
      <c r="Z9" s="958">
        <v>1405</v>
      </c>
      <c r="AA9" s="958">
        <v>69990</v>
      </c>
      <c r="AB9" s="958">
        <v>0</v>
      </c>
      <c r="AC9" s="958">
        <v>0</v>
      </c>
      <c r="AD9" s="958">
        <v>1</v>
      </c>
      <c r="AE9" s="958">
        <v>0</v>
      </c>
      <c r="AF9" s="958">
        <v>0</v>
      </c>
      <c r="AG9" s="958">
        <v>0</v>
      </c>
      <c r="AH9" s="958">
        <v>0</v>
      </c>
      <c r="AI9" s="958">
        <v>2</v>
      </c>
      <c r="AJ9" s="958">
        <v>7</v>
      </c>
      <c r="AK9" s="958">
        <v>3</v>
      </c>
      <c r="AL9" s="958">
        <v>2</v>
      </c>
      <c r="AM9" s="958">
        <v>1</v>
      </c>
      <c r="AN9" s="958">
        <v>2</v>
      </c>
      <c r="AO9" s="958">
        <v>0</v>
      </c>
      <c r="AP9" s="958">
        <v>4</v>
      </c>
      <c r="AQ9" s="959">
        <v>100910</v>
      </c>
      <c r="AR9" s="958">
        <v>-26</v>
      </c>
      <c r="AS9" s="958">
        <v>0</v>
      </c>
      <c r="AT9" s="958">
        <v>0</v>
      </c>
      <c r="AU9" s="958">
        <v>380</v>
      </c>
      <c r="AV9" s="958">
        <v>1055</v>
      </c>
      <c r="AW9" s="958">
        <v>260</v>
      </c>
      <c r="AX9" s="960">
        <v>1669</v>
      </c>
      <c r="AY9" s="960">
        <v>102579</v>
      </c>
      <c r="AZ9" s="960">
        <v>5014.2</v>
      </c>
      <c r="BA9" s="960">
        <v>6683.2</v>
      </c>
      <c r="BB9" s="960">
        <v>107593.2</v>
      </c>
      <c r="BC9" s="960">
        <v>-98338.2</v>
      </c>
      <c r="BD9" s="960">
        <v>-91655</v>
      </c>
      <c r="BE9" s="961">
        <v>9255</v>
      </c>
    </row>
    <row r="10" spans="2:57" ht="16.5" customHeight="1">
      <c r="B10" s="166" t="s">
        <v>5</v>
      </c>
      <c r="C10" s="234" t="s">
        <v>521</v>
      </c>
      <c r="D10" s="962">
        <v>16981</v>
      </c>
      <c r="E10" s="958">
        <v>379</v>
      </c>
      <c r="F10" s="958">
        <v>125</v>
      </c>
      <c r="G10" s="958">
        <v>0</v>
      </c>
      <c r="H10" s="958">
        <v>23965</v>
      </c>
      <c r="I10" s="958">
        <v>52</v>
      </c>
      <c r="J10" s="958">
        <v>300</v>
      </c>
      <c r="K10" s="958">
        <v>709</v>
      </c>
      <c r="L10" s="958">
        <v>0</v>
      </c>
      <c r="M10" s="958">
        <v>1</v>
      </c>
      <c r="N10" s="958">
        <v>15</v>
      </c>
      <c r="O10" s="958">
        <v>0</v>
      </c>
      <c r="P10" s="958">
        <v>0</v>
      </c>
      <c r="Q10" s="958">
        <v>0</v>
      </c>
      <c r="R10" s="958">
        <v>0</v>
      </c>
      <c r="S10" s="958">
        <v>0</v>
      </c>
      <c r="T10" s="958">
        <v>0</v>
      </c>
      <c r="U10" s="958">
        <v>0</v>
      </c>
      <c r="V10" s="958">
        <v>0</v>
      </c>
      <c r="W10" s="958">
        <v>0</v>
      </c>
      <c r="X10" s="958">
        <v>0</v>
      </c>
      <c r="Y10" s="958">
        <v>39</v>
      </c>
      <c r="Z10" s="958">
        <v>65</v>
      </c>
      <c r="AA10" s="958">
        <v>0</v>
      </c>
      <c r="AB10" s="958">
        <v>0</v>
      </c>
      <c r="AC10" s="958">
        <v>0</v>
      </c>
      <c r="AD10" s="958">
        <v>74</v>
      </c>
      <c r="AE10" s="958">
        <v>0</v>
      </c>
      <c r="AF10" s="958">
        <v>0</v>
      </c>
      <c r="AG10" s="958">
        <v>18</v>
      </c>
      <c r="AH10" s="958">
        <v>0</v>
      </c>
      <c r="AI10" s="958">
        <v>242</v>
      </c>
      <c r="AJ10" s="958">
        <v>1464</v>
      </c>
      <c r="AK10" s="958">
        <v>4981</v>
      </c>
      <c r="AL10" s="958">
        <v>60</v>
      </c>
      <c r="AM10" s="958">
        <v>1</v>
      </c>
      <c r="AN10" s="958">
        <v>22111</v>
      </c>
      <c r="AO10" s="958">
        <v>0</v>
      </c>
      <c r="AP10" s="958">
        <v>118</v>
      </c>
      <c r="AQ10" s="959">
        <v>71700</v>
      </c>
      <c r="AR10" s="958">
        <v>4872</v>
      </c>
      <c r="AS10" s="958">
        <v>158764</v>
      </c>
      <c r="AT10" s="958">
        <v>0</v>
      </c>
      <c r="AU10" s="958">
        <v>0</v>
      </c>
      <c r="AV10" s="958">
        <v>1175.5</v>
      </c>
      <c r="AW10" s="958">
        <v>-4854</v>
      </c>
      <c r="AX10" s="960">
        <v>159957.5</v>
      </c>
      <c r="AY10" s="960">
        <v>231657.5</v>
      </c>
      <c r="AZ10" s="960">
        <v>86309.900000000009</v>
      </c>
      <c r="BA10" s="960">
        <v>246267.40000000002</v>
      </c>
      <c r="BB10" s="960">
        <v>317967.40000000002</v>
      </c>
      <c r="BC10" s="960">
        <v>-190395.4</v>
      </c>
      <c r="BD10" s="960">
        <v>55872</v>
      </c>
      <c r="BE10" s="961">
        <v>127572</v>
      </c>
    </row>
    <row r="11" spans="2:57" ht="16.5" customHeight="1">
      <c r="B11" s="166" t="s">
        <v>6</v>
      </c>
      <c r="C11" s="234" t="s">
        <v>135</v>
      </c>
      <c r="D11" s="962">
        <v>765</v>
      </c>
      <c r="E11" s="958">
        <v>30</v>
      </c>
      <c r="F11" s="958">
        <v>75</v>
      </c>
      <c r="G11" s="958">
        <v>30</v>
      </c>
      <c r="H11" s="958">
        <v>124</v>
      </c>
      <c r="I11" s="958">
        <v>14668</v>
      </c>
      <c r="J11" s="958">
        <v>225</v>
      </c>
      <c r="K11" s="958">
        <v>128</v>
      </c>
      <c r="L11" s="958">
        <v>4</v>
      </c>
      <c r="M11" s="958">
        <v>91</v>
      </c>
      <c r="N11" s="958">
        <v>76</v>
      </c>
      <c r="O11" s="958">
        <v>29</v>
      </c>
      <c r="P11" s="958">
        <v>12</v>
      </c>
      <c r="Q11" s="958">
        <v>70</v>
      </c>
      <c r="R11" s="958">
        <v>12</v>
      </c>
      <c r="S11" s="958">
        <v>81</v>
      </c>
      <c r="T11" s="958">
        <v>174</v>
      </c>
      <c r="U11" s="958">
        <v>961</v>
      </c>
      <c r="V11" s="958">
        <v>24</v>
      </c>
      <c r="W11" s="958">
        <v>3</v>
      </c>
      <c r="X11" s="958">
        <v>66</v>
      </c>
      <c r="Y11" s="958">
        <v>111</v>
      </c>
      <c r="Z11" s="958">
        <v>1904</v>
      </c>
      <c r="AA11" s="958">
        <v>55</v>
      </c>
      <c r="AB11" s="958">
        <v>26</v>
      </c>
      <c r="AC11" s="958">
        <v>159</v>
      </c>
      <c r="AD11" s="958">
        <v>2268</v>
      </c>
      <c r="AE11" s="958">
        <v>232</v>
      </c>
      <c r="AF11" s="958">
        <v>7</v>
      </c>
      <c r="AG11" s="958">
        <v>360</v>
      </c>
      <c r="AH11" s="958">
        <v>104</v>
      </c>
      <c r="AI11" s="958">
        <v>1472</v>
      </c>
      <c r="AJ11" s="958">
        <v>164</v>
      </c>
      <c r="AK11" s="958">
        <v>2250</v>
      </c>
      <c r="AL11" s="958">
        <v>1116</v>
      </c>
      <c r="AM11" s="958">
        <v>594</v>
      </c>
      <c r="AN11" s="958">
        <v>949</v>
      </c>
      <c r="AO11" s="958">
        <v>193</v>
      </c>
      <c r="AP11" s="958">
        <v>4</v>
      </c>
      <c r="AQ11" s="959">
        <v>29616</v>
      </c>
      <c r="AR11" s="958">
        <v>669</v>
      </c>
      <c r="AS11" s="958">
        <v>32848.400000000001</v>
      </c>
      <c r="AT11" s="958">
        <v>0</v>
      </c>
      <c r="AU11" s="958">
        <v>128</v>
      </c>
      <c r="AV11" s="958">
        <v>396</v>
      </c>
      <c r="AW11" s="958">
        <v>-4119</v>
      </c>
      <c r="AX11" s="960">
        <v>29922.400000000001</v>
      </c>
      <c r="AY11" s="960">
        <v>59538.400000000001</v>
      </c>
      <c r="AZ11" s="960">
        <v>51708.3</v>
      </c>
      <c r="BA11" s="960">
        <v>81630.7</v>
      </c>
      <c r="BB11" s="960">
        <v>111246.7</v>
      </c>
      <c r="BC11" s="960">
        <v>-56624.7</v>
      </c>
      <c r="BD11" s="960">
        <v>25006</v>
      </c>
      <c r="BE11" s="961">
        <v>54622</v>
      </c>
    </row>
    <row r="12" spans="2:57" ht="16.5" customHeight="1">
      <c r="B12" s="166" t="s">
        <v>7</v>
      </c>
      <c r="C12" s="236" t="s">
        <v>108</v>
      </c>
      <c r="D12" s="962">
        <v>4071</v>
      </c>
      <c r="E12" s="958">
        <v>506</v>
      </c>
      <c r="F12" s="958">
        <v>5</v>
      </c>
      <c r="G12" s="958">
        <v>20</v>
      </c>
      <c r="H12" s="958">
        <v>1916</v>
      </c>
      <c r="I12" s="958">
        <v>159</v>
      </c>
      <c r="J12" s="958">
        <v>31044</v>
      </c>
      <c r="K12" s="958">
        <v>1534</v>
      </c>
      <c r="L12" s="958">
        <v>5</v>
      </c>
      <c r="M12" s="958">
        <v>194</v>
      </c>
      <c r="N12" s="958">
        <v>907</v>
      </c>
      <c r="O12" s="958">
        <v>21</v>
      </c>
      <c r="P12" s="958">
        <v>25</v>
      </c>
      <c r="Q12" s="958">
        <v>168</v>
      </c>
      <c r="R12" s="958">
        <v>18</v>
      </c>
      <c r="S12" s="958">
        <v>50</v>
      </c>
      <c r="T12" s="958">
        <v>710</v>
      </c>
      <c r="U12" s="958">
        <v>1200</v>
      </c>
      <c r="V12" s="958">
        <v>144</v>
      </c>
      <c r="W12" s="958">
        <v>21</v>
      </c>
      <c r="X12" s="958">
        <v>82</v>
      </c>
      <c r="Y12" s="958">
        <v>1517</v>
      </c>
      <c r="Z12" s="958">
        <v>21015</v>
      </c>
      <c r="AA12" s="958">
        <v>1732</v>
      </c>
      <c r="AB12" s="958">
        <v>109</v>
      </c>
      <c r="AC12" s="958">
        <v>266</v>
      </c>
      <c r="AD12" s="958">
        <v>3804</v>
      </c>
      <c r="AE12" s="958">
        <v>821</v>
      </c>
      <c r="AF12" s="958">
        <v>173</v>
      </c>
      <c r="AG12" s="958">
        <v>901</v>
      </c>
      <c r="AH12" s="958">
        <v>2390</v>
      </c>
      <c r="AI12" s="958">
        <v>416</v>
      </c>
      <c r="AJ12" s="958">
        <v>2198</v>
      </c>
      <c r="AK12" s="958">
        <v>4246</v>
      </c>
      <c r="AL12" s="958">
        <v>799</v>
      </c>
      <c r="AM12" s="958">
        <v>1981</v>
      </c>
      <c r="AN12" s="958">
        <v>1035</v>
      </c>
      <c r="AO12" s="958">
        <v>4166</v>
      </c>
      <c r="AP12" s="958">
        <v>18</v>
      </c>
      <c r="AQ12" s="959">
        <v>90387</v>
      </c>
      <c r="AR12" s="958">
        <v>520</v>
      </c>
      <c r="AS12" s="958">
        <v>2239</v>
      </c>
      <c r="AT12" s="958">
        <v>20</v>
      </c>
      <c r="AU12" s="958">
        <v>0</v>
      </c>
      <c r="AV12" s="958">
        <v>0</v>
      </c>
      <c r="AW12" s="958">
        <v>-5253</v>
      </c>
      <c r="AX12" s="960">
        <v>-2474</v>
      </c>
      <c r="AY12" s="960">
        <v>87913</v>
      </c>
      <c r="AZ12" s="960">
        <v>99023</v>
      </c>
      <c r="BA12" s="960">
        <v>96549</v>
      </c>
      <c r="BB12" s="960">
        <v>186936</v>
      </c>
      <c r="BC12" s="960">
        <v>-71368</v>
      </c>
      <c r="BD12" s="960">
        <v>25181</v>
      </c>
      <c r="BE12" s="961">
        <v>115568</v>
      </c>
    </row>
    <row r="13" spans="2:57" ht="16.5" customHeight="1">
      <c r="B13" s="166" t="s">
        <v>8</v>
      </c>
      <c r="C13" s="234" t="s">
        <v>136</v>
      </c>
      <c r="D13" s="962">
        <v>13626</v>
      </c>
      <c r="E13" s="958">
        <v>25</v>
      </c>
      <c r="F13" s="958">
        <v>8</v>
      </c>
      <c r="G13" s="958">
        <v>28</v>
      </c>
      <c r="H13" s="958">
        <v>774</v>
      </c>
      <c r="I13" s="958">
        <v>1748</v>
      </c>
      <c r="J13" s="958">
        <v>6150</v>
      </c>
      <c r="K13" s="958">
        <v>15462</v>
      </c>
      <c r="L13" s="958">
        <v>274</v>
      </c>
      <c r="M13" s="958">
        <v>4819</v>
      </c>
      <c r="N13" s="958">
        <v>1069</v>
      </c>
      <c r="O13" s="958">
        <v>73</v>
      </c>
      <c r="P13" s="958">
        <v>227</v>
      </c>
      <c r="Q13" s="958">
        <v>634</v>
      </c>
      <c r="R13" s="958">
        <v>43</v>
      </c>
      <c r="S13" s="958">
        <v>296</v>
      </c>
      <c r="T13" s="958">
        <v>1095</v>
      </c>
      <c r="U13" s="958">
        <v>3472</v>
      </c>
      <c r="V13" s="958">
        <v>275</v>
      </c>
      <c r="W13" s="958">
        <v>30</v>
      </c>
      <c r="X13" s="958">
        <v>967</v>
      </c>
      <c r="Y13" s="958">
        <v>785</v>
      </c>
      <c r="Z13" s="958">
        <v>2566</v>
      </c>
      <c r="AA13" s="958">
        <v>191</v>
      </c>
      <c r="AB13" s="958">
        <v>285</v>
      </c>
      <c r="AC13" s="958">
        <v>892</v>
      </c>
      <c r="AD13" s="958">
        <v>5</v>
      </c>
      <c r="AE13" s="958">
        <v>4</v>
      </c>
      <c r="AF13" s="958">
        <v>15</v>
      </c>
      <c r="AG13" s="958">
        <v>128</v>
      </c>
      <c r="AH13" s="958">
        <v>147</v>
      </c>
      <c r="AI13" s="958">
        <v>315</v>
      </c>
      <c r="AJ13" s="958">
        <v>2050</v>
      </c>
      <c r="AK13" s="958">
        <v>97998</v>
      </c>
      <c r="AL13" s="958">
        <v>104</v>
      </c>
      <c r="AM13" s="958">
        <v>1450</v>
      </c>
      <c r="AN13" s="958">
        <v>1884</v>
      </c>
      <c r="AO13" s="958">
        <v>90</v>
      </c>
      <c r="AP13" s="958">
        <v>112</v>
      </c>
      <c r="AQ13" s="959">
        <v>160116</v>
      </c>
      <c r="AR13" s="958">
        <v>1134</v>
      </c>
      <c r="AS13" s="958">
        <v>22538</v>
      </c>
      <c r="AT13" s="958">
        <v>0</v>
      </c>
      <c r="AU13" s="958">
        <v>80</v>
      </c>
      <c r="AV13" s="958">
        <v>2516</v>
      </c>
      <c r="AW13" s="958">
        <v>-196</v>
      </c>
      <c r="AX13" s="960">
        <v>26072</v>
      </c>
      <c r="AY13" s="960">
        <v>186188</v>
      </c>
      <c r="AZ13" s="960">
        <v>59910.400000000001</v>
      </c>
      <c r="BA13" s="960">
        <v>85982.399999999994</v>
      </c>
      <c r="BB13" s="960">
        <v>246098.4</v>
      </c>
      <c r="BC13" s="960">
        <v>-179844.4</v>
      </c>
      <c r="BD13" s="960">
        <v>-93862</v>
      </c>
      <c r="BE13" s="961">
        <v>66254</v>
      </c>
    </row>
    <row r="14" spans="2:57" ht="16.5" customHeight="1">
      <c r="B14" s="166" t="s">
        <v>9</v>
      </c>
      <c r="C14" s="236" t="s">
        <v>306</v>
      </c>
      <c r="D14" s="962">
        <v>1563</v>
      </c>
      <c r="E14" s="958">
        <v>253</v>
      </c>
      <c r="F14" s="958">
        <v>155</v>
      </c>
      <c r="G14" s="958">
        <v>105</v>
      </c>
      <c r="H14" s="958">
        <v>266</v>
      </c>
      <c r="I14" s="958">
        <v>91</v>
      </c>
      <c r="J14" s="958">
        <v>579</v>
      </c>
      <c r="K14" s="958">
        <v>473</v>
      </c>
      <c r="L14" s="958">
        <v>1768</v>
      </c>
      <c r="M14" s="958">
        <v>35</v>
      </c>
      <c r="N14" s="958">
        <v>586</v>
      </c>
      <c r="O14" s="958">
        <v>207</v>
      </c>
      <c r="P14" s="958">
        <v>856</v>
      </c>
      <c r="Q14" s="958">
        <v>188</v>
      </c>
      <c r="R14" s="958">
        <v>10</v>
      </c>
      <c r="S14" s="958">
        <v>54</v>
      </c>
      <c r="T14" s="958">
        <v>113</v>
      </c>
      <c r="U14" s="958">
        <v>265</v>
      </c>
      <c r="V14" s="958">
        <v>14</v>
      </c>
      <c r="W14" s="958">
        <v>0</v>
      </c>
      <c r="X14" s="958">
        <v>88</v>
      </c>
      <c r="Y14" s="958">
        <v>54</v>
      </c>
      <c r="Z14" s="958">
        <v>8822</v>
      </c>
      <c r="AA14" s="958">
        <v>12900</v>
      </c>
      <c r="AB14" s="958">
        <v>356</v>
      </c>
      <c r="AC14" s="958">
        <v>721</v>
      </c>
      <c r="AD14" s="958">
        <v>776</v>
      </c>
      <c r="AE14" s="958">
        <v>73</v>
      </c>
      <c r="AF14" s="958">
        <v>72</v>
      </c>
      <c r="AG14" s="958">
        <v>37066</v>
      </c>
      <c r="AH14" s="958">
        <v>128</v>
      </c>
      <c r="AI14" s="958">
        <v>2837</v>
      </c>
      <c r="AJ14" s="958">
        <v>985</v>
      </c>
      <c r="AK14" s="958">
        <v>1258</v>
      </c>
      <c r="AL14" s="958">
        <v>141</v>
      </c>
      <c r="AM14" s="958">
        <v>738</v>
      </c>
      <c r="AN14" s="958">
        <v>811</v>
      </c>
      <c r="AO14" s="958">
        <v>0</v>
      </c>
      <c r="AP14" s="958">
        <v>269</v>
      </c>
      <c r="AQ14" s="959">
        <v>75676</v>
      </c>
      <c r="AR14" s="958">
        <v>88</v>
      </c>
      <c r="AS14" s="958">
        <v>21394</v>
      </c>
      <c r="AT14" s="958">
        <v>0</v>
      </c>
      <c r="AU14" s="958">
        <v>0</v>
      </c>
      <c r="AV14" s="958">
        <v>0</v>
      </c>
      <c r="AW14" s="958">
        <v>-291</v>
      </c>
      <c r="AX14" s="960">
        <v>21191</v>
      </c>
      <c r="AY14" s="960">
        <v>96867</v>
      </c>
      <c r="AZ14" s="960">
        <v>2583.1999999999998</v>
      </c>
      <c r="BA14" s="960">
        <v>23774.2</v>
      </c>
      <c r="BB14" s="960">
        <v>99450.2</v>
      </c>
      <c r="BC14" s="960">
        <v>-91944.2</v>
      </c>
      <c r="BD14" s="960">
        <v>-68170</v>
      </c>
      <c r="BE14" s="961">
        <v>7506</v>
      </c>
    </row>
    <row r="15" spans="2:57" ht="16.5" customHeight="1">
      <c r="B15" s="166" t="s">
        <v>10</v>
      </c>
      <c r="C15" s="236" t="s">
        <v>576</v>
      </c>
      <c r="D15" s="962">
        <v>1171</v>
      </c>
      <c r="E15" s="958">
        <v>191</v>
      </c>
      <c r="F15" s="958">
        <v>55</v>
      </c>
      <c r="G15" s="958">
        <v>55</v>
      </c>
      <c r="H15" s="958">
        <v>1638</v>
      </c>
      <c r="I15" s="958">
        <v>185</v>
      </c>
      <c r="J15" s="958">
        <v>769</v>
      </c>
      <c r="K15" s="958">
        <v>3207</v>
      </c>
      <c r="L15" s="958">
        <v>6</v>
      </c>
      <c r="M15" s="958">
        <v>6291</v>
      </c>
      <c r="N15" s="958">
        <v>269</v>
      </c>
      <c r="O15" s="958">
        <v>39</v>
      </c>
      <c r="P15" s="958">
        <v>118</v>
      </c>
      <c r="Q15" s="958">
        <v>201</v>
      </c>
      <c r="R15" s="958">
        <v>87</v>
      </c>
      <c r="S15" s="958">
        <v>970</v>
      </c>
      <c r="T15" s="958">
        <v>5108</v>
      </c>
      <c r="U15" s="958">
        <v>4044</v>
      </c>
      <c r="V15" s="958">
        <v>1465</v>
      </c>
      <c r="W15" s="958">
        <v>164</v>
      </c>
      <c r="X15" s="958">
        <v>2862</v>
      </c>
      <c r="Y15" s="958">
        <v>1448</v>
      </c>
      <c r="Z15" s="958">
        <v>8090</v>
      </c>
      <c r="AA15" s="958">
        <v>0</v>
      </c>
      <c r="AB15" s="958">
        <v>1243</v>
      </c>
      <c r="AC15" s="958">
        <v>1186</v>
      </c>
      <c r="AD15" s="958">
        <v>3298</v>
      </c>
      <c r="AE15" s="958">
        <v>495</v>
      </c>
      <c r="AF15" s="958">
        <v>248</v>
      </c>
      <c r="AG15" s="958">
        <v>1340</v>
      </c>
      <c r="AH15" s="958">
        <v>334</v>
      </c>
      <c r="AI15" s="958">
        <v>585</v>
      </c>
      <c r="AJ15" s="958">
        <v>873</v>
      </c>
      <c r="AK15" s="958">
        <v>1393</v>
      </c>
      <c r="AL15" s="958">
        <v>363</v>
      </c>
      <c r="AM15" s="958">
        <v>4328</v>
      </c>
      <c r="AN15" s="958">
        <v>588</v>
      </c>
      <c r="AO15" s="958">
        <v>445</v>
      </c>
      <c r="AP15" s="958">
        <v>61</v>
      </c>
      <c r="AQ15" s="959">
        <v>55213</v>
      </c>
      <c r="AR15" s="958">
        <v>135</v>
      </c>
      <c r="AS15" s="958">
        <v>4852.8</v>
      </c>
      <c r="AT15" s="958">
        <v>30</v>
      </c>
      <c r="AU15" s="958">
        <v>0</v>
      </c>
      <c r="AV15" s="958">
        <v>0</v>
      </c>
      <c r="AW15" s="958">
        <v>-2790</v>
      </c>
      <c r="AX15" s="960">
        <v>2227.8000000000002</v>
      </c>
      <c r="AY15" s="960">
        <v>57440.800000000003</v>
      </c>
      <c r="AZ15" s="960">
        <v>24172.6</v>
      </c>
      <c r="BA15" s="960">
        <v>26400.400000000001</v>
      </c>
      <c r="BB15" s="960">
        <v>81613.399999999994</v>
      </c>
      <c r="BC15" s="960">
        <v>-49750.400000000001</v>
      </c>
      <c r="BD15" s="960">
        <v>-23350</v>
      </c>
      <c r="BE15" s="961">
        <v>31863</v>
      </c>
    </row>
    <row r="16" spans="2:57" ht="16.5" customHeight="1">
      <c r="B16" s="166" t="s">
        <v>11</v>
      </c>
      <c r="C16" s="234" t="s">
        <v>307</v>
      </c>
      <c r="D16" s="962">
        <v>550</v>
      </c>
      <c r="E16" s="958">
        <v>8</v>
      </c>
      <c r="F16" s="958">
        <v>0</v>
      </c>
      <c r="G16" s="958">
        <v>12</v>
      </c>
      <c r="H16" s="958">
        <v>402</v>
      </c>
      <c r="I16" s="958">
        <v>7</v>
      </c>
      <c r="J16" s="958">
        <v>112</v>
      </c>
      <c r="K16" s="958">
        <v>880</v>
      </c>
      <c r="L16" s="958">
        <v>193</v>
      </c>
      <c r="M16" s="958">
        <v>89</v>
      </c>
      <c r="N16" s="958">
        <v>4235</v>
      </c>
      <c r="O16" s="958">
        <v>268</v>
      </c>
      <c r="P16" s="958">
        <v>97</v>
      </c>
      <c r="Q16" s="958">
        <v>364</v>
      </c>
      <c r="R16" s="958">
        <v>121</v>
      </c>
      <c r="S16" s="958">
        <v>353</v>
      </c>
      <c r="T16" s="958">
        <v>1596</v>
      </c>
      <c r="U16" s="958">
        <v>13035</v>
      </c>
      <c r="V16" s="958">
        <v>157</v>
      </c>
      <c r="W16" s="958">
        <v>8</v>
      </c>
      <c r="X16" s="958">
        <v>146</v>
      </c>
      <c r="Y16" s="958">
        <v>154</v>
      </c>
      <c r="Z16" s="958">
        <v>31634</v>
      </c>
      <c r="AA16" s="958">
        <v>19</v>
      </c>
      <c r="AB16" s="958">
        <v>162</v>
      </c>
      <c r="AC16" s="958">
        <v>28</v>
      </c>
      <c r="AD16" s="958">
        <v>110</v>
      </c>
      <c r="AE16" s="958">
        <v>2</v>
      </c>
      <c r="AF16" s="958">
        <v>34</v>
      </c>
      <c r="AG16" s="958">
        <v>9</v>
      </c>
      <c r="AH16" s="958">
        <v>1</v>
      </c>
      <c r="AI16" s="958">
        <v>72</v>
      </c>
      <c r="AJ16" s="958">
        <v>772</v>
      </c>
      <c r="AK16" s="958">
        <v>462</v>
      </c>
      <c r="AL16" s="958">
        <v>24</v>
      </c>
      <c r="AM16" s="958">
        <v>454</v>
      </c>
      <c r="AN16" s="958">
        <v>217</v>
      </c>
      <c r="AO16" s="958">
        <v>52</v>
      </c>
      <c r="AP16" s="958">
        <v>84</v>
      </c>
      <c r="AQ16" s="959">
        <v>56923</v>
      </c>
      <c r="AR16" s="958">
        <v>55</v>
      </c>
      <c r="AS16" s="958">
        <v>595</v>
      </c>
      <c r="AT16" s="958">
        <v>0</v>
      </c>
      <c r="AU16" s="958">
        <v>0</v>
      </c>
      <c r="AV16" s="958">
        <v>44</v>
      </c>
      <c r="AW16" s="958">
        <v>-825</v>
      </c>
      <c r="AX16" s="960">
        <v>-131</v>
      </c>
      <c r="AY16" s="960">
        <v>56792</v>
      </c>
      <c r="AZ16" s="960">
        <v>22496.400000000001</v>
      </c>
      <c r="BA16" s="960">
        <v>22365.4</v>
      </c>
      <c r="BB16" s="960">
        <v>79288.399999999994</v>
      </c>
      <c r="BC16" s="960">
        <v>-37202.400000000001</v>
      </c>
      <c r="BD16" s="960">
        <v>-14837</v>
      </c>
      <c r="BE16" s="961">
        <v>42086</v>
      </c>
    </row>
    <row r="17" spans="2:57" ht="16.5" customHeight="1">
      <c r="B17" s="166" t="s">
        <v>12</v>
      </c>
      <c r="C17" s="234" t="s">
        <v>137</v>
      </c>
      <c r="D17" s="962">
        <v>4</v>
      </c>
      <c r="E17" s="958">
        <v>1</v>
      </c>
      <c r="F17" s="958">
        <v>0</v>
      </c>
      <c r="G17" s="958">
        <v>56</v>
      </c>
      <c r="H17" s="958">
        <v>0</v>
      </c>
      <c r="I17" s="958">
        <v>2</v>
      </c>
      <c r="J17" s="958">
        <v>101</v>
      </c>
      <c r="K17" s="958">
        <v>0</v>
      </c>
      <c r="L17" s="958">
        <v>0</v>
      </c>
      <c r="M17" s="958">
        <v>73</v>
      </c>
      <c r="N17" s="958">
        <v>434</v>
      </c>
      <c r="O17" s="958">
        <v>6758</v>
      </c>
      <c r="P17" s="958">
        <v>18</v>
      </c>
      <c r="Q17" s="958">
        <v>12497</v>
      </c>
      <c r="R17" s="958">
        <v>905</v>
      </c>
      <c r="S17" s="958">
        <v>6397</v>
      </c>
      <c r="T17" s="958">
        <v>1304</v>
      </c>
      <c r="U17" s="958">
        <v>3665</v>
      </c>
      <c r="V17" s="958">
        <v>1041</v>
      </c>
      <c r="W17" s="958">
        <v>39</v>
      </c>
      <c r="X17" s="958">
        <v>2546</v>
      </c>
      <c r="Y17" s="958">
        <v>164</v>
      </c>
      <c r="Z17" s="958">
        <v>10450</v>
      </c>
      <c r="AA17" s="958">
        <v>0</v>
      </c>
      <c r="AB17" s="958">
        <v>1</v>
      </c>
      <c r="AC17" s="958">
        <v>0</v>
      </c>
      <c r="AD17" s="958">
        <v>0</v>
      </c>
      <c r="AE17" s="958">
        <v>0</v>
      </c>
      <c r="AF17" s="958">
        <v>0</v>
      </c>
      <c r="AG17" s="958">
        <v>34</v>
      </c>
      <c r="AH17" s="958">
        <v>0</v>
      </c>
      <c r="AI17" s="958">
        <v>10</v>
      </c>
      <c r="AJ17" s="958">
        <v>0</v>
      </c>
      <c r="AK17" s="958">
        <v>2</v>
      </c>
      <c r="AL17" s="958">
        <v>0</v>
      </c>
      <c r="AM17" s="958">
        <v>73</v>
      </c>
      <c r="AN17" s="958">
        <v>6</v>
      </c>
      <c r="AO17" s="958">
        <v>0</v>
      </c>
      <c r="AP17" s="958">
        <v>77</v>
      </c>
      <c r="AQ17" s="959">
        <v>46658</v>
      </c>
      <c r="AR17" s="958">
        <v>0</v>
      </c>
      <c r="AS17" s="958">
        <v>366.4</v>
      </c>
      <c r="AT17" s="958">
        <v>0</v>
      </c>
      <c r="AU17" s="958">
        <v>0</v>
      </c>
      <c r="AV17" s="958">
        <v>110</v>
      </c>
      <c r="AW17" s="958">
        <v>-1742</v>
      </c>
      <c r="AX17" s="960">
        <v>-1265.5999999999999</v>
      </c>
      <c r="AY17" s="960">
        <v>45392.4</v>
      </c>
      <c r="AZ17" s="960">
        <v>13832.199999999999</v>
      </c>
      <c r="BA17" s="960">
        <v>12566.6</v>
      </c>
      <c r="BB17" s="960">
        <v>59224.600000000006</v>
      </c>
      <c r="BC17" s="960">
        <v>-38276.6</v>
      </c>
      <c r="BD17" s="960">
        <v>-25710</v>
      </c>
      <c r="BE17" s="961">
        <v>20948</v>
      </c>
    </row>
    <row r="18" spans="2:57" ht="16.5" customHeight="1">
      <c r="B18" s="166" t="s">
        <v>13</v>
      </c>
      <c r="C18" s="234" t="s">
        <v>138</v>
      </c>
      <c r="D18" s="962">
        <v>0</v>
      </c>
      <c r="E18" s="958">
        <v>0</v>
      </c>
      <c r="F18" s="958">
        <v>0</v>
      </c>
      <c r="G18" s="958">
        <v>12</v>
      </c>
      <c r="H18" s="958">
        <v>275</v>
      </c>
      <c r="I18" s="958">
        <v>0</v>
      </c>
      <c r="J18" s="958">
        <v>54</v>
      </c>
      <c r="K18" s="958">
        <v>383</v>
      </c>
      <c r="L18" s="958">
        <v>0</v>
      </c>
      <c r="M18" s="958">
        <v>71</v>
      </c>
      <c r="N18" s="958">
        <v>178</v>
      </c>
      <c r="O18" s="958">
        <v>19</v>
      </c>
      <c r="P18" s="958">
        <v>18947</v>
      </c>
      <c r="Q18" s="958">
        <v>2932</v>
      </c>
      <c r="R18" s="958">
        <v>293</v>
      </c>
      <c r="S18" s="958">
        <v>1520</v>
      </c>
      <c r="T18" s="958">
        <v>5665</v>
      </c>
      <c r="U18" s="958">
        <v>23329</v>
      </c>
      <c r="V18" s="958">
        <v>1653</v>
      </c>
      <c r="W18" s="958">
        <v>186</v>
      </c>
      <c r="X18" s="958">
        <v>1515</v>
      </c>
      <c r="Y18" s="958">
        <v>422</v>
      </c>
      <c r="Z18" s="958">
        <v>5882</v>
      </c>
      <c r="AA18" s="958">
        <v>213</v>
      </c>
      <c r="AB18" s="958">
        <v>7</v>
      </c>
      <c r="AC18" s="958">
        <v>0</v>
      </c>
      <c r="AD18" s="958">
        <v>7</v>
      </c>
      <c r="AE18" s="958">
        <v>0</v>
      </c>
      <c r="AF18" s="958">
        <v>0</v>
      </c>
      <c r="AG18" s="958">
        <v>3</v>
      </c>
      <c r="AH18" s="958">
        <v>24</v>
      </c>
      <c r="AI18" s="958">
        <v>61</v>
      </c>
      <c r="AJ18" s="958">
        <v>18</v>
      </c>
      <c r="AK18" s="958">
        <v>921</v>
      </c>
      <c r="AL18" s="958">
        <v>10</v>
      </c>
      <c r="AM18" s="958">
        <v>147</v>
      </c>
      <c r="AN18" s="958">
        <v>74</v>
      </c>
      <c r="AO18" s="958">
        <v>9</v>
      </c>
      <c r="AP18" s="958">
        <v>65</v>
      </c>
      <c r="AQ18" s="959">
        <v>64895</v>
      </c>
      <c r="AR18" s="958">
        <v>7</v>
      </c>
      <c r="AS18" s="958">
        <v>991</v>
      </c>
      <c r="AT18" s="958">
        <v>0</v>
      </c>
      <c r="AU18" s="958">
        <v>0</v>
      </c>
      <c r="AV18" s="958">
        <v>0</v>
      </c>
      <c r="AW18" s="958">
        <v>-2563</v>
      </c>
      <c r="AX18" s="960">
        <v>-1565</v>
      </c>
      <c r="AY18" s="960">
        <v>63330</v>
      </c>
      <c r="AZ18" s="960">
        <v>85901.200000000012</v>
      </c>
      <c r="BA18" s="960">
        <v>84336.200000000012</v>
      </c>
      <c r="BB18" s="960">
        <v>149231.20000000001</v>
      </c>
      <c r="BC18" s="960">
        <v>-62113.100000000006</v>
      </c>
      <c r="BD18" s="960">
        <v>22223.1</v>
      </c>
      <c r="BE18" s="961">
        <v>87118</v>
      </c>
    </row>
    <row r="19" spans="2:57" ht="16.5" customHeight="1">
      <c r="B19" s="166" t="s">
        <v>14</v>
      </c>
      <c r="C19" s="234" t="s">
        <v>139</v>
      </c>
      <c r="D19" s="962">
        <v>650</v>
      </c>
      <c r="E19" s="958">
        <v>34</v>
      </c>
      <c r="F19" s="958">
        <v>5</v>
      </c>
      <c r="G19" s="958">
        <v>163</v>
      </c>
      <c r="H19" s="958">
        <v>673</v>
      </c>
      <c r="I19" s="958">
        <v>151</v>
      </c>
      <c r="J19" s="958">
        <v>506</v>
      </c>
      <c r="K19" s="958">
        <v>1118</v>
      </c>
      <c r="L19" s="958">
        <v>1</v>
      </c>
      <c r="M19" s="958">
        <v>274</v>
      </c>
      <c r="N19" s="958">
        <v>368</v>
      </c>
      <c r="O19" s="958">
        <v>78</v>
      </c>
      <c r="P19" s="958">
        <v>41</v>
      </c>
      <c r="Q19" s="958">
        <v>3593</v>
      </c>
      <c r="R19" s="958">
        <v>307</v>
      </c>
      <c r="S19" s="958">
        <v>2151</v>
      </c>
      <c r="T19" s="958">
        <v>2320</v>
      </c>
      <c r="U19" s="958">
        <v>8083</v>
      </c>
      <c r="V19" s="958">
        <v>868</v>
      </c>
      <c r="W19" s="958">
        <v>98</v>
      </c>
      <c r="X19" s="958">
        <v>490</v>
      </c>
      <c r="Y19" s="958">
        <v>414</v>
      </c>
      <c r="Z19" s="958">
        <v>46579</v>
      </c>
      <c r="AA19" s="958">
        <v>159</v>
      </c>
      <c r="AB19" s="958">
        <v>25</v>
      </c>
      <c r="AC19" s="958">
        <v>8</v>
      </c>
      <c r="AD19" s="958">
        <v>1297</v>
      </c>
      <c r="AE19" s="958">
        <v>21</v>
      </c>
      <c r="AF19" s="958">
        <v>139</v>
      </c>
      <c r="AG19" s="958">
        <v>314</v>
      </c>
      <c r="AH19" s="958">
        <v>92</v>
      </c>
      <c r="AI19" s="958">
        <v>1175</v>
      </c>
      <c r="AJ19" s="958">
        <v>62</v>
      </c>
      <c r="AK19" s="958">
        <v>246</v>
      </c>
      <c r="AL19" s="958">
        <v>107</v>
      </c>
      <c r="AM19" s="958">
        <v>485</v>
      </c>
      <c r="AN19" s="958">
        <v>515</v>
      </c>
      <c r="AO19" s="958">
        <v>4</v>
      </c>
      <c r="AP19" s="958">
        <v>93</v>
      </c>
      <c r="AQ19" s="959">
        <v>73707</v>
      </c>
      <c r="AR19" s="958">
        <v>176</v>
      </c>
      <c r="AS19" s="958">
        <v>1446</v>
      </c>
      <c r="AT19" s="958">
        <v>5</v>
      </c>
      <c r="AU19" s="958">
        <v>0</v>
      </c>
      <c r="AV19" s="958">
        <v>0</v>
      </c>
      <c r="AW19" s="958">
        <v>-1293</v>
      </c>
      <c r="AX19" s="960">
        <v>334</v>
      </c>
      <c r="AY19" s="960">
        <v>74041</v>
      </c>
      <c r="AZ19" s="960">
        <v>44148.7</v>
      </c>
      <c r="BA19" s="960">
        <v>44482.7</v>
      </c>
      <c r="BB19" s="960">
        <v>118189.70000000001</v>
      </c>
      <c r="BC19" s="960">
        <v>-58476.700000000004</v>
      </c>
      <c r="BD19" s="960">
        <v>-13994.000000000002</v>
      </c>
      <c r="BE19" s="961">
        <v>59713</v>
      </c>
    </row>
    <row r="20" spans="2:57" ht="16.5" customHeight="1">
      <c r="B20" s="166" t="s">
        <v>28</v>
      </c>
      <c r="C20" s="234" t="s">
        <v>522</v>
      </c>
      <c r="D20" s="962">
        <v>0</v>
      </c>
      <c r="E20" s="958">
        <v>1</v>
      </c>
      <c r="F20" s="958">
        <v>0</v>
      </c>
      <c r="G20" s="958">
        <v>24</v>
      </c>
      <c r="H20" s="958">
        <v>0</v>
      </c>
      <c r="I20" s="958">
        <v>0</v>
      </c>
      <c r="J20" s="958">
        <v>7</v>
      </c>
      <c r="K20" s="958">
        <v>0</v>
      </c>
      <c r="L20" s="958">
        <v>0</v>
      </c>
      <c r="M20" s="958">
        <v>11</v>
      </c>
      <c r="N20" s="958">
        <v>8</v>
      </c>
      <c r="O20" s="958">
        <v>9</v>
      </c>
      <c r="P20" s="958">
        <v>0</v>
      </c>
      <c r="Q20" s="958">
        <v>62</v>
      </c>
      <c r="R20" s="958">
        <v>1285</v>
      </c>
      <c r="S20" s="958">
        <v>3870</v>
      </c>
      <c r="T20" s="958">
        <v>773</v>
      </c>
      <c r="U20" s="958">
        <v>857</v>
      </c>
      <c r="V20" s="958">
        <v>234</v>
      </c>
      <c r="W20" s="958">
        <v>6</v>
      </c>
      <c r="X20" s="958">
        <v>573</v>
      </c>
      <c r="Y20" s="958">
        <v>145</v>
      </c>
      <c r="Z20" s="958">
        <v>3220</v>
      </c>
      <c r="AA20" s="958">
        <v>0</v>
      </c>
      <c r="AB20" s="958">
        <v>349</v>
      </c>
      <c r="AC20" s="958">
        <v>0</v>
      </c>
      <c r="AD20" s="958">
        <v>3</v>
      </c>
      <c r="AE20" s="958">
        <v>0</v>
      </c>
      <c r="AF20" s="958">
        <v>0</v>
      </c>
      <c r="AG20" s="958">
        <v>13</v>
      </c>
      <c r="AH20" s="958">
        <v>0</v>
      </c>
      <c r="AI20" s="958">
        <v>92</v>
      </c>
      <c r="AJ20" s="958">
        <v>0</v>
      </c>
      <c r="AK20" s="958">
        <v>0</v>
      </c>
      <c r="AL20" s="958">
        <v>0</v>
      </c>
      <c r="AM20" s="958">
        <v>3012</v>
      </c>
      <c r="AN20" s="958">
        <v>2</v>
      </c>
      <c r="AO20" s="958">
        <v>0</v>
      </c>
      <c r="AP20" s="958">
        <v>0</v>
      </c>
      <c r="AQ20" s="959">
        <v>14556</v>
      </c>
      <c r="AR20" s="958">
        <v>0</v>
      </c>
      <c r="AS20" s="958">
        <v>73</v>
      </c>
      <c r="AT20" s="958">
        <v>0</v>
      </c>
      <c r="AU20" s="958">
        <v>496</v>
      </c>
      <c r="AV20" s="958">
        <v>0</v>
      </c>
      <c r="AW20" s="958">
        <v>-155</v>
      </c>
      <c r="AX20" s="960">
        <v>414</v>
      </c>
      <c r="AY20" s="960">
        <v>14970</v>
      </c>
      <c r="AZ20" s="960">
        <v>9167</v>
      </c>
      <c r="BA20" s="960">
        <v>9581</v>
      </c>
      <c r="BB20" s="960">
        <v>24137</v>
      </c>
      <c r="BC20" s="960">
        <v>-14945</v>
      </c>
      <c r="BD20" s="960">
        <v>-5364</v>
      </c>
      <c r="BE20" s="961">
        <v>9192</v>
      </c>
    </row>
    <row r="21" spans="2:57" ht="16.5" customHeight="1">
      <c r="B21" s="166" t="s">
        <v>109</v>
      </c>
      <c r="C21" s="234" t="s">
        <v>523</v>
      </c>
      <c r="D21" s="962">
        <v>0</v>
      </c>
      <c r="E21" s="958">
        <v>6</v>
      </c>
      <c r="F21" s="958">
        <v>0</v>
      </c>
      <c r="G21" s="958">
        <v>13</v>
      </c>
      <c r="H21" s="958">
        <v>0</v>
      </c>
      <c r="I21" s="958">
        <v>0</v>
      </c>
      <c r="J21" s="958">
        <v>8</v>
      </c>
      <c r="K21" s="958">
        <v>0</v>
      </c>
      <c r="L21" s="958">
        <v>1</v>
      </c>
      <c r="M21" s="958">
        <v>84</v>
      </c>
      <c r="N21" s="958">
        <v>17</v>
      </c>
      <c r="O21" s="958">
        <v>12</v>
      </c>
      <c r="P21" s="958">
        <v>0</v>
      </c>
      <c r="Q21" s="958">
        <v>29</v>
      </c>
      <c r="R21" s="958">
        <v>56</v>
      </c>
      <c r="S21" s="958">
        <v>10720</v>
      </c>
      <c r="T21" s="958">
        <v>57</v>
      </c>
      <c r="U21" s="958">
        <v>790</v>
      </c>
      <c r="V21" s="958">
        <v>49</v>
      </c>
      <c r="W21" s="958">
        <v>2</v>
      </c>
      <c r="X21" s="958">
        <v>51</v>
      </c>
      <c r="Y21" s="958">
        <v>24</v>
      </c>
      <c r="Z21" s="958">
        <v>43</v>
      </c>
      <c r="AA21" s="958">
        <v>0</v>
      </c>
      <c r="AB21" s="958">
        <v>9</v>
      </c>
      <c r="AC21" s="958">
        <v>0</v>
      </c>
      <c r="AD21" s="958">
        <v>2</v>
      </c>
      <c r="AE21" s="958">
        <v>0</v>
      </c>
      <c r="AF21" s="958">
        <v>0</v>
      </c>
      <c r="AG21" s="958">
        <v>10</v>
      </c>
      <c r="AH21" s="958">
        <v>0</v>
      </c>
      <c r="AI21" s="958">
        <v>5</v>
      </c>
      <c r="AJ21" s="958">
        <v>0</v>
      </c>
      <c r="AK21" s="958">
        <v>0</v>
      </c>
      <c r="AL21" s="958">
        <v>0</v>
      </c>
      <c r="AM21" s="958">
        <v>4716</v>
      </c>
      <c r="AN21" s="958">
        <v>1</v>
      </c>
      <c r="AO21" s="958">
        <v>0</v>
      </c>
      <c r="AP21" s="958">
        <v>0</v>
      </c>
      <c r="AQ21" s="959">
        <v>16705</v>
      </c>
      <c r="AR21" s="958">
        <v>0</v>
      </c>
      <c r="AS21" s="958">
        <v>33</v>
      </c>
      <c r="AT21" s="958">
        <v>0</v>
      </c>
      <c r="AU21" s="958">
        <v>3784</v>
      </c>
      <c r="AV21" s="958">
        <v>5640.7</v>
      </c>
      <c r="AW21" s="958">
        <v>1130</v>
      </c>
      <c r="AX21" s="960">
        <v>10587.7</v>
      </c>
      <c r="AY21" s="960">
        <v>27292.699999999997</v>
      </c>
      <c r="AZ21" s="960">
        <v>72542.5</v>
      </c>
      <c r="BA21" s="960">
        <v>83130.2</v>
      </c>
      <c r="BB21" s="960">
        <v>99835.199999999997</v>
      </c>
      <c r="BC21" s="960">
        <v>-24187.199999999997</v>
      </c>
      <c r="BD21" s="960">
        <v>58943</v>
      </c>
      <c r="BE21" s="961">
        <v>75648</v>
      </c>
    </row>
    <row r="22" spans="2:57" ht="16.5" customHeight="1">
      <c r="B22" s="166" t="s">
        <v>110</v>
      </c>
      <c r="C22" s="234" t="s">
        <v>524</v>
      </c>
      <c r="D22" s="962">
        <v>4</v>
      </c>
      <c r="E22" s="958">
        <v>1</v>
      </c>
      <c r="F22" s="958">
        <v>0</v>
      </c>
      <c r="G22" s="958">
        <v>0</v>
      </c>
      <c r="H22" s="958">
        <v>0</v>
      </c>
      <c r="I22" s="958">
        <v>0</v>
      </c>
      <c r="J22" s="958">
        <v>0</v>
      </c>
      <c r="K22" s="958">
        <v>0</v>
      </c>
      <c r="L22" s="958">
        <v>0</v>
      </c>
      <c r="M22" s="958">
        <v>0</v>
      </c>
      <c r="N22" s="958">
        <v>0</v>
      </c>
      <c r="O22" s="958">
        <v>0</v>
      </c>
      <c r="P22" s="958">
        <v>0</v>
      </c>
      <c r="Q22" s="958">
        <v>1</v>
      </c>
      <c r="R22" s="958">
        <v>14</v>
      </c>
      <c r="S22" s="958">
        <v>449</v>
      </c>
      <c r="T22" s="958">
        <v>6630</v>
      </c>
      <c r="U22" s="958">
        <v>0</v>
      </c>
      <c r="V22" s="958">
        <v>12</v>
      </c>
      <c r="W22" s="958">
        <v>2</v>
      </c>
      <c r="X22" s="958">
        <v>19</v>
      </c>
      <c r="Y22" s="958">
        <v>3</v>
      </c>
      <c r="Z22" s="958">
        <v>70</v>
      </c>
      <c r="AA22" s="958">
        <v>0</v>
      </c>
      <c r="AB22" s="958">
        <v>3</v>
      </c>
      <c r="AC22" s="958">
        <v>1</v>
      </c>
      <c r="AD22" s="958">
        <v>395</v>
      </c>
      <c r="AE22" s="958">
        <v>2</v>
      </c>
      <c r="AF22" s="958">
        <v>0</v>
      </c>
      <c r="AG22" s="958">
        <v>4</v>
      </c>
      <c r="AH22" s="958">
        <v>16</v>
      </c>
      <c r="AI22" s="958">
        <v>1071</v>
      </c>
      <c r="AJ22" s="958">
        <v>0</v>
      </c>
      <c r="AK22" s="958">
        <v>6579</v>
      </c>
      <c r="AL22" s="958">
        <v>0</v>
      </c>
      <c r="AM22" s="958">
        <v>1378</v>
      </c>
      <c r="AN22" s="958">
        <v>242</v>
      </c>
      <c r="AO22" s="958">
        <v>226</v>
      </c>
      <c r="AP22" s="958">
        <v>0</v>
      </c>
      <c r="AQ22" s="959">
        <v>17122</v>
      </c>
      <c r="AR22" s="958">
        <v>13</v>
      </c>
      <c r="AS22" s="958">
        <v>509</v>
      </c>
      <c r="AT22" s="958">
        <v>2</v>
      </c>
      <c r="AU22" s="958">
        <v>3185</v>
      </c>
      <c r="AV22" s="958">
        <v>3318.6</v>
      </c>
      <c r="AW22" s="958">
        <v>-789</v>
      </c>
      <c r="AX22" s="960">
        <v>6238.5999999999995</v>
      </c>
      <c r="AY22" s="960">
        <v>23360.600000000002</v>
      </c>
      <c r="AZ22" s="960">
        <v>76339</v>
      </c>
      <c r="BA22" s="960">
        <v>82577.599999999991</v>
      </c>
      <c r="BB22" s="960">
        <v>99699.599999999991</v>
      </c>
      <c r="BC22" s="960">
        <v>-20945.600000000002</v>
      </c>
      <c r="BD22" s="960">
        <v>61632</v>
      </c>
      <c r="BE22" s="961">
        <v>78754</v>
      </c>
    </row>
    <row r="23" spans="2:57" ht="16.5" customHeight="1">
      <c r="B23" s="166" t="s">
        <v>111</v>
      </c>
      <c r="C23" s="234" t="s">
        <v>525</v>
      </c>
      <c r="D23" s="962">
        <v>0</v>
      </c>
      <c r="E23" s="958">
        <v>0</v>
      </c>
      <c r="F23" s="958">
        <v>0</v>
      </c>
      <c r="G23" s="958">
        <v>0</v>
      </c>
      <c r="H23" s="958">
        <v>0</v>
      </c>
      <c r="I23" s="958">
        <v>0</v>
      </c>
      <c r="J23" s="958">
        <v>0</v>
      </c>
      <c r="K23" s="958">
        <v>0</v>
      </c>
      <c r="L23" s="958">
        <v>0</v>
      </c>
      <c r="M23" s="958">
        <v>0</v>
      </c>
      <c r="N23" s="958">
        <v>0</v>
      </c>
      <c r="O23" s="958">
        <v>0</v>
      </c>
      <c r="P23" s="958">
        <v>2</v>
      </c>
      <c r="Q23" s="958">
        <v>2</v>
      </c>
      <c r="R23" s="958">
        <v>23</v>
      </c>
      <c r="S23" s="958">
        <v>723</v>
      </c>
      <c r="T23" s="958">
        <v>8946</v>
      </c>
      <c r="U23" s="958">
        <v>110698</v>
      </c>
      <c r="V23" s="958">
        <v>5003</v>
      </c>
      <c r="W23" s="958">
        <v>975</v>
      </c>
      <c r="X23" s="958">
        <v>1117</v>
      </c>
      <c r="Y23" s="958">
        <v>673</v>
      </c>
      <c r="Z23" s="958">
        <v>134</v>
      </c>
      <c r="AA23" s="958">
        <v>1</v>
      </c>
      <c r="AB23" s="958">
        <v>1</v>
      </c>
      <c r="AC23" s="958">
        <v>0</v>
      </c>
      <c r="AD23" s="958">
        <v>15</v>
      </c>
      <c r="AE23" s="958">
        <v>7</v>
      </c>
      <c r="AF23" s="958">
        <v>0</v>
      </c>
      <c r="AG23" s="958">
        <v>1</v>
      </c>
      <c r="AH23" s="958">
        <v>109</v>
      </c>
      <c r="AI23" s="958">
        <v>533</v>
      </c>
      <c r="AJ23" s="958">
        <v>196</v>
      </c>
      <c r="AK23" s="958">
        <v>1</v>
      </c>
      <c r="AL23" s="958">
        <v>0</v>
      </c>
      <c r="AM23" s="958">
        <v>4798</v>
      </c>
      <c r="AN23" s="958">
        <v>4</v>
      </c>
      <c r="AO23" s="958">
        <v>308</v>
      </c>
      <c r="AP23" s="958">
        <v>0</v>
      </c>
      <c r="AQ23" s="959">
        <v>134270</v>
      </c>
      <c r="AR23" s="958">
        <v>2</v>
      </c>
      <c r="AS23" s="958">
        <v>186</v>
      </c>
      <c r="AT23" s="958">
        <v>0</v>
      </c>
      <c r="AU23" s="958">
        <v>0</v>
      </c>
      <c r="AV23" s="958">
        <v>203</v>
      </c>
      <c r="AW23" s="958">
        <v>-225</v>
      </c>
      <c r="AX23" s="960">
        <v>166</v>
      </c>
      <c r="AY23" s="960">
        <v>134436</v>
      </c>
      <c r="AZ23" s="960">
        <v>321118.59999999998</v>
      </c>
      <c r="BA23" s="960">
        <v>321284.59999999998</v>
      </c>
      <c r="BB23" s="960">
        <v>455554.6</v>
      </c>
      <c r="BC23" s="960">
        <v>-117260.59999999999</v>
      </c>
      <c r="BD23" s="960">
        <v>204023.99999999997</v>
      </c>
      <c r="BE23" s="961">
        <v>338294</v>
      </c>
    </row>
    <row r="24" spans="2:57" ht="16.5" customHeight="1">
      <c r="B24" s="166" t="s">
        <v>113</v>
      </c>
      <c r="C24" s="234" t="s">
        <v>526</v>
      </c>
      <c r="D24" s="962">
        <v>3</v>
      </c>
      <c r="E24" s="958">
        <v>0</v>
      </c>
      <c r="F24" s="958">
        <v>5</v>
      </c>
      <c r="G24" s="958">
        <v>0</v>
      </c>
      <c r="H24" s="958">
        <v>0</v>
      </c>
      <c r="I24" s="958">
        <v>0</v>
      </c>
      <c r="J24" s="958">
        <v>3</v>
      </c>
      <c r="K24" s="958">
        <v>0</v>
      </c>
      <c r="L24" s="958">
        <v>0</v>
      </c>
      <c r="M24" s="958">
        <v>1</v>
      </c>
      <c r="N24" s="958">
        <v>1</v>
      </c>
      <c r="O24" s="958">
        <v>0</v>
      </c>
      <c r="P24" s="958">
        <v>0</v>
      </c>
      <c r="Q24" s="958">
        <v>16</v>
      </c>
      <c r="R24" s="958">
        <v>65</v>
      </c>
      <c r="S24" s="958">
        <v>2127</v>
      </c>
      <c r="T24" s="958">
        <v>981</v>
      </c>
      <c r="U24" s="958">
        <v>3297</v>
      </c>
      <c r="V24" s="958">
        <v>3482</v>
      </c>
      <c r="W24" s="958">
        <v>81</v>
      </c>
      <c r="X24" s="958">
        <v>2158</v>
      </c>
      <c r="Y24" s="958">
        <v>207</v>
      </c>
      <c r="Z24" s="958">
        <v>4082</v>
      </c>
      <c r="AA24" s="958">
        <v>1</v>
      </c>
      <c r="AB24" s="958">
        <v>7</v>
      </c>
      <c r="AC24" s="958">
        <v>0</v>
      </c>
      <c r="AD24" s="958">
        <v>97</v>
      </c>
      <c r="AE24" s="958">
        <v>0</v>
      </c>
      <c r="AF24" s="958">
        <v>3</v>
      </c>
      <c r="AG24" s="958">
        <v>42</v>
      </c>
      <c r="AH24" s="958">
        <v>27</v>
      </c>
      <c r="AI24" s="958">
        <v>517</v>
      </c>
      <c r="AJ24" s="958">
        <v>331</v>
      </c>
      <c r="AK24" s="958">
        <v>34</v>
      </c>
      <c r="AL24" s="958">
        <v>0</v>
      </c>
      <c r="AM24" s="958">
        <v>2537</v>
      </c>
      <c r="AN24" s="958">
        <v>24</v>
      </c>
      <c r="AO24" s="958">
        <v>0</v>
      </c>
      <c r="AP24" s="958">
        <v>7</v>
      </c>
      <c r="AQ24" s="959">
        <v>20136</v>
      </c>
      <c r="AR24" s="958">
        <v>399</v>
      </c>
      <c r="AS24" s="958">
        <v>20057.099999999999</v>
      </c>
      <c r="AT24" s="958">
        <v>0</v>
      </c>
      <c r="AU24" s="958">
        <v>844</v>
      </c>
      <c r="AV24" s="958">
        <v>13864.400000000001</v>
      </c>
      <c r="AW24" s="958">
        <v>-1575</v>
      </c>
      <c r="AX24" s="960">
        <v>33589.5</v>
      </c>
      <c r="AY24" s="960">
        <v>53725.5</v>
      </c>
      <c r="AZ24" s="960">
        <v>29414</v>
      </c>
      <c r="BA24" s="960">
        <v>63003.5</v>
      </c>
      <c r="BB24" s="960">
        <v>83139.5</v>
      </c>
      <c r="BC24" s="960">
        <v>-53718.5</v>
      </c>
      <c r="BD24" s="960">
        <v>9285</v>
      </c>
      <c r="BE24" s="961">
        <v>29421</v>
      </c>
    </row>
    <row r="25" spans="2:57" ht="16.5" customHeight="1">
      <c r="B25" s="166" t="s">
        <v>114</v>
      </c>
      <c r="C25" s="234" t="s">
        <v>577</v>
      </c>
      <c r="D25" s="962">
        <v>0</v>
      </c>
      <c r="E25" s="958">
        <v>3</v>
      </c>
      <c r="F25" s="958">
        <v>0</v>
      </c>
      <c r="G25" s="958">
        <v>0</v>
      </c>
      <c r="H25" s="958">
        <v>0</v>
      </c>
      <c r="I25" s="958">
        <v>0</v>
      </c>
      <c r="J25" s="958">
        <v>0</v>
      </c>
      <c r="K25" s="958">
        <v>5</v>
      </c>
      <c r="L25" s="958">
        <v>0</v>
      </c>
      <c r="M25" s="958">
        <v>0</v>
      </c>
      <c r="N25" s="958">
        <v>1</v>
      </c>
      <c r="O25" s="958">
        <v>0</v>
      </c>
      <c r="P25" s="958">
        <v>0</v>
      </c>
      <c r="Q25" s="958">
        <v>2</v>
      </c>
      <c r="R25" s="958">
        <v>2</v>
      </c>
      <c r="S25" s="958">
        <v>24</v>
      </c>
      <c r="T25" s="958">
        <v>1</v>
      </c>
      <c r="U25" s="958">
        <v>10</v>
      </c>
      <c r="V25" s="958">
        <v>0</v>
      </c>
      <c r="W25" s="958">
        <v>48</v>
      </c>
      <c r="X25" s="958">
        <v>0</v>
      </c>
      <c r="Y25" s="958">
        <v>0</v>
      </c>
      <c r="Z25" s="958">
        <v>1024</v>
      </c>
      <c r="AA25" s="958">
        <v>5</v>
      </c>
      <c r="AB25" s="958">
        <v>0</v>
      </c>
      <c r="AC25" s="958">
        <v>2</v>
      </c>
      <c r="AD25" s="958">
        <v>109</v>
      </c>
      <c r="AE25" s="958">
        <v>18</v>
      </c>
      <c r="AF25" s="958">
        <v>9</v>
      </c>
      <c r="AG25" s="958">
        <v>20</v>
      </c>
      <c r="AH25" s="958">
        <v>13</v>
      </c>
      <c r="AI25" s="958">
        <v>555</v>
      </c>
      <c r="AJ25" s="958">
        <v>19</v>
      </c>
      <c r="AK25" s="958">
        <v>9</v>
      </c>
      <c r="AL25" s="958">
        <v>3</v>
      </c>
      <c r="AM25" s="958">
        <v>337</v>
      </c>
      <c r="AN25" s="958">
        <v>19</v>
      </c>
      <c r="AO25" s="958">
        <v>0</v>
      </c>
      <c r="AP25" s="958">
        <v>0</v>
      </c>
      <c r="AQ25" s="959">
        <v>2238</v>
      </c>
      <c r="AR25" s="958">
        <v>201</v>
      </c>
      <c r="AS25" s="958">
        <v>20871</v>
      </c>
      <c r="AT25" s="958">
        <v>0</v>
      </c>
      <c r="AU25" s="958">
        <v>1073</v>
      </c>
      <c r="AV25" s="958">
        <v>6513</v>
      </c>
      <c r="AW25" s="958">
        <v>-332</v>
      </c>
      <c r="AX25" s="960">
        <v>28326</v>
      </c>
      <c r="AY25" s="960">
        <v>30564</v>
      </c>
      <c r="AZ25" s="960">
        <v>3533</v>
      </c>
      <c r="BA25" s="960">
        <v>31859</v>
      </c>
      <c r="BB25" s="960">
        <v>34097</v>
      </c>
      <c r="BC25" s="960">
        <v>-30564</v>
      </c>
      <c r="BD25" s="960">
        <v>1295.0000000000009</v>
      </c>
      <c r="BE25" s="961">
        <v>3533</v>
      </c>
    </row>
    <row r="26" spans="2:57" ht="16.5" customHeight="1">
      <c r="B26" s="166" t="s">
        <v>115</v>
      </c>
      <c r="C26" s="234" t="s">
        <v>140</v>
      </c>
      <c r="D26" s="962">
        <v>0</v>
      </c>
      <c r="E26" s="958">
        <v>0</v>
      </c>
      <c r="F26" s="958">
        <v>139</v>
      </c>
      <c r="G26" s="958">
        <v>1</v>
      </c>
      <c r="H26" s="958">
        <v>0</v>
      </c>
      <c r="I26" s="958">
        <v>0</v>
      </c>
      <c r="J26" s="958">
        <v>0</v>
      </c>
      <c r="K26" s="958">
        <v>0</v>
      </c>
      <c r="L26" s="958">
        <v>0</v>
      </c>
      <c r="M26" s="958">
        <v>0</v>
      </c>
      <c r="N26" s="958">
        <v>0</v>
      </c>
      <c r="O26" s="958">
        <v>0</v>
      </c>
      <c r="P26" s="958">
        <v>0</v>
      </c>
      <c r="Q26" s="958">
        <v>0</v>
      </c>
      <c r="R26" s="958">
        <v>0</v>
      </c>
      <c r="S26" s="958">
        <v>10</v>
      </c>
      <c r="T26" s="958">
        <v>0</v>
      </c>
      <c r="U26" s="958">
        <v>0</v>
      </c>
      <c r="V26" s="958">
        <v>0</v>
      </c>
      <c r="W26" s="958">
        <v>0</v>
      </c>
      <c r="X26" s="958">
        <v>19623</v>
      </c>
      <c r="Y26" s="958">
        <v>0</v>
      </c>
      <c r="Z26" s="958">
        <v>0</v>
      </c>
      <c r="AA26" s="958">
        <v>0</v>
      </c>
      <c r="AB26" s="958">
        <v>0</v>
      </c>
      <c r="AC26" s="958">
        <v>0</v>
      </c>
      <c r="AD26" s="958">
        <v>0</v>
      </c>
      <c r="AE26" s="958">
        <v>0</v>
      </c>
      <c r="AF26" s="958">
        <v>0</v>
      </c>
      <c r="AG26" s="958">
        <v>1785</v>
      </c>
      <c r="AH26" s="958">
        <v>0</v>
      </c>
      <c r="AI26" s="958">
        <v>2338</v>
      </c>
      <c r="AJ26" s="958">
        <v>63</v>
      </c>
      <c r="AK26" s="958">
        <v>0</v>
      </c>
      <c r="AL26" s="958">
        <v>0</v>
      </c>
      <c r="AM26" s="958">
        <v>12643</v>
      </c>
      <c r="AN26" s="958">
        <v>10</v>
      </c>
      <c r="AO26" s="958">
        <v>0</v>
      </c>
      <c r="AP26" s="958">
        <v>0</v>
      </c>
      <c r="AQ26" s="959">
        <v>36612</v>
      </c>
      <c r="AR26" s="958">
        <v>0</v>
      </c>
      <c r="AS26" s="958">
        <v>31809</v>
      </c>
      <c r="AT26" s="958">
        <v>0</v>
      </c>
      <c r="AU26" s="958">
        <v>4140</v>
      </c>
      <c r="AV26" s="958">
        <v>5634</v>
      </c>
      <c r="AW26" s="958">
        <v>-986</v>
      </c>
      <c r="AX26" s="960">
        <v>40597</v>
      </c>
      <c r="AY26" s="960">
        <v>77209</v>
      </c>
      <c r="AZ26" s="960">
        <v>51813</v>
      </c>
      <c r="BA26" s="960">
        <v>92410</v>
      </c>
      <c r="BB26" s="960">
        <v>129022</v>
      </c>
      <c r="BC26" s="960">
        <v>-76785</v>
      </c>
      <c r="BD26" s="960">
        <v>15625</v>
      </c>
      <c r="BE26" s="961">
        <v>52237</v>
      </c>
    </row>
    <row r="27" spans="2:57" ht="16.5" customHeight="1">
      <c r="B27" s="166" t="s">
        <v>116</v>
      </c>
      <c r="C27" s="234" t="s">
        <v>112</v>
      </c>
      <c r="D27" s="962">
        <v>137</v>
      </c>
      <c r="E27" s="958">
        <v>64</v>
      </c>
      <c r="F27" s="958">
        <v>28</v>
      </c>
      <c r="G27" s="958">
        <v>23</v>
      </c>
      <c r="H27" s="958">
        <v>823</v>
      </c>
      <c r="I27" s="958">
        <v>1578</v>
      </c>
      <c r="J27" s="958">
        <v>2171</v>
      </c>
      <c r="K27" s="958">
        <v>369</v>
      </c>
      <c r="L27" s="958">
        <v>8</v>
      </c>
      <c r="M27" s="958">
        <v>146</v>
      </c>
      <c r="N27" s="958">
        <v>312</v>
      </c>
      <c r="O27" s="958">
        <v>108</v>
      </c>
      <c r="P27" s="958">
        <v>3804</v>
      </c>
      <c r="Q27" s="958">
        <v>52</v>
      </c>
      <c r="R27" s="958">
        <v>6</v>
      </c>
      <c r="S27" s="958">
        <v>213</v>
      </c>
      <c r="T27" s="958">
        <v>418</v>
      </c>
      <c r="U27" s="958">
        <v>542</v>
      </c>
      <c r="V27" s="958">
        <v>101</v>
      </c>
      <c r="W27" s="958">
        <v>25</v>
      </c>
      <c r="X27" s="958">
        <v>57</v>
      </c>
      <c r="Y27" s="958">
        <v>2315</v>
      </c>
      <c r="Z27" s="958">
        <v>1807</v>
      </c>
      <c r="AA27" s="958">
        <v>2685</v>
      </c>
      <c r="AB27" s="958">
        <v>107</v>
      </c>
      <c r="AC27" s="958">
        <v>313</v>
      </c>
      <c r="AD27" s="958">
        <v>2987</v>
      </c>
      <c r="AE27" s="958">
        <v>2592</v>
      </c>
      <c r="AF27" s="958">
        <v>8</v>
      </c>
      <c r="AG27" s="958">
        <v>413</v>
      </c>
      <c r="AH27" s="958">
        <v>3165</v>
      </c>
      <c r="AI27" s="958">
        <v>2271</v>
      </c>
      <c r="AJ27" s="958">
        <v>4332</v>
      </c>
      <c r="AK27" s="958">
        <v>2265</v>
      </c>
      <c r="AL27" s="958">
        <v>1526</v>
      </c>
      <c r="AM27" s="958">
        <v>2188</v>
      </c>
      <c r="AN27" s="958">
        <v>1150</v>
      </c>
      <c r="AO27" s="958">
        <v>1242</v>
      </c>
      <c r="AP27" s="958">
        <v>23</v>
      </c>
      <c r="AQ27" s="959">
        <v>42374</v>
      </c>
      <c r="AR27" s="958">
        <v>1166</v>
      </c>
      <c r="AS27" s="958">
        <v>14901.2</v>
      </c>
      <c r="AT27" s="958">
        <v>0</v>
      </c>
      <c r="AU27" s="958">
        <v>20</v>
      </c>
      <c r="AV27" s="958">
        <v>6631.9000000000005</v>
      </c>
      <c r="AW27" s="958">
        <v>-3327.3</v>
      </c>
      <c r="AX27" s="960">
        <v>19391.800000000003</v>
      </c>
      <c r="AY27" s="960">
        <v>61765.8</v>
      </c>
      <c r="AZ27" s="960">
        <v>19667.600000000002</v>
      </c>
      <c r="BA27" s="960">
        <v>39059.399999999994</v>
      </c>
      <c r="BB27" s="960">
        <v>81433.399999999994</v>
      </c>
      <c r="BC27" s="960">
        <v>-52222.400000000001</v>
      </c>
      <c r="BD27" s="960">
        <v>-13163</v>
      </c>
      <c r="BE27" s="961">
        <v>29211</v>
      </c>
    </row>
    <row r="28" spans="2:57" ht="16.5" customHeight="1">
      <c r="B28" s="166" t="s">
        <v>117</v>
      </c>
      <c r="C28" s="234" t="s">
        <v>18</v>
      </c>
      <c r="D28" s="962">
        <v>942</v>
      </c>
      <c r="E28" s="958">
        <v>11</v>
      </c>
      <c r="F28" s="958">
        <v>0</v>
      </c>
      <c r="G28" s="958">
        <v>33</v>
      </c>
      <c r="H28" s="958">
        <v>112</v>
      </c>
      <c r="I28" s="958">
        <v>139</v>
      </c>
      <c r="J28" s="958">
        <v>544</v>
      </c>
      <c r="K28" s="958">
        <v>172</v>
      </c>
      <c r="L28" s="958">
        <v>51</v>
      </c>
      <c r="M28" s="958">
        <v>156</v>
      </c>
      <c r="N28" s="958">
        <v>296</v>
      </c>
      <c r="O28" s="958">
        <v>106</v>
      </c>
      <c r="P28" s="958">
        <v>497</v>
      </c>
      <c r="Q28" s="958">
        <v>275</v>
      </c>
      <c r="R28" s="958">
        <v>26</v>
      </c>
      <c r="S28" s="958">
        <v>180</v>
      </c>
      <c r="T28" s="958">
        <v>161</v>
      </c>
      <c r="U28" s="958">
        <v>1937</v>
      </c>
      <c r="V28" s="958">
        <v>76</v>
      </c>
      <c r="W28" s="958">
        <v>9</v>
      </c>
      <c r="X28" s="958">
        <v>45</v>
      </c>
      <c r="Y28" s="958">
        <v>60</v>
      </c>
      <c r="Z28" s="958">
        <v>447</v>
      </c>
      <c r="AA28" s="958">
        <v>7124</v>
      </c>
      <c r="AB28" s="958">
        <v>1650</v>
      </c>
      <c r="AC28" s="958">
        <v>175</v>
      </c>
      <c r="AD28" s="958">
        <v>2024</v>
      </c>
      <c r="AE28" s="958">
        <v>651</v>
      </c>
      <c r="AF28" s="958">
        <v>6233</v>
      </c>
      <c r="AG28" s="958">
        <v>2884</v>
      </c>
      <c r="AH28" s="958">
        <v>907</v>
      </c>
      <c r="AI28" s="958">
        <v>2928</v>
      </c>
      <c r="AJ28" s="958">
        <v>2017</v>
      </c>
      <c r="AK28" s="958">
        <v>1864</v>
      </c>
      <c r="AL28" s="958">
        <v>83</v>
      </c>
      <c r="AM28" s="958">
        <v>617</v>
      </c>
      <c r="AN28" s="958">
        <v>619</v>
      </c>
      <c r="AO28" s="958">
        <v>0</v>
      </c>
      <c r="AP28" s="958">
        <v>444</v>
      </c>
      <c r="AQ28" s="959">
        <v>36495</v>
      </c>
      <c r="AR28" s="958">
        <v>0</v>
      </c>
      <c r="AS28" s="958">
        <v>0</v>
      </c>
      <c r="AT28" s="958">
        <v>0</v>
      </c>
      <c r="AU28" s="958">
        <v>252861</v>
      </c>
      <c r="AV28" s="958">
        <v>293884</v>
      </c>
      <c r="AW28" s="958">
        <v>0</v>
      </c>
      <c r="AX28" s="960">
        <v>546745</v>
      </c>
      <c r="AY28" s="960">
        <v>583240</v>
      </c>
      <c r="AZ28" s="960">
        <v>0</v>
      </c>
      <c r="BA28" s="960">
        <v>546745</v>
      </c>
      <c r="BB28" s="960">
        <v>583240</v>
      </c>
      <c r="BC28" s="960">
        <v>0</v>
      </c>
      <c r="BD28" s="960">
        <v>546745</v>
      </c>
      <c r="BE28" s="961">
        <v>583240</v>
      </c>
    </row>
    <row r="29" spans="2:57" ht="16.5" customHeight="1">
      <c r="B29" s="166" t="s">
        <v>118</v>
      </c>
      <c r="C29" s="234" t="s">
        <v>141</v>
      </c>
      <c r="D29" s="962">
        <v>2541</v>
      </c>
      <c r="E29" s="958">
        <v>178</v>
      </c>
      <c r="F29" s="958">
        <v>8</v>
      </c>
      <c r="G29" s="958">
        <v>432</v>
      </c>
      <c r="H29" s="958">
        <v>1612</v>
      </c>
      <c r="I29" s="958">
        <v>986</v>
      </c>
      <c r="J29" s="958">
        <v>5641</v>
      </c>
      <c r="K29" s="958">
        <v>1416</v>
      </c>
      <c r="L29" s="958">
        <v>143</v>
      </c>
      <c r="M29" s="958">
        <v>871</v>
      </c>
      <c r="N29" s="958">
        <v>1663</v>
      </c>
      <c r="O29" s="958">
        <v>1593</v>
      </c>
      <c r="P29" s="958">
        <v>9141</v>
      </c>
      <c r="Q29" s="958">
        <v>979</v>
      </c>
      <c r="R29" s="958">
        <v>152</v>
      </c>
      <c r="S29" s="958">
        <v>833</v>
      </c>
      <c r="T29" s="958">
        <v>1012</v>
      </c>
      <c r="U29" s="958">
        <v>8633</v>
      </c>
      <c r="V29" s="958">
        <v>272</v>
      </c>
      <c r="W29" s="958">
        <v>20</v>
      </c>
      <c r="X29" s="958">
        <v>687</v>
      </c>
      <c r="Y29" s="958">
        <v>527</v>
      </c>
      <c r="Z29" s="958">
        <v>1397</v>
      </c>
      <c r="AA29" s="958">
        <v>45651</v>
      </c>
      <c r="AB29" s="958">
        <v>1781</v>
      </c>
      <c r="AC29" s="958">
        <v>4069</v>
      </c>
      <c r="AD29" s="958">
        <v>14735</v>
      </c>
      <c r="AE29" s="958">
        <v>969</v>
      </c>
      <c r="AF29" s="958">
        <v>758</v>
      </c>
      <c r="AG29" s="958">
        <v>1909</v>
      </c>
      <c r="AH29" s="958">
        <v>1528</v>
      </c>
      <c r="AI29" s="958">
        <v>3674</v>
      </c>
      <c r="AJ29" s="958">
        <v>5413</v>
      </c>
      <c r="AK29" s="958">
        <v>8084</v>
      </c>
      <c r="AL29" s="958">
        <v>167</v>
      </c>
      <c r="AM29" s="958">
        <v>1895</v>
      </c>
      <c r="AN29" s="958">
        <v>6513</v>
      </c>
      <c r="AO29" s="958">
        <v>0</v>
      </c>
      <c r="AP29" s="958">
        <v>83</v>
      </c>
      <c r="AQ29" s="959">
        <v>137966</v>
      </c>
      <c r="AR29" s="958">
        <v>33</v>
      </c>
      <c r="AS29" s="958">
        <v>36499</v>
      </c>
      <c r="AT29" s="958">
        <v>0</v>
      </c>
      <c r="AU29" s="958">
        <v>0</v>
      </c>
      <c r="AV29" s="958">
        <v>0</v>
      </c>
      <c r="AW29" s="958">
        <v>0</v>
      </c>
      <c r="AX29" s="960">
        <v>36532</v>
      </c>
      <c r="AY29" s="960">
        <v>174498</v>
      </c>
      <c r="AZ29" s="960">
        <v>256931</v>
      </c>
      <c r="BA29" s="960">
        <v>293463</v>
      </c>
      <c r="BB29" s="960">
        <v>431429</v>
      </c>
      <c r="BC29" s="960">
        <v>-33795</v>
      </c>
      <c r="BD29" s="960">
        <v>259668</v>
      </c>
      <c r="BE29" s="961">
        <v>397634</v>
      </c>
    </row>
    <row r="30" spans="2:57" ht="16.5" customHeight="1">
      <c r="B30" s="166" t="s">
        <v>119</v>
      </c>
      <c r="C30" s="234" t="s">
        <v>527</v>
      </c>
      <c r="D30" s="962">
        <v>68</v>
      </c>
      <c r="E30" s="958">
        <v>7</v>
      </c>
      <c r="F30" s="958">
        <v>0</v>
      </c>
      <c r="G30" s="958">
        <v>27</v>
      </c>
      <c r="H30" s="958">
        <v>248</v>
      </c>
      <c r="I30" s="958">
        <v>59</v>
      </c>
      <c r="J30" s="958">
        <v>368</v>
      </c>
      <c r="K30" s="958">
        <v>229</v>
      </c>
      <c r="L30" s="958">
        <v>4</v>
      </c>
      <c r="M30" s="958">
        <v>22</v>
      </c>
      <c r="N30" s="958">
        <v>40</v>
      </c>
      <c r="O30" s="958">
        <v>27</v>
      </c>
      <c r="P30" s="958">
        <v>105</v>
      </c>
      <c r="Q30" s="958">
        <v>25</v>
      </c>
      <c r="R30" s="958">
        <v>8</v>
      </c>
      <c r="S30" s="958">
        <v>49</v>
      </c>
      <c r="T30" s="958">
        <v>32</v>
      </c>
      <c r="U30" s="958">
        <v>352</v>
      </c>
      <c r="V30" s="958">
        <v>13</v>
      </c>
      <c r="W30" s="958">
        <v>0</v>
      </c>
      <c r="X30" s="958">
        <v>15</v>
      </c>
      <c r="Y30" s="958">
        <v>18</v>
      </c>
      <c r="Z30" s="958">
        <v>490</v>
      </c>
      <c r="AA30" s="958">
        <v>184</v>
      </c>
      <c r="AB30" s="958">
        <v>2850</v>
      </c>
      <c r="AC30" s="958">
        <v>475</v>
      </c>
      <c r="AD30" s="958">
        <v>1516</v>
      </c>
      <c r="AE30" s="958">
        <v>216</v>
      </c>
      <c r="AF30" s="958">
        <v>75</v>
      </c>
      <c r="AG30" s="958">
        <v>1472</v>
      </c>
      <c r="AH30" s="958">
        <v>557</v>
      </c>
      <c r="AI30" s="958">
        <v>1312</v>
      </c>
      <c r="AJ30" s="958">
        <v>2994</v>
      </c>
      <c r="AK30" s="958">
        <v>2940</v>
      </c>
      <c r="AL30" s="958">
        <v>88</v>
      </c>
      <c r="AM30" s="958">
        <v>383</v>
      </c>
      <c r="AN30" s="958">
        <v>1844</v>
      </c>
      <c r="AO30" s="958">
        <v>0</v>
      </c>
      <c r="AP30" s="958">
        <v>25</v>
      </c>
      <c r="AQ30" s="959">
        <v>19137</v>
      </c>
      <c r="AR30" s="958">
        <v>15</v>
      </c>
      <c r="AS30" s="958">
        <v>16067.7</v>
      </c>
      <c r="AT30" s="958">
        <v>-1232</v>
      </c>
      <c r="AU30" s="958">
        <v>0</v>
      </c>
      <c r="AV30" s="958">
        <v>0</v>
      </c>
      <c r="AW30" s="958">
        <v>0</v>
      </c>
      <c r="AX30" s="960">
        <v>14850.7</v>
      </c>
      <c r="AY30" s="960">
        <v>33987.699999999997</v>
      </c>
      <c r="AZ30" s="960">
        <v>24</v>
      </c>
      <c r="BA30" s="960">
        <v>14874.7</v>
      </c>
      <c r="BB30" s="960">
        <v>34011.699999999997</v>
      </c>
      <c r="BC30" s="960">
        <v>-1.7</v>
      </c>
      <c r="BD30" s="960">
        <v>14873</v>
      </c>
      <c r="BE30" s="961">
        <v>34010</v>
      </c>
    </row>
    <row r="31" spans="2:57" ht="16.5" customHeight="1">
      <c r="B31" s="166" t="s">
        <v>120</v>
      </c>
      <c r="C31" s="234" t="s">
        <v>528</v>
      </c>
      <c r="D31" s="962">
        <v>24</v>
      </c>
      <c r="E31" s="958">
        <v>3</v>
      </c>
      <c r="F31" s="958">
        <v>0</v>
      </c>
      <c r="G31" s="958">
        <v>27</v>
      </c>
      <c r="H31" s="958">
        <v>185</v>
      </c>
      <c r="I31" s="958">
        <v>33</v>
      </c>
      <c r="J31" s="958">
        <v>137</v>
      </c>
      <c r="K31" s="958">
        <v>229</v>
      </c>
      <c r="L31" s="958">
        <v>0</v>
      </c>
      <c r="M31" s="958">
        <v>2</v>
      </c>
      <c r="N31" s="958">
        <v>130</v>
      </c>
      <c r="O31" s="958">
        <v>1</v>
      </c>
      <c r="P31" s="958">
        <v>3</v>
      </c>
      <c r="Q31" s="958">
        <v>7</v>
      </c>
      <c r="R31" s="958">
        <v>4</v>
      </c>
      <c r="S31" s="958">
        <v>1</v>
      </c>
      <c r="T31" s="958">
        <v>19</v>
      </c>
      <c r="U31" s="958">
        <v>319</v>
      </c>
      <c r="V31" s="958">
        <v>10</v>
      </c>
      <c r="W31" s="958">
        <v>1</v>
      </c>
      <c r="X31" s="958">
        <v>7</v>
      </c>
      <c r="Y31" s="958">
        <v>8</v>
      </c>
      <c r="Z31" s="958">
        <v>1911</v>
      </c>
      <c r="AA31" s="958">
        <v>6127</v>
      </c>
      <c r="AB31" s="958">
        <v>100</v>
      </c>
      <c r="AC31" s="958">
        <v>0</v>
      </c>
      <c r="AD31" s="958">
        <v>829</v>
      </c>
      <c r="AE31" s="958">
        <v>822</v>
      </c>
      <c r="AF31" s="958">
        <v>4</v>
      </c>
      <c r="AG31" s="958">
        <v>1121</v>
      </c>
      <c r="AH31" s="958">
        <v>1739</v>
      </c>
      <c r="AI31" s="958">
        <v>11135</v>
      </c>
      <c r="AJ31" s="958">
        <v>2828</v>
      </c>
      <c r="AK31" s="958">
        <v>3164</v>
      </c>
      <c r="AL31" s="958">
        <v>2</v>
      </c>
      <c r="AM31" s="958">
        <v>826</v>
      </c>
      <c r="AN31" s="958">
        <v>4720</v>
      </c>
      <c r="AO31" s="958">
        <v>0</v>
      </c>
      <c r="AP31" s="958">
        <v>382</v>
      </c>
      <c r="AQ31" s="959">
        <v>36860</v>
      </c>
      <c r="AR31" s="958">
        <v>0</v>
      </c>
      <c r="AS31" s="958">
        <v>18770.5</v>
      </c>
      <c r="AT31" s="958">
        <v>6089</v>
      </c>
      <c r="AU31" s="958">
        <v>0</v>
      </c>
      <c r="AV31" s="958">
        <v>0</v>
      </c>
      <c r="AW31" s="958">
        <v>0</v>
      </c>
      <c r="AX31" s="960">
        <v>24859.5</v>
      </c>
      <c r="AY31" s="960">
        <v>61719.5</v>
      </c>
      <c r="AZ31" s="960">
        <v>13</v>
      </c>
      <c r="BA31" s="960">
        <v>24872.5</v>
      </c>
      <c r="BB31" s="960">
        <v>61732.5</v>
      </c>
      <c r="BC31" s="960">
        <v>-2915.5</v>
      </c>
      <c r="BD31" s="960">
        <v>21957</v>
      </c>
      <c r="BE31" s="961">
        <v>58817</v>
      </c>
    </row>
    <row r="32" spans="2:57" ht="16.5" customHeight="1">
      <c r="B32" s="166" t="s">
        <v>121</v>
      </c>
      <c r="C32" s="234" t="s">
        <v>19</v>
      </c>
      <c r="D32" s="962">
        <v>11458</v>
      </c>
      <c r="E32" s="958">
        <v>453</v>
      </c>
      <c r="F32" s="958">
        <v>107</v>
      </c>
      <c r="G32" s="958">
        <v>115</v>
      </c>
      <c r="H32" s="958">
        <v>8019</v>
      </c>
      <c r="I32" s="958">
        <v>4516</v>
      </c>
      <c r="J32" s="958">
        <v>7617</v>
      </c>
      <c r="K32" s="958">
        <v>3369</v>
      </c>
      <c r="L32" s="958">
        <v>170</v>
      </c>
      <c r="M32" s="958">
        <v>1738</v>
      </c>
      <c r="N32" s="958">
        <v>1304</v>
      </c>
      <c r="O32" s="958">
        <v>523</v>
      </c>
      <c r="P32" s="958">
        <v>922</v>
      </c>
      <c r="Q32" s="958">
        <v>1724</v>
      </c>
      <c r="R32" s="958">
        <v>335</v>
      </c>
      <c r="S32" s="958">
        <v>2976</v>
      </c>
      <c r="T32" s="958">
        <v>4101</v>
      </c>
      <c r="U32" s="958">
        <v>12874</v>
      </c>
      <c r="V32" s="958">
        <v>1554</v>
      </c>
      <c r="W32" s="958">
        <v>173</v>
      </c>
      <c r="X32" s="958">
        <v>2459</v>
      </c>
      <c r="Y32" s="958">
        <v>2198</v>
      </c>
      <c r="Z32" s="958">
        <v>27218</v>
      </c>
      <c r="AA32" s="958">
        <v>1740</v>
      </c>
      <c r="AB32" s="958">
        <v>604</v>
      </c>
      <c r="AC32" s="958">
        <v>1027</v>
      </c>
      <c r="AD32" s="958">
        <v>4923</v>
      </c>
      <c r="AE32" s="958">
        <v>955</v>
      </c>
      <c r="AF32" s="958">
        <v>476</v>
      </c>
      <c r="AG32" s="958">
        <v>10657</v>
      </c>
      <c r="AH32" s="958">
        <v>1559</v>
      </c>
      <c r="AI32" s="958">
        <v>3086</v>
      </c>
      <c r="AJ32" s="958">
        <v>4748</v>
      </c>
      <c r="AK32" s="958">
        <v>27066</v>
      </c>
      <c r="AL32" s="958">
        <v>1567</v>
      </c>
      <c r="AM32" s="958">
        <v>7543</v>
      </c>
      <c r="AN32" s="958">
        <v>13124</v>
      </c>
      <c r="AO32" s="958">
        <v>2302</v>
      </c>
      <c r="AP32" s="958">
        <v>123</v>
      </c>
      <c r="AQ32" s="959">
        <v>177423</v>
      </c>
      <c r="AR32" s="958">
        <v>9503</v>
      </c>
      <c r="AS32" s="958">
        <v>252392</v>
      </c>
      <c r="AT32" s="958">
        <v>87</v>
      </c>
      <c r="AU32" s="958">
        <v>0</v>
      </c>
      <c r="AV32" s="958">
        <v>0</v>
      </c>
      <c r="AW32" s="958">
        <v>7445</v>
      </c>
      <c r="AX32" s="960">
        <v>269427</v>
      </c>
      <c r="AY32" s="960">
        <v>446850</v>
      </c>
      <c r="AZ32" s="960">
        <v>275852</v>
      </c>
      <c r="BA32" s="960">
        <v>545279</v>
      </c>
      <c r="BB32" s="960">
        <v>722702</v>
      </c>
      <c r="BC32" s="960">
        <v>-209718</v>
      </c>
      <c r="BD32" s="960">
        <v>335561</v>
      </c>
      <c r="BE32" s="961">
        <v>512984</v>
      </c>
    </row>
    <row r="33" spans="2:57" ht="16.5" customHeight="1">
      <c r="B33" s="166" t="s">
        <v>122</v>
      </c>
      <c r="C33" s="234" t="s">
        <v>20</v>
      </c>
      <c r="D33" s="962">
        <v>1488</v>
      </c>
      <c r="E33" s="958">
        <v>330</v>
      </c>
      <c r="F33" s="958">
        <v>30</v>
      </c>
      <c r="G33" s="958">
        <v>422</v>
      </c>
      <c r="H33" s="958">
        <v>848</v>
      </c>
      <c r="I33" s="958">
        <v>1139</v>
      </c>
      <c r="J33" s="958">
        <v>1088</v>
      </c>
      <c r="K33" s="958">
        <v>564</v>
      </c>
      <c r="L33" s="958">
        <v>12</v>
      </c>
      <c r="M33" s="958">
        <v>153</v>
      </c>
      <c r="N33" s="958">
        <v>470</v>
      </c>
      <c r="O33" s="958">
        <v>140</v>
      </c>
      <c r="P33" s="958">
        <v>603</v>
      </c>
      <c r="Q33" s="958">
        <v>724</v>
      </c>
      <c r="R33" s="958">
        <v>63</v>
      </c>
      <c r="S33" s="958">
        <v>530</v>
      </c>
      <c r="T33" s="958">
        <v>1156</v>
      </c>
      <c r="U33" s="958">
        <v>2412</v>
      </c>
      <c r="V33" s="958">
        <v>215</v>
      </c>
      <c r="W33" s="958">
        <v>18</v>
      </c>
      <c r="X33" s="958">
        <v>226</v>
      </c>
      <c r="Y33" s="958">
        <v>623</v>
      </c>
      <c r="Z33" s="958">
        <v>7118</v>
      </c>
      <c r="AA33" s="958">
        <v>8692</v>
      </c>
      <c r="AB33" s="958">
        <v>598</v>
      </c>
      <c r="AC33" s="958">
        <v>1445</v>
      </c>
      <c r="AD33" s="958">
        <v>9347</v>
      </c>
      <c r="AE33" s="958">
        <v>14577</v>
      </c>
      <c r="AF33" s="958">
        <v>30285</v>
      </c>
      <c r="AG33" s="958">
        <v>8073</v>
      </c>
      <c r="AH33" s="958">
        <v>1308</v>
      </c>
      <c r="AI33" s="958">
        <v>5589</v>
      </c>
      <c r="AJ33" s="958">
        <v>3062</v>
      </c>
      <c r="AK33" s="958">
        <v>5237</v>
      </c>
      <c r="AL33" s="958">
        <v>966</v>
      </c>
      <c r="AM33" s="958">
        <v>2965</v>
      </c>
      <c r="AN33" s="958">
        <v>2689</v>
      </c>
      <c r="AO33" s="958">
        <v>0</v>
      </c>
      <c r="AP33" s="958">
        <v>1052</v>
      </c>
      <c r="AQ33" s="959">
        <v>116257</v>
      </c>
      <c r="AR33" s="958">
        <v>2</v>
      </c>
      <c r="AS33" s="958">
        <v>102816.9</v>
      </c>
      <c r="AT33" s="958">
        <v>0</v>
      </c>
      <c r="AU33" s="958">
        <v>0</v>
      </c>
      <c r="AV33" s="958">
        <v>0</v>
      </c>
      <c r="AW33" s="958">
        <v>0</v>
      </c>
      <c r="AX33" s="960">
        <v>102818.9</v>
      </c>
      <c r="AY33" s="960">
        <v>219075.9</v>
      </c>
      <c r="AZ33" s="960">
        <v>3172</v>
      </c>
      <c r="BA33" s="960">
        <v>105990.9</v>
      </c>
      <c r="BB33" s="960">
        <v>222247.9</v>
      </c>
      <c r="BC33" s="960">
        <v>-41491.9</v>
      </c>
      <c r="BD33" s="960">
        <v>64499</v>
      </c>
      <c r="BE33" s="961">
        <v>180756</v>
      </c>
    </row>
    <row r="34" spans="2:57" ht="16.5" customHeight="1">
      <c r="B34" s="166" t="s">
        <v>123</v>
      </c>
      <c r="C34" s="234" t="s">
        <v>21</v>
      </c>
      <c r="D34" s="962">
        <v>56</v>
      </c>
      <c r="E34" s="958">
        <v>44</v>
      </c>
      <c r="F34" s="958">
        <v>2</v>
      </c>
      <c r="G34" s="958">
        <v>166</v>
      </c>
      <c r="H34" s="958">
        <v>499</v>
      </c>
      <c r="I34" s="958">
        <v>348</v>
      </c>
      <c r="J34" s="958">
        <v>249</v>
      </c>
      <c r="K34" s="958">
        <v>324</v>
      </c>
      <c r="L34" s="958">
        <v>15</v>
      </c>
      <c r="M34" s="958">
        <v>139</v>
      </c>
      <c r="N34" s="958">
        <v>197</v>
      </c>
      <c r="O34" s="958">
        <v>45</v>
      </c>
      <c r="P34" s="958">
        <v>55</v>
      </c>
      <c r="Q34" s="958">
        <v>325</v>
      </c>
      <c r="R34" s="958">
        <v>39</v>
      </c>
      <c r="S34" s="958">
        <v>272</v>
      </c>
      <c r="T34" s="958">
        <v>173</v>
      </c>
      <c r="U34" s="958">
        <v>699</v>
      </c>
      <c r="V34" s="958">
        <v>55</v>
      </c>
      <c r="W34" s="958">
        <v>8</v>
      </c>
      <c r="X34" s="958">
        <v>30</v>
      </c>
      <c r="Y34" s="958">
        <v>105</v>
      </c>
      <c r="Z34" s="958">
        <v>2477</v>
      </c>
      <c r="AA34" s="958">
        <v>2672</v>
      </c>
      <c r="AB34" s="958">
        <v>42</v>
      </c>
      <c r="AC34" s="958">
        <v>86</v>
      </c>
      <c r="AD34" s="958">
        <v>18811</v>
      </c>
      <c r="AE34" s="958">
        <v>3178</v>
      </c>
      <c r="AF34" s="958">
        <v>15759</v>
      </c>
      <c r="AG34" s="958">
        <v>7123</v>
      </c>
      <c r="AH34" s="958">
        <v>3296</v>
      </c>
      <c r="AI34" s="958">
        <v>1182</v>
      </c>
      <c r="AJ34" s="958">
        <v>1765</v>
      </c>
      <c r="AK34" s="958">
        <v>11168</v>
      </c>
      <c r="AL34" s="958">
        <v>770</v>
      </c>
      <c r="AM34" s="958">
        <v>3501</v>
      </c>
      <c r="AN34" s="958">
        <v>7329</v>
      </c>
      <c r="AO34" s="958">
        <v>0</v>
      </c>
      <c r="AP34" s="958">
        <v>582</v>
      </c>
      <c r="AQ34" s="959">
        <v>83586</v>
      </c>
      <c r="AR34" s="958">
        <v>0</v>
      </c>
      <c r="AS34" s="958">
        <v>382178</v>
      </c>
      <c r="AT34" s="958">
        <v>41</v>
      </c>
      <c r="AU34" s="958">
        <v>0</v>
      </c>
      <c r="AV34" s="958">
        <v>0</v>
      </c>
      <c r="AW34" s="958">
        <v>0</v>
      </c>
      <c r="AX34" s="960">
        <v>382219</v>
      </c>
      <c r="AY34" s="960">
        <v>465805</v>
      </c>
      <c r="AZ34" s="960">
        <v>5</v>
      </c>
      <c r="BA34" s="960">
        <v>382224</v>
      </c>
      <c r="BB34" s="960">
        <v>465810</v>
      </c>
      <c r="BC34" s="960">
        <v>-53166</v>
      </c>
      <c r="BD34" s="960">
        <v>329058</v>
      </c>
      <c r="BE34" s="961">
        <v>412644</v>
      </c>
    </row>
    <row r="35" spans="2:57" ht="16.5" customHeight="1">
      <c r="B35" s="166" t="s">
        <v>124</v>
      </c>
      <c r="C35" s="234" t="s">
        <v>529</v>
      </c>
      <c r="D35" s="962">
        <v>13054</v>
      </c>
      <c r="E35" s="958">
        <v>1858</v>
      </c>
      <c r="F35" s="958">
        <v>114</v>
      </c>
      <c r="G35" s="958">
        <v>1381</v>
      </c>
      <c r="H35" s="958">
        <v>4595</v>
      </c>
      <c r="I35" s="958">
        <v>1275</v>
      </c>
      <c r="J35" s="958">
        <v>5299</v>
      </c>
      <c r="K35" s="958">
        <v>1716</v>
      </c>
      <c r="L35" s="958">
        <v>523</v>
      </c>
      <c r="M35" s="958">
        <v>599</v>
      </c>
      <c r="N35" s="958">
        <v>3242</v>
      </c>
      <c r="O35" s="958">
        <v>603</v>
      </c>
      <c r="P35" s="958">
        <v>2940</v>
      </c>
      <c r="Q35" s="958">
        <v>1719</v>
      </c>
      <c r="R35" s="958">
        <v>194</v>
      </c>
      <c r="S35" s="958">
        <v>1373</v>
      </c>
      <c r="T35" s="958">
        <v>1977</v>
      </c>
      <c r="U35" s="958">
        <v>4861</v>
      </c>
      <c r="V35" s="958">
        <v>596</v>
      </c>
      <c r="W35" s="958">
        <v>56</v>
      </c>
      <c r="X35" s="958">
        <v>804</v>
      </c>
      <c r="Y35" s="958">
        <v>2772</v>
      </c>
      <c r="Z35" s="958">
        <v>23803</v>
      </c>
      <c r="AA35" s="958">
        <v>10050</v>
      </c>
      <c r="AB35" s="958">
        <v>742</v>
      </c>
      <c r="AC35" s="958">
        <v>4488</v>
      </c>
      <c r="AD35" s="958">
        <v>62788</v>
      </c>
      <c r="AE35" s="958">
        <v>6229</v>
      </c>
      <c r="AF35" s="958">
        <v>684</v>
      </c>
      <c r="AG35" s="958">
        <v>28428</v>
      </c>
      <c r="AH35" s="958">
        <v>4072</v>
      </c>
      <c r="AI35" s="958">
        <v>11076</v>
      </c>
      <c r="AJ35" s="958">
        <v>10040</v>
      </c>
      <c r="AK35" s="958">
        <v>10718</v>
      </c>
      <c r="AL35" s="958">
        <v>1682</v>
      </c>
      <c r="AM35" s="958">
        <v>5354</v>
      </c>
      <c r="AN35" s="958">
        <v>8226</v>
      </c>
      <c r="AO35" s="958">
        <v>593</v>
      </c>
      <c r="AP35" s="958">
        <v>1550</v>
      </c>
      <c r="AQ35" s="959">
        <v>242074</v>
      </c>
      <c r="AR35" s="958">
        <v>2133</v>
      </c>
      <c r="AS35" s="958">
        <v>58043.5</v>
      </c>
      <c r="AT35" s="958">
        <v>746</v>
      </c>
      <c r="AU35" s="958">
        <v>3485</v>
      </c>
      <c r="AV35" s="958">
        <v>509</v>
      </c>
      <c r="AW35" s="958">
        <v>1605</v>
      </c>
      <c r="AX35" s="960">
        <v>66521.5</v>
      </c>
      <c r="AY35" s="960">
        <v>308595.5</v>
      </c>
      <c r="AZ35" s="960">
        <v>83138.3</v>
      </c>
      <c r="BA35" s="960">
        <v>149659.79999999999</v>
      </c>
      <c r="BB35" s="960">
        <v>391733.8</v>
      </c>
      <c r="BC35" s="960">
        <v>-98399.8</v>
      </c>
      <c r="BD35" s="960">
        <v>51260</v>
      </c>
      <c r="BE35" s="961">
        <v>293334</v>
      </c>
    </row>
    <row r="36" spans="2:57" ht="16.5" customHeight="1">
      <c r="B36" s="166" t="s">
        <v>125</v>
      </c>
      <c r="C36" s="234" t="s">
        <v>530</v>
      </c>
      <c r="D36" s="962">
        <v>689</v>
      </c>
      <c r="E36" s="958">
        <v>82</v>
      </c>
      <c r="F36" s="958">
        <v>13</v>
      </c>
      <c r="G36" s="958">
        <v>101</v>
      </c>
      <c r="H36" s="958">
        <v>585</v>
      </c>
      <c r="I36" s="958">
        <v>263</v>
      </c>
      <c r="J36" s="958">
        <v>502</v>
      </c>
      <c r="K36" s="958">
        <v>1061</v>
      </c>
      <c r="L36" s="958">
        <v>26</v>
      </c>
      <c r="M36" s="958">
        <v>123</v>
      </c>
      <c r="N36" s="958">
        <v>191</v>
      </c>
      <c r="O36" s="958">
        <v>76</v>
      </c>
      <c r="P36" s="958">
        <v>195</v>
      </c>
      <c r="Q36" s="958">
        <v>557</v>
      </c>
      <c r="R36" s="958">
        <v>59</v>
      </c>
      <c r="S36" s="958">
        <v>731</v>
      </c>
      <c r="T36" s="958">
        <v>459</v>
      </c>
      <c r="U36" s="958">
        <v>1747</v>
      </c>
      <c r="V36" s="958">
        <v>272</v>
      </c>
      <c r="W36" s="958">
        <v>25</v>
      </c>
      <c r="X36" s="958">
        <v>133</v>
      </c>
      <c r="Y36" s="958">
        <v>144</v>
      </c>
      <c r="Z36" s="958">
        <v>4717</v>
      </c>
      <c r="AA36" s="958">
        <v>4691</v>
      </c>
      <c r="AB36" s="958">
        <v>1150</v>
      </c>
      <c r="AC36" s="958">
        <v>579</v>
      </c>
      <c r="AD36" s="958">
        <v>22012</v>
      </c>
      <c r="AE36" s="958">
        <v>10109</v>
      </c>
      <c r="AF36" s="958">
        <v>594</v>
      </c>
      <c r="AG36" s="958">
        <v>1986</v>
      </c>
      <c r="AH36" s="958">
        <v>41067</v>
      </c>
      <c r="AI36" s="958">
        <v>9653</v>
      </c>
      <c r="AJ36" s="958">
        <v>8127</v>
      </c>
      <c r="AK36" s="958">
        <v>8195</v>
      </c>
      <c r="AL36" s="958">
        <v>2822</v>
      </c>
      <c r="AM36" s="958">
        <v>13065</v>
      </c>
      <c r="AN36" s="958">
        <v>4824</v>
      </c>
      <c r="AO36" s="958">
        <v>0</v>
      </c>
      <c r="AP36" s="958">
        <v>1322</v>
      </c>
      <c r="AQ36" s="959">
        <v>142947</v>
      </c>
      <c r="AR36" s="958">
        <v>1053</v>
      </c>
      <c r="AS36" s="958">
        <v>89856.5</v>
      </c>
      <c r="AT36" s="958">
        <v>367</v>
      </c>
      <c r="AU36" s="958">
        <v>0</v>
      </c>
      <c r="AV36" s="958">
        <v>0</v>
      </c>
      <c r="AW36" s="958">
        <v>-1864</v>
      </c>
      <c r="AX36" s="960">
        <v>89412.5</v>
      </c>
      <c r="AY36" s="960">
        <v>232359.5</v>
      </c>
      <c r="AZ36" s="960">
        <v>49861.200000000004</v>
      </c>
      <c r="BA36" s="960">
        <v>139273.70000000001</v>
      </c>
      <c r="BB36" s="960">
        <v>282220.7</v>
      </c>
      <c r="BC36" s="960">
        <v>-99522.7</v>
      </c>
      <c r="BD36" s="960">
        <v>39751</v>
      </c>
      <c r="BE36" s="961">
        <v>182698</v>
      </c>
    </row>
    <row r="37" spans="2:57" ht="16.5" customHeight="1">
      <c r="B37" s="166" t="s">
        <v>127</v>
      </c>
      <c r="C37" s="234" t="s">
        <v>22</v>
      </c>
      <c r="D37" s="962">
        <v>0</v>
      </c>
      <c r="E37" s="958">
        <v>0</v>
      </c>
      <c r="F37" s="958">
        <v>0</v>
      </c>
      <c r="G37" s="958">
        <v>0</v>
      </c>
      <c r="H37" s="958">
        <v>0</v>
      </c>
      <c r="I37" s="958">
        <v>0</v>
      </c>
      <c r="J37" s="958">
        <v>0</v>
      </c>
      <c r="K37" s="958">
        <v>0</v>
      </c>
      <c r="L37" s="958">
        <v>0</v>
      </c>
      <c r="M37" s="958">
        <v>0</v>
      </c>
      <c r="N37" s="958">
        <v>0</v>
      </c>
      <c r="O37" s="958">
        <v>0</v>
      </c>
      <c r="P37" s="958">
        <v>0</v>
      </c>
      <c r="Q37" s="958">
        <v>0</v>
      </c>
      <c r="R37" s="958">
        <v>0</v>
      </c>
      <c r="S37" s="958">
        <v>0</v>
      </c>
      <c r="T37" s="958">
        <v>0</v>
      </c>
      <c r="U37" s="958">
        <v>0</v>
      </c>
      <c r="V37" s="958">
        <v>0</v>
      </c>
      <c r="W37" s="958">
        <v>0</v>
      </c>
      <c r="X37" s="958">
        <v>0</v>
      </c>
      <c r="Y37" s="958">
        <v>0</v>
      </c>
      <c r="Z37" s="958">
        <v>0</v>
      </c>
      <c r="AA37" s="958">
        <v>0</v>
      </c>
      <c r="AB37" s="958">
        <v>0</v>
      </c>
      <c r="AC37" s="958">
        <v>0</v>
      </c>
      <c r="AD37" s="958">
        <v>0</v>
      </c>
      <c r="AE37" s="958">
        <v>0</v>
      </c>
      <c r="AF37" s="958">
        <v>0</v>
      </c>
      <c r="AG37" s="958">
        <v>0</v>
      </c>
      <c r="AH37" s="958">
        <v>0</v>
      </c>
      <c r="AI37" s="958">
        <v>0</v>
      </c>
      <c r="AJ37" s="958">
        <v>0</v>
      </c>
      <c r="AK37" s="958">
        <v>0</v>
      </c>
      <c r="AL37" s="958">
        <v>0</v>
      </c>
      <c r="AM37" s="958">
        <v>0</v>
      </c>
      <c r="AN37" s="958">
        <v>0</v>
      </c>
      <c r="AO37" s="958">
        <v>0</v>
      </c>
      <c r="AP37" s="958">
        <v>3088</v>
      </c>
      <c r="AQ37" s="959">
        <v>3088</v>
      </c>
      <c r="AR37" s="958">
        <v>0</v>
      </c>
      <c r="AS37" s="958">
        <v>6525</v>
      </c>
      <c r="AT37" s="958">
        <v>331893</v>
      </c>
      <c r="AU37" s="958">
        <v>0</v>
      </c>
      <c r="AV37" s="958">
        <v>0</v>
      </c>
      <c r="AW37" s="958">
        <v>0</v>
      </c>
      <c r="AX37" s="960">
        <v>338418</v>
      </c>
      <c r="AY37" s="960">
        <v>341506</v>
      </c>
      <c r="AZ37" s="960">
        <v>0</v>
      </c>
      <c r="BA37" s="960">
        <v>338418</v>
      </c>
      <c r="BB37" s="960">
        <v>341506</v>
      </c>
      <c r="BC37" s="960">
        <v>0</v>
      </c>
      <c r="BD37" s="960">
        <v>338418</v>
      </c>
      <c r="BE37" s="961">
        <v>341506</v>
      </c>
    </row>
    <row r="38" spans="2:57" ht="16.5" customHeight="1">
      <c r="B38" s="166" t="s">
        <v>129</v>
      </c>
      <c r="C38" s="234" t="s">
        <v>142</v>
      </c>
      <c r="D38" s="962">
        <v>0</v>
      </c>
      <c r="E38" s="958">
        <v>19</v>
      </c>
      <c r="F38" s="958">
        <v>0</v>
      </c>
      <c r="G38" s="958">
        <v>0</v>
      </c>
      <c r="H38" s="958">
        <v>21</v>
      </c>
      <c r="I38" s="958">
        <v>3</v>
      </c>
      <c r="J38" s="958">
        <v>18</v>
      </c>
      <c r="K38" s="958">
        <v>16</v>
      </c>
      <c r="L38" s="958">
        <v>0</v>
      </c>
      <c r="M38" s="958">
        <v>6</v>
      </c>
      <c r="N38" s="958">
        <v>7</v>
      </c>
      <c r="O38" s="958">
        <v>3</v>
      </c>
      <c r="P38" s="958">
        <v>0</v>
      </c>
      <c r="Q38" s="958">
        <v>41</v>
      </c>
      <c r="R38" s="958">
        <v>7</v>
      </c>
      <c r="S38" s="958">
        <v>34</v>
      </c>
      <c r="T38" s="958">
        <v>30</v>
      </c>
      <c r="U38" s="958">
        <v>533</v>
      </c>
      <c r="V38" s="958">
        <v>30</v>
      </c>
      <c r="W38" s="958">
        <v>10</v>
      </c>
      <c r="X38" s="958">
        <v>8</v>
      </c>
      <c r="Y38" s="958">
        <v>6</v>
      </c>
      <c r="Z38" s="958">
        <v>85</v>
      </c>
      <c r="AA38" s="958">
        <v>271</v>
      </c>
      <c r="AB38" s="958">
        <v>4</v>
      </c>
      <c r="AC38" s="958">
        <v>14</v>
      </c>
      <c r="AD38" s="958">
        <v>121</v>
      </c>
      <c r="AE38" s="958">
        <v>40</v>
      </c>
      <c r="AF38" s="958">
        <v>0</v>
      </c>
      <c r="AG38" s="958">
        <v>128</v>
      </c>
      <c r="AH38" s="958">
        <v>991</v>
      </c>
      <c r="AI38" s="958">
        <v>40</v>
      </c>
      <c r="AJ38" s="958">
        <v>0</v>
      </c>
      <c r="AK38" s="958">
        <v>57</v>
      </c>
      <c r="AL38" s="958">
        <v>0</v>
      </c>
      <c r="AM38" s="958">
        <v>130</v>
      </c>
      <c r="AN38" s="958">
        <v>113</v>
      </c>
      <c r="AO38" s="958">
        <v>0</v>
      </c>
      <c r="AP38" s="958">
        <v>75</v>
      </c>
      <c r="AQ38" s="959">
        <v>2861</v>
      </c>
      <c r="AR38" s="958">
        <v>0</v>
      </c>
      <c r="AS38" s="958">
        <v>56584.2</v>
      </c>
      <c r="AT38" s="958">
        <v>173636</v>
      </c>
      <c r="AU38" s="958">
        <v>111542</v>
      </c>
      <c r="AV38" s="958">
        <v>2059.4</v>
      </c>
      <c r="AW38" s="958">
        <v>0</v>
      </c>
      <c r="AX38" s="960">
        <v>343821.6</v>
      </c>
      <c r="AY38" s="960">
        <v>346682.6</v>
      </c>
      <c r="AZ38" s="960">
        <v>35390.800000000003</v>
      </c>
      <c r="BA38" s="960">
        <v>379212.4</v>
      </c>
      <c r="BB38" s="960">
        <v>382073.4</v>
      </c>
      <c r="BC38" s="960">
        <v>-46791.4</v>
      </c>
      <c r="BD38" s="960">
        <v>332421</v>
      </c>
      <c r="BE38" s="961">
        <v>335282</v>
      </c>
    </row>
    <row r="39" spans="2:57" ht="16.5" customHeight="1">
      <c r="B39" s="166" t="s">
        <v>130</v>
      </c>
      <c r="C39" s="234" t="s">
        <v>531</v>
      </c>
      <c r="D39" s="962">
        <v>0</v>
      </c>
      <c r="E39" s="958">
        <v>0</v>
      </c>
      <c r="F39" s="958">
        <v>0</v>
      </c>
      <c r="G39" s="958">
        <v>0</v>
      </c>
      <c r="H39" s="958">
        <v>0</v>
      </c>
      <c r="I39" s="958">
        <v>0</v>
      </c>
      <c r="J39" s="958">
        <v>0</v>
      </c>
      <c r="K39" s="958">
        <v>1</v>
      </c>
      <c r="L39" s="958">
        <v>0</v>
      </c>
      <c r="M39" s="958">
        <v>0</v>
      </c>
      <c r="N39" s="958">
        <v>0</v>
      </c>
      <c r="O39" s="958">
        <v>0</v>
      </c>
      <c r="P39" s="958">
        <v>0</v>
      </c>
      <c r="Q39" s="958">
        <v>0</v>
      </c>
      <c r="R39" s="958">
        <v>0</v>
      </c>
      <c r="S39" s="958">
        <v>0</v>
      </c>
      <c r="T39" s="958">
        <v>0</v>
      </c>
      <c r="U39" s="958">
        <v>0</v>
      </c>
      <c r="V39" s="958">
        <v>0</v>
      </c>
      <c r="W39" s="958">
        <v>0</v>
      </c>
      <c r="X39" s="958">
        <v>0</v>
      </c>
      <c r="Y39" s="958">
        <v>0</v>
      </c>
      <c r="Z39" s="958">
        <v>0</v>
      </c>
      <c r="AA39" s="958">
        <v>0</v>
      </c>
      <c r="AB39" s="958">
        <v>4</v>
      </c>
      <c r="AC39" s="958">
        <v>0</v>
      </c>
      <c r="AD39" s="958">
        <v>11</v>
      </c>
      <c r="AE39" s="958">
        <v>21</v>
      </c>
      <c r="AF39" s="958">
        <v>2</v>
      </c>
      <c r="AG39" s="958">
        <v>120</v>
      </c>
      <c r="AH39" s="958">
        <v>81</v>
      </c>
      <c r="AI39" s="958">
        <v>6</v>
      </c>
      <c r="AJ39" s="958">
        <v>2</v>
      </c>
      <c r="AK39" s="958">
        <v>8144</v>
      </c>
      <c r="AL39" s="958">
        <v>0</v>
      </c>
      <c r="AM39" s="958">
        <v>8</v>
      </c>
      <c r="AN39" s="958">
        <v>51</v>
      </c>
      <c r="AO39" s="958">
        <v>0</v>
      </c>
      <c r="AP39" s="958">
        <v>4</v>
      </c>
      <c r="AQ39" s="959">
        <v>8455</v>
      </c>
      <c r="AR39" s="958">
        <v>3652</v>
      </c>
      <c r="AS39" s="958">
        <v>138382.9</v>
      </c>
      <c r="AT39" s="958">
        <v>508619</v>
      </c>
      <c r="AU39" s="958">
        <v>0</v>
      </c>
      <c r="AV39" s="958">
        <v>0</v>
      </c>
      <c r="AW39" s="958">
        <v>0</v>
      </c>
      <c r="AX39" s="960">
        <v>650653.9</v>
      </c>
      <c r="AY39" s="960">
        <v>659108.9</v>
      </c>
      <c r="AZ39" s="960">
        <v>713.8</v>
      </c>
      <c r="BA39" s="960">
        <v>651367.69999999995</v>
      </c>
      <c r="BB39" s="960">
        <v>659822.69999999995</v>
      </c>
      <c r="BC39" s="960">
        <v>-20807.699999999997</v>
      </c>
      <c r="BD39" s="960">
        <v>630560</v>
      </c>
      <c r="BE39" s="961">
        <v>639015</v>
      </c>
    </row>
    <row r="40" spans="2:57" ht="16.5" customHeight="1">
      <c r="B40" s="166" t="s">
        <v>15</v>
      </c>
      <c r="C40" s="234" t="s">
        <v>578</v>
      </c>
      <c r="D40" s="962">
        <v>425</v>
      </c>
      <c r="E40" s="958">
        <v>43</v>
      </c>
      <c r="F40" s="958">
        <v>34</v>
      </c>
      <c r="G40" s="958">
        <v>37</v>
      </c>
      <c r="H40" s="958">
        <v>103</v>
      </c>
      <c r="I40" s="958">
        <v>85</v>
      </c>
      <c r="J40" s="958">
        <v>167</v>
      </c>
      <c r="K40" s="958">
        <v>116</v>
      </c>
      <c r="L40" s="958">
        <v>3</v>
      </c>
      <c r="M40" s="958">
        <v>14</v>
      </c>
      <c r="N40" s="958">
        <v>34</v>
      </c>
      <c r="O40" s="958">
        <v>9</v>
      </c>
      <c r="P40" s="958">
        <v>76</v>
      </c>
      <c r="Q40" s="958">
        <v>18</v>
      </c>
      <c r="R40" s="958">
        <v>21</v>
      </c>
      <c r="S40" s="958">
        <v>33</v>
      </c>
      <c r="T40" s="958">
        <v>52</v>
      </c>
      <c r="U40" s="958">
        <v>130</v>
      </c>
      <c r="V40" s="958">
        <v>12</v>
      </c>
      <c r="W40" s="958">
        <v>0</v>
      </c>
      <c r="X40" s="958">
        <v>4</v>
      </c>
      <c r="Y40" s="958">
        <v>22</v>
      </c>
      <c r="Z40" s="958">
        <v>596</v>
      </c>
      <c r="AA40" s="958">
        <v>516</v>
      </c>
      <c r="AB40" s="958">
        <v>291</v>
      </c>
      <c r="AC40" s="958">
        <v>110</v>
      </c>
      <c r="AD40" s="958">
        <v>336</v>
      </c>
      <c r="AE40" s="958">
        <v>596</v>
      </c>
      <c r="AF40" s="958">
        <v>47</v>
      </c>
      <c r="AG40" s="958">
        <v>285</v>
      </c>
      <c r="AH40" s="958">
        <v>277</v>
      </c>
      <c r="AI40" s="958">
        <v>1</v>
      </c>
      <c r="AJ40" s="958">
        <v>377</v>
      </c>
      <c r="AK40" s="958">
        <v>619</v>
      </c>
      <c r="AL40" s="958">
        <v>0</v>
      </c>
      <c r="AM40" s="958">
        <v>702</v>
      </c>
      <c r="AN40" s="958">
        <v>554</v>
      </c>
      <c r="AO40" s="958">
        <v>0</v>
      </c>
      <c r="AP40" s="958">
        <v>7</v>
      </c>
      <c r="AQ40" s="959">
        <v>6752</v>
      </c>
      <c r="AR40" s="958">
        <v>0</v>
      </c>
      <c r="AS40" s="958">
        <v>35045.9</v>
      </c>
      <c r="AT40" s="958">
        <v>0</v>
      </c>
      <c r="AU40" s="958">
        <v>0</v>
      </c>
      <c r="AV40" s="958">
        <v>0</v>
      </c>
      <c r="AW40" s="958">
        <v>0</v>
      </c>
      <c r="AX40" s="960">
        <v>35045.9</v>
      </c>
      <c r="AY40" s="960">
        <v>41797.9</v>
      </c>
      <c r="AZ40" s="960">
        <v>88</v>
      </c>
      <c r="BA40" s="960">
        <v>35133.9</v>
      </c>
      <c r="BB40" s="960">
        <v>41885.9</v>
      </c>
      <c r="BC40" s="960">
        <v>-231.89999999999998</v>
      </c>
      <c r="BD40" s="960">
        <v>34902</v>
      </c>
      <c r="BE40" s="961">
        <v>41654</v>
      </c>
    </row>
    <row r="41" spans="2:57" ht="16.5" customHeight="1">
      <c r="B41" s="166" t="s">
        <v>308</v>
      </c>
      <c r="C41" s="234" t="s">
        <v>126</v>
      </c>
      <c r="D41" s="962">
        <v>10441</v>
      </c>
      <c r="E41" s="958">
        <v>589</v>
      </c>
      <c r="F41" s="958">
        <v>32</v>
      </c>
      <c r="G41" s="958">
        <v>612</v>
      </c>
      <c r="H41" s="958">
        <v>5409</v>
      </c>
      <c r="I41" s="958">
        <v>2978</v>
      </c>
      <c r="J41" s="958">
        <v>2279</v>
      </c>
      <c r="K41" s="958">
        <v>4614</v>
      </c>
      <c r="L41" s="958">
        <v>248</v>
      </c>
      <c r="M41" s="958">
        <v>1415</v>
      </c>
      <c r="N41" s="958">
        <v>2468</v>
      </c>
      <c r="O41" s="958">
        <v>582</v>
      </c>
      <c r="P41" s="958">
        <v>1029</v>
      </c>
      <c r="Q41" s="958">
        <v>1801</v>
      </c>
      <c r="R41" s="958">
        <v>367</v>
      </c>
      <c r="S41" s="958">
        <v>2625</v>
      </c>
      <c r="T41" s="958">
        <v>3030</v>
      </c>
      <c r="U41" s="958">
        <v>15369</v>
      </c>
      <c r="V41" s="958">
        <v>1249</v>
      </c>
      <c r="W41" s="958">
        <v>153</v>
      </c>
      <c r="X41" s="958">
        <v>1662</v>
      </c>
      <c r="Y41" s="958">
        <v>973</v>
      </c>
      <c r="Z41" s="958">
        <v>64029</v>
      </c>
      <c r="AA41" s="958">
        <v>35715</v>
      </c>
      <c r="AB41" s="958">
        <v>4938</v>
      </c>
      <c r="AC41" s="958">
        <v>3761</v>
      </c>
      <c r="AD41" s="958">
        <v>42770</v>
      </c>
      <c r="AE41" s="958">
        <v>21773</v>
      </c>
      <c r="AF41" s="958">
        <v>5322</v>
      </c>
      <c r="AG41" s="958">
        <v>52813</v>
      </c>
      <c r="AH41" s="958">
        <v>27162</v>
      </c>
      <c r="AI41" s="958">
        <v>30030</v>
      </c>
      <c r="AJ41" s="958">
        <v>32990</v>
      </c>
      <c r="AK41" s="958">
        <v>29449</v>
      </c>
      <c r="AL41" s="958">
        <v>3533</v>
      </c>
      <c r="AM41" s="958">
        <v>46968</v>
      </c>
      <c r="AN41" s="958">
        <v>7979</v>
      </c>
      <c r="AO41" s="958">
        <v>0</v>
      </c>
      <c r="AP41" s="958">
        <v>861</v>
      </c>
      <c r="AQ41" s="959">
        <v>470018</v>
      </c>
      <c r="AR41" s="958">
        <v>457</v>
      </c>
      <c r="AS41" s="958">
        <v>25903.3</v>
      </c>
      <c r="AT41" s="958">
        <v>119</v>
      </c>
      <c r="AU41" s="958">
        <v>0</v>
      </c>
      <c r="AV41" s="958">
        <v>0</v>
      </c>
      <c r="AW41" s="958">
        <v>0</v>
      </c>
      <c r="AX41" s="960">
        <v>26479.3</v>
      </c>
      <c r="AY41" s="960">
        <v>496497.3</v>
      </c>
      <c r="AZ41" s="960">
        <v>54942.7</v>
      </c>
      <c r="BA41" s="960">
        <v>81422</v>
      </c>
      <c r="BB41" s="960">
        <v>551440</v>
      </c>
      <c r="BC41" s="960">
        <v>-234110</v>
      </c>
      <c r="BD41" s="960">
        <v>-152688</v>
      </c>
      <c r="BE41" s="961">
        <v>317330</v>
      </c>
    </row>
    <row r="42" spans="2:57" ht="16.5" customHeight="1">
      <c r="B42" s="166">
        <v>37</v>
      </c>
      <c r="C42" s="234" t="s">
        <v>128</v>
      </c>
      <c r="D42" s="962">
        <v>237</v>
      </c>
      <c r="E42" s="958">
        <v>2</v>
      </c>
      <c r="F42" s="958">
        <v>3</v>
      </c>
      <c r="G42" s="958">
        <v>0</v>
      </c>
      <c r="H42" s="958">
        <v>38</v>
      </c>
      <c r="I42" s="958">
        <v>12</v>
      </c>
      <c r="J42" s="958">
        <v>17</v>
      </c>
      <c r="K42" s="958">
        <v>12</v>
      </c>
      <c r="L42" s="958">
        <v>0</v>
      </c>
      <c r="M42" s="958">
        <v>1</v>
      </c>
      <c r="N42" s="958">
        <v>4</v>
      </c>
      <c r="O42" s="958">
        <v>1</v>
      </c>
      <c r="P42" s="958">
        <v>1</v>
      </c>
      <c r="Q42" s="958">
        <v>2</v>
      </c>
      <c r="R42" s="958">
        <v>1</v>
      </c>
      <c r="S42" s="958">
        <v>11</v>
      </c>
      <c r="T42" s="958">
        <v>9</v>
      </c>
      <c r="U42" s="958">
        <v>115</v>
      </c>
      <c r="V42" s="958">
        <v>0</v>
      </c>
      <c r="W42" s="958">
        <v>0</v>
      </c>
      <c r="X42" s="958">
        <v>5</v>
      </c>
      <c r="Y42" s="958">
        <v>3</v>
      </c>
      <c r="Z42" s="958">
        <v>183</v>
      </c>
      <c r="AA42" s="958">
        <v>41</v>
      </c>
      <c r="AB42" s="958">
        <v>11</v>
      </c>
      <c r="AC42" s="958">
        <v>4</v>
      </c>
      <c r="AD42" s="958">
        <v>325</v>
      </c>
      <c r="AE42" s="958">
        <v>50</v>
      </c>
      <c r="AF42" s="958">
        <v>242</v>
      </c>
      <c r="AG42" s="958">
        <v>95</v>
      </c>
      <c r="AH42" s="958">
        <v>1732</v>
      </c>
      <c r="AI42" s="958">
        <v>146</v>
      </c>
      <c r="AJ42" s="958">
        <v>2835</v>
      </c>
      <c r="AK42" s="958">
        <v>15274</v>
      </c>
      <c r="AL42" s="958">
        <v>99</v>
      </c>
      <c r="AM42" s="958">
        <v>690</v>
      </c>
      <c r="AN42" s="958">
        <v>2624</v>
      </c>
      <c r="AO42" s="958">
        <v>0</v>
      </c>
      <c r="AP42" s="958">
        <v>105</v>
      </c>
      <c r="AQ42" s="959">
        <v>24930</v>
      </c>
      <c r="AR42" s="958">
        <v>27499</v>
      </c>
      <c r="AS42" s="958">
        <v>168058.6</v>
      </c>
      <c r="AT42" s="958">
        <v>0</v>
      </c>
      <c r="AU42" s="958">
        <v>0</v>
      </c>
      <c r="AV42" s="958">
        <v>0</v>
      </c>
      <c r="AW42" s="958">
        <v>0</v>
      </c>
      <c r="AX42" s="960">
        <v>195557.6</v>
      </c>
      <c r="AY42" s="960">
        <v>220487.6</v>
      </c>
      <c r="AZ42" s="960">
        <v>45742.1</v>
      </c>
      <c r="BA42" s="960">
        <v>241299.7</v>
      </c>
      <c r="BB42" s="960">
        <v>266229.7</v>
      </c>
      <c r="BC42" s="960">
        <v>-57364.7</v>
      </c>
      <c r="BD42" s="960">
        <v>183935</v>
      </c>
      <c r="BE42" s="961">
        <v>208865</v>
      </c>
    </row>
    <row r="43" spans="2:57" ht="16.5" customHeight="1">
      <c r="B43" s="166">
        <v>38</v>
      </c>
      <c r="C43" s="234" t="s">
        <v>143</v>
      </c>
      <c r="D43" s="962">
        <v>47</v>
      </c>
      <c r="E43" s="958">
        <v>118</v>
      </c>
      <c r="F43" s="958">
        <v>3</v>
      </c>
      <c r="G43" s="958">
        <v>6</v>
      </c>
      <c r="H43" s="958">
        <v>115</v>
      </c>
      <c r="I43" s="958">
        <v>78</v>
      </c>
      <c r="J43" s="958">
        <v>73</v>
      </c>
      <c r="K43" s="958">
        <v>54</v>
      </c>
      <c r="L43" s="958">
        <v>2</v>
      </c>
      <c r="M43" s="958">
        <v>5</v>
      </c>
      <c r="N43" s="958">
        <v>48</v>
      </c>
      <c r="O43" s="958">
        <v>7</v>
      </c>
      <c r="P43" s="958">
        <v>16</v>
      </c>
      <c r="Q43" s="958">
        <v>44</v>
      </c>
      <c r="R43" s="958">
        <v>5</v>
      </c>
      <c r="S43" s="958">
        <v>118</v>
      </c>
      <c r="T43" s="958">
        <v>108</v>
      </c>
      <c r="U43" s="958">
        <v>267</v>
      </c>
      <c r="V43" s="958">
        <v>23</v>
      </c>
      <c r="W43" s="958">
        <v>4</v>
      </c>
      <c r="X43" s="958">
        <v>16</v>
      </c>
      <c r="Y43" s="958">
        <v>46</v>
      </c>
      <c r="Z43" s="958">
        <v>584</v>
      </c>
      <c r="AA43" s="958">
        <v>17</v>
      </c>
      <c r="AB43" s="958">
        <v>30</v>
      </c>
      <c r="AC43" s="958">
        <v>169</v>
      </c>
      <c r="AD43" s="958">
        <v>553</v>
      </c>
      <c r="AE43" s="958">
        <v>499</v>
      </c>
      <c r="AF43" s="958">
        <v>60</v>
      </c>
      <c r="AG43" s="958">
        <v>503</v>
      </c>
      <c r="AH43" s="958">
        <v>411</v>
      </c>
      <c r="AI43" s="958">
        <v>735</v>
      </c>
      <c r="AJ43" s="958">
        <v>890</v>
      </c>
      <c r="AK43" s="958">
        <v>2878</v>
      </c>
      <c r="AL43" s="958">
        <v>203</v>
      </c>
      <c r="AM43" s="958">
        <v>537</v>
      </c>
      <c r="AN43" s="958">
        <v>359</v>
      </c>
      <c r="AO43" s="958">
        <v>0</v>
      </c>
      <c r="AP43" s="958">
        <v>4</v>
      </c>
      <c r="AQ43" s="959">
        <v>9635</v>
      </c>
      <c r="AR43" s="958">
        <v>0</v>
      </c>
      <c r="AS43" s="958">
        <v>0</v>
      </c>
      <c r="AT43" s="958">
        <v>0</v>
      </c>
      <c r="AU43" s="958">
        <v>0</v>
      </c>
      <c r="AV43" s="958">
        <v>0</v>
      </c>
      <c r="AW43" s="958">
        <v>0</v>
      </c>
      <c r="AX43" s="960">
        <v>0</v>
      </c>
      <c r="AY43" s="960">
        <v>9635</v>
      </c>
      <c r="AZ43" s="960">
        <v>0</v>
      </c>
      <c r="BA43" s="960">
        <v>0</v>
      </c>
      <c r="BB43" s="960">
        <v>9635</v>
      </c>
      <c r="BC43" s="960">
        <v>0</v>
      </c>
      <c r="BD43" s="960">
        <v>0</v>
      </c>
      <c r="BE43" s="961">
        <v>9635</v>
      </c>
    </row>
    <row r="44" spans="2:57" ht="16.5" customHeight="1">
      <c r="B44" s="166">
        <v>39</v>
      </c>
      <c r="C44" s="234" t="s">
        <v>23</v>
      </c>
      <c r="D44" s="962">
        <v>1554</v>
      </c>
      <c r="E44" s="958">
        <v>24</v>
      </c>
      <c r="F44" s="958">
        <v>24</v>
      </c>
      <c r="G44" s="958">
        <v>82</v>
      </c>
      <c r="H44" s="958">
        <v>922</v>
      </c>
      <c r="I44" s="958">
        <v>238</v>
      </c>
      <c r="J44" s="958">
        <v>965</v>
      </c>
      <c r="K44" s="958">
        <v>46</v>
      </c>
      <c r="L44" s="958">
        <v>146</v>
      </c>
      <c r="M44" s="958">
        <v>74</v>
      </c>
      <c r="N44" s="958">
        <v>328</v>
      </c>
      <c r="O44" s="958">
        <v>281</v>
      </c>
      <c r="P44" s="958">
        <v>292</v>
      </c>
      <c r="Q44" s="958">
        <v>301</v>
      </c>
      <c r="R44" s="958">
        <v>69</v>
      </c>
      <c r="S44" s="958">
        <v>339</v>
      </c>
      <c r="T44" s="958">
        <v>185</v>
      </c>
      <c r="U44" s="958">
        <v>217</v>
      </c>
      <c r="V44" s="958">
        <v>112</v>
      </c>
      <c r="W44" s="958">
        <v>5</v>
      </c>
      <c r="X44" s="958">
        <v>31</v>
      </c>
      <c r="Y44" s="958">
        <v>45</v>
      </c>
      <c r="Z44" s="958">
        <v>7735</v>
      </c>
      <c r="AA44" s="958">
        <v>1286</v>
      </c>
      <c r="AB44" s="958">
        <v>236</v>
      </c>
      <c r="AC44" s="958">
        <v>454</v>
      </c>
      <c r="AD44" s="958">
        <v>2089</v>
      </c>
      <c r="AE44" s="958">
        <v>1836</v>
      </c>
      <c r="AF44" s="958">
        <v>673</v>
      </c>
      <c r="AG44" s="958">
        <v>565</v>
      </c>
      <c r="AH44" s="958">
        <v>851</v>
      </c>
      <c r="AI44" s="958">
        <v>106</v>
      </c>
      <c r="AJ44" s="958">
        <v>2355</v>
      </c>
      <c r="AK44" s="958">
        <v>1934</v>
      </c>
      <c r="AL44" s="958">
        <v>552</v>
      </c>
      <c r="AM44" s="958">
        <v>1750</v>
      </c>
      <c r="AN44" s="958">
        <v>1156</v>
      </c>
      <c r="AO44" s="958">
        <v>5</v>
      </c>
      <c r="AP44" s="958">
        <v>0</v>
      </c>
      <c r="AQ44" s="959">
        <v>29863</v>
      </c>
      <c r="AR44" s="958">
        <v>0</v>
      </c>
      <c r="AS44" s="958">
        <v>813</v>
      </c>
      <c r="AT44" s="958">
        <v>0</v>
      </c>
      <c r="AU44" s="958">
        <v>0</v>
      </c>
      <c r="AV44" s="958">
        <v>0</v>
      </c>
      <c r="AW44" s="958">
        <v>0</v>
      </c>
      <c r="AX44" s="960">
        <v>813</v>
      </c>
      <c r="AY44" s="960">
        <v>30676</v>
      </c>
      <c r="AZ44" s="960">
        <v>10673</v>
      </c>
      <c r="BA44" s="960">
        <v>11486</v>
      </c>
      <c r="BB44" s="960">
        <v>41349</v>
      </c>
      <c r="BC44" s="960">
        <v>-10915</v>
      </c>
      <c r="BD44" s="960">
        <v>571</v>
      </c>
      <c r="BE44" s="961">
        <v>30434</v>
      </c>
    </row>
    <row r="45" spans="2:57" ht="16.5" customHeight="1">
      <c r="B45" s="274" t="s">
        <v>544</v>
      </c>
      <c r="C45" s="275" t="s">
        <v>24</v>
      </c>
      <c r="D45" s="963">
        <v>103365</v>
      </c>
      <c r="E45" s="964">
        <v>11057</v>
      </c>
      <c r="F45" s="964">
        <v>992</v>
      </c>
      <c r="G45" s="964">
        <v>3991</v>
      </c>
      <c r="H45" s="964">
        <v>87415</v>
      </c>
      <c r="I45" s="964">
        <v>30808</v>
      </c>
      <c r="J45" s="964">
        <v>76356</v>
      </c>
      <c r="K45" s="964">
        <v>38925</v>
      </c>
      <c r="L45" s="964">
        <v>3984</v>
      </c>
      <c r="M45" s="964">
        <v>17591</v>
      </c>
      <c r="N45" s="964">
        <v>20299</v>
      </c>
      <c r="O45" s="964">
        <v>11637</v>
      </c>
      <c r="P45" s="964">
        <v>66683</v>
      </c>
      <c r="Q45" s="964">
        <v>29357</v>
      </c>
      <c r="R45" s="964">
        <v>4597</v>
      </c>
      <c r="S45" s="964">
        <v>40115</v>
      </c>
      <c r="T45" s="964">
        <v>48412</v>
      </c>
      <c r="U45" s="964">
        <v>224739</v>
      </c>
      <c r="V45" s="964">
        <v>19011</v>
      </c>
      <c r="W45" s="964">
        <v>2170</v>
      </c>
      <c r="X45" s="964">
        <v>38498</v>
      </c>
      <c r="Y45" s="964">
        <v>16120</v>
      </c>
      <c r="Z45" s="964">
        <v>292159</v>
      </c>
      <c r="AA45" s="964">
        <v>212728</v>
      </c>
      <c r="AB45" s="964">
        <v>17721</v>
      </c>
      <c r="AC45" s="964">
        <v>20432</v>
      </c>
      <c r="AD45" s="964">
        <v>198528</v>
      </c>
      <c r="AE45" s="964">
        <v>66788</v>
      </c>
      <c r="AF45" s="964">
        <v>61924</v>
      </c>
      <c r="AG45" s="964">
        <v>160628</v>
      </c>
      <c r="AH45" s="964">
        <v>94088</v>
      </c>
      <c r="AI45" s="964">
        <v>95275</v>
      </c>
      <c r="AJ45" s="964">
        <v>94392</v>
      </c>
      <c r="AK45" s="964">
        <v>260849</v>
      </c>
      <c r="AL45" s="964">
        <v>16871</v>
      </c>
      <c r="AM45" s="964">
        <v>128796</v>
      </c>
      <c r="AN45" s="964">
        <v>95839</v>
      </c>
      <c r="AO45" s="964">
        <v>9635</v>
      </c>
      <c r="AP45" s="964">
        <v>10642</v>
      </c>
      <c r="AQ45" s="965">
        <v>2733417</v>
      </c>
      <c r="AR45" s="966">
        <v>54133</v>
      </c>
      <c r="AS45" s="967">
        <v>1744673.8999999997</v>
      </c>
      <c r="AT45" s="967">
        <v>1020422</v>
      </c>
      <c r="AU45" s="967">
        <v>382018</v>
      </c>
      <c r="AV45" s="967">
        <v>343700.5</v>
      </c>
      <c r="AW45" s="967">
        <v>-23250.3</v>
      </c>
      <c r="AX45" s="968">
        <v>3521697.1</v>
      </c>
      <c r="AY45" s="968">
        <v>6255114.1000000024</v>
      </c>
      <c r="AZ45" s="968">
        <v>2087330.3000000005</v>
      </c>
      <c r="BA45" s="968">
        <v>5609027.3999999994</v>
      </c>
      <c r="BB45" s="968">
        <v>8342444.3999999994</v>
      </c>
      <c r="BC45" s="968">
        <v>-2279321.2999999989</v>
      </c>
      <c r="BD45" s="968">
        <v>3329706.1</v>
      </c>
      <c r="BE45" s="969">
        <v>6063123.0999999996</v>
      </c>
    </row>
    <row r="46" spans="2:57" ht="16.5" customHeight="1">
      <c r="B46" s="278" t="s">
        <v>533</v>
      </c>
      <c r="C46" s="279" t="s">
        <v>534</v>
      </c>
      <c r="D46" s="962">
        <v>317</v>
      </c>
      <c r="E46" s="958">
        <v>380</v>
      </c>
      <c r="F46" s="958">
        <v>102</v>
      </c>
      <c r="G46" s="958">
        <v>161</v>
      </c>
      <c r="H46" s="958">
        <v>740</v>
      </c>
      <c r="I46" s="958">
        <v>465</v>
      </c>
      <c r="J46" s="958">
        <v>719</v>
      </c>
      <c r="K46" s="958">
        <v>626</v>
      </c>
      <c r="L46" s="958">
        <v>43</v>
      </c>
      <c r="M46" s="958">
        <v>444</v>
      </c>
      <c r="N46" s="958">
        <v>488</v>
      </c>
      <c r="O46" s="958">
        <v>73</v>
      </c>
      <c r="P46" s="958">
        <v>428</v>
      </c>
      <c r="Q46" s="958">
        <v>737</v>
      </c>
      <c r="R46" s="958">
        <v>90</v>
      </c>
      <c r="S46" s="958">
        <v>866</v>
      </c>
      <c r="T46" s="958">
        <v>898</v>
      </c>
      <c r="U46" s="958">
        <v>3385</v>
      </c>
      <c r="V46" s="958">
        <v>335</v>
      </c>
      <c r="W46" s="958">
        <v>33</v>
      </c>
      <c r="X46" s="958">
        <v>268</v>
      </c>
      <c r="Y46" s="958">
        <v>326</v>
      </c>
      <c r="Z46" s="958">
        <v>6729</v>
      </c>
      <c r="AA46" s="958">
        <v>2004</v>
      </c>
      <c r="AB46" s="958">
        <v>296</v>
      </c>
      <c r="AC46" s="958">
        <v>1002</v>
      </c>
      <c r="AD46" s="958">
        <v>6893</v>
      </c>
      <c r="AE46" s="958">
        <v>4527</v>
      </c>
      <c r="AF46" s="958">
        <v>331</v>
      </c>
      <c r="AG46" s="958">
        <v>1478</v>
      </c>
      <c r="AH46" s="958">
        <v>1067</v>
      </c>
      <c r="AI46" s="958">
        <v>3097</v>
      </c>
      <c r="AJ46" s="958">
        <v>1346</v>
      </c>
      <c r="AK46" s="958">
        <v>5520</v>
      </c>
      <c r="AL46" s="958">
        <v>1458</v>
      </c>
      <c r="AM46" s="958">
        <v>3180</v>
      </c>
      <c r="AN46" s="958">
        <v>3068</v>
      </c>
      <c r="AO46" s="958">
        <v>0</v>
      </c>
      <c r="AP46" s="958">
        <v>213</v>
      </c>
      <c r="AQ46" s="959">
        <v>54133</v>
      </c>
      <c r="AR46" s="186"/>
      <c r="AS46" s="186"/>
      <c r="AT46" s="186"/>
      <c r="AU46" s="186"/>
      <c r="AV46" s="186"/>
      <c r="AW46" s="186"/>
      <c r="AX46" s="186"/>
      <c r="AY46" s="186"/>
      <c r="AZ46" s="186"/>
      <c r="BA46" s="186"/>
      <c r="BB46" s="186"/>
      <c r="BC46" s="186"/>
      <c r="BD46" s="186"/>
      <c r="BE46" s="186"/>
    </row>
    <row r="47" spans="2:57" ht="16.5" customHeight="1">
      <c r="B47" s="278" t="s">
        <v>535</v>
      </c>
      <c r="C47" s="279" t="s">
        <v>30</v>
      </c>
      <c r="D47" s="962">
        <v>31713</v>
      </c>
      <c r="E47" s="958">
        <v>6724</v>
      </c>
      <c r="F47" s="958">
        <v>539</v>
      </c>
      <c r="G47" s="958">
        <v>1683</v>
      </c>
      <c r="H47" s="958">
        <v>17517</v>
      </c>
      <c r="I47" s="958">
        <v>17549</v>
      </c>
      <c r="J47" s="958">
        <v>16134</v>
      </c>
      <c r="K47" s="958">
        <v>7182</v>
      </c>
      <c r="L47" s="958">
        <v>649</v>
      </c>
      <c r="M47" s="958">
        <v>7901</v>
      </c>
      <c r="N47" s="958">
        <v>9809</v>
      </c>
      <c r="O47" s="958">
        <v>3322</v>
      </c>
      <c r="P47" s="958">
        <v>6476</v>
      </c>
      <c r="Q47" s="958">
        <v>17451</v>
      </c>
      <c r="R47" s="958">
        <v>2850</v>
      </c>
      <c r="S47" s="958">
        <v>22398</v>
      </c>
      <c r="T47" s="958">
        <v>23147</v>
      </c>
      <c r="U47" s="958">
        <v>83325</v>
      </c>
      <c r="V47" s="958">
        <v>5814</v>
      </c>
      <c r="W47" s="958">
        <v>764</v>
      </c>
      <c r="X47" s="958">
        <v>10223</v>
      </c>
      <c r="Y47" s="958">
        <v>8310</v>
      </c>
      <c r="Z47" s="958">
        <v>203563</v>
      </c>
      <c r="AA47" s="958">
        <v>30495</v>
      </c>
      <c r="AB47" s="958">
        <v>4073</v>
      </c>
      <c r="AC47" s="958">
        <v>26891</v>
      </c>
      <c r="AD47" s="958">
        <v>203583</v>
      </c>
      <c r="AE47" s="958">
        <v>54963</v>
      </c>
      <c r="AF47" s="958">
        <v>10779</v>
      </c>
      <c r="AG47" s="958">
        <v>90473</v>
      </c>
      <c r="AH47" s="958">
        <v>26395</v>
      </c>
      <c r="AI47" s="958">
        <v>117535</v>
      </c>
      <c r="AJ47" s="958">
        <v>160280</v>
      </c>
      <c r="AK47" s="958">
        <v>329047</v>
      </c>
      <c r="AL47" s="958">
        <v>21872</v>
      </c>
      <c r="AM47" s="958">
        <v>114803</v>
      </c>
      <c r="AN47" s="958">
        <v>65060</v>
      </c>
      <c r="AO47" s="958">
        <v>0</v>
      </c>
      <c r="AP47" s="958">
        <v>226</v>
      </c>
      <c r="AQ47" s="959">
        <v>1761518</v>
      </c>
      <c r="AR47" s="186"/>
      <c r="AS47" s="186"/>
      <c r="AT47" s="186"/>
      <c r="AU47" s="186"/>
      <c r="AV47" s="186"/>
      <c r="AW47" s="186"/>
      <c r="AX47" s="186"/>
      <c r="AY47" s="186"/>
      <c r="AZ47" s="186"/>
      <c r="BA47" s="186"/>
      <c r="BB47" s="186"/>
      <c r="BC47" s="186"/>
      <c r="BD47" s="186"/>
      <c r="BE47" s="186"/>
    </row>
    <row r="48" spans="2:57" ht="16.5" customHeight="1">
      <c r="B48" s="278" t="s">
        <v>536</v>
      </c>
      <c r="C48" s="279" t="s">
        <v>32</v>
      </c>
      <c r="D48" s="962">
        <v>42765</v>
      </c>
      <c r="E48" s="958">
        <v>8272</v>
      </c>
      <c r="F48" s="958">
        <v>714</v>
      </c>
      <c r="G48" s="958">
        <v>1180</v>
      </c>
      <c r="H48" s="958">
        <v>8203</v>
      </c>
      <c r="I48" s="958">
        <v>-1327</v>
      </c>
      <c r="J48" s="958">
        <v>10248</v>
      </c>
      <c r="K48" s="958">
        <v>4193</v>
      </c>
      <c r="L48" s="958">
        <v>1569</v>
      </c>
      <c r="M48" s="958">
        <v>1880</v>
      </c>
      <c r="N48" s="958">
        <v>4202</v>
      </c>
      <c r="O48" s="958">
        <v>4130</v>
      </c>
      <c r="P48" s="958">
        <v>6112</v>
      </c>
      <c r="Q48" s="958">
        <v>4445</v>
      </c>
      <c r="R48" s="958">
        <v>648</v>
      </c>
      <c r="S48" s="958">
        <v>3470</v>
      </c>
      <c r="T48" s="958">
        <v>-3273</v>
      </c>
      <c r="U48" s="958">
        <v>-23203</v>
      </c>
      <c r="V48" s="958">
        <v>-126</v>
      </c>
      <c r="W48" s="958">
        <v>40</v>
      </c>
      <c r="X48" s="958">
        <v>-1598</v>
      </c>
      <c r="Y48" s="958">
        <v>554</v>
      </c>
      <c r="Z48" s="958">
        <v>20073</v>
      </c>
      <c r="AA48" s="958">
        <v>33308</v>
      </c>
      <c r="AB48" s="958">
        <v>4511</v>
      </c>
      <c r="AC48" s="958">
        <v>3508</v>
      </c>
      <c r="AD48" s="958">
        <v>25580</v>
      </c>
      <c r="AE48" s="958">
        <v>39905</v>
      </c>
      <c r="AF48" s="958">
        <v>163377</v>
      </c>
      <c r="AG48" s="958">
        <v>4976</v>
      </c>
      <c r="AH48" s="958">
        <v>25458</v>
      </c>
      <c r="AI48" s="958">
        <v>0</v>
      </c>
      <c r="AJ48" s="958">
        <v>3299</v>
      </c>
      <c r="AK48" s="958">
        <v>8729</v>
      </c>
      <c r="AL48" s="958">
        <v>-517</v>
      </c>
      <c r="AM48" s="958">
        <v>25878</v>
      </c>
      <c r="AN48" s="958">
        <v>5470</v>
      </c>
      <c r="AO48" s="958">
        <v>0</v>
      </c>
      <c r="AP48" s="958">
        <v>17516</v>
      </c>
      <c r="AQ48" s="959">
        <v>454169</v>
      </c>
      <c r="AR48" s="186"/>
      <c r="AS48" s="186"/>
      <c r="AT48" s="186"/>
      <c r="AU48" s="186"/>
      <c r="AV48" s="186"/>
      <c r="AW48" s="186"/>
      <c r="AX48" s="186"/>
      <c r="AY48" s="186"/>
      <c r="AZ48" s="186"/>
      <c r="BA48" s="186"/>
      <c r="BB48" s="186"/>
      <c r="BC48" s="186"/>
      <c r="BD48" s="186"/>
      <c r="BE48" s="186"/>
    </row>
    <row r="49" spans="2:57" ht="16.5" customHeight="1">
      <c r="B49" s="278" t="s">
        <v>537</v>
      </c>
      <c r="C49" s="279" t="s">
        <v>33</v>
      </c>
      <c r="D49" s="962">
        <v>43354</v>
      </c>
      <c r="E49" s="958">
        <v>2218</v>
      </c>
      <c r="F49" s="958">
        <v>443</v>
      </c>
      <c r="G49" s="958">
        <v>1521</v>
      </c>
      <c r="H49" s="958">
        <v>7551</v>
      </c>
      <c r="I49" s="958">
        <v>5493</v>
      </c>
      <c r="J49" s="958">
        <v>8216</v>
      </c>
      <c r="K49" s="958">
        <v>14565</v>
      </c>
      <c r="L49" s="958">
        <v>896</v>
      </c>
      <c r="M49" s="958">
        <v>3218</v>
      </c>
      <c r="N49" s="958">
        <v>5492</v>
      </c>
      <c r="O49" s="958">
        <v>974</v>
      </c>
      <c r="P49" s="958">
        <v>4708</v>
      </c>
      <c r="Q49" s="958">
        <v>5209</v>
      </c>
      <c r="R49" s="958">
        <v>964</v>
      </c>
      <c r="S49" s="958">
        <v>8559</v>
      </c>
      <c r="T49" s="958">
        <v>11904</v>
      </c>
      <c r="U49" s="958">
        <v>55357</v>
      </c>
      <c r="V49" s="958">
        <v>4928</v>
      </c>
      <c r="W49" s="958">
        <v>672</v>
      </c>
      <c r="X49" s="958">
        <v>5013</v>
      </c>
      <c r="Y49" s="958">
        <v>3465</v>
      </c>
      <c r="Z49" s="958">
        <v>33348</v>
      </c>
      <c r="AA49" s="958">
        <v>101587</v>
      </c>
      <c r="AB49" s="958">
        <v>7510</v>
      </c>
      <c r="AC49" s="958">
        <v>4318</v>
      </c>
      <c r="AD49" s="958">
        <v>50113</v>
      </c>
      <c r="AE49" s="958">
        <v>13855</v>
      </c>
      <c r="AF49" s="958">
        <v>147019</v>
      </c>
      <c r="AG49" s="958">
        <v>24079</v>
      </c>
      <c r="AH49" s="958">
        <v>31032</v>
      </c>
      <c r="AI49" s="958">
        <v>124982</v>
      </c>
      <c r="AJ49" s="958">
        <v>73826</v>
      </c>
      <c r="AK49" s="958">
        <v>37038</v>
      </c>
      <c r="AL49" s="958">
        <v>1743</v>
      </c>
      <c r="AM49" s="958">
        <v>27634</v>
      </c>
      <c r="AN49" s="958">
        <v>28582</v>
      </c>
      <c r="AO49" s="958">
        <v>0</v>
      </c>
      <c r="AP49" s="958">
        <v>1070</v>
      </c>
      <c r="AQ49" s="959">
        <v>902456</v>
      </c>
      <c r="AR49" s="186"/>
      <c r="AS49" s="186"/>
      <c r="AT49" s="186"/>
      <c r="AU49" s="186"/>
      <c r="AV49" s="186"/>
      <c r="AW49" s="186"/>
      <c r="AX49" s="186"/>
      <c r="AY49" s="186"/>
      <c r="AZ49" s="186"/>
      <c r="BA49" s="186"/>
      <c r="BB49" s="186"/>
      <c r="BC49" s="186"/>
      <c r="BD49" s="186"/>
      <c r="BE49" s="186"/>
    </row>
    <row r="50" spans="2:57" ht="16.5" customHeight="1">
      <c r="B50" s="278" t="s">
        <v>538</v>
      </c>
      <c r="C50" s="956" t="s">
        <v>539</v>
      </c>
      <c r="D50" s="962">
        <v>6140</v>
      </c>
      <c r="E50" s="958">
        <v>1063</v>
      </c>
      <c r="F50" s="958">
        <v>144</v>
      </c>
      <c r="G50" s="958">
        <v>727</v>
      </c>
      <c r="H50" s="958">
        <v>6403</v>
      </c>
      <c r="I50" s="958">
        <v>1634</v>
      </c>
      <c r="J50" s="958">
        <v>3895</v>
      </c>
      <c r="K50" s="958">
        <v>763</v>
      </c>
      <c r="L50" s="958">
        <v>366</v>
      </c>
      <c r="M50" s="958">
        <v>829</v>
      </c>
      <c r="N50" s="958">
        <v>1796</v>
      </c>
      <c r="O50" s="958">
        <v>812</v>
      </c>
      <c r="P50" s="958">
        <v>2711</v>
      </c>
      <c r="Q50" s="958">
        <v>2514</v>
      </c>
      <c r="R50" s="958">
        <v>43</v>
      </c>
      <c r="S50" s="958">
        <v>240</v>
      </c>
      <c r="T50" s="958">
        <v>-2334</v>
      </c>
      <c r="U50" s="958">
        <v>-5307</v>
      </c>
      <c r="V50" s="958">
        <v>-541</v>
      </c>
      <c r="W50" s="958">
        <v>-146</v>
      </c>
      <c r="X50" s="958">
        <v>-167</v>
      </c>
      <c r="Y50" s="958">
        <v>436</v>
      </c>
      <c r="Z50" s="958">
        <v>29314</v>
      </c>
      <c r="AA50" s="958">
        <v>17530</v>
      </c>
      <c r="AB50" s="958">
        <v>1253</v>
      </c>
      <c r="AC50" s="958">
        <v>2666</v>
      </c>
      <c r="AD50" s="958">
        <v>28660</v>
      </c>
      <c r="AE50" s="958">
        <v>2916</v>
      </c>
      <c r="AF50" s="958">
        <v>29282</v>
      </c>
      <c r="AG50" s="958">
        <v>12054</v>
      </c>
      <c r="AH50" s="958">
        <v>4658</v>
      </c>
      <c r="AI50" s="958">
        <v>617</v>
      </c>
      <c r="AJ50" s="958">
        <v>2231</v>
      </c>
      <c r="AK50" s="958">
        <v>5298</v>
      </c>
      <c r="AL50" s="958">
        <v>1235</v>
      </c>
      <c r="AM50" s="958">
        <v>17052</v>
      </c>
      <c r="AN50" s="958">
        <v>10846</v>
      </c>
      <c r="AO50" s="958">
        <v>0</v>
      </c>
      <c r="AP50" s="958">
        <v>857</v>
      </c>
      <c r="AQ50" s="959">
        <v>188490</v>
      </c>
      <c r="AR50" s="186"/>
      <c r="AS50" s="186"/>
      <c r="AT50" s="186"/>
      <c r="AU50" s="186"/>
      <c r="AV50" s="186"/>
      <c r="AW50" s="186"/>
      <c r="AX50" s="186"/>
      <c r="AY50" s="186"/>
      <c r="AZ50" s="186"/>
      <c r="BA50" s="186"/>
      <c r="BB50" s="186"/>
      <c r="BC50" s="186"/>
      <c r="BD50" s="186"/>
      <c r="BE50" s="186"/>
    </row>
    <row r="51" spans="2:57" ht="16.5" customHeight="1">
      <c r="B51" s="278" t="s">
        <v>540</v>
      </c>
      <c r="C51" s="279" t="s">
        <v>541</v>
      </c>
      <c r="D51" s="962">
        <v>-15422</v>
      </c>
      <c r="E51" s="958">
        <v>-381</v>
      </c>
      <c r="F51" s="958">
        <v>-9</v>
      </c>
      <c r="G51" s="958">
        <v>-8</v>
      </c>
      <c r="H51" s="958">
        <v>-257</v>
      </c>
      <c r="I51" s="958">
        <v>0</v>
      </c>
      <c r="J51" s="958">
        <v>0</v>
      </c>
      <c r="K51" s="958">
        <v>0</v>
      </c>
      <c r="L51" s="958">
        <v>-1</v>
      </c>
      <c r="M51" s="958">
        <v>0</v>
      </c>
      <c r="N51" s="958">
        <v>0</v>
      </c>
      <c r="O51" s="958">
        <v>0</v>
      </c>
      <c r="P51" s="958">
        <v>0</v>
      </c>
      <c r="Q51" s="958">
        <v>0</v>
      </c>
      <c r="R51" s="958">
        <v>0</v>
      </c>
      <c r="S51" s="958">
        <v>0</v>
      </c>
      <c r="T51" s="958">
        <v>0</v>
      </c>
      <c r="U51" s="958">
        <v>-2</v>
      </c>
      <c r="V51" s="958">
        <v>0</v>
      </c>
      <c r="W51" s="958">
        <v>0</v>
      </c>
      <c r="X51" s="958">
        <v>0</v>
      </c>
      <c r="Y51" s="958">
        <v>0</v>
      </c>
      <c r="Z51" s="958">
        <v>-1946</v>
      </c>
      <c r="AA51" s="958">
        <v>-18</v>
      </c>
      <c r="AB51" s="958">
        <v>-1354</v>
      </c>
      <c r="AC51" s="958">
        <v>0</v>
      </c>
      <c r="AD51" s="958">
        <v>-373</v>
      </c>
      <c r="AE51" s="958">
        <v>-2198</v>
      </c>
      <c r="AF51" s="958">
        <v>-68</v>
      </c>
      <c r="AG51" s="958">
        <v>-354</v>
      </c>
      <c r="AH51" s="958">
        <v>0</v>
      </c>
      <c r="AI51" s="958">
        <v>0</v>
      </c>
      <c r="AJ51" s="958">
        <v>-92</v>
      </c>
      <c r="AK51" s="958">
        <v>-7466</v>
      </c>
      <c r="AL51" s="958">
        <v>-1008</v>
      </c>
      <c r="AM51" s="958">
        <v>-13</v>
      </c>
      <c r="AN51" s="958">
        <v>0</v>
      </c>
      <c r="AO51" s="958">
        <v>0</v>
      </c>
      <c r="AP51" s="958">
        <v>-90</v>
      </c>
      <c r="AQ51" s="959">
        <v>-31060</v>
      </c>
      <c r="AR51" s="186"/>
      <c r="AS51" s="186"/>
      <c r="AT51" s="186"/>
      <c r="AU51" s="186"/>
      <c r="AV51" s="186"/>
      <c r="AW51" s="186"/>
      <c r="AX51" s="186"/>
      <c r="AY51" s="186"/>
      <c r="AZ51" s="186"/>
      <c r="BA51" s="186"/>
      <c r="BB51" s="186"/>
      <c r="BC51" s="186"/>
      <c r="BD51" s="186"/>
      <c r="BE51" s="186"/>
    </row>
    <row r="52" spans="2:57" ht="16.5" customHeight="1">
      <c r="B52" s="280" t="s">
        <v>542</v>
      </c>
      <c r="C52" s="281" t="s">
        <v>34</v>
      </c>
      <c r="D52" s="963">
        <v>108867</v>
      </c>
      <c r="E52" s="964">
        <v>18276</v>
      </c>
      <c r="F52" s="964">
        <v>1933</v>
      </c>
      <c r="G52" s="964">
        <v>5264</v>
      </c>
      <c r="H52" s="964">
        <v>40157</v>
      </c>
      <c r="I52" s="964">
        <v>23814</v>
      </c>
      <c r="J52" s="964">
        <v>39212</v>
      </c>
      <c r="K52" s="964">
        <v>27329</v>
      </c>
      <c r="L52" s="964">
        <v>3522</v>
      </c>
      <c r="M52" s="964">
        <v>14272</v>
      </c>
      <c r="N52" s="964">
        <v>21787</v>
      </c>
      <c r="O52" s="964">
        <v>9311</v>
      </c>
      <c r="P52" s="964">
        <v>20435</v>
      </c>
      <c r="Q52" s="964">
        <v>30356</v>
      </c>
      <c r="R52" s="964">
        <v>4595</v>
      </c>
      <c r="S52" s="964">
        <v>35533</v>
      </c>
      <c r="T52" s="964">
        <v>30342</v>
      </c>
      <c r="U52" s="964">
        <v>113555</v>
      </c>
      <c r="V52" s="964">
        <v>10410</v>
      </c>
      <c r="W52" s="964">
        <v>1363</v>
      </c>
      <c r="X52" s="964">
        <v>13739</v>
      </c>
      <c r="Y52" s="964">
        <v>13091</v>
      </c>
      <c r="Z52" s="964">
        <v>291081</v>
      </c>
      <c r="AA52" s="964">
        <v>184906</v>
      </c>
      <c r="AB52" s="964">
        <v>16289</v>
      </c>
      <c r="AC52" s="964">
        <v>38385</v>
      </c>
      <c r="AD52" s="964">
        <v>314456</v>
      </c>
      <c r="AE52" s="964">
        <v>113968</v>
      </c>
      <c r="AF52" s="964">
        <v>350720</v>
      </c>
      <c r="AG52" s="964">
        <v>132706</v>
      </c>
      <c r="AH52" s="964">
        <v>88610</v>
      </c>
      <c r="AI52" s="964">
        <v>246231</v>
      </c>
      <c r="AJ52" s="964">
        <v>240890</v>
      </c>
      <c r="AK52" s="964">
        <v>378166</v>
      </c>
      <c r="AL52" s="964">
        <v>24783</v>
      </c>
      <c r="AM52" s="964">
        <v>188534</v>
      </c>
      <c r="AN52" s="964">
        <v>113026</v>
      </c>
      <c r="AO52" s="964">
        <v>0</v>
      </c>
      <c r="AP52" s="964">
        <v>19792</v>
      </c>
      <c r="AQ52" s="965">
        <v>3329706</v>
      </c>
      <c r="AR52" s="186"/>
      <c r="AS52" s="186"/>
      <c r="AT52" s="186"/>
      <c r="AU52" s="186"/>
      <c r="AV52" s="186"/>
      <c r="AW52" s="186"/>
      <c r="AX52" s="186"/>
      <c r="AY52" s="186"/>
      <c r="AZ52" s="186"/>
      <c r="BA52" s="186"/>
      <c r="BB52" s="186"/>
      <c r="BC52" s="186"/>
      <c r="BD52" s="186"/>
      <c r="BE52" s="186"/>
    </row>
    <row r="53" spans="2:57" ht="16.5" customHeight="1">
      <c r="B53" s="282" t="s">
        <v>543</v>
      </c>
      <c r="C53" s="283" t="s">
        <v>26</v>
      </c>
      <c r="D53" s="970">
        <v>212232</v>
      </c>
      <c r="E53" s="971">
        <v>29333</v>
      </c>
      <c r="F53" s="971">
        <v>2925</v>
      </c>
      <c r="G53" s="971">
        <v>9255</v>
      </c>
      <c r="H53" s="971">
        <v>127572</v>
      </c>
      <c r="I53" s="971">
        <v>54622</v>
      </c>
      <c r="J53" s="971">
        <v>115568</v>
      </c>
      <c r="K53" s="971">
        <v>66254</v>
      </c>
      <c r="L53" s="971">
        <v>7506</v>
      </c>
      <c r="M53" s="971">
        <v>31863</v>
      </c>
      <c r="N53" s="971">
        <v>42086</v>
      </c>
      <c r="O53" s="971">
        <v>20948</v>
      </c>
      <c r="P53" s="971">
        <v>87118</v>
      </c>
      <c r="Q53" s="971">
        <v>59713</v>
      </c>
      <c r="R53" s="971">
        <v>9192</v>
      </c>
      <c r="S53" s="971">
        <v>75648</v>
      </c>
      <c r="T53" s="971">
        <v>78754</v>
      </c>
      <c r="U53" s="971">
        <v>338294</v>
      </c>
      <c r="V53" s="971">
        <v>29421</v>
      </c>
      <c r="W53" s="971">
        <v>3533</v>
      </c>
      <c r="X53" s="971">
        <v>52237</v>
      </c>
      <c r="Y53" s="971">
        <v>29211</v>
      </c>
      <c r="Z53" s="971">
        <v>583240</v>
      </c>
      <c r="AA53" s="971">
        <v>397634</v>
      </c>
      <c r="AB53" s="971">
        <v>34010</v>
      </c>
      <c r="AC53" s="971">
        <v>58817</v>
      </c>
      <c r="AD53" s="971">
        <v>512984</v>
      </c>
      <c r="AE53" s="971">
        <v>180756</v>
      </c>
      <c r="AF53" s="971">
        <v>412644</v>
      </c>
      <c r="AG53" s="971">
        <v>293334</v>
      </c>
      <c r="AH53" s="971">
        <v>182698</v>
      </c>
      <c r="AI53" s="971">
        <v>341506</v>
      </c>
      <c r="AJ53" s="971">
        <v>335282</v>
      </c>
      <c r="AK53" s="971">
        <v>639015</v>
      </c>
      <c r="AL53" s="971">
        <v>41654</v>
      </c>
      <c r="AM53" s="971">
        <v>317330</v>
      </c>
      <c r="AN53" s="971">
        <v>208865</v>
      </c>
      <c r="AO53" s="971">
        <v>9635</v>
      </c>
      <c r="AP53" s="971">
        <v>30434</v>
      </c>
      <c r="AQ53" s="972">
        <v>6063123</v>
      </c>
      <c r="AR53" s="186"/>
      <c r="AS53" s="186"/>
      <c r="AT53" s="186"/>
      <c r="AU53" s="186"/>
      <c r="AV53" s="186"/>
      <c r="AW53" s="186"/>
      <c r="AX53" s="186"/>
      <c r="AY53" s="186"/>
      <c r="AZ53" s="186"/>
      <c r="BA53" s="186"/>
      <c r="BB53" s="186"/>
      <c r="BC53" s="186"/>
      <c r="BD53" s="186"/>
      <c r="BE53" s="186"/>
    </row>
  </sheetData>
  <sheetProtection sheet="1" objects="1" scenarios="1" selectLockedCells="1" selectUnlockedCells="1"/>
  <mergeCells count="1">
    <mergeCell ref="B2:C2"/>
  </mergeCells>
  <phoneticPr fontId="10"/>
  <pageMargins left="0.78740157480314965" right="0.78740157480314965" top="0.78740157480314965" bottom="0.78740157480314965" header="0" footer="0.19685039370078741"/>
  <pageSetup paperSize="8" scale="83" orientation="landscape" useFirstPageNumber="1" r:id="rId1"/>
  <headerFooter alignWithMargins="0">
    <oddFooter>&amp;C&amp;P / 3 ﾍﾟｰｼﾞ</oddFooter>
  </headerFooter>
  <colBreaks count="2" manualBreakCount="2">
    <brk id="21" min="1" max="49" man="1"/>
    <brk id="43" min="1" max="47"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0">
    <tabColor theme="0" tint="-0.249977111117893"/>
  </sheetPr>
  <dimension ref="B2:BE53"/>
  <sheetViews>
    <sheetView showGridLines="0" view="pageBreakPreview" zoomScale="130" zoomScaleNormal="100" zoomScaleSheetLayoutView="130" workbookViewId="0">
      <selection activeCell="C8" sqref="C8"/>
    </sheetView>
  </sheetViews>
  <sheetFormatPr defaultColWidth="10.125" defaultRowHeight="16.5" customHeight="1"/>
  <cols>
    <col min="1" max="1" width="1.625" style="199" customWidth="1"/>
    <col min="2" max="2" width="2.625" style="199" bestFit="1" customWidth="1"/>
    <col min="3" max="3" width="28.875" style="199" bestFit="1" customWidth="1"/>
    <col min="4" max="43" width="9.125" style="199" customWidth="1"/>
    <col min="44" max="16384" width="10.125" style="199"/>
  </cols>
  <sheetData>
    <row r="2" spans="2:43" ht="20.25" customHeight="1">
      <c r="B2" s="1241" t="s">
        <v>303</v>
      </c>
      <c r="C2" s="1242"/>
    </row>
    <row r="3" spans="2:43" ht="16.5" customHeight="1">
      <c r="B3" s="258"/>
      <c r="U3" s="259"/>
    </row>
    <row r="4" spans="2:43" ht="16.5" customHeight="1">
      <c r="B4" s="260"/>
      <c r="C4" s="261"/>
      <c r="D4" s="262" t="s">
        <v>1</v>
      </c>
      <c r="E4" s="263" t="s">
        <v>2</v>
      </c>
      <c r="F4" s="263" t="s">
        <v>3</v>
      </c>
      <c r="G4" s="263" t="s">
        <v>4</v>
      </c>
      <c r="H4" s="263" t="s">
        <v>5</v>
      </c>
      <c r="I4" s="263" t="s">
        <v>6</v>
      </c>
      <c r="J4" s="263" t="s">
        <v>7</v>
      </c>
      <c r="K4" s="263" t="s">
        <v>8</v>
      </c>
      <c r="L4" s="263" t="s">
        <v>9</v>
      </c>
      <c r="M4" s="263" t="s">
        <v>10</v>
      </c>
      <c r="N4" s="263" t="s">
        <v>11</v>
      </c>
      <c r="O4" s="263" t="s">
        <v>12</v>
      </c>
      <c r="P4" s="263" t="s">
        <v>13</v>
      </c>
      <c r="Q4" s="263" t="s">
        <v>14</v>
      </c>
      <c r="R4" s="263" t="s">
        <v>28</v>
      </c>
      <c r="S4" s="263" t="s">
        <v>109</v>
      </c>
      <c r="T4" s="263" t="s">
        <v>110</v>
      </c>
      <c r="U4" s="263" t="s">
        <v>111</v>
      </c>
      <c r="V4" s="263" t="s">
        <v>113</v>
      </c>
      <c r="W4" s="263" t="s">
        <v>114</v>
      </c>
      <c r="X4" s="263" t="s">
        <v>115</v>
      </c>
      <c r="Y4" s="263" t="s">
        <v>116</v>
      </c>
      <c r="Z4" s="263" t="s">
        <v>117</v>
      </c>
      <c r="AA4" s="263" t="s">
        <v>118</v>
      </c>
      <c r="AB4" s="263" t="s">
        <v>119</v>
      </c>
      <c r="AC4" s="263" t="s">
        <v>120</v>
      </c>
      <c r="AD4" s="263" t="s">
        <v>121</v>
      </c>
      <c r="AE4" s="263" t="s">
        <v>122</v>
      </c>
      <c r="AF4" s="263" t="s">
        <v>123</v>
      </c>
      <c r="AG4" s="263" t="s">
        <v>124</v>
      </c>
      <c r="AH4" s="263" t="s">
        <v>125</v>
      </c>
      <c r="AI4" s="263" t="s">
        <v>127</v>
      </c>
      <c r="AJ4" s="263" t="s">
        <v>129</v>
      </c>
      <c r="AK4" s="263" t="s">
        <v>130</v>
      </c>
      <c r="AL4" s="263" t="s">
        <v>15</v>
      </c>
      <c r="AM4" s="263" t="s">
        <v>308</v>
      </c>
      <c r="AN4" s="263">
        <v>37</v>
      </c>
      <c r="AO4" s="263">
        <v>38</v>
      </c>
      <c r="AP4" s="263">
        <v>39</v>
      </c>
      <c r="AQ4" s="266" t="s">
        <v>544</v>
      </c>
    </row>
    <row r="5" spans="2:43" ht="36" customHeight="1">
      <c r="B5" s="267"/>
      <c r="C5" s="268"/>
      <c r="D5" s="217" t="s">
        <v>16</v>
      </c>
      <c r="E5" s="286" t="s">
        <v>889</v>
      </c>
      <c r="F5" s="286" t="s">
        <v>890</v>
      </c>
      <c r="G5" s="286" t="s">
        <v>17</v>
      </c>
      <c r="H5" s="286" t="s">
        <v>521</v>
      </c>
      <c r="I5" s="286" t="s">
        <v>135</v>
      </c>
      <c r="J5" s="286" t="s">
        <v>108</v>
      </c>
      <c r="K5" s="286" t="s">
        <v>136</v>
      </c>
      <c r="L5" s="286" t="s">
        <v>306</v>
      </c>
      <c r="M5" s="286" t="s">
        <v>576</v>
      </c>
      <c r="N5" s="286" t="s">
        <v>307</v>
      </c>
      <c r="O5" s="286" t="s">
        <v>137</v>
      </c>
      <c r="P5" s="286" t="s">
        <v>138</v>
      </c>
      <c r="Q5" s="286" t="s">
        <v>139</v>
      </c>
      <c r="R5" s="286" t="s">
        <v>522</v>
      </c>
      <c r="S5" s="286" t="s">
        <v>523</v>
      </c>
      <c r="T5" s="286" t="s">
        <v>524</v>
      </c>
      <c r="U5" s="286" t="s">
        <v>525</v>
      </c>
      <c r="V5" s="286" t="s">
        <v>526</v>
      </c>
      <c r="W5" s="286" t="s">
        <v>577</v>
      </c>
      <c r="X5" s="286" t="s">
        <v>140</v>
      </c>
      <c r="Y5" s="286" t="s">
        <v>112</v>
      </c>
      <c r="Z5" s="286" t="s">
        <v>18</v>
      </c>
      <c r="AA5" s="286" t="s">
        <v>141</v>
      </c>
      <c r="AB5" s="286" t="s">
        <v>527</v>
      </c>
      <c r="AC5" s="286" t="s">
        <v>528</v>
      </c>
      <c r="AD5" s="286" t="s">
        <v>19</v>
      </c>
      <c r="AE5" s="286" t="s">
        <v>20</v>
      </c>
      <c r="AF5" s="286" t="s">
        <v>21</v>
      </c>
      <c r="AG5" s="286" t="s">
        <v>529</v>
      </c>
      <c r="AH5" s="286" t="s">
        <v>530</v>
      </c>
      <c r="AI5" s="286" t="s">
        <v>22</v>
      </c>
      <c r="AJ5" s="286" t="s">
        <v>142</v>
      </c>
      <c r="AK5" s="286" t="s">
        <v>531</v>
      </c>
      <c r="AL5" s="286" t="s">
        <v>578</v>
      </c>
      <c r="AM5" s="286" t="s">
        <v>126</v>
      </c>
      <c r="AN5" s="286" t="s">
        <v>128</v>
      </c>
      <c r="AO5" s="286" t="s">
        <v>143</v>
      </c>
      <c r="AP5" s="286" t="s">
        <v>23</v>
      </c>
      <c r="AQ5" s="287" t="s">
        <v>24</v>
      </c>
    </row>
    <row r="6" spans="2:43" ht="16.5" customHeight="1">
      <c r="B6" s="161" t="s">
        <v>1</v>
      </c>
      <c r="C6" s="232" t="s">
        <v>16</v>
      </c>
      <c r="D6" s="973">
        <v>9.7727999999999995E-2</v>
      </c>
      <c r="E6" s="974">
        <v>9.5500000000000001E-4</v>
      </c>
      <c r="F6" s="974">
        <v>0</v>
      </c>
      <c r="G6" s="974">
        <v>0</v>
      </c>
      <c r="H6" s="974">
        <v>0.25378600000000001</v>
      </c>
      <c r="I6" s="974">
        <v>2.7500000000000002E-4</v>
      </c>
      <c r="J6" s="974">
        <v>2.8730000000000001E-3</v>
      </c>
      <c r="K6" s="974">
        <v>2.1129999999999999E-3</v>
      </c>
      <c r="L6" s="974">
        <v>0</v>
      </c>
      <c r="M6" s="974">
        <v>2.856E-3</v>
      </c>
      <c r="N6" s="974">
        <v>0</v>
      </c>
      <c r="O6" s="974">
        <v>0</v>
      </c>
      <c r="P6" s="974">
        <v>0</v>
      </c>
      <c r="Q6" s="974">
        <v>0</v>
      </c>
      <c r="R6" s="974">
        <v>0</v>
      </c>
      <c r="S6" s="974">
        <v>0</v>
      </c>
      <c r="T6" s="974">
        <v>0</v>
      </c>
      <c r="U6" s="974">
        <v>0</v>
      </c>
      <c r="V6" s="974">
        <v>0</v>
      </c>
      <c r="W6" s="974">
        <v>0</v>
      </c>
      <c r="X6" s="974">
        <v>0</v>
      </c>
      <c r="Y6" s="974">
        <v>2.4989999999999999E-3</v>
      </c>
      <c r="Z6" s="974">
        <v>9.0700000000000004E-4</v>
      </c>
      <c r="AA6" s="974">
        <v>0</v>
      </c>
      <c r="AB6" s="974">
        <v>0</v>
      </c>
      <c r="AC6" s="974">
        <v>0</v>
      </c>
      <c r="AD6" s="974">
        <v>1.75E-4</v>
      </c>
      <c r="AE6" s="974">
        <v>0</v>
      </c>
      <c r="AF6" s="974">
        <v>5.0000000000000004E-6</v>
      </c>
      <c r="AG6" s="974">
        <v>1.7E-5</v>
      </c>
      <c r="AH6" s="974">
        <v>0</v>
      </c>
      <c r="AI6" s="974">
        <v>1.5E-5</v>
      </c>
      <c r="AJ6" s="974">
        <v>1.142E-3</v>
      </c>
      <c r="AK6" s="974">
        <v>1.8060000000000001E-3</v>
      </c>
      <c r="AL6" s="974">
        <v>1.9689999999999998E-3</v>
      </c>
      <c r="AM6" s="974">
        <v>3.0000000000000001E-6</v>
      </c>
      <c r="AN6" s="974">
        <v>1.1864E-2</v>
      </c>
      <c r="AO6" s="974">
        <v>0</v>
      </c>
      <c r="AP6" s="974">
        <v>0</v>
      </c>
      <c r="AQ6" s="975">
        <v>9.6530000000000001E-3</v>
      </c>
    </row>
    <row r="7" spans="2:43" ht="16.5" customHeight="1">
      <c r="B7" s="166" t="s">
        <v>2</v>
      </c>
      <c r="C7" s="234" t="s">
        <v>889</v>
      </c>
      <c r="D7" s="976">
        <v>3.4900000000000003E-4</v>
      </c>
      <c r="E7" s="977">
        <v>0.196127</v>
      </c>
      <c r="F7" s="977">
        <v>0</v>
      </c>
      <c r="G7" s="977">
        <v>1.08E-4</v>
      </c>
      <c r="H7" s="977">
        <v>8.2299999999999995E-4</v>
      </c>
      <c r="I7" s="977">
        <v>0</v>
      </c>
      <c r="J7" s="977">
        <v>7.4787000000000006E-2</v>
      </c>
      <c r="K7" s="977">
        <v>5.8900000000000001E-4</v>
      </c>
      <c r="L7" s="977">
        <v>0</v>
      </c>
      <c r="M7" s="977">
        <v>0</v>
      </c>
      <c r="N7" s="977">
        <v>0</v>
      </c>
      <c r="O7" s="977">
        <v>0</v>
      </c>
      <c r="P7" s="977">
        <v>0</v>
      </c>
      <c r="Q7" s="977">
        <v>0</v>
      </c>
      <c r="R7" s="977">
        <v>0</v>
      </c>
      <c r="S7" s="977">
        <v>0</v>
      </c>
      <c r="T7" s="977">
        <v>0</v>
      </c>
      <c r="U7" s="977">
        <v>0</v>
      </c>
      <c r="V7" s="977">
        <v>0</v>
      </c>
      <c r="W7" s="977">
        <v>0</v>
      </c>
      <c r="X7" s="977">
        <v>0</v>
      </c>
      <c r="Y7" s="977">
        <v>1.03E-4</v>
      </c>
      <c r="Z7" s="977">
        <v>8.2000000000000001E-5</v>
      </c>
      <c r="AA7" s="977">
        <v>0</v>
      </c>
      <c r="AB7" s="977">
        <v>0</v>
      </c>
      <c r="AC7" s="977">
        <v>0</v>
      </c>
      <c r="AD7" s="977">
        <v>0</v>
      </c>
      <c r="AE7" s="977">
        <v>0</v>
      </c>
      <c r="AF7" s="977">
        <v>0</v>
      </c>
      <c r="AG7" s="977">
        <v>0</v>
      </c>
      <c r="AH7" s="977">
        <v>0</v>
      </c>
      <c r="AI7" s="977">
        <v>3.0000000000000001E-6</v>
      </c>
      <c r="AJ7" s="977">
        <v>3.6000000000000001E-5</v>
      </c>
      <c r="AK7" s="977">
        <v>5.8E-5</v>
      </c>
      <c r="AL7" s="977">
        <v>0</v>
      </c>
      <c r="AM7" s="977">
        <v>0</v>
      </c>
      <c r="AN7" s="977">
        <v>1.1299999999999999E-3</v>
      </c>
      <c r="AO7" s="977">
        <v>0</v>
      </c>
      <c r="AP7" s="977">
        <v>0</v>
      </c>
      <c r="AQ7" s="955">
        <v>2.4659999999999999E-3</v>
      </c>
    </row>
    <row r="8" spans="2:43" ht="16.5" customHeight="1">
      <c r="B8" s="166" t="s">
        <v>3</v>
      </c>
      <c r="C8" s="234" t="s">
        <v>890</v>
      </c>
      <c r="D8" s="976">
        <v>0</v>
      </c>
      <c r="E8" s="977">
        <v>0</v>
      </c>
      <c r="F8" s="977">
        <v>7.5209999999999999E-3</v>
      </c>
      <c r="G8" s="977">
        <v>0</v>
      </c>
      <c r="H8" s="977">
        <v>5.8320000000000004E-3</v>
      </c>
      <c r="I8" s="977">
        <v>0</v>
      </c>
      <c r="J8" s="977">
        <v>0</v>
      </c>
      <c r="K8" s="977">
        <v>1.21E-4</v>
      </c>
      <c r="L8" s="977">
        <v>0</v>
      </c>
      <c r="M8" s="977">
        <v>0</v>
      </c>
      <c r="N8" s="977">
        <v>0</v>
      </c>
      <c r="O8" s="977">
        <v>0</v>
      </c>
      <c r="P8" s="977">
        <v>0</v>
      </c>
      <c r="Q8" s="977">
        <v>0</v>
      </c>
      <c r="R8" s="977">
        <v>0</v>
      </c>
      <c r="S8" s="977">
        <v>0</v>
      </c>
      <c r="T8" s="977">
        <v>0</v>
      </c>
      <c r="U8" s="977">
        <v>0</v>
      </c>
      <c r="V8" s="977">
        <v>0</v>
      </c>
      <c r="W8" s="977">
        <v>0</v>
      </c>
      <c r="X8" s="977">
        <v>0</v>
      </c>
      <c r="Y8" s="977">
        <v>2.7399999999999999E-4</v>
      </c>
      <c r="Z8" s="977">
        <v>0</v>
      </c>
      <c r="AA8" s="977">
        <v>0</v>
      </c>
      <c r="AB8" s="977">
        <v>0</v>
      </c>
      <c r="AC8" s="977">
        <v>0</v>
      </c>
      <c r="AD8" s="977">
        <v>0</v>
      </c>
      <c r="AE8" s="977">
        <v>0</v>
      </c>
      <c r="AF8" s="977">
        <v>0</v>
      </c>
      <c r="AG8" s="977">
        <v>0</v>
      </c>
      <c r="AH8" s="977">
        <v>0</v>
      </c>
      <c r="AI8" s="977">
        <v>3.0000000000000001E-6</v>
      </c>
      <c r="AJ8" s="977">
        <v>6.0000000000000002E-5</v>
      </c>
      <c r="AK8" s="977">
        <v>3.4299999999999999E-4</v>
      </c>
      <c r="AL8" s="977">
        <v>0</v>
      </c>
      <c r="AM8" s="977">
        <v>0</v>
      </c>
      <c r="AN8" s="977">
        <v>3.6240000000000001E-3</v>
      </c>
      <c r="AO8" s="977">
        <v>0</v>
      </c>
      <c r="AP8" s="977">
        <v>0</v>
      </c>
      <c r="AQ8" s="955">
        <v>2.9300000000000002E-4</v>
      </c>
    </row>
    <row r="9" spans="2:43" ht="16.5" customHeight="1">
      <c r="B9" s="166" t="s">
        <v>4</v>
      </c>
      <c r="C9" s="234" t="s">
        <v>17</v>
      </c>
      <c r="D9" s="976">
        <v>5.0000000000000004E-6</v>
      </c>
      <c r="E9" s="977">
        <v>4.4299999999999998E-4</v>
      </c>
      <c r="F9" s="977">
        <v>0</v>
      </c>
      <c r="G9" s="977">
        <v>7.5600000000000005E-4</v>
      </c>
      <c r="H9" s="977">
        <v>1.8000000000000001E-4</v>
      </c>
      <c r="I9" s="977">
        <v>0</v>
      </c>
      <c r="J9" s="977">
        <v>3.3570000000000002E-3</v>
      </c>
      <c r="K9" s="977">
        <v>8.0149999999999996E-3</v>
      </c>
      <c r="L9" s="977">
        <v>5.0758999999999999E-2</v>
      </c>
      <c r="M9" s="977">
        <v>6.3E-5</v>
      </c>
      <c r="N9" s="977">
        <v>3.3288999999999999E-2</v>
      </c>
      <c r="O9" s="977">
        <v>9.0700000000000004E-4</v>
      </c>
      <c r="P9" s="977">
        <v>0.306033</v>
      </c>
      <c r="Q9" s="977">
        <v>6.7000000000000002E-5</v>
      </c>
      <c r="R9" s="977">
        <v>0</v>
      </c>
      <c r="S9" s="977">
        <v>2.5999999999999998E-5</v>
      </c>
      <c r="T9" s="977">
        <v>2.1599999999999999E-4</v>
      </c>
      <c r="U9" s="977">
        <v>7.7000000000000001E-5</v>
      </c>
      <c r="V9" s="977">
        <v>0</v>
      </c>
      <c r="W9" s="977">
        <v>0</v>
      </c>
      <c r="X9" s="977">
        <v>1.15E-4</v>
      </c>
      <c r="Y9" s="977">
        <v>3.77E-4</v>
      </c>
      <c r="Z9" s="977">
        <v>2.4090000000000001E-3</v>
      </c>
      <c r="AA9" s="977">
        <v>0.17601600000000001</v>
      </c>
      <c r="AB9" s="977">
        <v>0</v>
      </c>
      <c r="AC9" s="977">
        <v>0</v>
      </c>
      <c r="AD9" s="977">
        <v>1.9999999999999999E-6</v>
      </c>
      <c r="AE9" s="977">
        <v>0</v>
      </c>
      <c r="AF9" s="977">
        <v>0</v>
      </c>
      <c r="AG9" s="977">
        <v>0</v>
      </c>
      <c r="AH9" s="977">
        <v>0</v>
      </c>
      <c r="AI9" s="977">
        <v>6.0000000000000002E-6</v>
      </c>
      <c r="AJ9" s="977">
        <v>2.0999999999999999E-5</v>
      </c>
      <c r="AK9" s="977">
        <v>5.0000000000000004E-6</v>
      </c>
      <c r="AL9" s="977">
        <v>4.8000000000000001E-5</v>
      </c>
      <c r="AM9" s="977">
        <v>3.0000000000000001E-6</v>
      </c>
      <c r="AN9" s="977">
        <v>1.0000000000000001E-5</v>
      </c>
      <c r="AO9" s="977">
        <v>0</v>
      </c>
      <c r="AP9" s="977">
        <v>1.3100000000000001E-4</v>
      </c>
      <c r="AQ9" s="955">
        <v>1.6643000000000002E-2</v>
      </c>
    </row>
    <row r="10" spans="2:43" ht="16.5" customHeight="1">
      <c r="B10" s="166" t="s">
        <v>5</v>
      </c>
      <c r="C10" s="234" t="s">
        <v>521</v>
      </c>
      <c r="D10" s="976">
        <v>8.0010999999999999E-2</v>
      </c>
      <c r="E10" s="977">
        <v>1.2921E-2</v>
      </c>
      <c r="F10" s="977">
        <v>4.2735000000000002E-2</v>
      </c>
      <c r="G10" s="977">
        <v>0</v>
      </c>
      <c r="H10" s="977">
        <v>0.18785499999999999</v>
      </c>
      <c r="I10" s="977">
        <v>9.5200000000000005E-4</v>
      </c>
      <c r="J10" s="977">
        <v>2.5959999999999998E-3</v>
      </c>
      <c r="K10" s="977">
        <v>1.0701E-2</v>
      </c>
      <c r="L10" s="977">
        <v>0</v>
      </c>
      <c r="M10" s="977">
        <v>3.1000000000000001E-5</v>
      </c>
      <c r="N10" s="977">
        <v>3.5599999999999998E-4</v>
      </c>
      <c r="O10" s="977">
        <v>0</v>
      </c>
      <c r="P10" s="977">
        <v>0</v>
      </c>
      <c r="Q10" s="977">
        <v>0</v>
      </c>
      <c r="R10" s="977">
        <v>0</v>
      </c>
      <c r="S10" s="977">
        <v>0</v>
      </c>
      <c r="T10" s="977">
        <v>0</v>
      </c>
      <c r="U10" s="977">
        <v>0</v>
      </c>
      <c r="V10" s="977">
        <v>0</v>
      </c>
      <c r="W10" s="977">
        <v>0</v>
      </c>
      <c r="X10" s="977">
        <v>0</v>
      </c>
      <c r="Y10" s="977">
        <v>1.335E-3</v>
      </c>
      <c r="Z10" s="977">
        <v>1.11E-4</v>
      </c>
      <c r="AA10" s="977">
        <v>0</v>
      </c>
      <c r="AB10" s="977">
        <v>0</v>
      </c>
      <c r="AC10" s="977">
        <v>0</v>
      </c>
      <c r="AD10" s="977">
        <v>1.44E-4</v>
      </c>
      <c r="AE10" s="977">
        <v>0</v>
      </c>
      <c r="AF10" s="977">
        <v>0</v>
      </c>
      <c r="AG10" s="977">
        <v>6.0999999999999999E-5</v>
      </c>
      <c r="AH10" s="977">
        <v>0</v>
      </c>
      <c r="AI10" s="977">
        <v>7.0899999999999999E-4</v>
      </c>
      <c r="AJ10" s="977">
        <v>4.3660000000000001E-3</v>
      </c>
      <c r="AK10" s="977">
        <v>7.7949999999999998E-3</v>
      </c>
      <c r="AL10" s="977">
        <v>1.4400000000000001E-3</v>
      </c>
      <c r="AM10" s="977">
        <v>3.0000000000000001E-6</v>
      </c>
      <c r="AN10" s="977">
        <v>0.105863</v>
      </c>
      <c r="AO10" s="977">
        <v>0</v>
      </c>
      <c r="AP10" s="977">
        <v>3.8769999999999998E-3</v>
      </c>
      <c r="AQ10" s="955">
        <v>1.1826E-2</v>
      </c>
    </row>
    <row r="11" spans="2:43" ht="16.5" customHeight="1">
      <c r="B11" s="166" t="s">
        <v>6</v>
      </c>
      <c r="C11" s="234" t="s">
        <v>135</v>
      </c>
      <c r="D11" s="976">
        <v>3.6050000000000001E-3</v>
      </c>
      <c r="E11" s="977">
        <v>1.023E-3</v>
      </c>
      <c r="F11" s="977">
        <v>2.5641000000000001E-2</v>
      </c>
      <c r="G11" s="977">
        <v>3.241E-3</v>
      </c>
      <c r="H11" s="977">
        <v>9.7199999999999999E-4</v>
      </c>
      <c r="I11" s="977">
        <v>0.268536</v>
      </c>
      <c r="J11" s="977">
        <v>1.9469999999999999E-3</v>
      </c>
      <c r="K11" s="977">
        <v>1.9319999999999999E-3</v>
      </c>
      <c r="L11" s="977">
        <v>5.3300000000000005E-4</v>
      </c>
      <c r="M11" s="977">
        <v>2.856E-3</v>
      </c>
      <c r="N11" s="977">
        <v>1.8060000000000001E-3</v>
      </c>
      <c r="O11" s="977">
        <v>1.384E-3</v>
      </c>
      <c r="P11" s="977">
        <v>1.3799999999999999E-4</v>
      </c>
      <c r="Q11" s="977">
        <v>1.1720000000000001E-3</v>
      </c>
      <c r="R11" s="977">
        <v>1.305E-3</v>
      </c>
      <c r="S11" s="977">
        <v>1.0709999999999999E-3</v>
      </c>
      <c r="T11" s="977">
        <v>2.209E-3</v>
      </c>
      <c r="U11" s="977">
        <v>2.8410000000000002E-3</v>
      </c>
      <c r="V11" s="977">
        <v>8.1599999999999999E-4</v>
      </c>
      <c r="W11" s="977">
        <v>8.4900000000000004E-4</v>
      </c>
      <c r="X11" s="977">
        <v>1.263E-3</v>
      </c>
      <c r="Y11" s="977">
        <v>3.8E-3</v>
      </c>
      <c r="Z11" s="977">
        <v>3.2650000000000001E-3</v>
      </c>
      <c r="AA11" s="977">
        <v>1.3799999999999999E-4</v>
      </c>
      <c r="AB11" s="977">
        <v>7.6400000000000003E-4</v>
      </c>
      <c r="AC11" s="977">
        <v>2.7030000000000001E-3</v>
      </c>
      <c r="AD11" s="977">
        <v>4.4209999999999996E-3</v>
      </c>
      <c r="AE11" s="977">
        <v>1.2830000000000001E-3</v>
      </c>
      <c r="AF11" s="977">
        <v>1.7E-5</v>
      </c>
      <c r="AG11" s="977">
        <v>1.227E-3</v>
      </c>
      <c r="AH11" s="977">
        <v>5.6899999999999995E-4</v>
      </c>
      <c r="AI11" s="977">
        <v>4.3099999999999996E-3</v>
      </c>
      <c r="AJ11" s="977">
        <v>4.8899999999999996E-4</v>
      </c>
      <c r="AK11" s="977">
        <v>3.5209999999999998E-3</v>
      </c>
      <c r="AL11" s="977">
        <v>2.6792E-2</v>
      </c>
      <c r="AM11" s="977">
        <v>1.872E-3</v>
      </c>
      <c r="AN11" s="977">
        <v>4.5440000000000003E-3</v>
      </c>
      <c r="AO11" s="977">
        <v>2.0031E-2</v>
      </c>
      <c r="AP11" s="977">
        <v>1.3100000000000001E-4</v>
      </c>
      <c r="AQ11" s="955">
        <v>4.8849999999999996E-3</v>
      </c>
    </row>
    <row r="12" spans="2:43" ht="16.5" customHeight="1">
      <c r="B12" s="166" t="s">
        <v>7</v>
      </c>
      <c r="C12" s="236" t="s">
        <v>108</v>
      </c>
      <c r="D12" s="976">
        <v>1.9182000000000001E-2</v>
      </c>
      <c r="E12" s="977">
        <v>1.7250000000000001E-2</v>
      </c>
      <c r="F12" s="977">
        <v>1.709E-3</v>
      </c>
      <c r="G12" s="977">
        <v>2.1610000000000002E-3</v>
      </c>
      <c r="H12" s="977">
        <v>1.5018999999999999E-2</v>
      </c>
      <c r="I12" s="977">
        <v>2.911E-3</v>
      </c>
      <c r="J12" s="977">
        <v>0.268621</v>
      </c>
      <c r="K12" s="977">
        <v>2.3153E-2</v>
      </c>
      <c r="L12" s="977">
        <v>6.6600000000000003E-4</v>
      </c>
      <c r="M12" s="977">
        <v>6.0889999999999998E-3</v>
      </c>
      <c r="N12" s="977">
        <v>2.1551000000000001E-2</v>
      </c>
      <c r="O12" s="977">
        <v>1.0020000000000001E-3</v>
      </c>
      <c r="P12" s="977">
        <v>2.8699999999999998E-4</v>
      </c>
      <c r="Q12" s="977">
        <v>2.813E-3</v>
      </c>
      <c r="R12" s="977">
        <v>1.9580000000000001E-3</v>
      </c>
      <c r="S12" s="977">
        <v>6.6100000000000002E-4</v>
      </c>
      <c r="T12" s="977">
        <v>9.0150000000000004E-3</v>
      </c>
      <c r="U12" s="977">
        <v>3.5469999999999998E-3</v>
      </c>
      <c r="V12" s="977">
        <v>4.8939999999999999E-3</v>
      </c>
      <c r="W12" s="977">
        <v>5.9439999999999996E-3</v>
      </c>
      <c r="X12" s="977">
        <v>1.57E-3</v>
      </c>
      <c r="Y12" s="977">
        <v>5.1931999999999999E-2</v>
      </c>
      <c r="Z12" s="977">
        <v>3.6031000000000001E-2</v>
      </c>
      <c r="AA12" s="977">
        <v>4.3559999999999996E-3</v>
      </c>
      <c r="AB12" s="977">
        <v>3.2049999999999999E-3</v>
      </c>
      <c r="AC12" s="977">
        <v>4.5230000000000001E-3</v>
      </c>
      <c r="AD12" s="977">
        <v>7.4149999999999997E-3</v>
      </c>
      <c r="AE12" s="977">
        <v>4.542E-3</v>
      </c>
      <c r="AF12" s="977">
        <v>4.1899999999999999E-4</v>
      </c>
      <c r="AG12" s="977">
        <v>3.0720000000000001E-3</v>
      </c>
      <c r="AH12" s="977">
        <v>1.3082E-2</v>
      </c>
      <c r="AI12" s="977">
        <v>1.2179999999999999E-3</v>
      </c>
      <c r="AJ12" s="977">
        <v>6.5560000000000002E-3</v>
      </c>
      <c r="AK12" s="977">
        <v>6.6449999999999999E-3</v>
      </c>
      <c r="AL12" s="977">
        <v>1.9182000000000001E-2</v>
      </c>
      <c r="AM12" s="977">
        <v>6.2430000000000003E-3</v>
      </c>
      <c r="AN12" s="977">
        <v>4.9550000000000002E-3</v>
      </c>
      <c r="AO12" s="977">
        <v>0.43238199999999999</v>
      </c>
      <c r="AP12" s="977">
        <v>5.9100000000000005E-4</v>
      </c>
      <c r="AQ12" s="955">
        <v>1.4907999999999999E-2</v>
      </c>
    </row>
    <row r="13" spans="2:43" ht="16.5" customHeight="1">
      <c r="B13" s="166" t="s">
        <v>8</v>
      </c>
      <c r="C13" s="234" t="s">
        <v>136</v>
      </c>
      <c r="D13" s="976">
        <v>6.4202999999999996E-2</v>
      </c>
      <c r="E13" s="977">
        <v>8.52E-4</v>
      </c>
      <c r="F13" s="977">
        <v>2.735E-3</v>
      </c>
      <c r="G13" s="977">
        <v>3.0249999999999999E-3</v>
      </c>
      <c r="H13" s="977">
        <v>6.0670000000000003E-3</v>
      </c>
      <c r="I13" s="977">
        <v>3.2002000000000003E-2</v>
      </c>
      <c r="J13" s="977">
        <v>5.3214999999999998E-2</v>
      </c>
      <c r="K13" s="977">
        <v>0.233375</v>
      </c>
      <c r="L13" s="977">
        <v>3.6504000000000002E-2</v>
      </c>
      <c r="M13" s="977">
        <v>0.15124099999999999</v>
      </c>
      <c r="N13" s="977">
        <v>2.5399999999999999E-2</v>
      </c>
      <c r="O13" s="977">
        <v>3.4849999999999998E-3</v>
      </c>
      <c r="P13" s="977">
        <v>2.6059999999999998E-3</v>
      </c>
      <c r="Q13" s="977">
        <v>1.0617E-2</v>
      </c>
      <c r="R13" s="977">
        <v>4.6779999999999999E-3</v>
      </c>
      <c r="S13" s="977">
        <v>3.9129999999999998E-3</v>
      </c>
      <c r="T13" s="977">
        <v>1.3904E-2</v>
      </c>
      <c r="U13" s="977">
        <v>1.0263E-2</v>
      </c>
      <c r="V13" s="977">
        <v>9.3469999999999994E-3</v>
      </c>
      <c r="W13" s="977">
        <v>8.4910000000000003E-3</v>
      </c>
      <c r="X13" s="977">
        <v>1.8512000000000001E-2</v>
      </c>
      <c r="Y13" s="977">
        <v>2.6873000000000001E-2</v>
      </c>
      <c r="Z13" s="977">
        <v>4.4000000000000003E-3</v>
      </c>
      <c r="AA13" s="977">
        <v>4.8000000000000001E-4</v>
      </c>
      <c r="AB13" s="977">
        <v>8.3800000000000003E-3</v>
      </c>
      <c r="AC13" s="977">
        <v>1.5166000000000001E-2</v>
      </c>
      <c r="AD13" s="977">
        <v>1.0000000000000001E-5</v>
      </c>
      <c r="AE13" s="977">
        <v>2.1999999999999999E-5</v>
      </c>
      <c r="AF13" s="977">
        <v>3.6000000000000001E-5</v>
      </c>
      <c r="AG13" s="977">
        <v>4.3600000000000003E-4</v>
      </c>
      <c r="AH13" s="977">
        <v>8.0500000000000005E-4</v>
      </c>
      <c r="AI13" s="977">
        <v>9.2199999999999997E-4</v>
      </c>
      <c r="AJ13" s="977">
        <v>6.1139999999999996E-3</v>
      </c>
      <c r="AK13" s="977">
        <v>0.15335799999999999</v>
      </c>
      <c r="AL13" s="977">
        <v>2.4970000000000001E-3</v>
      </c>
      <c r="AM13" s="977">
        <v>4.5690000000000001E-3</v>
      </c>
      <c r="AN13" s="977">
        <v>9.0200000000000002E-3</v>
      </c>
      <c r="AO13" s="977">
        <v>9.3410000000000003E-3</v>
      </c>
      <c r="AP13" s="977">
        <v>3.6800000000000001E-3</v>
      </c>
      <c r="AQ13" s="955">
        <v>2.6408000000000001E-2</v>
      </c>
    </row>
    <row r="14" spans="2:43" ht="16.5" customHeight="1">
      <c r="B14" s="166" t="s">
        <v>9</v>
      </c>
      <c r="C14" s="236" t="s">
        <v>306</v>
      </c>
      <c r="D14" s="976">
        <v>7.365E-3</v>
      </c>
      <c r="E14" s="977">
        <v>8.6250000000000007E-3</v>
      </c>
      <c r="F14" s="977">
        <v>5.2991000000000003E-2</v>
      </c>
      <c r="G14" s="977">
        <v>1.1344999999999999E-2</v>
      </c>
      <c r="H14" s="977">
        <v>2.085E-3</v>
      </c>
      <c r="I14" s="977">
        <v>1.6659999999999999E-3</v>
      </c>
      <c r="J14" s="977">
        <v>5.0099999999999997E-3</v>
      </c>
      <c r="K14" s="977">
        <v>7.1390000000000004E-3</v>
      </c>
      <c r="L14" s="977">
        <v>0.235545</v>
      </c>
      <c r="M14" s="977">
        <v>1.098E-3</v>
      </c>
      <c r="N14" s="977">
        <v>1.3924000000000001E-2</v>
      </c>
      <c r="O14" s="977">
        <v>9.8820000000000002E-3</v>
      </c>
      <c r="P14" s="977">
        <v>9.8259999999999997E-3</v>
      </c>
      <c r="Q14" s="977">
        <v>3.1480000000000002E-3</v>
      </c>
      <c r="R14" s="977">
        <v>1.088E-3</v>
      </c>
      <c r="S14" s="977">
        <v>7.1400000000000001E-4</v>
      </c>
      <c r="T14" s="977">
        <v>1.4350000000000001E-3</v>
      </c>
      <c r="U14" s="977">
        <v>7.8299999999999995E-4</v>
      </c>
      <c r="V14" s="977">
        <v>4.7600000000000002E-4</v>
      </c>
      <c r="W14" s="977">
        <v>0</v>
      </c>
      <c r="X14" s="977">
        <v>1.6850000000000001E-3</v>
      </c>
      <c r="Y14" s="977">
        <v>1.8489999999999999E-3</v>
      </c>
      <c r="Z14" s="977">
        <v>1.5126000000000001E-2</v>
      </c>
      <c r="AA14" s="977">
        <v>3.2441999999999999E-2</v>
      </c>
      <c r="AB14" s="977">
        <v>1.0468E-2</v>
      </c>
      <c r="AC14" s="977">
        <v>1.2258E-2</v>
      </c>
      <c r="AD14" s="977">
        <v>1.513E-3</v>
      </c>
      <c r="AE14" s="977">
        <v>4.0400000000000001E-4</v>
      </c>
      <c r="AF14" s="977">
        <v>1.74E-4</v>
      </c>
      <c r="AG14" s="977">
        <v>0.126361</v>
      </c>
      <c r="AH14" s="977">
        <v>7.0100000000000002E-4</v>
      </c>
      <c r="AI14" s="977">
        <v>8.3070000000000001E-3</v>
      </c>
      <c r="AJ14" s="977">
        <v>2.9380000000000001E-3</v>
      </c>
      <c r="AK14" s="977">
        <v>1.9689999999999998E-3</v>
      </c>
      <c r="AL14" s="977">
        <v>3.385E-3</v>
      </c>
      <c r="AM14" s="977">
        <v>2.3259999999999999E-3</v>
      </c>
      <c r="AN14" s="977">
        <v>3.8830000000000002E-3</v>
      </c>
      <c r="AO14" s="977">
        <v>0</v>
      </c>
      <c r="AP14" s="977">
        <v>8.8389999999999996E-3</v>
      </c>
      <c r="AQ14" s="955">
        <v>1.2481000000000001E-2</v>
      </c>
    </row>
    <row r="15" spans="2:43" ht="16.5" customHeight="1">
      <c r="B15" s="166" t="s">
        <v>10</v>
      </c>
      <c r="C15" s="236" t="s">
        <v>576</v>
      </c>
      <c r="D15" s="976">
        <v>5.5180000000000003E-3</v>
      </c>
      <c r="E15" s="977">
        <v>6.5110000000000003E-3</v>
      </c>
      <c r="F15" s="977">
        <v>1.8803E-2</v>
      </c>
      <c r="G15" s="977">
        <v>5.9430000000000004E-3</v>
      </c>
      <c r="H15" s="977">
        <v>1.2840000000000001E-2</v>
      </c>
      <c r="I15" s="977">
        <v>3.3869999999999998E-3</v>
      </c>
      <c r="J15" s="977">
        <v>6.6540000000000002E-3</v>
      </c>
      <c r="K15" s="977">
        <v>4.8404999999999997E-2</v>
      </c>
      <c r="L15" s="977">
        <v>7.9900000000000001E-4</v>
      </c>
      <c r="M15" s="977">
        <v>0.197439</v>
      </c>
      <c r="N15" s="977">
        <v>6.3920000000000001E-3</v>
      </c>
      <c r="O15" s="977">
        <v>1.8619999999999999E-3</v>
      </c>
      <c r="P15" s="977">
        <v>1.354E-3</v>
      </c>
      <c r="Q15" s="977">
        <v>3.3660000000000001E-3</v>
      </c>
      <c r="R15" s="977">
        <v>9.4649999999999995E-3</v>
      </c>
      <c r="S15" s="977">
        <v>1.2822999999999999E-2</v>
      </c>
      <c r="T15" s="977">
        <v>6.4860000000000001E-2</v>
      </c>
      <c r="U15" s="977">
        <v>1.1953999999999999E-2</v>
      </c>
      <c r="V15" s="977">
        <v>4.9793999999999998E-2</v>
      </c>
      <c r="W15" s="977">
        <v>4.6419000000000002E-2</v>
      </c>
      <c r="X15" s="977">
        <v>5.4788999999999997E-2</v>
      </c>
      <c r="Y15" s="977">
        <v>4.9570000000000003E-2</v>
      </c>
      <c r="Z15" s="977">
        <v>1.3871E-2</v>
      </c>
      <c r="AA15" s="977">
        <v>0</v>
      </c>
      <c r="AB15" s="977">
        <v>3.6547999999999997E-2</v>
      </c>
      <c r="AC15" s="977">
        <v>2.0164000000000001E-2</v>
      </c>
      <c r="AD15" s="977">
        <v>6.4289999999999998E-3</v>
      </c>
      <c r="AE15" s="977">
        <v>2.738E-3</v>
      </c>
      <c r="AF15" s="977">
        <v>6.0099999999999997E-4</v>
      </c>
      <c r="AG15" s="977">
        <v>4.568E-3</v>
      </c>
      <c r="AH15" s="977">
        <v>1.828E-3</v>
      </c>
      <c r="AI15" s="977">
        <v>1.7129999999999999E-3</v>
      </c>
      <c r="AJ15" s="977">
        <v>2.604E-3</v>
      </c>
      <c r="AK15" s="977">
        <v>2.1800000000000001E-3</v>
      </c>
      <c r="AL15" s="977">
        <v>8.7150000000000005E-3</v>
      </c>
      <c r="AM15" s="977">
        <v>1.3639E-2</v>
      </c>
      <c r="AN15" s="977">
        <v>2.8149999999999998E-3</v>
      </c>
      <c r="AO15" s="977">
        <v>4.6185999999999998E-2</v>
      </c>
      <c r="AP15" s="977">
        <v>2.0040000000000001E-3</v>
      </c>
      <c r="AQ15" s="955">
        <v>9.1059999999999995E-3</v>
      </c>
    </row>
    <row r="16" spans="2:43" ht="16.5" customHeight="1">
      <c r="B16" s="166" t="s">
        <v>11</v>
      </c>
      <c r="C16" s="234" t="s">
        <v>307</v>
      </c>
      <c r="D16" s="976">
        <v>2.5920000000000001E-3</v>
      </c>
      <c r="E16" s="977">
        <v>2.7300000000000002E-4</v>
      </c>
      <c r="F16" s="977">
        <v>0</v>
      </c>
      <c r="G16" s="977">
        <v>1.297E-3</v>
      </c>
      <c r="H16" s="977">
        <v>3.1510000000000002E-3</v>
      </c>
      <c r="I16" s="977">
        <v>1.2799999999999999E-4</v>
      </c>
      <c r="J16" s="977">
        <v>9.6900000000000003E-4</v>
      </c>
      <c r="K16" s="977">
        <v>1.3282E-2</v>
      </c>
      <c r="L16" s="977">
        <v>2.5713E-2</v>
      </c>
      <c r="M16" s="977">
        <v>2.7929999999999999E-3</v>
      </c>
      <c r="N16" s="977">
        <v>0.10062699999999999</v>
      </c>
      <c r="O16" s="977">
        <v>1.2794E-2</v>
      </c>
      <c r="P16" s="977">
        <v>1.1130000000000001E-3</v>
      </c>
      <c r="Q16" s="977">
        <v>6.0959999999999999E-3</v>
      </c>
      <c r="R16" s="977">
        <v>1.3164E-2</v>
      </c>
      <c r="S16" s="977">
        <v>4.666E-3</v>
      </c>
      <c r="T16" s="977">
        <v>2.0265999999999999E-2</v>
      </c>
      <c r="U16" s="977">
        <v>3.8531999999999997E-2</v>
      </c>
      <c r="V16" s="977">
        <v>5.3359999999999996E-3</v>
      </c>
      <c r="W16" s="977">
        <v>2.264E-3</v>
      </c>
      <c r="X16" s="977">
        <v>2.7950000000000002E-3</v>
      </c>
      <c r="Y16" s="977">
        <v>5.2719999999999998E-3</v>
      </c>
      <c r="Z16" s="977">
        <v>5.4238000000000001E-2</v>
      </c>
      <c r="AA16" s="977">
        <v>4.8000000000000001E-5</v>
      </c>
      <c r="AB16" s="977">
        <v>4.7629999999999999E-3</v>
      </c>
      <c r="AC16" s="977">
        <v>4.7600000000000002E-4</v>
      </c>
      <c r="AD16" s="977">
        <v>2.14E-4</v>
      </c>
      <c r="AE16" s="977">
        <v>1.1E-5</v>
      </c>
      <c r="AF16" s="977">
        <v>8.2000000000000001E-5</v>
      </c>
      <c r="AG16" s="977">
        <v>3.1000000000000001E-5</v>
      </c>
      <c r="AH16" s="977">
        <v>5.0000000000000004E-6</v>
      </c>
      <c r="AI16" s="977">
        <v>2.1100000000000001E-4</v>
      </c>
      <c r="AJ16" s="977">
        <v>2.3029999999999999E-3</v>
      </c>
      <c r="AK16" s="977">
        <v>7.2300000000000001E-4</v>
      </c>
      <c r="AL16" s="977">
        <v>5.7600000000000001E-4</v>
      </c>
      <c r="AM16" s="977">
        <v>1.431E-3</v>
      </c>
      <c r="AN16" s="977">
        <v>1.039E-3</v>
      </c>
      <c r="AO16" s="977">
        <v>5.3969999999999999E-3</v>
      </c>
      <c r="AP16" s="977">
        <v>2.7599999999999999E-3</v>
      </c>
      <c r="AQ16" s="955">
        <v>9.3880000000000005E-3</v>
      </c>
    </row>
    <row r="17" spans="2:43" ht="16.5" customHeight="1">
      <c r="B17" s="166" t="s">
        <v>12</v>
      </c>
      <c r="C17" s="234" t="s">
        <v>137</v>
      </c>
      <c r="D17" s="976">
        <v>1.9000000000000001E-5</v>
      </c>
      <c r="E17" s="977">
        <v>3.4E-5</v>
      </c>
      <c r="F17" s="977">
        <v>0</v>
      </c>
      <c r="G17" s="977">
        <v>6.051E-3</v>
      </c>
      <c r="H17" s="977">
        <v>0</v>
      </c>
      <c r="I17" s="977">
        <v>3.6999999999999998E-5</v>
      </c>
      <c r="J17" s="977">
        <v>8.7399999999999999E-4</v>
      </c>
      <c r="K17" s="977">
        <v>0</v>
      </c>
      <c r="L17" s="977">
        <v>0</v>
      </c>
      <c r="M17" s="977">
        <v>2.2910000000000001E-3</v>
      </c>
      <c r="N17" s="977">
        <v>1.0312E-2</v>
      </c>
      <c r="O17" s="977">
        <v>0.32260800000000001</v>
      </c>
      <c r="P17" s="977">
        <v>2.0699999999999999E-4</v>
      </c>
      <c r="Q17" s="977">
        <v>0.209284</v>
      </c>
      <c r="R17" s="977">
        <v>9.8455000000000001E-2</v>
      </c>
      <c r="S17" s="977">
        <v>8.4562999999999999E-2</v>
      </c>
      <c r="T17" s="977">
        <v>1.6558E-2</v>
      </c>
      <c r="U17" s="977">
        <v>1.0834E-2</v>
      </c>
      <c r="V17" s="977">
        <v>3.5382999999999998E-2</v>
      </c>
      <c r="W17" s="977">
        <v>1.1039E-2</v>
      </c>
      <c r="X17" s="977">
        <v>4.8738999999999998E-2</v>
      </c>
      <c r="Y17" s="977">
        <v>5.6140000000000001E-3</v>
      </c>
      <c r="Z17" s="977">
        <v>1.7916999999999999E-2</v>
      </c>
      <c r="AA17" s="977">
        <v>0</v>
      </c>
      <c r="AB17" s="977">
        <v>2.9E-5</v>
      </c>
      <c r="AC17" s="977">
        <v>0</v>
      </c>
      <c r="AD17" s="977">
        <v>0</v>
      </c>
      <c r="AE17" s="977">
        <v>0</v>
      </c>
      <c r="AF17" s="977">
        <v>0</v>
      </c>
      <c r="AG17" s="977">
        <v>1.16E-4</v>
      </c>
      <c r="AH17" s="977">
        <v>0</v>
      </c>
      <c r="AI17" s="977">
        <v>2.9E-5</v>
      </c>
      <c r="AJ17" s="977">
        <v>0</v>
      </c>
      <c r="AK17" s="977">
        <v>3.0000000000000001E-6</v>
      </c>
      <c r="AL17" s="977">
        <v>0</v>
      </c>
      <c r="AM17" s="977">
        <v>2.3000000000000001E-4</v>
      </c>
      <c r="AN17" s="977">
        <v>2.9E-5</v>
      </c>
      <c r="AO17" s="977">
        <v>0</v>
      </c>
      <c r="AP17" s="977">
        <v>2.5300000000000001E-3</v>
      </c>
      <c r="AQ17" s="955">
        <v>7.6949999999999996E-3</v>
      </c>
    </row>
    <row r="18" spans="2:43" ht="16.5" customHeight="1">
      <c r="B18" s="166" t="s">
        <v>13</v>
      </c>
      <c r="C18" s="234" t="s">
        <v>138</v>
      </c>
      <c r="D18" s="976">
        <v>0</v>
      </c>
      <c r="E18" s="977">
        <v>0</v>
      </c>
      <c r="F18" s="977">
        <v>0</v>
      </c>
      <c r="G18" s="977">
        <v>1.297E-3</v>
      </c>
      <c r="H18" s="977">
        <v>2.1559999999999999E-3</v>
      </c>
      <c r="I18" s="977">
        <v>0</v>
      </c>
      <c r="J18" s="977">
        <v>4.6700000000000002E-4</v>
      </c>
      <c r="K18" s="977">
        <v>5.7809999999999997E-3</v>
      </c>
      <c r="L18" s="977">
        <v>0</v>
      </c>
      <c r="M18" s="977">
        <v>2.2279999999999999E-3</v>
      </c>
      <c r="N18" s="977">
        <v>4.2290000000000001E-3</v>
      </c>
      <c r="O18" s="977">
        <v>9.0700000000000004E-4</v>
      </c>
      <c r="P18" s="977">
        <v>0.21748700000000001</v>
      </c>
      <c r="Q18" s="977">
        <v>4.9102E-2</v>
      </c>
      <c r="R18" s="977">
        <v>3.1876000000000002E-2</v>
      </c>
      <c r="S18" s="977">
        <v>2.0093E-2</v>
      </c>
      <c r="T18" s="977">
        <v>7.1932999999999997E-2</v>
      </c>
      <c r="U18" s="977">
        <v>6.8960999999999995E-2</v>
      </c>
      <c r="V18" s="977">
        <v>5.6183999999999998E-2</v>
      </c>
      <c r="W18" s="977">
        <v>5.2645999999999998E-2</v>
      </c>
      <c r="X18" s="977">
        <v>2.9002E-2</v>
      </c>
      <c r="Y18" s="977">
        <v>1.4447E-2</v>
      </c>
      <c r="Z18" s="977">
        <v>1.0085E-2</v>
      </c>
      <c r="AA18" s="977">
        <v>5.3600000000000002E-4</v>
      </c>
      <c r="AB18" s="977">
        <v>2.0599999999999999E-4</v>
      </c>
      <c r="AC18" s="977">
        <v>0</v>
      </c>
      <c r="AD18" s="977">
        <v>1.4E-5</v>
      </c>
      <c r="AE18" s="977">
        <v>0</v>
      </c>
      <c r="AF18" s="977">
        <v>0</v>
      </c>
      <c r="AG18" s="977">
        <v>1.0000000000000001E-5</v>
      </c>
      <c r="AH18" s="977">
        <v>1.3100000000000001E-4</v>
      </c>
      <c r="AI18" s="977">
        <v>1.7899999999999999E-4</v>
      </c>
      <c r="AJ18" s="977">
        <v>5.3999999999999998E-5</v>
      </c>
      <c r="AK18" s="977">
        <v>1.441E-3</v>
      </c>
      <c r="AL18" s="977">
        <v>2.4000000000000001E-4</v>
      </c>
      <c r="AM18" s="977">
        <v>4.6299999999999998E-4</v>
      </c>
      <c r="AN18" s="977">
        <v>3.5399999999999999E-4</v>
      </c>
      <c r="AO18" s="977">
        <v>9.3400000000000004E-4</v>
      </c>
      <c r="AP18" s="977">
        <v>2.1359999999999999E-3</v>
      </c>
      <c r="AQ18" s="955">
        <v>1.0703000000000001E-2</v>
      </c>
    </row>
    <row r="19" spans="2:43" ht="16.5" customHeight="1">
      <c r="B19" s="166" t="s">
        <v>14</v>
      </c>
      <c r="C19" s="234" t="s">
        <v>139</v>
      </c>
      <c r="D19" s="976">
        <v>3.0630000000000002E-3</v>
      </c>
      <c r="E19" s="977">
        <v>1.1590000000000001E-3</v>
      </c>
      <c r="F19" s="977">
        <v>1.709E-3</v>
      </c>
      <c r="G19" s="977">
        <v>1.7611999999999999E-2</v>
      </c>
      <c r="H19" s="977">
        <v>5.2750000000000002E-3</v>
      </c>
      <c r="I19" s="977">
        <v>2.764E-3</v>
      </c>
      <c r="J19" s="977">
        <v>4.3779999999999999E-3</v>
      </c>
      <c r="K19" s="977">
        <v>1.6874E-2</v>
      </c>
      <c r="L19" s="977">
        <v>1.3300000000000001E-4</v>
      </c>
      <c r="M19" s="977">
        <v>8.5990000000000007E-3</v>
      </c>
      <c r="N19" s="977">
        <v>8.744E-3</v>
      </c>
      <c r="O19" s="977">
        <v>3.7239999999999999E-3</v>
      </c>
      <c r="P19" s="977">
        <v>4.7100000000000001E-4</v>
      </c>
      <c r="Q19" s="977">
        <v>6.0171000000000002E-2</v>
      </c>
      <c r="R19" s="977">
        <v>3.3398999999999998E-2</v>
      </c>
      <c r="S19" s="977">
        <v>2.8434000000000001E-2</v>
      </c>
      <c r="T19" s="977">
        <v>2.9458999999999999E-2</v>
      </c>
      <c r="U19" s="977">
        <v>2.3893000000000001E-2</v>
      </c>
      <c r="V19" s="977">
        <v>2.9503000000000001E-2</v>
      </c>
      <c r="W19" s="977">
        <v>2.7737999999999999E-2</v>
      </c>
      <c r="X19" s="977">
        <v>9.3799999999999994E-3</v>
      </c>
      <c r="Y19" s="977">
        <v>1.4173E-2</v>
      </c>
      <c r="Z19" s="977">
        <v>7.9862000000000002E-2</v>
      </c>
      <c r="AA19" s="977">
        <v>4.0000000000000002E-4</v>
      </c>
      <c r="AB19" s="977">
        <v>7.3499999999999998E-4</v>
      </c>
      <c r="AC19" s="977">
        <v>1.36E-4</v>
      </c>
      <c r="AD19" s="977">
        <v>2.5279999999999999E-3</v>
      </c>
      <c r="AE19" s="977">
        <v>1.16E-4</v>
      </c>
      <c r="AF19" s="977">
        <v>3.3700000000000001E-4</v>
      </c>
      <c r="AG19" s="977">
        <v>1.07E-3</v>
      </c>
      <c r="AH19" s="977">
        <v>5.04E-4</v>
      </c>
      <c r="AI19" s="977">
        <v>3.441E-3</v>
      </c>
      <c r="AJ19" s="977">
        <v>1.85E-4</v>
      </c>
      <c r="AK19" s="977">
        <v>3.8499999999999998E-4</v>
      </c>
      <c r="AL19" s="977">
        <v>2.5690000000000001E-3</v>
      </c>
      <c r="AM19" s="977">
        <v>1.5280000000000001E-3</v>
      </c>
      <c r="AN19" s="977">
        <v>2.4659999999999999E-3</v>
      </c>
      <c r="AO19" s="977">
        <v>4.15E-4</v>
      </c>
      <c r="AP19" s="977">
        <v>3.0560000000000001E-3</v>
      </c>
      <c r="AQ19" s="955">
        <v>1.2156999999999999E-2</v>
      </c>
    </row>
    <row r="20" spans="2:43" ht="16.5" customHeight="1">
      <c r="B20" s="166" t="s">
        <v>28</v>
      </c>
      <c r="C20" s="234" t="s">
        <v>522</v>
      </c>
      <c r="D20" s="976">
        <v>0</v>
      </c>
      <c r="E20" s="977">
        <v>3.4E-5</v>
      </c>
      <c r="F20" s="977">
        <v>0</v>
      </c>
      <c r="G20" s="977">
        <v>2.5929999999999998E-3</v>
      </c>
      <c r="H20" s="977">
        <v>0</v>
      </c>
      <c r="I20" s="977">
        <v>0</v>
      </c>
      <c r="J20" s="977">
        <v>6.0999999999999999E-5</v>
      </c>
      <c r="K20" s="977">
        <v>0</v>
      </c>
      <c r="L20" s="977">
        <v>0</v>
      </c>
      <c r="M20" s="977">
        <v>3.4499999999999998E-4</v>
      </c>
      <c r="N20" s="977">
        <v>1.9000000000000001E-4</v>
      </c>
      <c r="O20" s="977">
        <v>4.2999999999999999E-4</v>
      </c>
      <c r="P20" s="977">
        <v>0</v>
      </c>
      <c r="Q20" s="977">
        <v>1.0380000000000001E-3</v>
      </c>
      <c r="R20" s="977">
        <v>0.139795</v>
      </c>
      <c r="S20" s="977">
        <v>5.1158000000000002E-2</v>
      </c>
      <c r="T20" s="977">
        <v>9.8150000000000008E-3</v>
      </c>
      <c r="U20" s="977">
        <v>2.5330000000000001E-3</v>
      </c>
      <c r="V20" s="977">
        <v>7.9539999999999993E-3</v>
      </c>
      <c r="W20" s="977">
        <v>1.6980000000000001E-3</v>
      </c>
      <c r="X20" s="977">
        <v>1.0969E-2</v>
      </c>
      <c r="Y20" s="977">
        <v>4.9639999999999997E-3</v>
      </c>
      <c r="Z20" s="977">
        <v>5.5209999999999999E-3</v>
      </c>
      <c r="AA20" s="977">
        <v>0</v>
      </c>
      <c r="AB20" s="977">
        <v>1.0262E-2</v>
      </c>
      <c r="AC20" s="977">
        <v>0</v>
      </c>
      <c r="AD20" s="977">
        <v>6.0000000000000002E-6</v>
      </c>
      <c r="AE20" s="977">
        <v>0</v>
      </c>
      <c r="AF20" s="977">
        <v>0</v>
      </c>
      <c r="AG20" s="977">
        <v>4.3999999999999999E-5</v>
      </c>
      <c r="AH20" s="977">
        <v>0</v>
      </c>
      <c r="AI20" s="977">
        <v>2.6899999999999998E-4</v>
      </c>
      <c r="AJ20" s="977">
        <v>0</v>
      </c>
      <c r="AK20" s="977">
        <v>0</v>
      </c>
      <c r="AL20" s="977">
        <v>0</v>
      </c>
      <c r="AM20" s="977">
        <v>9.4920000000000004E-3</v>
      </c>
      <c r="AN20" s="977">
        <v>1.0000000000000001E-5</v>
      </c>
      <c r="AO20" s="977">
        <v>0</v>
      </c>
      <c r="AP20" s="977">
        <v>0</v>
      </c>
      <c r="AQ20" s="955">
        <v>2.4009999999999999E-3</v>
      </c>
    </row>
    <row r="21" spans="2:43" ht="16.5" customHeight="1">
      <c r="B21" s="166" t="s">
        <v>109</v>
      </c>
      <c r="C21" s="234" t="s">
        <v>523</v>
      </c>
      <c r="D21" s="976">
        <v>0</v>
      </c>
      <c r="E21" s="977">
        <v>2.05E-4</v>
      </c>
      <c r="F21" s="977">
        <v>0</v>
      </c>
      <c r="G21" s="977">
        <v>1.405E-3</v>
      </c>
      <c r="H21" s="977">
        <v>0</v>
      </c>
      <c r="I21" s="977">
        <v>0</v>
      </c>
      <c r="J21" s="977">
        <v>6.8999999999999997E-5</v>
      </c>
      <c r="K21" s="977">
        <v>0</v>
      </c>
      <c r="L21" s="977">
        <v>1.3300000000000001E-4</v>
      </c>
      <c r="M21" s="977">
        <v>2.6359999999999999E-3</v>
      </c>
      <c r="N21" s="977">
        <v>4.0400000000000001E-4</v>
      </c>
      <c r="O21" s="977">
        <v>5.7300000000000005E-4</v>
      </c>
      <c r="P21" s="977">
        <v>0</v>
      </c>
      <c r="Q21" s="977">
        <v>4.86E-4</v>
      </c>
      <c r="R21" s="977">
        <v>6.0920000000000002E-3</v>
      </c>
      <c r="S21" s="977">
        <v>0.141709</v>
      </c>
      <c r="T21" s="977">
        <v>7.2400000000000003E-4</v>
      </c>
      <c r="U21" s="977">
        <v>2.3349999999999998E-3</v>
      </c>
      <c r="V21" s="977">
        <v>1.665E-3</v>
      </c>
      <c r="W21" s="977">
        <v>5.6599999999999999E-4</v>
      </c>
      <c r="X21" s="977">
        <v>9.7599999999999998E-4</v>
      </c>
      <c r="Y21" s="977">
        <v>8.2200000000000003E-4</v>
      </c>
      <c r="Z21" s="977">
        <v>7.3999999999999996E-5</v>
      </c>
      <c r="AA21" s="977">
        <v>0</v>
      </c>
      <c r="AB21" s="977">
        <v>2.6499999999999999E-4</v>
      </c>
      <c r="AC21" s="977">
        <v>0</v>
      </c>
      <c r="AD21" s="977">
        <v>3.9999999999999998E-6</v>
      </c>
      <c r="AE21" s="977">
        <v>0</v>
      </c>
      <c r="AF21" s="977">
        <v>0</v>
      </c>
      <c r="AG21" s="977">
        <v>3.4E-5</v>
      </c>
      <c r="AH21" s="977">
        <v>0</v>
      </c>
      <c r="AI21" s="977">
        <v>1.5E-5</v>
      </c>
      <c r="AJ21" s="977">
        <v>0</v>
      </c>
      <c r="AK21" s="977">
        <v>0</v>
      </c>
      <c r="AL21" s="977">
        <v>0</v>
      </c>
      <c r="AM21" s="977">
        <v>1.4862E-2</v>
      </c>
      <c r="AN21" s="977">
        <v>5.0000000000000004E-6</v>
      </c>
      <c r="AO21" s="977">
        <v>0</v>
      </c>
      <c r="AP21" s="977">
        <v>0</v>
      </c>
      <c r="AQ21" s="955">
        <v>2.7550000000000001E-3</v>
      </c>
    </row>
    <row r="22" spans="2:43" ht="16.5" customHeight="1">
      <c r="B22" s="166" t="s">
        <v>110</v>
      </c>
      <c r="C22" s="234" t="s">
        <v>524</v>
      </c>
      <c r="D22" s="976">
        <v>1.9000000000000001E-5</v>
      </c>
      <c r="E22" s="977">
        <v>3.4E-5</v>
      </c>
      <c r="F22" s="977">
        <v>0</v>
      </c>
      <c r="G22" s="977">
        <v>0</v>
      </c>
      <c r="H22" s="977">
        <v>0</v>
      </c>
      <c r="I22" s="977">
        <v>0</v>
      </c>
      <c r="J22" s="977">
        <v>0</v>
      </c>
      <c r="K22" s="977">
        <v>0</v>
      </c>
      <c r="L22" s="977">
        <v>0</v>
      </c>
      <c r="M22" s="977">
        <v>0</v>
      </c>
      <c r="N22" s="977">
        <v>0</v>
      </c>
      <c r="O22" s="977">
        <v>0</v>
      </c>
      <c r="P22" s="977">
        <v>0</v>
      </c>
      <c r="Q22" s="977">
        <v>1.7E-5</v>
      </c>
      <c r="R22" s="977">
        <v>1.523E-3</v>
      </c>
      <c r="S22" s="977">
        <v>5.9350000000000002E-3</v>
      </c>
      <c r="T22" s="977">
        <v>8.4185999999999997E-2</v>
      </c>
      <c r="U22" s="977">
        <v>0</v>
      </c>
      <c r="V22" s="977">
        <v>4.08E-4</v>
      </c>
      <c r="W22" s="977">
        <v>5.6599999999999999E-4</v>
      </c>
      <c r="X22" s="977">
        <v>3.6400000000000001E-4</v>
      </c>
      <c r="Y22" s="977">
        <v>1.03E-4</v>
      </c>
      <c r="Z22" s="977">
        <v>1.2E-4</v>
      </c>
      <c r="AA22" s="977">
        <v>0</v>
      </c>
      <c r="AB22" s="977">
        <v>8.7999999999999998E-5</v>
      </c>
      <c r="AC22" s="977">
        <v>1.7E-5</v>
      </c>
      <c r="AD22" s="977">
        <v>7.6999999999999996E-4</v>
      </c>
      <c r="AE22" s="977">
        <v>1.1E-5</v>
      </c>
      <c r="AF22" s="977">
        <v>0</v>
      </c>
      <c r="AG22" s="977">
        <v>1.4E-5</v>
      </c>
      <c r="AH22" s="977">
        <v>8.7999999999999998E-5</v>
      </c>
      <c r="AI22" s="977">
        <v>3.1359999999999999E-3</v>
      </c>
      <c r="AJ22" s="977">
        <v>0</v>
      </c>
      <c r="AK22" s="977">
        <v>1.0296E-2</v>
      </c>
      <c r="AL22" s="977">
        <v>0</v>
      </c>
      <c r="AM22" s="977">
        <v>4.3420000000000004E-3</v>
      </c>
      <c r="AN22" s="977">
        <v>1.1590000000000001E-3</v>
      </c>
      <c r="AO22" s="977">
        <v>2.3456000000000001E-2</v>
      </c>
      <c r="AP22" s="977">
        <v>0</v>
      </c>
      <c r="AQ22" s="955">
        <v>2.8240000000000001E-3</v>
      </c>
    </row>
    <row r="23" spans="2:43" ht="16.5" customHeight="1">
      <c r="B23" s="166" t="s">
        <v>111</v>
      </c>
      <c r="C23" s="234" t="s">
        <v>525</v>
      </c>
      <c r="D23" s="976">
        <v>0</v>
      </c>
      <c r="E23" s="977">
        <v>0</v>
      </c>
      <c r="F23" s="977">
        <v>0</v>
      </c>
      <c r="G23" s="977">
        <v>0</v>
      </c>
      <c r="H23" s="977">
        <v>0</v>
      </c>
      <c r="I23" s="977">
        <v>0</v>
      </c>
      <c r="J23" s="977">
        <v>0</v>
      </c>
      <c r="K23" s="977">
        <v>0</v>
      </c>
      <c r="L23" s="977">
        <v>0</v>
      </c>
      <c r="M23" s="977">
        <v>0</v>
      </c>
      <c r="N23" s="977">
        <v>0</v>
      </c>
      <c r="O23" s="977">
        <v>0</v>
      </c>
      <c r="P23" s="977">
        <v>2.3E-5</v>
      </c>
      <c r="Q23" s="977">
        <v>3.3000000000000003E-5</v>
      </c>
      <c r="R23" s="977">
        <v>2.5019999999999999E-3</v>
      </c>
      <c r="S23" s="977">
        <v>9.5569999999999995E-3</v>
      </c>
      <c r="T23" s="977">
        <v>0.113594</v>
      </c>
      <c r="U23" s="977">
        <v>0.32722400000000001</v>
      </c>
      <c r="V23" s="977">
        <v>0.17004900000000001</v>
      </c>
      <c r="W23" s="977">
        <v>0.27596900000000002</v>
      </c>
      <c r="X23" s="977">
        <v>2.1382999999999999E-2</v>
      </c>
      <c r="Y23" s="977">
        <v>2.3039E-2</v>
      </c>
      <c r="Z23" s="977">
        <v>2.3000000000000001E-4</v>
      </c>
      <c r="AA23" s="977">
        <v>3.0000000000000001E-6</v>
      </c>
      <c r="AB23" s="977">
        <v>2.9E-5</v>
      </c>
      <c r="AC23" s="977">
        <v>0</v>
      </c>
      <c r="AD23" s="977">
        <v>2.9E-5</v>
      </c>
      <c r="AE23" s="977">
        <v>3.8999999999999999E-5</v>
      </c>
      <c r="AF23" s="977">
        <v>0</v>
      </c>
      <c r="AG23" s="977">
        <v>3.0000000000000001E-6</v>
      </c>
      <c r="AH23" s="977">
        <v>5.9699999999999998E-4</v>
      </c>
      <c r="AI23" s="977">
        <v>1.5610000000000001E-3</v>
      </c>
      <c r="AJ23" s="977">
        <v>5.8500000000000002E-4</v>
      </c>
      <c r="AK23" s="977">
        <v>1.9999999999999999E-6</v>
      </c>
      <c r="AL23" s="977">
        <v>0</v>
      </c>
      <c r="AM23" s="977">
        <v>1.512E-2</v>
      </c>
      <c r="AN23" s="977">
        <v>1.9000000000000001E-5</v>
      </c>
      <c r="AO23" s="977">
        <v>3.1967000000000002E-2</v>
      </c>
      <c r="AP23" s="977">
        <v>0</v>
      </c>
      <c r="AQ23" s="955">
        <v>2.2145000000000001E-2</v>
      </c>
    </row>
    <row r="24" spans="2:43" ht="16.5" customHeight="1">
      <c r="B24" s="166" t="s">
        <v>113</v>
      </c>
      <c r="C24" s="234" t="s">
        <v>526</v>
      </c>
      <c r="D24" s="976">
        <v>1.4E-5</v>
      </c>
      <c r="E24" s="977">
        <v>0</v>
      </c>
      <c r="F24" s="977">
        <v>1.709E-3</v>
      </c>
      <c r="G24" s="977">
        <v>0</v>
      </c>
      <c r="H24" s="977">
        <v>0</v>
      </c>
      <c r="I24" s="977">
        <v>0</v>
      </c>
      <c r="J24" s="977">
        <v>2.5999999999999998E-5</v>
      </c>
      <c r="K24" s="977">
        <v>0</v>
      </c>
      <c r="L24" s="977">
        <v>0</v>
      </c>
      <c r="M24" s="977">
        <v>3.1000000000000001E-5</v>
      </c>
      <c r="N24" s="977">
        <v>2.4000000000000001E-5</v>
      </c>
      <c r="O24" s="977">
        <v>0</v>
      </c>
      <c r="P24" s="977">
        <v>0</v>
      </c>
      <c r="Q24" s="977">
        <v>2.6800000000000001E-4</v>
      </c>
      <c r="R24" s="977">
        <v>7.071E-3</v>
      </c>
      <c r="S24" s="977">
        <v>2.8117E-2</v>
      </c>
      <c r="T24" s="977">
        <v>1.2456999999999999E-2</v>
      </c>
      <c r="U24" s="977">
        <v>9.7459999999999995E-3</v>
      </c>
      <c r="V24" s="977">
        <v>0.118351</v>
      </c>
      <c r="W24" s="977">
        <v>2.2926999999999999E-2</v>
      </c>
      <c r="X24" s="977">
        <v>4.1312000000000001E-2</v>
      </c>
      <c r="Y24" s="977">
        <v>7.0860000000000003E-3</v>
      </c>
      <c r="Z24" s="977">
        <v>6.999E-3</v>
      </c>
      <c r="AA24" s="977">
        <v>3.0000000000000001E-6</v>
      </c>
      <c r="AB24" s="977">
        <v>2.0599999999999999E-4</v>
      </c>
      <c r="AC24" s="977">
        <v>0</v>
      </c>
      <c r="AD24" s="977">
        <v>1.8900000000000001E-4</v>
      </c>
      <c r="AE24" s="977">
        <v>0</v>
      </c>
      <c r="AF24" s="977">
        <v>6.9999999999999999E-6</v>
      </c>
      <c r="AG24" s="977">
        <v>1.4300000000000001E-4</v>
      </c>
      <c r="AH24" s="977">
        <v>1.4799999999999999E-4</v>
      </c>
      <c r="AI24" s="977">
        <v>1.5139999999999999E-3</v>
      </c>
      <c r="AJ24" s="977">
        <v>9.8700000000000003E-4</v>
      </c>
      <c r="AK24" s="977">
        <v>5.3000000000000001E-5</v>
      </c>
      <c r="AL24" s="977">
        <v>0</v>
      </c>
      <c r="AM24" s="977">
        <v>7.9950000000000004E-3</v>
      </c>
      <c r="AN24" s="977">
        <v>1.15E-4</v>
      </c>
      <c r="AO24" s="977">
        <v>0</v>
      </c>
      <c r="AP24" s="977">
        <v>2.3000000000000001E-4</v>
      </c>
      <c r="AQ24" s="955">
        <v>3.3210000000000002E-3</v>
      </c>
    </row>
    <row r="25" spans="2:43" ht="16.5" customHeight="1">
      <c r="B25" s="166" t="s">
        <v>114</v>
      </c>
      <c r="C25" s="234" t="s">
        <v>577</v>
      </c>
      <c r="D25" s="976">
        <v>0</v>
      </c>
      <c r="E25" s="977">
        <v>1.02E-4</v>
      </c>
      <c r="F25" s="977">
        <v>0</v>
      </c>
      <c r="G25" s="977">
        <v>0</v>
      </c>
      <c r="H25" s="977">
        <v>0</v>
      </c>
      <c r="I25" s="977">
        <v>0</v>
      </c>
      <c r="J25" s="977">
        <v>0</v>
      </c>
      <c r="K25" s="977">
        <v>7.4999999999999993E-5</v>
      </c>
      <c r="L25" s="977">
        <v>0</v>
      </c>
      <c r="M25" s="977">
        <v>0</v>
      </c>
      <c r="N25" s="977">
        <v>2.4000000000000001E-5</v>
      </c>
      <c r="O25" s="977">
        <v>0</v>
      </c>
      <c r="P25" s="977">
        <v>0</v>
      </c>
      <c r="Q25" s="977">
        <v>3.3000000000000003E-5</v>
      </c>
      <c r="R25" s="977">
        <v>2.1800000000000001E-4</v>
      </c>
      <c r="S25" s="977">
        <v>3.1700000000000001E-4</v>
      </c>
      <c r="T25" s="977">
        <v>1.2999999999999999E-5</v>
      </c>
      <c r="U25" s="977">
        <v>3.0000000000000001E-5</v>
      </c>
      <c r="V25" s="977">
        <v>0</v>
      </c>
      <c r="W25" s="977">
        <v>1.3586000000000001E-2</v>
      </c>
      <c r="X25" s="977">
        <v>0</v>
      </c>
      <c r="Y25" s="977">
        <v>0</v>
      </c>
      <c r="Z25" s="977">
        <v>1.756E-3</v>
      </c>
      <c r="AA25" s="977">
        <v>1.2999999999999999E-5</v>
      </c>
      <c r="AB25" s="977">
        <v>0</v>
      </c>
      <c r="AC25" s="977">
        <v>3.4E-5</v>
      </c>
      <c r="AD25" s="977">
        <v>2.12E-4</v>
      </c>
      <c r="AE25" s="977">
        <v>1E-4</v>
      </c>
      <c r="AF25" s="977">
        <v>2.1999999999999999E-5</v>
      </c>
      <c r="AG25" s="977">
        <v>6.7999999999999999E-5</v>
      </c>
      <c r="AH25" s="977">
        <v>7.1000000000000005E-5</v>
      </c>
      <c r="AI25" s="977">
        <v>1.6249999999999999E-3</v>
      </c>
      <c r="AJ25" s="977">
        <v>5.7000000000000003E-5</v>
      </c>
      <c r="AK25" s="977">
        <v>1.4E-5</v>
      </c>
      <c r="AL25" s="977">
        <v>7.2000000000000002E-5</v>
      </c>
      <c r="AM25" s="977">
        <v>1.062E-3</v>
      </c>
      <c r="AN25" s="977">
        <v>9.1000000000000003E-5</v>
      </c>
      <c r="AO25" s="977">
        <v>0</v>
      </c>
      <c r="AP25" s="977">
        <v>0</v>
      </c>
      <c r="AQ25" s="955">
        <v>3.6900000000000002E-4</v>
      </c>
    </row>
    <row r="26" spans="2:43" ht="16.5" customHeight="1">
      <c r="B26" s="166" t="s">
        <v>115</v>
      </c>
      <c r="C26" s="234" t="s">
        <v>140</v>
      </c>
      <c r="D26" s="976">
        <v>0</v>
      </c>
      <c r="E26" s="977">
        <v>0</v>
      </c>
      <c r="F26" s="977">
        <v>4.7521000000000001E-2</v>
      </c>
      <c r="G26" s="977">
        <v>1.08E-4</v>
      </c>
      <c r="H26" s="977">
        <v>0</v>
      </c>
      <c r="I26" s="977">
        <v>0</v>
      </c>
      <c r="J26" s="977">
        <v>0</v>
      </c>
      <c r="K26" s="977">
        <v>0</v>
      </c>
      <c r="L26" s="977">
        <v>0</v>
      </c>
      <c r="M26" s="977">
        <v>0</v>
      </c>
      <c r="N26" s="977">
        <v>0</v>
      </c>
      <c r="O26" s="977">
        <v>0</v>
      </c>
      <c r="P26" s="977">
        <v>0</v>
      </c>
      <c r="Q26" s="977">
        <v>0</v>
      </c>
      <c r="R26" s="977">
        <v>0</v>
      </c>
      <c r="S26" s="977">
        <v>1.3200000000000001E-4</v>
      </c>
      <c r="T26" s="977">
        <v>0</v>
      </c>
      <c r="U26" s="977">
        <v>0</v>
      </c>
      <c r="V26" s="977">
        <v>0</v>
      </c>
      <c r="W26" s="977">
        <v>0</v>
      </c>
      <c r="X26" s="977">
        <v>0.37565300000000001</v>
      </c>
      <c r="Y26" s="977">
        <v>0</v>
      </c>
      <c r="Z26" s="977">
        <v>0</v>
      </c>
      <c r="AA26" s="977">
        <v>0</v>
      </c>
      <c r="AB26" s="977">
        <v>0</v>
      </c>
      <c r="AC26" s="977">
        <v>0</v>
      </c>
      <c r="AD26" s="977">
        <v>0</v>
      </c>
      <c r="AE26" s="977">
        <v>0</v>
      </c>
      <c r="AF26" s="977">
        <v>0</v>
      </c>
      <c r="AG26" s="977">
        <v>6.0850000000000001E-3</v>
      </c>
      <c r="AH26" s="977">
        <v>0</v>
      </c>
      <c r="AI26" s="977">
        <v>6.8459999999999997E-3</v>
      </c>
      <c r="AJ26" s="977">
        <v>1.8799999999999999E-4</v>
      </c>
      <c r="AK26" s="977">
        <v>0</v>
      </c>
      <c r="AL26" s="977">
        <v>0</v>
      </c>
      <c r="AM26" s="977">
        <v>3.9842000000000002E-2</v>
      </c>
      <c r="AN26" s="977">
        <v>4.8000000000000001E-5</v>
      </c>
      <c r="AO26" s="977">
        <v>0</v>
      </c>
      <c r="AP26" s="977">
        <v>0</v>
      </c>
      <c r="AQ26" s="955">
        <v>6.038E-3</v>
      </c>
    </row>
    <row r="27" spans="2:43" ht="16.5" customHeight="1">
      <c r="B27" s="166" t="s">
        <v>116</v>
      </c>
      <c r="C27" s="234" t="s">
        <v>112</v>
      </c>
      <c r="D27" s="976">
        <v>6.4599999999999998E-4</v>
      </c>
      <c r="E27" s="977">
        <v>2.1819999999999999E-3</v>
      </c>
      <c r="F27" s="977">
        <v>9.5729999999999999E-3</v>
      </c>
      <c r="G27" s="977">
        <v>2.4849999999999998E-3</v>
      </c>
      <c r="H27" s="977">
        <v>6.4510000000000001E-3</v>
      </c>
      <c r="I27" s="977">
        <v>2.8889000000000001E-2</v>
      </c>
      <c r="J27" s="977">
        <v>1.8785E-2</v>
      </c>
      <c r="K27" s="977">
        <v>5.5690000000000002E-3</v>
      </c>
      <c r="L27" s="977">
        <v>1.0660000000000001E-3</v>
      </c>
      <c r="M27" s="977">
        <v>4.5820000000000001E-3</v>
      </c>
      <c r="N27" s="977">
        <v>7.4130000000000003E-3</v>
      </c>
      <c r="O27" s="977">
        <v>5.156E-3</v>
      </c>
      <c r="P27" s="977">
        <v>4.3665000000000002E-2</v>
      </c>
      <c r="Q27" s="977">
        <v>8.7100000000000003E-4</v>
      </c>
      <c r="R27" s="977">
        <v>6.5300000000000004E-4</v>
      </c>
      <c r="S27" s="977">
        <v>2.8159999999999999E-3</v>
      </c>
      <c r="T27" s="977">
        <v>5.3080000000000002E-3</v>
      </c>
      <c r="U27" s="977">
        <v>1.6019999999999999E-3</v>
      </c>
      <c r="V27" s="977">
        <v>3.4329999999999999E-3</v>
      </c>
      <c r="W27" s="977">
        <v>7.0759999999999998E-3</v>
      </c>
      <c r="X27" s="977">
        <v>1.091E-3</v>
      </c>
      <c r="Y27" s="977">
        <v>7.9251000000000002E-2</v>
      </c>
      <c r="Z27" s="977">
        <v>3.0980000000000001E-3</v>
      </c>
      <c r="AA27" s="977">
        <v>6.7520000000000002E-3</v>
      </c>
      <c r="AB27" s="977">
        <v>3.1459999999999999E-3</v>
      </c>
      <c r="AC27" s="977">
        <v>5.3220000000000003E-3</v>
      </c>
      <c r="AD27" s="977">
        <v>5.8230000000000001E-3</v>
      </c>
      <c r="AE27" s="977">
        <v>1.434E-2</v>
      </c>
      <c r="AF27" s="977">
        <v>1.9000000000000001E-5</v>
      </c>
      <c r="AG27" s="977">
        <v>1.408E-3</v>
      </c>
      <c r="AH27" s="977">
        <v>1.7323999999999999E-2</v>
      </c>
      <c r="AI27" s="977">
        <v>6.6499999999999997E-3</v>
      </c>
      <c r="AJ27" s="977">
        <v>1.2919999999999999E-2</v>
      </c>
      <c r="AK27" s="977">
        <v>3.545E-3</v>
      </c>
      <c r="AL27" s="977">
        <v>3.6635000000000001E-2</v>
      </c>
      <c r="AM27" s="977">
        <v>6.8950000000000001E-3</v>
      </c>
      <c r="AN27" s="977">
        <v>5.5059999999999996E-3</v>
      </c>
      <c r="AO27" s="977">
        <v>0.12890499999999999</v>
      </c>
      <c r="AP27" s="977">
        <v>7.5600000000000005E-4</v>
      </c>
      <c r="AQ27" s="955">
        <v>6.9890000000000004E-3</v>
      </c>
    </row>
    <row r="28" spans="2:43" ht="16.5" customHeight="1">
      <c r="B28" s="166" t="s">
        <v>117</v>
      </c>
      <c r="C28" s="234" t="s">
        <v>18</v>
      </c>
      <c r="D28" s="976">
        <v>4.4390000000000002E-3</v>
      </c>
      <c r="E28" s="977">
        <v>3.7500000000000001E-4</v>
      </c>
      <c r="F28" s="977">
        <v>0</v>
      </c>
      <c r="G28" s="977">
        <v>3.5660000000000002E-3</v>
      </c>
      <c r="H28" s="977">
        <v>8.7799999999999998E-4</v>
      </c>
      <c r="I28" s="977">
        <v>2.545E-3</v>
      </c>
      <c r="J28" s="977">
        <v>4.7070000000000002E-3</v>
      </c>
      <c r="K28" s="977">
        <v>2.5959999999999998E-3</v>
      </c>
      <c r="L28" s="977">
        <v>6.7949999999999998E-3</v>
      </c>
      <c r="M28" s="977">
        <v>4.8960000000000002E-3</v>
      </c>
      <c r="N28" s="977">
        <v>7.0330000000000002E-3</v>
      </c>
      <c r="O28" s="977">
        <v>5.0600000000000003E-3</v>
      </c>
      <c r="P28" s="977">
        <v>5.705E-3</v>
      </c>
      <c r="Q28" s="977">
        <v>4.6049999999999997E-3</v>
      </c>
      <c r="R28" s="977">
        <v>2.8289999999999999E-3</v>
      </c>
      <c r="S28" s="977">
        <v>2.379E-3</v>
      </c>
      <c r="T28" s="977">
        <v>2.0439999999999998E-3</v>
      </c>
      <c r="U28" s="977">
        <v>5.7260000000000002E-3</v>
      </c>
      <c r="V28" s="977">
        <v>2.5829999999999998E-3</v>
      </c>
      <c r="W28" s="977">
        <v>2.5469999999999998E-3</v>
      </c>
      <c r="X28" s="977">
        <v>8.61E-4</v>
      </c>
      <c r="Y28" s="977">
        <v>2.0539999999999998E-3</v>
      </c>
      <c r="Z28" s="977">
        <v>7.6599999999999997E-4</v>
      </c>
      <c r="AA28" s="977">
        <v>1.7916000000000001E-2</v>
      </c>
      <c r="AB28" s="977">
        <v>4.8515000000000003E-2</v>
      </c>
      <c r="AC28" s="977">
        <v>2.9750000000000002E-3</v>
      </c>
      <c r="AD28" s="977">
        <v>3.9459999999999999E-3</v>
      </c>
      <c r="AE28" s="977">
        <v>3.6020000000000002E-3</v>
      </c>
      <c r="AF28" s="977">
        <v>1.5105E-2</v>
      </c>
      <c r="AG28" s="977">
        <v>9.8320000000000005E-3</v>
      </c>
      <c r="AH28" s="977">
        <v>4.9639999999999997E-3</v>
      </c>
      <c r="AI28" s="977">
        <v>8.574E-3</v>
      </c>
      <c r="AJ28" s="977">
        <v>6.0159999999999996E-3</v>
      </c>
      <c r="AK28" s="977">
        <v>2.9169999999999999E-3</v>
      </c>
      <c r="AL28" s="977">
        <v>1.993E-3</v>
      </c>
      <c r="AM28" s="977">
        <v>1.944E-3</v>
      </c>
      <c r="AN28" s="977">
        <v>2.9640000000000001E-3</v>
      </c>
      <c r="AO28" s="977">
        <v>0</v>
      </c>
      <c r="AP28" s="977">
        <v>1.4589E-2</v>
      </c>
      <c r="AQ28" s="955">
        <v>6.019E-3</v>
      </c>
    </row>
    <row r="29" spans="2:43" ht="16.5" customHeight="1">
      <c r="B29" s="166" t="s">
        <v>118</v>
      </c>
      <c r="C29" s="234" t="s">
        <v>141</v>
      </c>
      <c r="D29" s="976">
        <v>1.1972999999999999E-2</v>
      </c>
      <c r="E29" s="977">
        <v>6.0679999999999996E-3</v>
      </c>
      <c r="F29" s="977">
        <v>2.735E-3</v>
      </c>
      <c r="G29" s="977">
        <v>4.6677000000000003E-2</v>
      </c>
      <c r="H29" s="977">
        <v>1.2636E-2</v>
      </c>
      <c r="I29" s="977">
        <v>1.8051000000000001E-2</v>
      </c>
      <c r="J29" s="977">
        <v>4.8811E-2</v>
      </c>
      <c r="K29" s="977">
        <v>2.1371999999999999E-2</v>
      </c>
      <c r="L29" s="977">
        <v>1.9050999999999998E-2</v>
      </c>
      <c r="M29" s="977">
        <v>2.7335999999999999E-2</v>
      </c>
      <c r="N29" s="977">
        <v>3.9514000000000001E-2</v>
      </c>
      <c r="O29" s="977">
        <v>7.6045000000000001E-2</v>
      </c>
      <c r="P29" s="977">
        <v>0.10492700000000001</v>
      </c>
      <c r="Q29" s="977">
        <v>1.6395E-2</v>
      </c>
      <c r="R29" s="977">
        <v>1.6535999999999999E-2</v>
      </c>
      <c r="S29" s="977">
        <v>1.1011999999999999E-2</v>
      </c>
      <c r="T29" s="977">
        <v>1.285E-2</v>
      </c>
      <c r="U29" s="977">
        <v>2.5519E-2</v>
      </c>
      <c r="V29" s="977">
        <v>9.2449999999999997E-3</v>
      </c>
      <c r="W29" s="977">
        <v>5.6610000000000002E-3</v>
      </c>
      <c r="X29" s="977">
        <v>1.3152E-2</v>
      </c>
      <c r="Y29" s="977">
        <v>1.8041000000000001E-2</v>
      </c>
      <c r="Z29" s="977">
        <v>2.395E-3</v>
      </c>
      <c r="AA29" s="977">
        <v>0.11480700000000001</v>
      </c>
      <c r="AB29" s="977">
        <v>5.2366999999999997E-2</v>
      </c>
      <c r="AC29" s="977">
        <v>6.9181000000000006E-2</v>
      </c>
      <c r="AD29" s="977">
        <v>2.8724E-2</v>
      </c>
      <c r="AE29" s="977">
        <v>5.3610000000000003E-3</v>
      </c>
      <c r="AF29" s="977">
        <v>1.8370000000000001E-3</v>
      </c>
      <c r="AG29" s="977">
        <v>6.5079999999999999E-3</v>
      </c>
      <c r="AH29" s="977">
        <v>8.3639999999999999E-3</v>
      </c>
      <c r="AI29" s="977">
        <v>1.0758E-2</v>
      </c>
      <c r="AJ29" s="977">
        <v>1.6145E-2</v>
      </c>
      <c r="AK29" s="977">
        <v>1.2651000000000001E-2</v>
      </c>
      <c r="AL29" s="977">
        <v>4.0090000000000004E-3</v>
      </c>
      <c r="AM29" s="977">
        <v>5.9719999999999999E-3</v>
      </c>
      <c r="AN29" s="977">
        <v>3.1182999999999999E-2</v>
      </c>
      <c r="AO29" s="977">
        <v>0</v>
      </c>
      <c r="AP29" s="977">
        <v>2.7269999999999998E-3</v>
      </c>
      <c r="AQ29" s="955">
        <v>2.2755000000000001E-2</v>
      </c>
    </row>
    <row r="30" spans="2:43" ht="16.5" customHeight="1">
      <c r="B30" s="166" t="s">
        <v>119</v>
      </c>
      <c r="C30" s="234" t="s">
        <v>527</v>
      </c>
      <c r="D30" s="976">
        <v>3.2000000000000003E-4</v>
      </c>
      <c r="E30" s="977">
        <v>2.3900000000000001E-4</v>
      </c>
      <c r="F30" s="977">
        <v>0</v>
      </c>
      <c r="G30" s="977">
        <v>2.9169999999999999E-3</v>
      </c>
      <c r="H30" s="977">
        <v>1.944E-3</v>
      </c>
      <c r="I30" s="977">
        <v>1.08E-3</v>
      </c>
      <c r="J30" s="977">
        <v>3.1840000000000002E-3</v>
      </c>
      <c r="K30" s="977">
        <v>3.4559999999999999E-3</v>
      </c>
      <c r="L30" s="977">
        <v>5.3300000000000005E-4</v>
      </c>
      <c r="M30" s="977">
        <v>6.8999999999999997E-4</v>
      </c>
      <c r="N30" s="977">
        <v>9.5E-4</v>
      </c>
      <c r="O30" s="977">
        <v>1.289E-3</v>
      </c>
      <c r="P30" s="977">
        <v>1.2049999999999999E-3</v>
      </c>
      <c r="Q30" s="977">
        <v>4.1899999999999999E-4</v>
      </c>
      <c r="R30" s="977">
        <v>8.7000000000000001E-4</v>
      </c>
      <c r="S30" s="977">
        <v>6.4800000000000003E-4</v>
      </c>
      <c r="T30" s="977">
        <v>4.06E-4</v>
      </c>
      <c r="U30" s="977">
        <v>1.041E-3</v>
      </c>
      <c r="V30" s="977">
        <v>4.4200000000000001E-4</v>
      </c>
      <c r="W30" s="977">
        <v>0</v>
      </c>
      <c r="X30" s="977">
        <v>2.8699999999999998E-4</v>
      </c>
      <c r="Y30" s="977">
        <v>6.1600000000000001E-4</v>
      </c>
      <c r="Z30" s="977">
        <v>8.4000000000000003E-4</v>
      </c>
      <c r="AA30" s="977">
        <v>4.6299999999999998E-4</v>
      </c>
      <c r="AB30" s="977">
        <v>8.3798999999999998E-2</v>
      </c>
      <c r="AC30" s="977">
        <v>8.0759999999999998E-3</v>
      </c>
      <c r="AD30" s="977">
        <v>2.9550000000000002E-3</v>
      </c>
      <c r="AE30" s="977">
        <v>1.1950000000000001E-3</v>
      </c>
      <c r="AF30" s="977">
        <v>1.8200000000000001E-4</v>
      </c>
      <c r="AG30" s="977">
        <v>5.0179999999999999E-3</v>
      </c>
      <c r="AH30" s="977">
        <v>3.0490000000000001E-3</v>
      </c>
      <c r="AI30" s="977">
        <v>3.8419999999999999E-3</v>
      </c>
      <c r="AJ30" s="977">
        <v>8.9300000000000004E-3</v>
      </c>
      <c r="AK30" s="977">
        <v>4.6010000000000001E-3</v>
      </c>
      <c r="AL30" s="977">
        <v>2.1129999999999999E-3</v>
      </c>
      <c r="AM30" s="977">
        <v>1.207E-3</v>
      </c>
      <c r="AN30" s="977">
        <v>8.829E-3</v>
      </c>
      <c r="AO30" s="977">
        <v>0</v>
      </c>
      <c r="AP30" s="977">
        <v>8.2100000000000001E-4</v>
      </c>
      <c r="AQ30" s="955">
        <v>3.156E-3</v>
      </c>
    </row>
    <row r="31" spans="2:43" ht="16.5" customHeight="1">
      <c r="B31" s="166" t="s">
        <v>120</v>
      </c>
      <c r="C31" s="234" t="s">
        <v>528</v>
      </c>
      <c r="D31" s="976">
        <v>1.13E-4</v>
      </c>
      <c r="E31" s="977">
        <v>1.02E-4</v>
      </c>
      <c r="F31" s="977">
        <v>0</v>
      </c>
      <c r="G31" s="977">
        <v>2.9169999999999999E-3</v>
      </c>
      <c r="H31" s="977">
        <v>1.4499999999999999E-3</v>
      </c>
      <c r="I31" s="977">
        <v>6.0400000000000004E-4</v>
      </c>
      <c r="J31" s="977">
        <v>1.1850000000000001E-3</v>
      </c>
      <c r="K31" s="977">
        <v>3.4559999999999999E-3</v>
      </c>
      <c r="L31" s="977">
        <v>0</v>
      </c>
      <c r="M31" s="977">
        <v>6.3E-5</v>
      </c>
      <c r="N31" s="977">
        <v>3.0890000000000002E-3</v>
      </c>
      <c r="O31" s="977">
        <v>4.8000000000000001E-5</v>
      </c>
      <c r="P31" s="977">
        <v>3.4E-5</v>
      </c>
      <c r="Q31" s="977">
        <v>1.17E-4</v>
      </c>
      <c r="R31" s="977">
        <v>4.35E-4</v>
      </c>
      <c r="S31" s="977">
        <v>1.2999999999999999E-5</v>
      </c>
      <c r="T31" s="977">
        <v>2.41E-4</v>
      </c>
      <c r="U31" s="977">
        <v>9.4300000000000004E-4</v>
      </c>
      <c r="V31" s="977">
        <v>3.4000000000000002E-4</v>
      </c>
      <c r="W31" s="977">
        <v>2.8299999999999999E-4</v>
      </c>
      <c r="X31" s="977">
        <v>1.34E-4</v>
      </c>
      <c r="Y31" s="977">
        <v>2.7399999999999999E-4</v>
      </c>
      <c r="Z31" s="977">
        <v>3.277E-3</v>
      </c>
      <c r="AA31" s="977">
        <v>1.5409000000000001E-2</v>
      </c>
      <c r="AB31" s="977">
        <v>2.9399999999999999E-3</v>
      </c>
      <c r="AC31" s="977">
        <v>0</v>
      </c>
      <c r="AD31" s="977">
        <v>1.616E-3</v>
      </c>
      <c r="AE31" s="977">
        <v>4.548E-3</v>
      </c>
      <c r="AF31" s="977">
        <v>1.0000000000000001E-5</v>
      </c>
      <c r="AG31" s="977">
        <v>3.8219999999999999E-3</v>
      </c>
      <c r="AH31" s="977">
        <v>9.5180000000000004E-3</v>
      </c>
      <c r="AI31" s="977">
        <v>3.2606000000000003E-2</v>
      </c>
      <c r="AJ31" s="977">
        <v>8.4349999999999998E-3</v>
      </c>
      <c r="AK31" s="977">
        <v>4.9509999999999997E-3</v>
      </c>
      <c r="AL31" s="977">
        <v>4.8000000000000001E-5</v>
      </c>
      <c r="AM31" s="977">
        <v>2.6029999999999998E-3</v>
      </c>
      <c r="AN31" s="977">
        <v>2.2598E-2</v>
      </c>
      <c r="AO31" s="977">
        <v>0</v>
      </c>
      <c r="AP31" s="977">
        <v>1.2552000000000001E-2</v>
      </c>
      <c r="AQ31" s="955">
        <v>6.0790000000000002E-3</v>
      </c>
    </row>
    <row r="32" spans="2:43" ht="16.5" customHeight="1">
      <c r="B32" s="166" t="s">
        <v>121</v>
      </c>
      <c r="C32" s="234" t="s">
        <v>19</v>
      </c>
      <c r="D32" s="976">
        <v>5.3988000000000001E-2</v>
      </c>
      <c r="E32" s="977">
        <v>1.5443E-2</v>
      </c>
      <c r="F32" s="977">
        <v>3.6581000000000002E-2</v>
      </c>
      <c r="G32" s="977">
        <v>1.2426E-2</v>
      </c>
      <c r="H32" s="977">
        <v>6.2858999999999998E-2</v>
      </c>
      <c r="I32" s="977">
        <v>8.2677E-2</v>
      </c>
      <c r="J32" s="977">
        <v>6.5908999999999995E-2</v>
      </c>
      <c r="K32" s="977">
        <v>5.0849999999999999E-2</v>
      </c>
      <c r="L32" s="977">
        <v>2.2648999999999999E-2</v>
      </c>
      <c r="M32" s="977">
        <v>5.4545999999999997E-2</v>
      </c>
      <c r="N32" s="977">
        <v>3.0984000000000001E-2</v>
      </c>
      <c r="O32" s="977">
        <v>2.4967E-2</v>
      </c>
      <c r="P32" s="977">
        <v>1.0583E-2</v>
      </c>
      <c r="Q32" s="977">
        <v>2.8871000000000001E-2</v>
      </c>
      <c r="R32" s="977">
        <v>3.6444999999999998E-2</v>
      </c>
      <c r="S32" s="977">
        <v>3.934E-2</v>
      </c>
      <c r="T32" s="977">
        <v>5.2074000000000002E-2</v>
      </c>
      <c r="U32" s="977">
        <v>3.8056E-2</v>
      </c>
      <c r="V32" s="977">
        <v>5.2818999999999998E-2</v>
      </c>
      <c r="W32" s="977">
        <v>4.8966999999999997E-2</v>
      </c>
      <c r="X32" s="977">
        <v>4.7073999999999998E-2</v>
      </c>
      <c r="Y32" s="977">
        <v>7.5245999999999993E-2</v>
      </c>
      <c r="Z32" s="977">
        <v>4.6667E-2</v>
      </c>
      <c r="AA32" s="977">
        <v>4.3759999999999997E-3</v>
      </c>
      <c r="AB32" s="977">
        <v>1.7759E-2</v>
      </c>
      <c r="AC32" s="977">
        <v>1.7461000000000001E-2</v>
      </c>
      <c r="AD32" s="977">
        <v>9.5969999999999996E-3</v>
      </c>
      <c r="AE32" s="977">
        <v>5.2830000000000004E-3</v>
      </c>
      <c r="AF32" s="977">
        <v>1.1540000000000001E-3</v>
      </c>
      <c r="AG32" s="977">
        <v>3.6331000000000002E-2</v>
      </c>
      <c r="AH32" s="977">
        <v>8.5330000000000007E-3</v>
      </c>
      <c r="AI32" s="977">
        <v>9.0360000000000006E-3</v>
      </c>
      <c r="AJ32" s="977">
        <v>1.4161E-2</v>
      </c>
      <c r="AK32" s="977">
        <v>4.2355999999999998E-2</v>
      </c>
      <c r="AL32" s="977">
        <v>3.7619E-2</v>
      </c>
      <c r="AM32" s="977">
        <v>2.3769999999999999E-2</v>
      </c>
      <c r="AN32" s="977">
        <v>6.2835000000000002E-2</v>
      </c>
      <c r="AO32" s="977">
        <v>0.23892099999999999</v>
      </c>
      <c r="AP32" s="977">
        <v>4.0419999999999996E-3</v>
      </c>
      <c r="AQ32" s="955">
        <v>2.9263000000000001E-2</v>
      </c>
    </row>
    <row r="33" spans="2:57" ht="16.5" customHeight="1">
      <c r="B33" s="166" t="s">
        <v>122</v>
      </c>
      <c r="C33" s="234" t="s">
        <v>20</v>
      </c>
      <c r="D33" s="976">
        <v>7.0109999999999999E-3</v>
      </c>
      <c r="E33" s="977">
        <v>1.125E-2</v>
      </c>
      <c r="F33" s="977">
        <v>1.0255999999999999E-2</v>
      </c>
      <c r="G33" s="977">
        <v>4.5596999999999999E-2</v>
      </c>
      <c r="H33" s="977">
        <v>6.6470000000000001E-3</v>
      </c>
      <c r="I33" s="977">
        <v>2.0851999999999999E-2</v>
      </c>
      <c r="J33" s="977">
        <v>9.4140000000000005E-3</v>
      </c>
      <c r="K33" s="977">
        <v>8.5129999999999997E-3</v>
      </c>
      <c r="L33" s="977">
        <v>1.5989999999999999E-3</v>
      </c>
      <c r="M33" s="977">
        <v>4.8019999999999998E-3</v>
      </c>
      <c r="N33" s="977">
        <v>1.1168000000000001E-2</v>
      </c>
      <c r="O33" s="977">
        <v>6.6829999999999997E-3</v>
      </c>
      <c r="P33" s="977">
        <v>6.9220000000000002E-3</v>
      </c>
      <c r="Q33" s="977">
        <v>1.2125E-2</v>
      </c>
      <c r="R33" s="977">
        <v>6.8539999999999998E-3</v>
      </c>
      <c r="S33" s="977">
        <v>7.0060000000000001E-3</v>
      </c>
      <c r="T33" s="977">
        <v>1.4678999999999999E-2</v>
      </c>
      <c r="U33" s="977">
        <v>7.1300000000000001E-3</v>
      </c>
      <c r="V33" s="977">
        <v>7.3080000000000003E-3</v>
      </c>
      <c r="W33" s="977">
        <v>5.0949999999999997E-3</v>
      </c>
      <c r="X33" s="977">
        <v>4.326E-3</v>
      </c>
      <c r="Y33" s="977">
        <v>2.1328E-2</v>
      </c>
      <c r="Z33" s="977">
        <v>1.2204E-2</v>
      </c>
      <c r="AA33" s="977">
        <v>2.1859E-2</v>
      </c>
      <c r="AB33" s="977">
        <v>1.7583000000000001E-2</v>
      </c>
      <c r="AC33" s="977">
        <v>2.4568E-2</v>
      </c>
      <c r="AD33" s="977">
        <v>1.8221000000000001E-2</v>
      </c>
      <c r="AE33" s="977">
        <v>8.0644999999999994E-2</v>
      </c>
      <c r="AF33" s="977">
        <v>7.3393E-2</v>
      </c>
      <c r="AG33" s="977">
        <v>2.7522000000000001E-2</v>
      </c>
      <c r="AH33" s="977">
        <v>7.1590000000000004E-3</v>
      </c>
      <c r="AI33" s="977">
        <v>1.6365999999999999E-2</v>
      </c>
      <c r="AJ33" s="977">
        <v>9.1330000000000005E-3</v>
      </c>
      <c r="AK33" s="977">
        <v>8.1949999999999992E-3</v>
      </c>
      <c r="AL33" s="977">
        <v>2.3191E-2</v>
      </c>
      <c r="AM33" s="977">
        <v>9.3439999999999999E-3</v>
      </c>
      <c r="AN33" s="977">
        <v>1.2874E-2</v>
      </c>
      <c r="AO33" s="977">
        <v>0</v>
      </c>
      <c r="AP33" s="977">
        <v>3.4567000000000001E-2</v>
      </c>
      <c r="AQ33" s="955">
        <v>1.9174E-2</v>
      </c>
    </row>
    <row r="34" spans="2:57" ht="16.5" customHeight="1">
      <c r="B34" s="166" t="s">
        <v>123</v>
      </c>
      <c r="C34" s="234" t="s">
        <v>21</v>
      </c>
      <c r="D34" s="976">
        <v>2.6400000000000002E-4</v>
      </c>
      <c r="E34" s="977">
        <v>1.5E-3</v>
      </c>
      <c r="F34" s="977">
        <v>6.8400000000000004E-4</v>
      </c>
      <c r="G34" s="977">
        <v>1.7936000000000001E-2</v>
      </c>
      <c r="H34" s="977">
        <v>3.9119999999999997E-3</v>
      </c>
      <c r="I34" s="977">
        <v>6.3709999999999999E-3</v>
      </c>
      <c r="J34" s="977">
        <v>2.1549999999999998E-3</v>
      </c>
      <c r="K34" s="977">
        <v>4.8900000000000002E-3</v>
      </c>
      <c r="L34" s="977">
        <v>1.9980000000000002E-3</v>
      </c>
      <c r="M34" s="977">
        <v>4.3620000000000004E-3</v>
      </c>
      <c r="N34" s="977">
        <v>4.6810000000000003E-3</v>
      </c>
      <c r="O34" s="977">
        <v>2.1480000000000002E-3</v>
      </c>
      <c r="P34" s="977">
        <v>6.3100000000000005E-4</v>
      </c>
      <c r="Q34" s="977">
        <v>5.4429999999999999E-3</v>
      </c>
      <c r="R34" s="977">
        <v>4.2430000000000002E-3</v>
      </c>
      <c r="S34" s="977">
        <v>3.5959999999999998E-3</v>
      </c>
      <c r="T34" s="977">
        <v>2.1970000000000002E-3</v>
      </c>
      <c r="U34" s="977">
        <v>2.0660000000000001E-3</v>
      </c>
      <c r="V34" s="977">
        <v>1.869E-3</v>
      </c>
      <c r="W34" s="977">
        <v>2.264E-3</v>
      </c>
      <c r="X34" s="977">
        <v>5.7399999999999997E-4</v>
      </c>
      <c r="Y34" s="977">
        <v>3.5950000000000001E-3</v>
      </c>
      <c r="Z34" s="977">
        <v>4.2469999999999999E-3</v>
      </c>
      <c r="AA34" s="977">
        <v>6.7200000000000003E-3</v>
      </c>
      <c r="AB34" s="977">
        <v>1.235E-3</v>
      </c>
      <c r="AC34" s="977">
        <v>1.462E-3</v>
      </c>
      <c r="AD34" s="977">
        <v>3.6670000000000001E-2</v>
      </c>
      <c r="AE34" s="977">
        <v>1.7582E-2</v>
      </c>
      <c r="AF34" s="977">
        <v>3.8190000000000002E-2</v>
      </c>
      <c r="AG34" s="977">
        <v>2.4282999999999999E-2</v>
      </c>
      <c r="AH34" s="977">
        <v>1.8041000000000001E-2</v>
      </c>
      <c r="AI34" s="977">
        <v>3.4610000000000001E-3</v>
      </c>
      <c r="AJ34" s="977">
        <v>5.2639999999999996E-3</v>
      </c>
      <c r="AK34" s="977">
        <v>1.7476999999999999E-2</v>
      </c>
      <c r="AL34" s="977">
        <v>1.8485999999999999E-2</v>
      </c>
      <c r="AM34" s="977">
        <v>1.1032999999999999E-2</v>
      </c>
      <c r="AN34" s="977">
        <v>3.5090000000000003E-2</v>
      </c>
      <c r="AO34" s="977">
        <v>0</v>
      </c>
      <c r="AP34" s="977">
        <v>1.9123000000000001E-2</v>
      </c>
      <c r="AQ34" s="955">
        <v>1.3786E-2</v>
      </c>
    </row>
    <row r="35" spans="2:57" ht="16.5" customHeight="1">
      <c r="B35" s="166" t="s">
        <v>124</v>
      </c>
      <c r="C35" s="234" t="s">
        <v>529</v>
      </c>
      <c r="D35" s="976">
        <v>6.1508E-2</v>
      </c>
      <c r="E35" s="977">
        <v>6.3341999999999996E-2</v>
      </c>
      <c r="F35" s="977">
        <v>3.8974000000000002E-2</v>
      </c>
      <c r="G35" s="977">
        <v>0.14921699999999999</v>
      </c>
      <c r="H35" s="977">
        <v>3.6019000000000002E-2</v>
      </c>
      <c r="I35" s="977">
        <v>2.3342000000000002E-2</v>
      </c>
      <c r="J35" s="977">
        <v>4.5851999999999997E-2</v>
      </c>
      <c r="K35" s="977">
        <v>2.5899999999999999E-2</v>
      </c>
      <c r="L35" s="977">
        <v>6.9678000000000004E-2</v>
      </c>
      <c r="M35" s="977">
        <v>1.8799E-2</v>
      </c>
      <c r="N35" s="977">
        <v>7.7033000000000004E-2</v>
      </c>
      <c r="O35" s="977">
        <v>2.8785999999999999E-2</v>
      </c>
      <c r="P35" s="977">
        <v>3.3746999999999999E-2</v>
      </c>
      <c r="Q35" s="977">
        <v>2.8788000000000001E-2</v>
      </c>
      <c r="R35" s="977">
        <v>2.1104999999999999E-2</v>
      </c>
      <c r="S35" s="977">
        <v>1.8149999999999999E-2</v>
      </c>
      <c r="T35" s="977">
        <v>2.5103E-2</v>
      </c>
      <c r="U35" s="977">
        <v>1.4369E-2</v>
      </c>
      <c r="V35" s="977">
        <v>2.0258000000000002E-2</v>
      </c>
      <c r="W35" s="977">
        <v>1.5851000000000001E-2</v>
      </c>
      <c r="X35" s="977">
        <v>1.5391E-2</v>
      </c>
      <c r="Y35" s="977">
        <v>9.4895999999999994E-2</v>
      </c>
      <c r="Z35" s="977">
        <v>4.0812000000000001E-2</v>
      </c>
      <c r="AA35" s="977">
        <v>2.5274000000000001E-2</v>
      </c>
      <c r="AB35" s="977">
        <v>2.1817E-2</v>
      </c>
      <c r="AC35" s="977">
        <v>7.6303999999999997E-2</v>
      </c>
      <c r="AD35" s="977">
        <v>0.12239800000000001</v>
      </c>
      <c r="AE35" s="977">
        <v>3.4460999999999999E-2</v>
      </c>
      <c r="AF35" s="977">
        <v>1.658E-3</v>
      </c>
      <c r="AG35" s="977">
        <v>9.6912999999999999E-2</v>
      </c>
      <c r="AH35" s="977">
        <v>2.2287999999999999E-2</v>
      </c>
      <c r="AI35" s="977">
        <v>3.2432999999999997E-2</v>
      </c>
      <c r="AJ35" s="977">
        <v>2.9944999999999999E-2</v>
      </c>
      <c r="AK35" s="977">
        <v>1.6773E-2</v>
      </c>
      <c r="AL35" s="977">
        <v>4.0379999999999999E-2</v>
      </c>
      <c r="AM35" s="977">
        <v>1.6872000000000002E-2</v>
      </c>
      <c r="AN35" s="977">
        <v>3.9384000000000002E-2</v>
      </c>
      <c r="AO35" s="977">
        <v>6.1545999999999997E-2</v>
      </c>
      <c r="AP35" s="977">
        <v>5.0930000000000003E-2</v>
      </c>
      <c r="AQ35" s="955">
        <v>3.9926000000000003E-2</v>
      </c>
    </row>
    <row r="36" spans="2:57" ht="16.5" customHeight="1">
      <c r="B36" s="166" t="s">
        <v>125</v>
      </c>
      <c r="C36" s="234" t="s">
        <v>530</v>
      </c>
      <c r="D36" s="976">
        <v>3.2460000000000002E-3</v>
      </c>
      <c r="E36" s="977">
        <v>2.7950000000000002E-3</v>
      </c>
      <c r="F36" s="977">
        <v>4.444E-3</v>
      </c>
      <c r="G36" s="977">
        <v>1.0913000000000001E-2</v>
      </c>
      <c r="H36" s="977">
        <v>4.5859999999999998E-3</v>
      </c>
      <c r="I36" s="977">
        <v>4.8149999999999998E-3</v>
      </c>
      <c r="J36" s="977">
        <v>4.3439999999999998E-3</v>
      </c>
      <c r="K36" s="977">
        <v>1.6014E-2</v>
      </c>
      <c r="L36" s="977">
        <v>3.4640000000000001E-3</v>
      </c>
      <c r="M36" s="977">
        <v>3.8600000000000001E-3</v>
      </c>
      <c r="N36" s="977">
        <v>4.5380000000000004E-3</v>
      </c>
      <c r="O36" s="977">
        <v>3.6280000000000001E-3</v>
      </c>
      <c r="P36" s="977">
        <v>2.238E-3</v>
      </c>
      <c r="Q36" s="977">
        <v>9.3279999999999995E-3</v>
      </c>
      <c r="R36" s="977">
        <v>6.4190000000000002E-3</v>
      </c>
      <c r="S36" s="977">
        <v>9.6629999999999997E-3</v>
      </c>
      <c r="T36" s="977">
        <v>5.8279999999999998E-3</v>
      </c>
      <c r="U36" s="977">
        <v>5.1640000000000002E-3</v>
      </c>
      <c r="V36" s="977">
        <v>9.2449999999999997E-3</v>
      </c>
      <c r="W36" s="977">
        <v>7.0759999999999998E-3</v>
      </c>
      <c r="X36" s="977">
        <v>2.5460000000000001E-3</v>
      </c>
      <c r="Y36" s="977">
        <v>4.9300000000000004E-3</v>
      </c>
      <c r="Z36" s="977">
        <v>8.0879999999999997E-3</v>
      </c>
      <c r="AA36" s="977">
        <v>1.1797E-2</v>
      </c>
      <c r="AB36" s="977">
        <v>3.3813999999999997E-2</v>
      </c>
      <c r="AC36" s="977">
        <v>9.8440000000000003E-3</v>
      </c>
      <c r="AD36" s="977">
        <v>4.2909999999999997E-2</v>
      </c>
      <c r="AE36" s="977">
        <v>5.5925999999999997E-2</v>
      </c>
      <c r="AF36" s="977">
        <v>1.439E-3</v>
      </c>
      <c r="AG36" s="977">
        <v>6.77E-3</v>
      </c>
      <c r="AH36" s="977">
        <v>0.22478100000000001</v>
      </c>
      <c r="AI36" s="977">
        <v>2.8265999999999999E-2</v>
      </c>
      <c r="AJ36" s="977">
        <v>2.4239E-2</v>
      </c>
      <c r="AK36" s="977">
        <v>1.2824E-2</v>
      </c>
      <c r="AL36" s="977">
        <v>6.7749000000000004E-2</v>
      </c>
      <c r="AM36" s="977">
        <v>4.1172E-2</v>
      </c>
      <c r="AN36" s="977">
        <v>2.3095999999999998E-2</v>
      </c>
      <c r="AO36" s="977">
        <v>0</v>
      </c>
      <c r="AP36" s="977">
        <v>4.3437999999999997E-2</v>
      </c>
      <c r="AQ36" s="955">
        <v>2.3576E-2</v>
      </c>
    </row>
    <row r="37" spans="2:57" ht="16.5" customHeight="1">
      <c r="B37" s="166" t="s">
        <v>127</v>
      </c>
      <c r="C37" s="234" t="s">
        <v>22</v>
      </c>
      <c r="D37" s="976">
        <v>0</v>
      </c>
      <c r="E37" s="977">
        <v>0</v>
      </c>
      <c r="F37" s="977">
        <v>0</v>
      </c>
      <c r="G37" s="977">
        <v>0</v>
      </c>
      <c r="H37" s="977">
        <v>0</v>
      </c>
      <c r="I37" s="977">
        <v>0</v>
      </c>
      <c r="J37" s="977">
        <v>0</v>
      </c>
      <c r="K37" s="977">
        <v>0</v>
      </c>
      <c r="L37" s="977">
        <v>0</v>
      </c>
      <c r="M37" s="977">
        <v>0</v>
      </c>
      <c r="N37" s="977">
        <v>0</v>
      </c>
      <c r="O37" s="977">
        <v>0</v>
      </c>
      <c r="P37" s="977">
        <v>0</v>
      </c>
      <c r="Q37" s="977">
        <v>0</v>
      </c>
      <c r="R37" s="977">
        <v>0</v>
      </c>
      <c r="S37" s="977">
        <v>0</v>
      </c>
      <c r="T37" s="977">
        <v>0</v>
      </c>
      <c r="U37" s="977">
        <v>0</v>
      </c>
      <c r="V37" s="977">
        <v>0</v>
      </c>
      <c r="W37" s="977">
        <v>0</v>
      </c>
      <c r="X37" s="977">
        <v>0</v>
      </c>
      <c r="Y37" s="977">
        <v>0</v>
      </c>
      <c r="Z37" s="977">
        <v>0</v>
      </c>
      <c r="AA37" s="977">
        <v>0</v>
      </c>
      <c r="AB37" s="977">
        <v>0</v>
      </c>
      <c r="AC37" s="977">
        <v>0</v>
      </c>
      <c r="AD37" s="977">
        <v>0</v>
      </c>
      <c r="AE37" s="977">
        <v>0</v>
      </c>
      <c r="AF37" s="977">
        <v>0</v>
      </c>
      <c r="AG37" s="977">
        <v>0</v>
      </c>
      <c r="AH37" s="977">
        <v>0</v>
      </c>
      <c r="AI37" s="977">
        <v>0</v>
      </c>
      <c r="AJ37" s="977">
        <v>0</v>
      </c>
      <c r="AK37" s="977">
        <v>0</v>
      </c>
      <c r="AL37" s="977">
        <v>0</v>
      </c>
      <c r="AM37" s="977">
        <v>0</v>
      </c>
      <c r="AN37" s="977">
        <v>0</v>
      </c>
      <c r="AO37" s="977">
        <v>0</v>
      </c>
      <c r="AP37" s="977">
        <v>0.101465</v>
      </c>
      <c r="AQ37" s="955">
        <v>5.0900000000000001E-4</v>
      </c>
    </row>
    <row r="38" spans="2:57" ht="16.5" customHeight="1">
      <c r="B38" s="166" t="s">
        <v>129</v>
      </c>
      <c r="C38" s="234" t="s">
        <v>142</v>
      </c>
      <c r="D38" s="976">
        <v>0</v>
      </c>
      <c r="E38" s="977">
        <v>6.4800000000000003E-4</v>
      </c>
      <c r="F38" s="977">
        <v>0</v>
      </c>
      <c r="G38" s="977">
        <v>0</v>
      </c>
      <c r="H38" s="977">
        <v>1.65E-4</v>
      </c>
      <c r="I38" s="977">
        <v>5.5000000000000002E-5</v>
      </c>
      <c r="J38" s="977">
        <v>1.56E-4</v>
      </c>
      <c r="K38" s="977">
        <v>2.41E-4</v>
      </c>
      <c r="L38" s="977">
        <v>0</v>
      </c>
      <c r="M38" s="977">
        <v>1.8799999999999999E-4</v>
      </c>
      <c r="N38" s="977">
        <v>1.66E-4</v>
      </c>
      <c r="O38" s="977">
        <v>1.4300000000000001E-4</v>
      </c>
      <c r="P38" s="977">
        <v>0</v>
      </c>
      <c r="Q38" s="977">
        <v>6.87E-4</v>
      </c>
      <c r="R38" s="977">
        <v>7.6199999999999998E-4</v>
      </c>
      <c r="S38" s="977">
        <v>4.4900000000000002E-4</v>
      </c>
      <c r="T38" s="977">
        <v>3.8099999999999999E-4</v>
      </c>
      <c r="U38" s="977">
        <v>1.5759999999999999E-3</v>
      </c>
      <c r="V38" s="977">
        <v>1.0200000000000001E-3</v>
      </c>
      <c r="W38" s="977">
        <v>2.8300000000000001E-3</v>
      </c>
      <c r="X38" s="977">
        <v>1.5300000000000001E-4</v>
      </c>
      <c r="Y38" s="977">
        <v>2.05E-4</v>
      </c>
      <c r="Z38" s="977">
        <v>1.46E-4</v>
      </c>
      <c r="AA38" s="977">
        <v>6.8199999999999999E-4</v>
      </c>
      <c r="AB38" s="977">
        <v>1.18E-4</v>
      </c>
      <c r="AC38" s="977">
        <v>2.3800000000000001E-4</v>
      </c>
      <c r="AD38" s="977">
        <v>2.3599999999999999E-4</v>
      </c>
      <c r="AE38" s="977">
        <v>2.2100000000000001E-4</v>
      </c>
      <c r="AF38" s="977">
        <v>0</v>
      </c>
      <c r="AG38" s="977">
        <v>4.3600000000000003E-4</v>
      </c>
      <c r="AH38" s="977">
        <v>5.424E-3</v>
      </c>
      <c r="AI38" s="977">
        <v>1.17E-4</v>
      </c>
      <c r="AJ38" s="977">
        <v>0</v>
      </c>
      <c r="AK38" s="977">
        <v>8.8999999999999995E-5</v>
      </c>
      <c r="AL38" s="977">
        <v>0</v>
      </c>
      <c r="AM38" s="977">
        <v>4.0999999999999999E-4</v>
      </c>
      <c r="AN38" s="977">
        <v>5.4100000000000003E-4</v>
      </c>
      <c r="AO38" s="977">
        <v>0</v>
      </c>
      <c r="AP38" s="977">
        <v>2.464E-3</v>
      </c>
      <c r="AQ38" s="955">
        <v>4.7199999999999998E-4</v>
      </c>
    </row>
    <row r="39" spans="2:57" ht="16.5" customHeight="1">
      <c r="B39" s="166" t="s">
        <v>130</v>
      </c>
      <c r="C39" s="234" t="s">
        <v>531</v>
      </c>
      <c r="D39" s="976">
        <v>0</v>
      </c>
      <c r="E39" s="977">
        <v>0</v>
      </c>
      <c r="F39" s="977">
        <v>0</v>
      </c>
      <c r="G39" s="977">
        <v>0</v>
      </c>
      <c r="H39" s="977">
        <v>0</v>
      </c>
      <c r="I39" s="977">
        <v>0</v>
      </c>
      <c r="J39" s="977">
        <v>0</v>
      </c>
      <c r="K39" s="977">
        <v>1.5E-5</v>
      </c>
      <c r="L39" s="977">
        <v>0</v>
      </c>
      <c r="M39" s="977">
        <v>0</v>
      </c>
      <c r="N39" s="977">
        <v>0</v>
      </c>
      <c r="O39" s="977">
        <v>0</v>
      </c>
      <c r="P39" s="977">
        <v>0</v>
      </c>
      <c r="Q39" s="977">
        <v>0</v>
      </c>
      <c r="R39" s="977">
        <v>0</v>
      </c>
      <c r="S39" s="977">
        <v>0</v>
      </c>
      <c r="T39" s="977">
        <v>0</v>
      </c>
      <c r="U39" s="977">
        <v>0</v>
      </c>
      <c r="V39" s="977">
        <v>0</v>
      </c>
      <c r="W39" s="977">
        <v>0</v>
      </c>
      <c r="X39" s="977">
        <v>0</v>
      </c>
      <c r="Y39" s="977">
        <v>0</v>
      </c>
      <c r="Z39" s="977">
        <v>0</v>
      </c>
      <c r="AA39" s="977">
        <v>0</v>
      </c>
      <c r="AB39" s="977">
        <v>1.18E-4</v>
      </c>
      <c r="AC39" s="977">
        <v>0</v>
      </c>
      <c r="AD39" s="977">
        <v>2.0999999999999999E-5</v>
      </c>
      <c r="AE39" s="977">
        <v>1.16E-4</v>
      </c>
      <c r="AF39" s="977">
        <v>5.0000000000000004E-6</v>
      </c>
      <c r="AG39" s="977">
        <v>4.0900000000000002E-4</v>
      </c>
      <c r="AH39" s="977">
        <v>4.4299999999999998E-4</v>
      </c>
      <c r="AI39" s="977">
        <v>1.8E-5</v>
      </c>
      <c r="AJ39" s="977">
        <v>6.0000000000000002E-6</v>
      </c>
      <c r="AK39" s="977">
        <v>1.2744999999999999E-2</v>
      </c>
      <c r="AL39" s="977">
        <v>0</v>
      </c>
      <c r="AM39" s="977">
        <v>2.5000000000000001E-5</v>
      </c>
      <c r="AN39" s="977">
        <v>2.4399999999999999E-4</v>
      </c>
      <c r="AO39" s="977">
        <v>0</v>
      </c>
      <c r="AP39" s="977">
        <v>1.3100000000000001E-4</v>
      </c>
      <c r="AQ39" s="955">
        <v>1.3940000000000001E-3</v>
      </c>
    </row>
    <row r="40" spans="2:57" ht="16.5" customHeight="1">
      <c r="B40" s="166" t="s">
        <v>15</v>
      </c>
      <c r="C40" s="234" t="s">
        <v>578</v>
      </c>
      <c r="D40" s="976">
        <v>2.003E-3</v>
      </c>
      <c r="E40" s="977">
        <v>1.4660000000000001E-3</v>
      </c>
      <c r="F40" s="977">
        <v>1.1624000000000001E-2</v>
      </c>
      <c r="G40" s="977">
        <v>3.9979999999999998E-3</v>
      </c>
      <c r="H40" s="977">
        <v>8.0699999999999999E-4</v>
      </c>
      <c r="I40" s="977">
        <v>1.5560000000000001E-3</v>
      </c>
      <c r="J40" s="977">
        <v>1.4450000000000001E-3</v>
      </c>
      <c r="K40" s="977">
        <v>1.751E-3</v>
      </c>
      <c r="L40" s="977">
        <v>4.0000000000000002E-4</v>
      </c>
      <c r="M40" s="977">
        <v>4.3899999999999999E-4</v>
      </c>
      <c r="N40" s="977">
        <v>8.0800000000000002E-4</v>
      </c>
      <c r="O40" s="977">
        <v>4.2999999999999999E-4</v>
      </c>
      <c r="P40" s="977">
        <v>8.7200000000000005E-4</v>
      </c>
      <c r="Q40" s="977">
        <v>3.01E-4</v>
      </c>
      <c r="R40" s="977">
        <v>2.2850000000000001E-3</v>
      </c>
      <c r="S40" s="977">
        <v>4.3600000000000003E-4</v>
      </c>
      <c r="T40" s="977">
        <v>6.6E-4</v>
      </c>
      <c r="U40" s="977">
        <v>3.8400000000000001E-4</v>
      </c>
      <c r="V40" s="977">
        <v>4.08E-4</v>
      </c>
      <c r="W40" s="977">
        <v>0</v>
      </c>
      <c r="X40" s="977">
        <v>7.7000000000000001E-5</v>
      </c>
      <c r="Y40" s="977">
        <v>7.5299999999999998E-4</v>
      </c>
      <c r="Z40" s="977">
        <v>1.0219999999999999E-3</v>
      </c>
      <c r="AA40" s="977">
        <v>1.2979999999999999E-3</v>
      </c>
      <c r="AB40" s="977">
        <v>8.5559999999999994E-3</v>
      </c>
      <c r="AC40" s="977">
        <v>1.8699999999999999E-3</v>
      </c>
      <c r="AD40" s="977">
        <v>6.5499999999999998E-4</v>
      </c>
      <c r="AE40" s="977">
        <v>3.297E-3</v>
      </c>
      <c r="AF40" s="977">
        <v>1.1400000000000001E-4</v>
      </c>
      <c r="AG40" s="977">
        <v>9.7199999999999999E-4</v>
      </c>
      <c r="AH40" s="977">
        <v>1.516E-3</v>
      </c>
      <c r="AI40" s="977">
        <v>3.0000000000000001E-6</v>
      </c>
      <c r="AJ40" s="977">
        <v>1.124E-3</v>
      </c>
      <c r="AK40" s="977">
        <v>9.6900000000000003E-4</v>
      </c>
      <c r="AL40" s="977">
        <v>0</v>
      </c>
      <c r="AM40" s="977">
        <v>2.212E-3</v>
      </c>
      <c r="AN40" s="977">
        <v>2.6519999999999998E-3</v>
      </c>
      <c r="AO40" s="977">
        <v>0</v>
      </c>
      <c r="AP40" s="977">
        <v>2.3000000000000001E-4</v>
      </c>
      <c r="AQ40" s="955">
        <v>1.114E-3</v>
      </c>
    </row>
    <row r="41" spans="2:57" ht="16.5" customHeight="1">
      <c r="B41" s="166" t="s">
        <v>308</v>
      </c>
      <c r="C41" s="234" t="s">
        <v>126</v>
      </c>
      <c r="D41" s="976">
        <v>4.9195999999999997E-2</v>
      </c>
      <c r="E41" s="977">
        <v>2.0080000000000001E-2</v>
      </c>
      <c r="F41" s="977">
        <v>1.094E-2</v>
      </c>
      <c r="G41" s="977">
        <v>6.6126000000000004E-2</v>
      </c>
      <c r="H41" s="977">
        <v>4.24E-2</v>
      </c>
      <c r="I41" s="977">
        <v>5.4519999999999999E-2</v>
      </c>
      <c r="J41" s="977">
        <v>1.9720000000000001E-2</v>
      </c>
      <c r="K41" s="977">
        <v>6.9640999999999995E-2</v>
      </c>
      <c r="L41" s="977">
        <v>3.304E-2</v>
      </c>
      <c r="M41" s="977">
        <v>4.4408999999999997E-2</v>
      </c>
      <c r="N41" s="977">
        <v>5.8642E-2</v>
      </c>
      <c r="O41" s="977">
        <v>2.7782999999999999E-2</v>
      </c>
      <c r="P41" s="977">
        <v>1.1812E-2</v>
      </c>
      <c r="Q41" s="977">
        <v>3.0161E-2</v>
      </c>
      <c r="R41" s="977">
        <v>3.9926000000000003E-2</v>
      </c>
      <c r="S41" s="977">
        <v>3.4700000000000002E-2</v>
      </c>
      <c r="T41" s="977">
        <v>3.8474000000000001E-2</v>
      </c>
      <c r="U41" s="977">
        <v>4.5430999999999999E-2</v>
      </c>
      <c r="V41" s="977">
        <v>4.2452999999999998E-2</v>
      </c>
      <c r="W41" s="977">
        <v>4.3305999999999997E-2</v>
      </c>
      <c r="X41" s="977">
        <v>3.1816999999999998E-2</v>
      </c>
      <c r="Y41" s="977">
        <v>3.3308999999999998E-2</v>
      </c>
      <c r="Z41" s="977">
        <v>0.109782</v>
      </c>
      <c r="AA41" s="977">
        <v>8.9818999999999996E-2</v>
      </c>
      <c r="AB41" s="977">
        <v>0.14519299999999999</v>
      </c>
      <c r="AC41" s="977">
        <v>6.3944000000000001E-2</v>
      </c>
      <c r="AD41" s="977">
        <v>8.3375000000000005E-2</v>
      </c>
      <c r="AE41" s="977">
        <v>0.12045500000000001</v>
      </c>
      <c r="AF41" s="977">
        <v>1.2897E-2</v>
      </c>
      <c r="AG41" s="977">
        <v>0.18004400000000001</v>
      </c>
      <c r="AH41" s="977">
        <v>0.148672</v>
      </c>
      <c r="AI41" s="977">
        <v>8.7933999999999998E-2</v>
      </c>
      <c r="AJ41" s="977">
        <v>9.8394999999999996E-2</v>
      </c>
      <c r="AK41" s="977">
        <v>4.6085000000000001E-2</v>
      </c>
      <c r="AL41" s="977">
        <v>8.4818000000000005E-2</v>
      </c>
      <c r="AM41" s="977">
        <v>0.14801</v>
      </c>
      <c r="AN41" s="977">
        <v>3.8202E-2</v>
      </c>
      <c r="AO41" s="977">
        <v>0</v>
      </c>
      <c r="AP41" s="977">
        <v>2.8291E-2</v>
      </c>
      <c r="AQ41" s="955">
        <v>7.7521000000000007E-2</v>
      </c>
    </row>
    <row r="42" spans="2:57" ht="16.5" customHeight="1">
      <c r="B42" s="166">
        <v>37</v>
      </c>
      <c r="C42" s="234" t="s">
        <v>128</v>
      </c>
      <c r="D42" s="976">
        <v>1.1169999999999999E-3</v>
      </c>
      <c r="E42" s="977">
        <v>6.7999999999999999E-5</v>
      </c>
      <c r="F42" s="977">
        <v>1.026E-3</v>
      </c>
      <c r="G42" s="977">
        <v>0</v>
      </c>
      <c r="H42" s="977">
        <v>2.9799999999999998E-4</v>
      </c>
      <c r="I42" s="977">
        <v>2.2000000000000001E-4</v>
      </c>
      <c r="J42" s="977">
        <v>1.47E-4</v>
      </c>
      <c r="K42" s="977">
        <v>1.8100000000000001E-4</v>
      </c>
      <c r="L42" s="977">
        <v>0</v>
      </c>
      <c r="M42" s="977">
        <v>3.1000000000000001E-5</v>
      </c>
      <c r="N42" s="977">
        <v>9.5000000000000005E-5</v>
      </c>
      <c r="O42" s="977">
        <v>4.8000000000000001E-5</v>
      </c>
      <c r="P42" s="977">
        <v>1.1E-5</v>
      </c>
      <c r="Q42" s="977">
        <v>3.3000000000000003E-5</v>
      </c>
      <c r="R42" s="977">
        <v>1.0900000000000001E-4</v>
      </c>
      <c r="S42" s="977">
        <v>1.45E-4</v>
      </c>
      <c r="T42" s="977">
        <v>1.1400000000000001E-4</v>
      </c>
      <c r="U42" s="977">
        <v>3.4000000000000002E-4</v>
      </c>
      <c r="V42" s="977">
        <v>0</v>
      </c>
      <c r="W42" s="977">
        <v>0</v>
      </c>
      <c r="X42" s="977">
        <v>9.6000000000000002E-5</v>
      </c>
      <c r="Y42" s="977">
        <v>1.03E-4</v>
      </c>
      <c r="Z42" s="977">
        <v>3.1399999999999999E-4</v>
      </c>
      <c r="AA42" s="977">
        <v>1.03E-4</v>
      </c>
      <c r="AB42" s="977">
        <v>3.2299999999999999E-4</v>
      </c>
      <c r="AC42" s="977">
        <v>6.7999999999999999E-5</v>
      </c>
      <c r="AD42" s="977">
        <v>6.3400000000000001E-4</v>
      </c>
      <c r="AE42" s="977">
        <v>2.7700000000000001E-4</v>
      </c>
      <c r="AF42" s="977">
        <v>5.8600000000000004E-4</v>
      </c>
      <c r="AG42" s="977">
        <v>3.2400000000000001E-4</v>
      </c>
      <c r="AH42" s="977">
        <v>9.4800000000000006E-3</v>
      </c>
      <c r="AI42" s="977">
        <v>4.28E-4</v>
      </c>
      <c r="AJ42" s="977">
        <v>8.456E-3</v>
      </c>
      <c r="AK42" s="977">
        <v>2.3902E-2</v>
      </c>
      <c r="AL42" s="977">
        <v>2.3770000000000002E-3</v>
      </c>
      <c r="AM42" s="977">
        <v>2.1740000000000002E-3</v>
      </c>
      <c r="AN42" s="977">
        <v>1.2563E-2</v>
      </c>
      <c r="AO42" s="977">
        <v>0</v>
      </c>
      <c r="AP42" s="977">
        <v>3.4499999999999999E-3</v>
      </c>
      <c r="AQ42" s="955">
        <v>4.1120000000000002E-3</v>
      </c>
    </row>
    <row r="43" spans="2:57" ht="16.5" customHeight="1">
      <c r="B43" s="166">
        <v>38</v>
      </c>
      <c r="C43" s="234" t="s">
        <v>143</v>
      </c>
      <c r="D43" s="976">
        <v>2.2100000000000001E-4</v>
      </c>
      <c r="E43" s="977">
        <v>4.0229999999999997E-3</v>
      </c>
      <c r="F43" s="977">
        <v>1.026E-3</v>
      </c>
      <c r="G43" s="977">
        <v>6.4800000000000003E-4</v>
      </c>
      <c r="H43" s="977">
        <v>9.01E-4</v>
      </c>
      <c r="I43" s="977">
        <v>1.428E-3</v>
      </c>
      <c r="J43" s="977">
        <v>6.3199999999999997E-4</v>
      </c>
      <c r="K43" s="977">
        <v>8.1499999999999997E-4</v>
      </c>
      <c r="L43" s="977">
        <v>2.6600000000000001E-4</v>
      </c>
      <c r="M43" s="977">
        <v>1.5699999999999999E-4</v>
      </c>
      <c r="N43" s="977">
        <v>1.1410000000000001E-3</v>
      </c>
      <c r="O43" s="977">
        <v>3.3399999999999999E-4</v>
      </c>
      <c r="P43" s="977">
        <v>1.84E-4</v>
      </c>
      <c r="Q43" s="977">
        <v>7.3700000000000002E-4</v>
      </c>
      <c r="R43" s="977">
        <v>5.44E-4</v>
      </c>
      <c r="S43" s="977">
        <v>1.56E-3</v>
      </c>
      <c r="T43" s="977">
        <v>1.371E-3</v>
      </c>
      <c r="U43" s="977">
        <v>7.8899999999999999E-4</v>
      </c>
      <c r="V43" s="977">
        <v>7.8200000000000003E-4</v>
      </c>
      <c r="W43" s="977">
        <v>1.132E-3</v>
      </c>
      <c r="X43" s="977">
        <v>3.0600000000000001E-4</v>
      </c>
      <c r="Y43" s="977">
        <v>1.575E-3</v>
      </c>
      <c r="Z43" s="977">
        <v>1.0009999999999999E-3</v>
      </c>
      <c r="AA43" s="977">
        <v>4.3000000000000002E-5</v>
      </c>
      <c r="AB43" s="977">
        <v>8.8199999999999997E-4</v>
      </c>
      <c r="AC43" s="977">
        <v>2.8730000000000001E-3</v>
      </c>
      <c r="AD43" s="977">
        <v>1.078E-3</v>
      </c>
      <c r="AE43" s="977">
        <v>2.761E-3</v>
      </c>
      <c r="AF43" s="977">
        <v>1.45E-4</v>
      </c>
      <c r="AG43" s="977">
        <v>1.7149999999999999E-3</v>
      </c>
      <c r="AH43" s="977">
        <v>2.2499999999999998E-3</v>
      </c>
      <c r="AI43" s="977">
        <v>2.1519999999999998E-3</v>
      </c>
      <c r="AJ43" s="977">
        <v>2.6540000000000001E-3</v>
      </c>
      <c r="AK43" s="977">
        <v>4.5040000000000002E-3</v>
      </c>
      <c r="AL43" s="977">
        <v>4.8729999999999997E-3</v>
      </c>
      <c r="AM43" s="977">
        <v>1.6919999999999999E-3</v>
      </c>
      <c r="AN43" s="977">
        <v>1.719E-3</v>
      </c>
      <c r="AO43" s="977">
        <v>0</v>
      </c>
      <c r="AP43" s="977">
        <v>1.3100000000000001E-4</v>
      </c>
      <c r="AQ43" s="955">
        <v>1.5889999999999999E-3</v>
      </c>
    </row>
    <row r="44" spans="2:57" ht="16.5" customHeight="1">
      <c r="B44" s="166">
        <v>39</v>
      </c>
      <c r="C44" s="234" t="s">
        <v>23</v>
      </c>
      <c r="D44" s="976">
        <v>7.3220000000000004E-3</v>
      </c>
      <c r="E44" s="977">
        <v>8.1800000000000004E-4</v>
      </c>
      <c r="F44" s="977">
        <v>8.2050000000000005E-3</v>
      </c>
      <c r="G44" s="977">
        <v>8.8599999999999998E-3</v>
      </c>
      <c r="H44" s="977">
        <v>7.2269999999999999E-3</v>
      </c>
      <c r="I44" s="977">
        <v>4.3569999999999998E-3</v>
      </c>
      <c r="J44" s="977">
        <v>8.3499999999999998E-3</v>
      </c>
      <c r="K44" s="977">
        <v>6.9399999999999996E-4</v>
      </c>
      <c r="L44" s="977">
        <v>1.9451E-2</v>
      </c>
      <c r="M44" s="977">
        <v>2.3219999999999998E-3</v>
      </c>
      <c r="N44" s="977">
        <v>7.7939999999999997E-3</v>
      </c>
      <c r="O44" s="977">
        <v>1.3414000000000001E-2</v>
      </c>
      <c r="P44" s="977">
        <v>3.3519999999999999E-3</v>
      </c>
      <c r="Q44" s="977">
        <v>5.0410000000000003E-3</v>
      </c>
      <c r="R44" s="977">
        <v>7.5069999999999998E-3</v>
      </c>
      <c r="S44" s="977">
        <v>4.4809999999999997E-3</v>
      </c>
      <c r="T44" s="977">
        <v>2.349E-3</v>
      </c>
      <c r="U44" s="977">
        <v>6.4099999999999997E-4</v>
      </c>
      <c r="V44" s="977">
        <v>3.8070000000000001E-3</v>
      </c>
      <c r="W44" s="977">
        <v>1.415E-3</v>
      </c>
      <c r="X44" s="977">
        <v>5.9299999999999999E-4</v>
      </c>
      <c r="Y44" s="977">
        <v>1.5410000000000001E-3</v>
      </c>
      <c r="Z44" s="977">
        <v>1.3261999999999999E-2</v>
      </c>
      <c r="AA44" s="977">
        <v>3.2339999999999999E-3</v>
      </c>
      <c r="AB44" s="977">
        <v>6.9389999999999999E-3</v>
      </c>
      <c r="AC44" s="977">
        <v>7.7190000000000002E-3</v>
      </c>
      <c r="AD44" s="977">
        <v>4.0720000000000001E-3</v>
      </c>
      <c r="AE44" s="977">
        <v>1.0156999999999999E-2</v>
      </c>
      <c r="AF44" s="977">
        <v>1.6310000000000001E-3</v>
      </c>
      <c r="AG44" s="977">
        <v>1.926E-3</v>
      </c>
      <c r="AH44" s="977">
        <v>4.6579999999999998E-3</v>
      </c>
      <c r="AI44" s="977">
        <v>3.1E-4</v>
      </c>
      <c r="AJ44" s="977">
        <v>7.0239999999999999E-3</v>
      </c>
      <c r="AK44" s="977">
        <v>3.0270000000000002E-3</v>
      </c>
      <c r="AL44" s="977">
        <v>1.3252E-2</v>
      </c>
      <c r="AM44" s="977">
        <v>5.5149999999999999E-3</v>
      </c>
      <c r="AN44" s="977">
        <v>5.535E-3</v>
      </c>
      <c r="AO44" s="977">
        <v>5.1900000000000004E-4</v>
      </c>
      <c r="AP44" s="977">
        <v>0</v>
      </c>
      <c r="AQ44" s="955">
        <v>4.9249999999999997E-3</v>
      </c>
    </row>
    <row r="45" spans="2:57" ht="16.5" customHeight="1">
      <c r="B45" s="274" t="s">
        <v>544</v>
      </c>
      <c r="C45" s="275" t="s">
        <v>24</v>
      </c>
      <c r="D45" s="978">
        <v>0.48703800000000003</v>
      </c>
      <c r="E45" s="979">
        <v>0.37694699999999998</v>
      </c>
      <c r="F45" s="979">
        <v>0.33914499999999997</v>
      </c>
      <c r="G45" s="979">
        <v>0.431226</v>
      </c>
      <c r="H45" s="979">
        <v>0.68522099999999997</v>
      </c>
      <c r="I45" s="979">
        <v>0.56402200000000002</v>
      </c>
      <c r="J45" s="979">
        <v>0.66070200000000001</v>
      </c>
      <c r="K45" s="979">
        <v>0.58751200000000003</v>
      </c>
      <c r="L45" s="979">
        <v>0.530775</v>
      </c>
      <c r="M45" s="979">
        <v>0.55208199999999996</v>
      </c>
      <c r="N45" s="979">
        <v>0.48232199999999997</v>
      </c>
      <c r="O45" s="979">
        <v>0.55551799999999996</v>
      </c>
      <c r="P45" s="979">
        <v>0.76543300000000003</v>
      </c>
      <c r="Q45" s="979">
        <v>0.49163499999999999</v>
      </c>
      <c r="R45" s="979">
        <v>0.50010900000000003</v>
      </c>
      <c r="S45" s="979">
        <v>0.53028500000000001</v>
      </c>
      <c r="T45" s="979">
        <v>0.61472400000000005</v>
      </c>
      <c r="U45" s="979">
        <v>0.66432999999999998</v>
      </c>
      <c r="V45" s="979">
        <v>0.64617100000000005</v>
      </c>
      <c r="W45" s="979">
        <v>0.614209</v>
      </c>
      <c r="X45" s="979">
        <v>0.73698699999999995</v>
      </c>
      <c r="Y45" s="979">
        <v>0.55184699999999998</v>
      </c>
      <c r="Z45" s="979">
        <v>0.50092400000000004</v>
      </c>
      <c r="AA45" s="979">
        <v>0.53498400000000002</v>
      </c>
      <c r="AB45" s="979">
        <v>0.52105299999999999</v>
      </c>
      <c r="AC45" s="979">
        <v>0.347383</v>
      </c>
      <c r="AD45" s="979">
        <v>0.38700600000000002</v>
      </c>
      <c r="AE45" s="979">
        <v>0.36949300000000002</v>
      </c>
      <c r="AF45" s="979">
        <v>0.150066</v>
      </c>
      <c r="AG45" s="979">
        <v>0.54759400000000003</v>
      </c>
      <c r="AH45" s="979">
        <v>0.51499200000000001</v>
      </c>
      <c r="AI45" s="979">
        <v>0.27898499999999998</v>
      </c>
      <c r="AJ45" s="979">
        <v>0.28153</v>
      </c>
      <c r="AK45" s="979">
        <v>0.40820499999999998</v>
      </c>
      <c r="AL45" s="979">
        <v>0.40502700000000003</v>
      </c>
      <c r="AM45" s="979">
        <v>0.40587400000000001</v>
      </c>
      <c r="AN45" s="979">
        <v>0.45885599999999999</v>
      </c>
      <c r="AO45" s="979">
        <v>1</v>
      </c>
      <c r="AP45" s="979">
        <v>0.34967500000000001</v>
      </c>
      <c r="AQ45" s="980">
        <v>0.45082699999999998</v>
      </c>
    </row>
    <row r="46" spans="2:57" ht="16.5" customHeight="1">
      <c r="B46" s="288" t="s">
        <v>533</v>
      </c>
      <c r="C46" s="289" t="s">
        <v>534</v>
      </c>
      <c r="D46" s="973">
        <v>1.4940000000000001E-3</v>
      </c>
      <c r="E46" s="974">
        <v>1.2955E-2</v>
      </c>
      <c r="F46" s="974">
        <v>3.4872E-2</v>
      </c>
      <c r="G46" s="974">
        <v>1.7395999999999998E-2</v>
      </c>
      <c r="H46" s="974">
        <v>5.8009999999999997E-3</v>
      </c>
      <c r="I46" s="974">
        <v>8.5129999999999997E-3</v>
      </c>
      <c r="J46" s="974">
        <v>6.221E-3</v>
      </c>
      <c r="K46" s="974">
        <v>9.4479999999999998E-3</v>
      </c>
      <c r="L46" s="974">
        <v>5.7289999999999997E-3</v>
      </c>
      <c r="M46" s="974">
        <v>1.3934999999999999E-2</v>
      </c>
      <c r="N46" s="974">
        <v>1.1594999999999999E-2</v>
      </c>
      <c r="O46" s="974">
        <v>3.4849999999999998E-3</v>
      </c>
      <c r="P46" s="974">
        <v>4.9129999999999998E-3</v>
      </c>
      <c r="Q46" s="974">
        <v>1.2342000000000001E-2</v>
      </c>
      <c r="R46" s="974">
        <v>9.7909999999999994E-3</v>
      </c>
      <c r="S46" s="974">
        <v>1.1448E-2</v>
      </c>
      <c r="T46" s="974">
        <v>1.1403E-2</v>
      </c>
      <c r="U46" s="974">
        <v>1.0005999999999999E-2</v>
      </c>
      <c r="V46" s="974">
        <v>1.1386E-2</v>
      </c>
      <c r="W46" s="974">
        <v>9.3410000000000003E-3</v>
      </c>
      <c r="X46" s="974">
        <v>5.13E-3</v>
      </c>
      <c r="Y46" s="974">
        <v>1.116E-2</v>
      </c>
      <c r="Z46" s="974">
        <v>1.1537E-2</v>
      </c>
      <c r="AA46" s="974">
        <v>5.0400000000000002E-3</v>
      </c>
      <c r="AB46" s="974">
        <v>8.7030000000000007E-3</v>
      </c>
      <c r="AC46" s="974">
        <v>1.7035999999999999E-2</v>
      </c>
      <c r="AD46" s="974">
        <v>1.3436999999999999E-2</v>
      </c>
      <c r="AE46" s="974">
        <v>2.5045000000000001E-2</v>
      </c>
      <c r="AF46" s="974">
        <v>8.0199999999999998E-4</v>
      </c>
      <c r="AG46" s="974">
        <v>5.0390000000000001E-3</v>
      </c>
      <c r="AH46" s="974">
        <v>5.8399999999999997E-3</v>
      </c>
      <c r="AI46" s="974">
        <v>9.0690000000000007E-3</v>
      </c>
      <c r="AJ46" s="974">
        <v>4.0150000000000003E-3</v>
      </c>
      <c r="AK46" s="974">
        <v>8.6379999999999998E-3</v>
      </c>
      <c r="AL46" s="974">
        <v>3.5002999999999999E-2</v>
      </c>
      <c r="AM46" s="974">
        <v>1.0021E-2</v>
      </c>
      <c r="AN46" s="974">
        <v>1.4689000000000001E-2</v>
      </c>
      <c r="AO46" s="974">
        <v>0</v>
      </c>
      <c r="AP46" s="974">
        <v>6.999E-3</v>
      </c>
      <c r="AQ46" s="975">
        <v>8.9280000000000002E-3</v>
      </c>
      <c r="AR46" s="186"/>
      <c r="AS46" s="186"/>
      <c r="AT46" s="186"/>
      <c r="AU46" s="186"/>
      <c r="AV46" s="186"/>
      <c r="AW46" s="186"/>
      <c r="AX46" s="186"/>
      <c r="AY46" s="186"/>
      <c r="AZ46" s="186"/>
      <c r="BA46" s="186"/>
      <c r="BB46" s="186"/>
      <c r="BC46" s="186"/>
      <c r="BD46" s="186"/>
      <c r="BE46" s="186"/>
    </row>
    <row r="47" spans="2:57" ht="16.5" customHeight="1">
      <c r="B47" s="278" t="s">
        <v>535</v>
      </c>
      <c r="C47" s="279" t="s">
        <v>30</v>
      </c>
      <c r="D47" s="976">
        <v>0.149426</v>
      </c>
      <c r="E47" s="977">
        <v>0.22922999999999999</v>
      </c>
      <c r="F47" s="977">
        <v>0.18427399999999999</v>
      </c>
      <c r="G47" s="977">
        <v>0.18184800000000001</v>
      </c>
      <c r="H47" s="977">
        <v>0.13731099999999999</v>
      </c>
      <c r="I47" s="977">
        <v>0.32128099999999998</v>
      </c>
      <c r="J47" s="977">
        <v>0.13960600000000001</v>
      </c>
      <c r="K47" s="977">
        <v>0.108401</v>
      </c>
      <c r="L47" s="977">
        <v>8.6463999999999999E-2</v>
      </c>
      <c r="M47" s="977">
        <v>0.24796799999999999</v>
      </c>
      <c r="N47" s="977">
        <v>0.23307</v>
      </c>
      <c r="O47" s="977">
        <v>0.158583</v>
      </c>
      <c r="P47" s="977">
        <v>7.4335999999999999E-2</v>
      </c>
      <c r="Q47" s="977">
        <v>0.29224800000000001</v>
      </c>
      <c r="R47" s="977">
        <v>0.31005199999999999</v>
      </c>
      <c r="S47" s="977">
        <v>0.29608200000000001</v>
      </c>
      <c r="T47" s="977">
        <v>0.29391499999999998</v>
      </c>
      <c r="U47" s="977">
        <v>0.246309</v>
      </c>
      <c r="V47" s="977">
        <v>0.19761400000000001</v>
      </c>
      <c r="W47" s="977">
        <v>0.21624699999999999</v>
      </c>
      <c r="X47" s="977">
        <v>0.19570399999999999</v>
      </c>
      <c r="Y47" s="977">
        <v>0.28448200000000001</v>
      </c>
      <c r="Z47" s="977">
        <v>0.34902100000000003</v>
      </c>
      <c r="AA47" s="977">
        <v>7.6690999999999995E-2</v>
      </c>
      <c r="AB47" s="977">
        <v>0.119759</v>
      </c>
      <c r="AC47" s="977">
        <v>0.45719799999999999</v>
      </c>
      <c r="AD47" s="977">
        <v>0.39685999999999999</v>
      </c>
      <c r="AE47" s="977">
        <v>0.30407299999999998</v>
      </c>
      <c r="AF47" s="977">
        <v>2.6121999999999999E-2</v>
      </c>
      <c r="AG47" s="977">
        <v>0.30842999999999998</v>
      </c>
      <c r="AH47" s="977">
        <v>0.14447299999999999</v>
      </c>
      <c r="AI47" s="977">
        <v>0.344167</v>
      </c>
      <c r="AJ47" s="977">
        <v>0.478045</v>
      </c>
      <c r="AK47" s="977">
        <v>0.51492800000000005</v>
      </c>
      <c r="AL47" s="977">
        <v>0.525088</v>
      </c>
      <c r="AM47" s="977">
        <v>0.36177799999999999</v>
      </c>
      <c r="AN47" s="977">
        <v>0.31149300000000002</v>
      </c>
      <c r="AO47" s="977">
        <v>0</v>
      </c>
      <c r="AP47" s="977">
        <v>7.4260000000000003E-3</v>
      </c>
      <c r="AQ47" s="955">
        <v>0.29053000000000001</v>
      </c>
      <c r="AR47" s="186"/>
      <c r="AS47" s="186"/>
      <c r="AT47" s="186"/>
      <c r="AU47" s="186"/>
      <c r="AV47" s="186"/>
      <c r="AW47" s="186"/>
      <c r="AX47" s="186"/>
      <c r="AY47" s="186"/>
      <c r="AZ47" s="186"/>
      <c r="BA47" s="186"/>
      <c r="BB47" s="186"/>
      <c r="BC47" s="186"/>
      <c r="BD47" s="186"/>
      <c r="BE47" s="186"/>
    </row>
    <row r="48" spans="2:57" ht="16.5" customHeight="1">
      <c r="B48" s="278" t="s">
        <v>536</v>
      </c>
      <c r="C48" s="279" t="s">
        <v>32</v>
      </c>
      <c r="D48" s="976">
        <v>0.20150100000000001</v>
      </c>
      <c r="E48" s="977">
        <v>0.282003</v>
      </c>
      <c r="F48" s="977">
        <v>0.24410299999999999</v>
      </c>
      <c r="G48" s="977">
        <v>0.127499</v>
      </c>
      <c r="H48" s="977">
        <v>6.4300999999999997E-2</v>
      </c>
      <c r="I48" s="977">
        <v>-2.4294E-2</v>
      </c>
      <c r="J48" s="977">
        <v>8.8675000000000004E-2</v>
      </c>
      <c r="K48" s="977">
        <v>6.3286999999999996E-2</v>
      </c>
      <c r="L48" s="977">
        <v>0.209033</v>
      </c>
      <c r="M48" s="977">
        <v>5.9003E-2</v>
      </c>
      <c r="N48" s="977">
        <v>9.9843000000000001E-2</v>
      </c>
      <c r="O48" s="977">
        <v>0.197155</v>
      </c>
      <c r="P48" s="977">
        <v>7.0157999999999998E-2</v>
      </c>
      <c r="Q48" s="977">
        <v>7.4439000000000005E-2</v>
      </c>
      <c r="R48" s="977">
        <v>7.0496000000000003E-2</v>
      </c>
      <c r="S48" s="977">
        <v>4.5870000000000001E-2</v>
      </c>
      <c r="T48" s="977">
        <v>-4.156E-2</v>
      </c>
      <c r="U48" s="977">
        <v>-6.8587999999999996E-2</v>
      </c>
      <c r="V48" s="977">
        <v>-4.2830000000000003E-3</v>
      </c>
      <c r="W48" s="977">
        <v>1.1322E-2</v>
      </c>
      <c r="X48" s="977">
        <v>-3.0591E-2</v>
      </c>
      <c r="Y48" s="977">
        <v>1.8964999999999999E-2</v>
      </c>
      <c r="Z48" s="977">
        <v>3.4416000000000002E-2</v>
      </c>
      <c r="AA48" s="977">
        <v>8.3765000000000006E-2</v>
      </c>
      <c r="AB48" s="977">
        <v>0.132637</v>
      </c>
      <c r="AC48" s="977">
        <v>5.9643000000000002E-2</v>
      </c>
      <c r="AD48" s="977">
        <v>4.9865E-2</v>
      </c>
      <c r="AE48" s="977">
        <v>0.22076699999999999</v>
      </c>
      <c r="AF48" s="977">
        <v>0.39592699999999997</v>
      </c>
      <c r="AG48" s="977">
        <v>1.6964E-2</v>
      </c>
      <c r="AH48" s="977">
        <v>0.139345</v>
      </c>
      <c r="AI48" s="977">
        <v>0</v>
      </c>
      <c r="AJ48" s="977">
        <v>9.8390000000000005E-3</v>
      </c>
      <c r="AK48" s="977">
        <v>1.366E-2</v>
      </c>
      <c r="AL48" s="977">
        <v>-1.2411999999999999E-2</v>
      </c>
      <c r="AM48" s="977">
        <v>8.1548999999999996E-2</v>
      </c>
      <c r="AN48" s="977">
        <v>2.6189E-2</v>
      </c>
      <c r="AO48" s="977">
        <v>0</v>
      </c>
      <c r="AP48" s="977">
        <v>0.57554099999999997</v>
      </c>
      <c r="AQ48" s="955">
        <v>7.4907000000000001E-2</v>
      </c>
      <c r="AR48" s="186"/>
      <c r="AS48" s="186"/>
      <c r="AT48" s="186"/>
      <c r="AU48" s="186"/>
      <c r="AV48" s="186"/>
      <c r="AW48" s="186"/>
      <c r="AX48" s="186"/>
      <c r="AY48" s="186"/>
      <c r="AZ48" s="186"/>
      <c r="BA48" s="186"/>
      <c r="BB48" s="186"/>
      <c r="BC48" s="186"/>
      <c r="BD48" s="186"/>
      <c r="BE48" s="186"/>
    </row>
    <row r="49" spans="2:57" ht="16.5" customHeight="1">
      <c r="B49" s="278" t="s">
        <v>537</v>
      </c>
      <c r="C49" s="279" t="s">
        <v>33</v>
      </c>
      <c r="D49" s="976">
        <v>0.20427600000000001</v>
      </c>
      <c r="E49" s="977">
        <v>7.5614000000000001E-2</v>
      </c>
      <c r="F49" s="977">
        <v>0.151453</v>
      </c>
      <c r="G49" s="977">
        <v>0.16434399999999999</v>
      </c>
      <c r="H49" s="977">
        <v>5.919E-2</v>
      </c>
      <c r="I49" s="977">
        <v>0.100564</v>
      </c>
      <c r="J49" s="977">
        <v>7.1092000000000002E-2</v>
      </c>
      <c r="K49" s="977">
        <v>0.219836</v>
      </c>
      <c r="L49" s="977">
        <v>0.119371</v>
      </c>
      <c r="M49" s="977">
        <v>0.100995</v>
      </c>
      <c r="N49" s="977">
        <v>0.130495</v>
      </c>
      <c r="O49" s="977">
        <v>4.6496000000000003E-2</v>
      </c>
      <c r="P49" s="977">
        <v>5.4042E-2</v>
      </c>
      <c r="Q49" s="977">
        <v>8.7234000000000006E-2</v>
      </c>
      <c r="R49" s="977">
        <v>0.104874</v>
      </c>
      <c r="S49" s="977">
        <v>0.11314200000000001</v>
      </c>
      <c r="T49" s="977">
        <v>0.15115400000000001</v>
      </c>
      <c r="U49" s="977">
        <v>0.163636</v>
      </c>
      <c r="V49" s="977">
        <v>0.16749900000000001</v>
      </c>
      <c r="W49" s="977">
        <v>0.19020699999999999</v>
      </c>
      <c r="X49" s="977">
        <v>9.5965999999999996E-2</v>
      </c>
      <c r="Y49" s="977">
        <v>0.11862</v>
      </c>
      <c r="Z49" s="977">
        <v>5.7176999999999999E-2</v>
      </c>
      <c r="AA49" s="977">
        <v>0.25547900000000001</v>
      </c>
      <c r="AB49" s="977">
        <v>0.22081700000000001</v>
      </c>
      <c r="AC49" s="977">
        <v>7.3413999999999993E-2</v>
      </c>
      <c r="AD49" s="977">
        <v>9.7688999999999998E-2</v>
      </c>
      <c r="AE49" s="977">
        <v>7.6649999999999996E-2</v>
      </c>
      <c r="AF49" s="977">
        <v>0.35628500000000002</v>
      </c>
      <c r="AG49" s="977">
        <v>8.2086999999999993E-2</v>
      </c>
      <c r="AH49" s="977">
        <v>0.169854</v>
      </c>
      <c r="AI49" s="977">
        <v>0.36597299999999999</v>
      </c>
      <c r="AJ49" s="977">
        <v>0.220191</v>
      </c>
      <c r="AK49" s="977">
        <v>5.7960999999999999E-2</v>
      </c>
      <c r="AL49" s="977">
        <v>4.1845E-2</v>
      </c>
      <c r="AM49" s="977">
        <v>8.7082999999999994E-2</v>
      </c>
      <c r="AN49" s="977">
        <v>0.13684399999999999</v>
      </c>
      <c r="AO49" s="977">
        <v>0</v>
      </c>
      <c r="AP49" s="977">
        <v>3.5158000000000002E-2</v>
      </c>
      <c r="AQ49" s="955">
        <v>0.148843</v>
      </c>
      <c r="AR49" s="186"/>
      <c r="AS49" s="186"/>
      <c r="AT49" s="186"/>
      <c r="AU49" s="186"/>
      <c r="AV49" s="186"/>
      <c r="AW49" s="186"/>
      <c r="AX49" s="186"/>
      <c r="AY49" s="186"/>
      <c r="AZ49" s="186"/>
      <c r="BA49" s="186"/>
      <c r="BB49" s="186"/>
      <c r="BC49" s="186"/>
      <c r="BD49" s="186"/>
      <c r="BE49" s="186"/>
    </row>
    <row r="50" spans="2:57" ht="16.5" customHeight="1">
      <c r="B50" s="278" t="s">
        <v>538</v>
      </c>
      <c r="C50" s="279" t="s">
        <v>539</v>
      </c>
      <c r="D50" s="976">
        <v>2.8930999999999998E-2</v>
      </c>
      <c r="E50" s="977">
        <v>3.6239E-2</v>
      </c>
      <c r="F50" s="977">
        <v>4.9230999999999997E-2</v>
      </c>
      <c r="G50" s="977">
        <v>7.8551999999999997E-2</v>
      </c>
      <c r="H50" s="977">
        <v>5.0191E-2</v>
      </c>
      <c r="I50" s="977">
        <v>2.9915000000000001E-2</v>
      </c>
      <c r="J50" s="977">
        <v>3.3702999999999997E-2</v>
      </c>
      <c r="K50" s="977">
        <v>1.1516E-2</v>
      </c>
      <c r="L50" s="977">
        <v>4.8760999999999999E-2</v>
      </c>
      <c r="M50" s="977">
        <v>2.6017999999999999E-2</v>
      </c>
      <c r="N50" s="977">
        <v>4.2674999999999998E-2</v>
      </c>
      <c r="O50" s="977">
        <v>3.8762999999999999E-2</v>
      </c>
      <c r="P50" s="977">
        <v>3.1119000000000001E-2</v>
      </c>
      <c r="Q50" s="977">
        <v>4.2101E-2</v>
      </c>
      <c r="R50" s="977">
        <v>4.6779999999999999E-3</v>
      </c>
      <c r="S50" s="977">
        <v>3.173E-3</v>
      </c>
      <c r="T50" s="977">
        <v>-2.9637E-2</v>
      </c>
      <c r="U50" s="977">
        <v>-1.5688000000000001E-2</v>
      </c>
      <c r="V50" s="977">
        <v>-1.8388000000000002E-2</v>
      </c>
      <c r="W50" s="977">
        <v>-4.1325000000000001E-2</v>
      </c>
      <c r="X50" s="977">
        <v>-3.1970000000000002E-3</v>
      </c>
      <c r="Y50" s="977">
        <v>1.4926E-2</v>
      </c>
      <c r="Z50" s="977">
        <v>5.0261E-2</v>
      </c>
      <c r="AA50" s="977">
        <v>4.4086E-2</v>
      </c>
      <c r="AB50" s="977">
        <v>3.6842E-2</v>
      </c>
      <c r="AC50" s="977">
        <v>4.5326999999999999E-2</v>
      </c>
      <c r="AD50" s="977">
        <v>5.5869000000000002E-2</v>
      </c>
      <c r="AE50" s="977">
        <v>1.6132000000000001E-2</v>
      </c>
      <c r="AF50" s="977">
        <v>7.0961999999999997E-2</v>
      </c>
      <c r="AG50" s="977">
        <v>4.1092999999999998E-2</v>
      </c>
      <c r="AH50" s="977">
        <v>2.5496000000000001E-2</v>
      </c>
      <c r="AI50" s="977">
        <v>1.807E-3</v>
      </c>
      <c r="AJ50" s="977">
        <v>6.6540000000000002E-3</v>
      </c>
      <c r="AK50" s="977">
        <v>8.2909999999999998E-3</v>
      </c>
      <c r="AL50" s="977">
        <v>2.9648999999999998E-2</v>
      </c>
      <c r="AM50" s="977">
        <v>5.3735999999999999E-2</v>
      </c>
      <c r="AN50" s="977">
        <v>5.1928000000000002E-2</v>
      </c>
      <c r="AO50" s="977">
        <v>0</v>
      </c>
      <c r="AP50" s="977">
        <v>2.8159E-2</v>
      </c>
      <c r="AQ50" s="955">
        <v>3.1088000000000001E-2</v>
      </c>
      <c r="AR50" s="186"/>
      <c r="AS50" s="186"/>
      <c r="AT50" s="186"/>
      <c r="AU50" s="186"/>
      <c r="AV50" s="186"/>
      <c r="AW50" s="186"/>
      <c r="AX50" s="186"/>
      <c r="AY50" s="186"/>
      <c r="AZ50" s="186"/>
      <c r="BA50" s="186"/>
      <c r="BB50" s="186"/>
      <c r="BC50" s="186"/>
      <c r="BD50" s="186"/>
      <c r="BE50" s="186"/>
    </row>
    <row r="51" spans="2:57" ht="16.5" customHeight="1">
      <c r="B51" s="290" t="s">
        <v>540</v>
      </c>
      <c r="C51" s="291" t="s">
        <v>541</v>
      </c>
      <c r="D51" s="981">
        <v>-7.2665999999999994E-2</v>
      </c>
      <c r="E51" s="982">
        <v>-1.2989000000000001E-2</v>
      </c>
      <c r="F51" s="982">
        <v>-3.0769999999999999E-3</v>
      </c>
      <c r="G51" s="982">
        <v>-8.6399999999999997E-4</v>
      </c>
      <c r="H51" s="982">
        <v>-2.0149999999999999E-3</v>
      </c>
      <c r="I51" s="982">
        <v>0</v>
      </c>
      <c r="J51" s="982">
        <v>0</v>
      </c>
      <c r="K51" s="982">
        <v>0</v>
      </c>
      <c r="L51" s="982">
        <v>-1.3300000000000001E-4</v>
      </c>
      <c r="M51" s="982">
        <v>0</v>
      </c>
      <c r="N51" s="982">
        <v>0</v>
      </c>
      <c r="O51" s="982">
        <v>0</v>
      </c>
      <c r="P51" s="982">
        <v>0</v>
      </c>
      <c r="Q51" s="982">
        <v>0</v>
      </c>
      <c r="R51" s="982">
        <v>0</v>
      </c>
      <c r="S51" s="982">
        <v>0</v>
      </c>
      <c r="T51" s="982">
        <v>0</v>
      </c>
      <c r="U51" s="982">
        <v>-6.0000000000000002E-6</v>
      </c>
      <c r="V51" s="982">
        <v>0</v>
      </c>
      <c r="W51" s="982">
        <v>0</v>
      </c>
      <c r="X51" s="982">
        <v>0</v>
      </c>
      <c r="Y51" s="982">
        <v>0</v>
      </c>
      <c r="Z51" s="982">
        <v>-3.3370000000000001E-3</v>
      </c>
      <c r="AA51" s="982">
        <v>-4.5000000000000003E-5</v>
      </c>
      <c r="AB51" s="982">
        <v>-3.9812E-2</v>
      </c>
      <c r="AC51" s="982">
        <v>0</v>
      </c>
      <c r="AD51" s="982">
        <v>-7.27E-4</v>
      </c>
      <c r="AE51" s="982">
        <v>-1.2160000000000001E-2</v>
      </c>
      <c r="AF51" s="982">
        <v>-1.65E-4</v>
      </c>
      <c r="AG51" s="982">
        <v>-1.207E-3</v>
      </c>
      <c r="AH51" s="982">
        <v>0</v>
      </c>
      <c r="AI51" s="982">
        <v>0</v>
      </c>
      <c r="AJ51" s="982">
        <v>-2.7399999999999999E-4</v>
      </c>
      <c r="AK51" s="982">
        <v>-1.1684E-2</v>
      </c>
      <c r="AL51" s="982">
        <v>-2.4198999999999998E-2</v>
      </c>
      <c r="AM51" s="982">
        <v>-4.1E-5</v>
      </c>
      <c r="AN51" s="982">
        <v>0</v>
      </c>
      <c r="AO51" s="982">
        <v>0</v>
      </c>
      <c r="AP51" s="982">
        <v>-2.957E-3</v>
      </c>
      <c r="AQ51" s="983">
        <v>-5.1229999999999999E-3</v>
      </c>
      <c r="AR51" s="186"/>
      <c r="AS51" s="186"/>
      <c r="AT51" s="186"/>
      <c r="AU51" s="186"/>
      <c r="AV51" s="186"/>
      <c r="AW51" s="186"/>
      <c r="AX51" s="186"/>
      <c r="AY51" s="186"/>
      <c r="AZ51" s="186"/>
      <c r="BA51" s="186"/>
      <c r="BB51" s="186"/>
      <c r="BC51" s="186"/>
      <c r="BD51" s="186"/>
      <c r="BE51" s="186"/>
    </row>
    <row r="52" spans="2:57" ht="16.5" customHeight="1">
      <c r="B52" s="278" t="s">
        <v>542</v>
      </c>
      <c r="C52" s="279" t="s">
        <v>34</v>
      </c>
      <c r="D52" s="976">
        <v>0.51296200000000003</v>
      </c>
      <c r="E52" s="977">
        <v>0.62305299999999997</v>
      </c>
      <c r="F52" s="977">
        <v>0.66085499999999997</v>
      </c>
      <c r="G52" s="977">
        <v>0.568774</v>
      </c>
      <c r="H52" s="977">
        <v>0.31477899999999998</v>
      </c>
      <c r="I52" s="977">
        <v>0.43597799999999998</v>
      </c>
      <c r="J52" s="977">
        <v>0.33929799999999999</v>
      </c>
      <c r="K52" s="977">
        <v>0.41248800000000002</v>
      </c>
      <c r="L52" s="977">
        <v>0.469225</v>
      </c>
      <c r="M52" s="977">
        <v>0.44791799999999998</v>
      </c>
      <c r="N52" s="977">
        <v>0.51767799999999997</v>
      </c>
      <c r="O52" s="977">
        <v>0.44448199999999999</v>
      </c>
      <c r="P52" s="977">
        <v>0.234567</v>
      </c>
      <c r="Q52" s="977">
        <v>0.50836499999999996</v>
      </c>
      <c r="R52" s="977">
        <v>0.49989099999999997</v>
      </c>
      <c r="S52" s="977">
        <v>0.46971499999999999</v>
      </c>
      <c r="T52" s="977">
        <v>0.38527600000000001</v>
      </c>
      <c r="U52" s="977">
        <v>0.33567000000000002</v>
      </c>
      <c r="V52" s="977">
        <v>0.353829</v>
      </c>
      <c r="W52" s="977">
        <v>0.385791</v>
      </c>
      <c r="X52" s="977">
        <v>0.263013</v>
      </c>
      <c r="Y52" s="977">
        <v>0.44815300000000002</v>
      </c>
      <c r="Z52" s="977">
        <v>0.49907600000000002</v>
      </c>
      <c r="AA52" s="977">
        <v>0.46501599999999998</v>
      </c>
      <c r="AB52" s="977">
        <v>0.47894700000000001</v>
      </c>
      <c r="AC52" s="977">
        <v>0.652617</v>
      </c>
      <c r="AD52" s="977">
        <v>0.61299400000000004</v>
      </c>
      <c r="AE52" s="977">
        <v>0.63050700000000004</v>
      </c>
      <c r="AF52" s="977">
        <v>0.84993399999999997</v>
      </c>
      <c r="AG52" s="977">
        <v>0.45240599999999997</v>
      </c>
      <c r="AH52" s="977">
        <v>0.48500799999999999</v>
      </c>
      <c r="AI52" s="977">
        <v>0.72101499999999996</v>
      </c>
      <c r="AJ52" s="977">
        <v>0.71847000000000005</v>
      </c>
      <c r="AK52" s="977">
        <v>0.59179499999999996</v>
      </c>
      <c r="AL52" s="977">
        <v>0.59497299999999997</v>
      </c>
      <c r="AM52" s="977">
        <v>0.59412600000000004</v>
      </c>
      <c r="AN52" s="977">
        <v>0.54114399999999996</v>
      </c>
      <c r="AO52" s="977">
        <v>0</v>
      </c>
      <c r="AP52" s="977">
        <v>0.65032500000000004</v>
      </c>
      <c r="AQ52" s="955">
        <v>0.54917300000000002</v>
      </c>
      <c r="AR52" s="186"/>
      <c r="AS52" s="186"/>
      <c r="AT52" s="186"/>
      <c r="AU52" s="186"/>
      <c r="AV52" s="186"/>
      <c r="AW52" s="186"/>
      <c r="AX52" s="186"/>
      <c r="AY52" s="186"/>
      <c r="AZ52" s="186"/>
      <c r="BA52" s="186"/>
      <c r="BB52" s="186"/>
      <c r="BC52" s="186"/>
      <c r="BD52" s="186"/>
      <c r="BE52" s="186"/>
    </row>
    <row r="53" spans="2:57" ht="16.5" customHeight="1">
      <c r="B53" s="292" t="s">
        <v>543</v>
      </c>
      <c r="C53" s="293" t="s">
        <v>26</v>
      </c>
      <c r="D53" s="984">
        <v>1</v>
      </c>
      <c r="E53" s="985">
        <v>1</v>
      </c>
      <c r="F53" s="985">
        <v>1</v>
      </c>
      <c r="G53" s="985">
        <v>1</v>
      </c>
      <c r="H53" s="985">
        <v>1</v>
      </c>
      <c r="I53" s="985">
        <v>1</v>
      </c>
      <c r="J53" s="985">
        <v>1</v>
      </c>
      <c r="K53" s="985">
        <v>1</v>
      </c>
      <c r="L53" s="985">
        <v>1</v>
      </c>
      <c r="M53" s="985">
        <v>1</v>
      </c>
      <c r="N53" s="985">
        <v>1</v>
      </c>
      <c r="O53" s="985">
        <v>1</v>
      </c>
      <c r="P53" s="985">
        <v>1</v>
      </c>
      <c r="Q53" s="985">
        <v>1</v>
      </c>
      <c r="R53" s="985">
        <v>1</v>
      </c>
      <c r="S53" s="985">
        <v>1</v>
      </c>
      <c r="T53" s="985">
        <v>1</v>
      </c>
      <c r="U53" s="985">
        <v>1</v>
      </c>
      <c r="V53" s="985">
        <v>1</v>
      </c>
      <c r="W53" s="985">
        <v>1</v>
      </c>
      <c r="X53" s="985">
        <v>1</v>
      </c>
      <c r="Y53" s="985">
        <v>1</v>
      </c>
      <c r="Z53" s="985">
        <v>1</v>
      </c>
      <c r="AA53" s="985">
        <v>1</v>
      </c>
      <c r="AB53" s="985">
        <v>1</v>
      </c>
      <c r="AC53" s="985">
        <v>1</v>
      </c>
      <c r="AD53" s="985">
        <v>1</v>
      </c>
      <c r="AE53" s="985">
        <v>1</v>
      </c>
      <c r="AF53" s="985">
        <v>1</v>
      </c>
      <c r="AG53" s="985">
        <v>1</v>
      </c>
      <c r="AH53" s="985">
        <v>1</v>
      </c>
      <c r="AI53" s="985">
        <v>1</v>
      </c>
      <c r="AJ53" s="985">
        <v>1</v>
      </c>
      <c r="AK53" s="985">
        <v>1</v>
      </c>
      <c r="AL53" s="985">
        <v>1</v>
      </c>
      <c r="AM53" s="985">
        <v>1</v>
      </c>
      <c r="AN53" s="985">
        <v>1</v>
      </c>
      <c r="AO53" s="985">
        <v>1</v>
      </c>
      <c r="AP53" s="985">
        <v>1</v>
      </c>
      <c r="AQ53" s="986">
        <v>1</v>
      </c>
      <c r="AR53" s="186"/>
      <c r="AS53" s="186"/>
      <c r="AT53" s="186"/>
      <c r="AU53" s="186"/>
      <c r="AV53" s="186"/>
      <c r="AW53" s="186"/>
      <c r="AX53" s="186"/>
      <c r="AY53" s="186"/>
      <c r="AZ53" s="186"/>
      <c r="BA53" s="186"/>
      <c r="BB53" s="186"/>
      <c r="BC53" s="186"/>
      <c r="BD53" s="186"/>
      <c r="BE53" s="186"/>
    </row>
  </sheetData>
  <sheetProtection sheet="1" objects="1" scenarios="1" selectLockedCells="1" selectUnlockedCells="1"/>
  <mergeCells count="1">
    <mergeCell ref="B2:C2"/>
  </mergeCells>
  <phoneticPr fontId="10"/>
  <pageMargins left="0.78740157480314965" right="0.78740157480314965" top="0.78740157480314965" bottom="0.78740157480314965" header="0" footer="0.19685039370078741"/>
  <pageSetup paperSize="8" scale="87" orientation="landscape" useFirstPageNumber="1" r:id="rId1"/>
  <headerFooter alignWithMargins="0">
    <oddFooter>&amp;C&amp;P / 2 ﾍﾟｰｼﾞ</oddFooter>
  </headerFooter>
  <colBreaks count="1" manualBreakCount="1">
    <brk id="22" min="1"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M36"/>
  <sheetViews>
    <sheetView showGridLines="0" topLeftCell="A6" zoomScale="130" zoomScaleNormal="130" zoomScaleSheetLayoutView="100" workbookViewId="0">
      <selection activeCell="E11" sqref="E11"/>
    </sheetView>
  </sheetViews>
  <sheetFormatPr defaultColWidth="9" defaultRowHeight="15" customHeight="1"/>
  <cols>
    <col min="1" max="1" width="3.25" style="362" customWidth="1"/>
    <col min="2" max="2" width="8" style="362" customWidth="1"/>
    <col min="3" max="7" width="12" style="362" customWidth="1"/>
    <col min="8" max="8" width="5.375" style="362" customWidth="1"/>
    <col min="9" max="10" width="5.125" style="362" customWidth="1"/>
    <col min="11" max="11" width="6.375" style="362" customWidth="1"/>
    <col min="12" max="12" width="4.875" style="362" customWidth="1"/>
    <col min="13" max="13" width="3.25" style="362" customWidth="1"/>
    <col min="14" max="16384" width="9" style="362"/>
  </cols>
  <sheetData>
    <row r="1" spans="1:13" ht="9.75" customHeight="1">
      <c r="A1" s="359"/>
      <c r="B1" s="360"/>
      <c r="C1" s="360"/>
      <c r="D1" s="360"/>
      <c r="E1" s="360"/>
      <c r="F1" s="360"/>
      <c r="G1" s="360"/>
      <c r="H1" s="360"/>
      <c r="I1" s="360"/>
      <c r="J1" s="360"/>
      <c r="K1" s="360"/>
      <c r="L1" s="360"/>
      <c r="M1" s="361"/>
    </row>
    <row r="2" spans="1:13" ht="37.5" customHeight="1">
      <c r="A2" s="363"/>
      <c r="B2" s="1108" t="s">
        <v>579</v>
      </c>
      <c r="C2" s="1108"/>
      <c r="D2" s="1108"/>
      <c r="E2" s="1108"/>
      <c r="F2" s="1108"/>
      <c r="G2" s="1108"/>
      <c r="H2" s="1108"/>
      <c r="I2" s="1108"/>
      <c r="J2" s="1108"/>
      <c r="K2" s="1108"/>
      <c r="L2" s="1108"/>
      <c r="M2" s="364"/>
    </row>
    <row r="3" spans="1:13" ht="29.25" customHeight="1" thickBot="1">
      <c r="A3" s="363"/>
      <c r="B3" s="365"/>
      <c r="C3" s="365"/>
      <c r="D3" s="365"/>
      <c r="E3" s="365"/>
      <c r="F3" s="365"/>
      <c r="G3" s="365"/>
      <c r="H3" s="365"/>
      <c r="I3" s="365"/>
      <c r="J3" s="365"/>
      <c r="K3" s="365"/>
      <c r="L3" s="365"/>
      <c r="M3" s="364"/>
    </row>
    <row r="4" spans="1:13" ht="39.75" customHeight="1">
      <c r="A4" s="363"/>
      <c r="B4" s="1109" t="s">
        <v>923</v>
      </c>
      <c r="C4" s="1110"/>
      <c r="D4" s="1110"/>
      <c r="E4" s="1110"/>
      <c r="F4" s="1110"/>
      <c r="G4" s="1110"/>
      <c r="H4" s="1110"/>
      <c r="I4" s="1110"/>
      <c r="J4" s="1110"/>
      <c r="K4" s="1110"/>
      <c r="L4" s="1111"/>
      <c r="M4" s="364"/>
    </row>
    <row r="5" spans="1:13" ht="108" customHeight="1">
      <c r="A5" s="363"/>
      <c r="B5" s="1112"/>
      <c r="C5" s="1113"/>
      <c r="D5" s="1113"/>
      <c r="E5" s="1113"/>
      <c r="F5" s="1113"/>
      <c r="G5" s="1113"/>
      <c r="H5" s="1113"/>
      <c r="I5" s="1113"/>
      <c r="J5" s="1113"/>
      <c r="K5" s="1113"/>
      <c r="L5" s="1114"/>
      <c r="M5" s="364"/>
    </row>
    <row r="6" spans="1:13" ht="39.75" customHeight="1" thickBot="1">
      <c r="A6" s="363"/>
      <c r="B6" s="1115"/>
      <c r="C6" s="1116"/>
      <c r="D6" s="1116"/>
      <c r="E6" s="1116"/>
      <c r="F6" s="1116"/>
      <c r="G6" s="1116"/>
      <c r="H6" s="1116"/>
      <c r="I6" s="1116"/>
      <c r="J6" s="1116"/>
      <c r="K6" s="1116"/>
      <c r="L6" s="1117"/>
      <c r="M6" s="364"/>
    </row>
    <row r="7" spans="1:13" ht="19.5" customHeight="1">
      <c r="A7" s="366"/>
      <c r="B7" s="367"/>
      <c r="C7" s="367"/>
      <c r="D7" s="367"/>
      <c r="E7" s="367"/>
      <c r="F7" s="367"/>
      <c r="G7" s="367"/>
      <c r="H7" s="367"/>
      <c r="I7" s="1118"/>
      <c r="J7" s="1118"/>
      <c r="K7" s="1118"/>
      <c r="L7" s="1118"/>
      <c r="M7" s="368"/>
    </row>
    <row r="8" spans="1:13" ht="39.950000000000003" customHeight="1">
      <c r="A8" s="363"/>
      <c r="B8" s="369"/>
      <c r="C8" s="369"/>
      <c r="D8" s="369"/>
      <c r="E8" s="369"/>
      <c r="F8" s="369"/>
      <c r="G8" s="369"/>
      <c r="H8" s="369"/>
      <c r="I8" s="369"/>
      <c r="J8" s="369"/>
      <c r="K8" s="369"/>
      <c r="L8" s="369"/>
      <c r="M8" s="364"/>
    </row>
    <row r="9" spans="1:13" ht="20.100000000000001" customHeight="1" thickBot="1">
      <c r="A9" s="363"/>
      <c r="B9" s="369"/>
      <c r="C9" s="369"/>
      <c r="D9" s="370" t="s">
        <v>580</v>
      </c>
      <c r="E9" s="369"/>
      <c r="F9" s="369"/>
      <c r="G9" s="369"/>
      <c r="H9" s="369"/>
      <c r="I9" s="369"/>
      <c r="J9" s="369"/>
      <c r="K9" s="369"/>
      <c r="L9" s="369"/>
      <c r="M9" s="364"/>
    </row>
    <row r="10" spans="1:13" ht="20.100000000000001" customHeight="1" thickBot="1">
      <c r="A10" s="363"/>
      <c r="B10" s="369"/>
      <c r="C10" s="592" t="s">
        <v>581</v>
      </c>
      <c r="D10" s="893"/>
      <c r="E10" s="369"/>
      <c r="F10" s="369"/>
      <c r="G10" s="369"/>
      <c r="H10" s="369"/>
      <c r="I10" s="369"/>
      <c r="J10" s="369"/>
      <c r="K10" s="369"/>
      <c r="L10" s="369"/>
      <c r="M10" s="364"/>
    </row>
    <row r="11" spans="1:13" ht="20.100000000000001" customHeight="1">
      <c r="A11" s="363"/>
      <c r="B11" s="369"/>
      <c r="C11" s="369"/>
      <c r="D11" s="369"/>
      <c r="E11" s="369"/>
      <c r="F11" s="369"/>
      <c r="G11" s="369"/>
      <c r="H11" s="369"/>
      <c r="I11" s="369"/>
      <c r="J11" s="369"/>
      <c r="K11" s="369"/>
      <c r="L11" s="369"/>
      <c r="M11" s="364"/>
    </row>
    <row r="12" spans="1:13" ht="39.950000000000003" customHeight="1">
      <c r="A12" s="363"/>
      <c r="B12" s="369"/>
      <c r="C12" s="369"/>
      <c r="D12" s="369"/>
      <c r="E12" s="369"/>
      <c r="F12" s="369"/>
      <c r="G12" s="369"/>
      <c r="H12" s="369"/>
      <c r="I12" s="369"/>
      <c r="J12" s="369"/>
      <c r="K12" s="369"/>
      <c r="L12" s="369"/>
      <c r="M12" s="364"/>
    </row>
    <row r="13" spans="1:13" ht="20.100000000000001" customHeight="1" thickBot="1">
      <c r="A13" s="363"/>
      <c r="B13" s="369"/>
      <c r="C13" s="369"/>
      <c r="D13" s="370" t="s">
        <v>580</v>
      </c>
      <c r="E13" s="369"/>
      <c r="F13" s="369"/>
      <c r="G13" s="369"/>
      <c r="H13" s="369"/>
      <c r="I13" s="369"/>
      <c r="J13" s="369"/>
      <c r="K13" s="369"/>
      <c r="L13" s="369"/>
      <c r="M13" s="364"/>
    </row>
    <row r="14" spans="1:13" ht="20.100000000000001" customHeight="1">
      <c r="A14" s="363"/>
      <c r="B14" s="369"/>
      <c r="C14" s="592" t="s">
        <v>582</v>
      </c>
      <c r="D14" s="894"/>
      <c r="E14" s="369"/>
      <c r="F14" s="369"/>
      <c r="G14" s="369"/>
      <c r="H14" s="369"/>
      <c r="I14" s="369"/>
      <c r="J14" s="369"/>
      <c r="K14" s="369"/>
      <c r="L14" s="369"/>
      <c r="M14" s="364"/>
    </row>
    <row r="15" spans="1:13" ht="20.100000000000001" customHeight="1" thickBot="1">
      <c r="A15" s="363"/>
      <c r="B15" s="369"/>
      <c r="C15" s="592" t="s">
        <v>583</v>
      </c>
      <c r="D15" s="895"/>
      <c r="E15" s="369"/>
      <c r="F15" s="369"/>
      <c r="G15" s="369"/>
      <c r="H15" s="369"/>
      <c r="I15" s="369"/>
      <c r="J15" s="369"/>
      <c r="K15" s="369"/>
      <c r="L15" s="369"/>
      <c r="M15" s="364"/>
    </row>
    <row r="16" spans="1:13" ht="20.100000000000001" customHeight="1">
      <c r="A16" s="363"/>
      <c r="B16" s="369"/>
      <c r="C16" s="371" t="s">
        <v>584</v>
      </c>
      <c r="D16" s="586">
        <f>SUM(D14:D15)</f>
        <v>0</v>
      </c>
      <c r="E16" s="369"/>
      <c r="F16" s="369"/>
      <c r="G16" s="369"/>
      <c r="H16" s="369"/>
      <c r="I16" s="369"/>
      <c r="J16" s="369"/>
      <c r="K16" s="369"/>
      <c r="L16" s="369"/>
      <c r="M16" s="364"/>
    </row>
    <row r="17" spans="1:13" ht="20.100000000000001" customHeight="1">
      <c r="A17" s="363"/>
      <c r="B17" s="369"/>
      <c r="C17" s="369"/>
      <c r="D17" s="369"/>
      <c r="E17" s="369"/>
      <c r="F17" s="369"/>
      <c r="G17" s="369"/>
      <c r="H17" s="369"/>
      <c r="I17" s="369"/>
      <c r="J17" s="369"/>
      <c r="K17" s="369"/>
      <c r="L17" s="369"/>
      <c r="M17" s="364"/>
    </row>
    <row r="18" spans="1:13" ht="39.950000000000003" customHeight="1">
      <c r="A18" s="363"/>
      <c r="B18" s="369"/>
      <c r="C18" s="369"/>
      <c r="D18" s="369"/>
      <c r="E18" s="369"/>
      <c r="F18" s="369"/>
      <c r="G18" s="369"/>
      <c r="H18" s="369"/>
      <c r="I18" s="369"/>
      <c r="J18" s="369"/>
      <c r="K18" s="369"/>
      <c r="L18" s="369"/>
      <c r="M18" s="364"/>
    </row>
    <row r="19" spans="1:13" ht="20.100000000000001" customHeight="1">
      <c r="A19" s="363"/>
      <c r="B19" s="369"/>
      <c r="C19" s="369"/>
      <c r="D19" s="369"/>
      <c r="E19" s="369"/>
      <c r="F19" s="369"/>
      <c r="G19" s="370" t="s">
        <v>580</v>
      </c>
      <c r="H19" s="369"/>
      <c r="I19" s="369"/>
      <c r="J19" s="369"/>
      <c r="K19" s="369"/>
      <c r="L19" s="369"/>
      <c r="M19" s="364"/>
    </row>
    <row r="20" spans="1:13" ht="20.100000000000001" customHeight="1" thickBot="1">
      <c r="A20" s="363"/>
      <c r="B20" s="369"/>
      <c r="C20" s="372"/>
      <c r="D20" s="593" t="s">
        <v>585</v>
      </c>
      <c r="E20" s="593" t="s">
        <v>586</v>
      </c>
      <c r="F20" s="594" t="s">
        <v>587</v>
      </c>
      <c r="G20" s="371" t="s">
        <v>584</v>
      </c>
      <c r="H20" s="369"/>
      <c r="I20" s="369"/>
      <c r="J20" s="369"/>
      <c r="K20" s="369"/>
      <c r="L20" s="369"/>
      <c r="M20" s="364"/>
    </row>
    <row r="21" spans="1:13" ht="20.100000000000001" customHeight="1">
      <c r="A21" s="363"/>
      <c r="B21" s="369"/>
      <c r="C21" s="592" t="s">
        <v>582</v>
      </c>
      <c r="D21" s="896"/>
      <c r="E21" s="897"/>
      <c r="F21" s="898"/>
      <c r="G21" s="589">
        <f>SUM(D21:F21)</f>
        <v>0</v>
      </c>
      <c r="H21" s="369"/>
      <c r="I21" s="369"/>
      <c r="J21" s="369"/>
      <c r="K21" s="369"/>
      <c r="L21" s="369"/>
      <c r="M21" s="364"/>
    </row>
    <row r="22" spans="1:13" ht="20.100000000000001" customHeight="1" thickBot="1">
      <c r="A22" s="363"/>
      <c r="B22" s="369"/>
      <c r="C22" s="592" t="s">
        <v>583</v>
      </c>
      <c r="D22" s="899"/>
      <c r="E22" s="900"/>
      <c r="F22" s="901"/>
      <c r="G22" s="590">
        <f>SUM(D22:F22)</f>
        <v>0</v>
      </c>
      <c r="H22" s="369"/>
      <c r="I22" s="369"/>
      <c r="J22" s="369"/>
      <c r="K22" s="369"/>
      <c r="L22" s="369"/>
      <c r="M22" s="364"/>
    </row>
    <row r="23" spans="1:13" ht="20.100000000000001" customHeight="1">
      <c r="A23" s="363"/>
      <c r="B23" s="369"/>
      <c r="C23" s="371" t="s">
        <v>584</v>
      </c>
      <c r="D23" s="586">
        <f>SUM(D21:D22)</f>
        <v>0</v>
      </c>
      <c r="E23" s="586">
        <f t="shared" ref="E23:F23" si="0">SUM(E21:E22)</f>
        <v>0</v>
      </c>
      <c r="F23" s="587">
        <f t="shared" si="0"/>
        <v>0</v>
      </c>
      <c r="G23" s="588">
        <f>SUM(D23:F23)</f>
        <v>0</v>
      </c>
      <c r="H23" s="369"/>
      <c r="I23" s="369"/>
      <c r="J23" s="369"/>
      <c r="K23" s="369"/>
      <c r="L23" s="369"/>
      <c r="M23" s="364"/>
    </row>
    <row r="24" spans="1:13" ht="20.100000000000001" customHeight="1">
      <c r="A24" s="363"/>
      <c r="B24" s="369"/>
      <c r="C24" s="369"/>
      <c r="D24" s="369"/>
      <c r="E24" s="369"/>
      <c r="F24" s="369"/>
      <c r="G24" s="369"/>
      <c r="H24" s="369"/>
      <c r="I24" s="369"/>
      <c r="J24" s="369"/>
      <c r="K24" s="369"/>
      <c r="L24" s="369"/>
      <c r="M24" s="364"/>
    </row>
    <row r="25" spans="1:13" ht="39.950000000000003" customHeight="1">
      <c r="A25" s="363"/>
      <c r="B25" s="369"/>
      <c r="C25" s="369"/>
      <c r="D25" s="369"/>
      <c r="E25" s="369"/>
      <c r="F25" s="369"/>
      <c r="G25" s="369"/>
      <c r="H25" s="369"/>
      <c r="I25" s="369"/>
      <c r="J25" s="369"/>
      <c r="K25" s="369"/>
      <c r="L25" s="369"/>
      <c r="M25" s="364"/>
    </row>
    <row r="26" spans="1:13" ht="20.100000000000001" customHeight="1">
      <c r="A26" s="363"/>
      <c r="B26" s="369"/>
      <c r="C26" s="369"/>
      <c r="D26" s="369"/>
      <c r="E26" s="370"/>
      <c r="F26" s="370"/>
      <c r="G26" s="369"/>
      <c r="H26" s="369"/>
      <c r="I26" s="369"/>
      <c r="J26" s="369"/>
      <c r="K26" s="369"/>
      <c r="L26" s="369"/>
      <c r="M26" s="364"/>
    </row>
    <row r="27" spans="1:13" ht="35.25" customHeight="1" thickBot="1">
      <c r="A27" s="363"/>
      <c r="B27" s="369"/>
      <c r="C27" s="1119" t="s">
        <v>588</v>
      </c>
      <c r="D27" s="1119"/>
      <c r="E27" s="596" t="s">
        <v>589</v>
      </c>
      <c r="F27" s="597" t="s">
        <v>590</v>
      </c>
      <c r="G27" s="369"/>
      <c r="H27" s="369"/>
      <c r="I27" s="369"/>
      <c r="J27" s="369"/>
      <c r="K27" s="369"/>
      <c r="L27" s="369"/>
      <c r="M27" s="364"/>
    </row>
    <row r="28" spans="1:13" ht="20.100000000000001" customHeight="1">
      <c r="A28" s="363"/>
      <c r="B28" s="369"/>
      <c r="C28" s="1120" t="s">
        <v>582</v>
      </c>
      <c r="D28" s="595" t="s">
        <v>585</v>
      </c>
      <c r="E28" s="896"/>
      <c r="F28" s="898"/>
      <c r="G28" s="369"/>
      <c r="H28" s="369"/>
      <c r="I28" s="369"/>
      <c r="J28" s="369"/>
      <c r="K28" s="369"/>
      <c r="L28" s="369"/>
      <c r="M28" s="364"/>
    </row>
    <row r="29" spans="1:13" ht="20.100000000000001" customHeight="1">
      <c r="A29" s="363"/>
      <c r="B29" s="369"/>
      <c r="C29" s="1120"/>
      <c r="D29" s="595" t="s">
        <v>586</v>
      </c>
      <c r="E29" s="902"/>
      <c r="F29" s="903"/>
      <c r="G29" s="369"/>
      <c r="H29" s="369"/>
      <c r="I29" s="369"/>
      <c r="J29" s="369"/>
      <c r="K29" s="369"/>
      <c r="L29" s="369"/>
      <c r="M29" s="364"/>
    </row>
    <row r="30" spans="1:13" ht="20.100000000000001" customHeight="1" thickBot="1">
      <c r="A30" s="363"/>
      <c r="B30" s="369"/>
      <c r="C30" s="1120"/>
      <c r="D30" s="595" t="s">
        <v>587</v>
      </c>
      <c r="E30" s="899"/>
      <c r="F30" s="901"/>
      <c r="G30" s="369"/>
      <c r="H30" s="369"/>
      <c r="I30" s="369"/>
      <c r="J30" s="369"/>
      <c r="K30" s="369"/>
      <c r="L30" s="369"/>
      <c r="M30" s="364"/>
    </row>
    <row r="31" spans="1:13" ht="20.100000000000001" customHeight="1" thickBot="1">
      <c r="A31" s="363"/>
      <c r="B31" s="369"/>
      <c r="C31" s="1120"/>
      <c r="D31" s="373" t="s">
        <v>584</v>
      </c>
      <c r="E31" s="591">
        <f>SUM(E28:E30)</f>
        <v>0</v>
      </c>
      <c r="F31" s="374"/>
      <c r="G31" s="369"/>
      <c r="H31" s="369"/>
      <c r="I31" s="369"/>
      <c r="J31" s="369"/>
      <c r="K31" s="369"/>
      <c r="L31" s="369"/>
      <c r="M31" s="364"/>
    </row>
    <row r="32" spans="1:13" ht="20.100000000000001" customHeight="1">
      <c r="A32" s="363"/>
      <c r="B32" s="369"/>
      <c r="C32" s="1105" t="s">
        <v>583</v>
      </c>
      <c r="D32" s="595" t="s">
        <v>585</v>
      </c>
      <c r="E32" s="904"/>
      <c r="F32" s="905"/>
      <c r="G32" s="369"/>
      <c r="H32" s="369"/>
      <c r="I32" s="369"/>
      <c r="J32" s="369"/>
      <c r="K32" s="369"/>
      <c r="L32" s="369"/>
      <c r="M32" s="364"/>
    </row>
    <row r="33" spans="1:13" ht="20.100000000000001" customHeight="1">
      <c r="A33" s="363"/>
      <c r="B33" s="369"/>
      <c r="C33" s="1106"/>
      <c r="D33" s="595" t="s">
        <v>586</v>
      </c>
      <c r="E33" s="906"/>
      <c r="F33" s="907"/>
      <c r="G33" s="369"/>
      <c r="H33" s="369"/>
      <c r="I33" s="369"/>
      <c r="J33" s="369"/>
      <c r="K33" s="369"/>
      <c r="L33" s="369"/>
      <c r="M33" s="364"/>
    </row>
    <row r="34" spans="1:13" ht="20.100000000000001" customHeight="1" thickBot="1">
      <c r="A34" s="363"/>
      <c r="B34" s="369"/>
      <c r="C34" s="1106"/>
      <c r="D34" s="595" t="s">
        <v>587</v>
      </c>
      <c r="E34" s="899"/>
      <c r="F34" s="901"/>
      <c r="G34" s="369"/>
      <c r="H34" s="369"/>
      <c r="I34" s="369"/>
      <c r="J34" s="369"/>
      <c r="K34" s="369"/>
      <c r="L34" s="369"/>
      <c r="M34" s="364"/>
    </row>
    <row r="35" spans="1:13" ht="20.100000000000001" customHeight="1">
      <c r="A35" s="363"/>
      <c r="B35" s="369"/>
      <c r="C35" s="1107"/>
      <c r="D35" s="373" t="s">
        <v>584</v>
      </c>
      <c r="E35" s="586">
        <f>SUM(E32:E34)</f>
        <v>0</v>
      </c>
      <c r="F35" s="374"/>
      <c r="G35" s="369"/>
      <c r="H35" s="369"/>
      <c r="I35" s="369"/>
      <c r="J35" s="369"/>
      <c r="K35" s="369"/>
      <c r="L35" s="369"/>
      <c r="M35" s="364"/>
    </row>
    <row r="36" spans="1:13" ht="20.100000000000001" customHeight="1">
      <c r="A36" s="363"/>
      <c r="B36" s="369"/>
      <c r="C36" s="369"/>
      <c r="D36" s="369"/>
      <c r="E36" s="369"/>
      <c r="F36" s="369"/>
      <c r="G36" s="369"/>
      <c r="H36" s="369"/>
      <c r="I36" s="369"/>
      <c r="J36" s="369"/>
      <c r="K36" s="369"/>
      <c r="L36" s="369"/>
      <c r="M36" s="364"/>
    </row>
  </sheetData>
  <sheetProtection selectLockedCells="1" selectUnlockedCells="1"/>
  <mergeCells count="6">
    <mergeCell ref="C32:C35"/>
    <mergeCell ref="B2:L2"/>
    <mergeCell ref="B4:L6"/>
    <mergeCell ref="I7:L7"/>
    <mergeCell ref="C27:D27"/>
    <mergeCell ref="C28:C31"/>
  </mergeCells>
  <phoneticPr fontId="2"/>
  <pageMargins left="0.70866141732283472" right="0.39370078740157483" top="0.59055118110236227" bottom="0.59055118110236227" header="0.31496062992125984" footer="0.31496062992125984"/>
  <pageSetup paperSize="9" scale="40"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tabColor theme="0" tint="-0.249977111117893"/>
  </sheetPr>
  <dimension ref="B2:Y46"/>
  <sheetViews>
    <sheetView showGridLines="0" view="pageBreakPreview" zoomScale="160" zoomScaleNormal="100" zoomScaleSheetLayoutView="160" workbookViewId="0">
      <selection activeCell="E40" sqref="E40"/>
    </sheetView>
  </sheetViews>
  <sheetFormatPr defaultColWidth="10.125" defaultRowHeight="15" customHeight="1"/>
  <cols>
    <col min="1" max="1" width="1.625" style="199" customWidth="1"/>
    <col min="2" max="2" width="4.625" style="199" customWidth="1"/>
    <col min="3" max="3" width="22.625" style="199" customWidth="1"/>
    <col min="4" max="5" width="10.625" style="199" customWidth="1"/>
    <col min="6" max="19" width="10.125" style="199" customWidth="1"/>
    <col min="20" max="25" width="10.125" style="199" hidden="1" customWidth="1"/>
    <col min="26" max="16384" width="10.125" style="199"/>
  </cols>
  <sheetData>
    <row r="2" spans="2:25" ht="20.25" customHeight="1">
      <c r="B2" s="1241" t="s">
        <v>103</v>
      </c>
      <c r="C2" s="1381"/>
      <c r="D2" s="1242"/>
    </row>
    <row r="3" spans="2:25" ht="18.75" customHeight="1">
      <c r="E3" s="259"/>
    </row>
    <row r="4" spans="2:25" ht="18.75" customHeight="1">
      <c r="B4" s="260"/>
      <c r="C4" s="261"/>
      <c r="D4" s="262"/>
      <c r="E4" s="266"/>
    </row>
    <row r="5" spans="2:25" s="227" customFormat="1" ht="36" customHeight="1">
      <c r="B5" s="267"/>
      <c r="C5" s="268"/>
      <c r="D5" s="290" t="s">
        <v>38</v>
      </c>
      <c r="E5" s="294" t="s">
        <v>39</v>
      </c>
      <c r="T5" s="295" t="s">
        <v>24</v>
      </c>
      <c r="U5" s="295"/>
      <c r="V5" s="295" t="s">
        <v>25</v>
      </c>
      <c r="W5" s="295"/>
      <c r="X5" s="295" t="s">
        <v>26</v>
      </c>
      <c r="Y5" s="296"/>
    </row>
    <row r="6" spans="2:25" ht="18.75" customHeight="1">
      <c r="B6" s="166" t="s">
        <v>1</v>
      </c>
      <c r="C6" s="232" t="s">
        <v>16</v>
      </c>
      <c r="D6" s="297">
        <f>ROUND(ABS(取引基本表!BC6)/(取引基本表!AY6),6)</f>
        <v>0.48379100000000003</v>
      </c>
      <c r="E6" s="298">
        <f>1-D6</f>
        <v>0.51620899999999992</v>
      </c>
      <c r="F6" s="299"/>
      <c r="T6" s="300">
        <v>113706</v>
      </c>
      <c r="U6" s="301" t="s">
        <v>27</v>
      </c>
      <c r="V6" s="300">
        <v>124135</v>
      </c>
      <c r="W6" s="301" t="s">
        <v>27</v>
      </c>
      <c r="X6" s="300">
        <v>237841</v>
      </c>
      <c r="Y6" s="301" t="s">
        <v>27</v>
      </c>
    </row>
    <row r="7" spans="2:25" ht="18.75" customHeight="1">
      <c r="B7" s="166" t="s">
        <v>2</v>
      </c>
      <c r="C7" s="234" t="s">
        <v>885</v>
      </c>
      <c r="D7" s="302">
        <f>ROUND(ABS(取引基本表!BC7)/(取引基本表!AY7),6)</f>
        <v>0.26908399999999999</v>
      </c>
      <c r="E7" s="298">
        <f t="shared" ref="E7:E45" si="0">1-D7</f>
        <v>0.73091600000000001</v>
      </c>
      <c r="F7" s="299"/>
      <c r="T7" s="300"/>
      <c r="U7" s="301"/>
      <c r="V7" s="300"/>
      <c r="W7" s="301"/>
      <c r="X7" s="300"/>
      <c r="Y7" s="301"/>
    </row>
    <row r="8" spans="2:25" ht="18.75" customHeight="1">
      <c r="B8" s="166" t="s">
        <v>3</v>
      </c>
      <c r="C8" s="234" t="s">
        <v>886</v>
      </c>
      <c r="D8" s="302">
        <f>ROUND(ABS(取引基本表!BC8)/(取引基本表!AY8),6)</f>
        <v>0.75672799999999996</v>
      </c>
      <c r="E8" s="298">
        <f t="shared" si="0"/>
        <v>0.24327200000000004</v>
      </c>
      <c r="F8" s="299"/>
      <c r="T8" s="300"/>
      <c r="U8" s="301"/>
      <c r="V8" s="300"/>
      <c r="W8" s="301"/>
      <c r="X8" s="300"/>
      <c r="Y8" s="301"/>
    </row>
    <row r="9" spans="2:25" ht="18.75" customHeight="1">
      <c r="B9" s="166" t="s">
        <v>4</v>
      </c>
      <c r="C9" s="234" t="s">
        <v>17</v>
      </c>
      <c r="D9" s="302">
        <f>ROUND(ABS(取引基本表!BC9)/(取引基本表!AY9),6)</f>
        <v>0.95865800000000001</v>
      </c>
      <c r="E9" s="298">
        <f t="shared" si="0"/>
        <v>4.134199999999999E-2</v>
      </c>
      <c r="F9" s="299"/>
      <c r="T9" s="300"/>
      <c r="U9" s="301"/>
      <c r="V9" s="300"/>
      <c r="W9" s="301"/>
      <c r="X9" s="300"/>
      <c r="Y9" s="301"/>
    </row>
    <row r="10" spans="2:25" ht="18.75" customHeight="1">
      <c r="B10" s="166" t="s">
        <v>5</v>
      </c>
      <c r="C10" s="234" t="s">
        <v>521</v>
      </c>
      <c r="D10" s="302">
        <f>ROUND(ABS(取引基本表!BC10)/(取引基本表!AY10),6)</f>
        <v>0.82188300000000003</v>
      </c>
      <c r="E10" s="298">
        <f t="shared" si="0"/>
        <v>0.17811699999999997</v>
      </c>
      <c r="F10" s="299"/>
      <c r="T10" s="300"/>
      <c r="U10" s="301"/>
      <c r="V10" s="300"/>
      <c r="W10" s="301"/>
      <c r="X10" s="300"/>
      <c r="Y10" s="301"/>
    </row>
    <row r="11" spans="2:25" ht="18.75" customHeight="1">
      <c r="B11" s="166" t="s">
        <v>6</v>
      </c>
      <c r="C11" s="234" t="s">
        <v>135</v>
      </c>
      <c r="D11" s="302">
        <f>ROUND(ABS(取引基本表!BC11)/(取引基本表!AY11),6)</f>
        <v>0.95106199999999996</v>
      </c>
      <c r="E11" s="298">
        <f t="shared" si="0"/>
        <v>4.8938000000000037E-2</v>
      </c>
      <c r="F11" s="299"/>
      <c r="T11" s="300"/>
      <c r="U11" s="301"/>
      <c r="V11" s="300"/>
      <c r="W11" s="301"/>
      <c r="X11" s="300"/>
      <c r="Y11" s="301"/>
    </row>
    <row r="12" spans="2:25" ht="18.75" customHeight="1">
      <c r="B12" s="166" t="s">
        <v>7</v>
      </c>
      <c r="C12" s="236" t="s">
        <v>108</v>
      </c>
      <c r="D12" s="302">
        <f>ROUND(ABS(取引基本表!BC12)/(取引基本表!AY12),6)</f>
        <v>0.81180300000000005</v>
      </c>
      <c r="E12" s="298">
        <f t="shared" si="0"/>
        <v>0.18819699999999995</v>
      </c>
      <c r="F12" s="299"/>
      <c r="T12" s="300"/>
      <c r="U12" s="301"/>
      <c r="V12" s="300"/>
      <c r="W12" s="301"/>
      <c r="X12" s="300"/>
      <c r="Y12" s="301"/>
    </row>
    <row r="13" spans="2:25" ht="18.75" customHeight="1">
      <c r="B13" s="166" t="s">
        <v>8</v>
      </c>
      <c r="C13" s="234" t="s">
        <v>136</v>
      </c>
      <c r="D13" s="302">
        <f>ROUND(ABS(取引基本表!BC13)/(取引基本表!AY13),6)</f>
        <v>0.96592900000000004</v>
      </c>
      <c r="E13" s="298">
        <f t="shared" si="0"/>
        <v>3.4070999999999962E-2</v>
      </c>
      <c r="F13" s="299"/>
      <c r="T13" s="300"/>
      <c r="U13" s="301"/>
      <c r="V13" s="300"/>
      <c r="W13" s="301"/>
      <c r="X13" s="300"/>
      <c r="Y13" s="301"/>
    </row>
    <row r="14" spans="2:25" ht="18.75" customHeight="1">
      <c r="B14" s="166" t="s">
        <v>9</v>
      </c>
      <c r="C14" s="236" t="s">
        <v>306</v>
      </c>
      <c r="D14" s="302">
        <f>ROUND(ABS(取引基本表!BC14)/(取引基本表!AY14),6)</f>
        <v>0.94918000000000002</v>
      </c>
      <c r="E14" s="298">
        <f t="shared" si="0"/>
        <v>5.0819999999999976E-2</v>
      </c>
      <c r="F14" s="299"/>
      <c r="T14" s="300"/>
      <c r="U14" s="301"/>
      <c r="V14" s="300"/>
      <c r="W14" s="301"/>
      <c r="X14" s="300"/>
      <c r="Y14" s="301"/>
    </row>
    <row r="15" spans="2:25" ht="18.75" customHeight="1">
      <c r="B15" s="166" t="s">
        <v>10</v>
      </c>
      <c r="C15" s="236" t="s">
        <v>576</v>
      </c>
      <c r="D15" s="302">
        <f>ROUND(ABS(取引基本表!BC15)/(取引基本表!AY15),6)</f>
        <v>0.866116</v>
      </c>
      <c r="E15" s="298">
        <f t="shared" si="0"/>
        <v>0.133884</v>
      </c>
      <c r="F15" s="299"/>
      <c r="T15" s="300"/>
      <c r="U15" s="301"/>
      <c r="V15" s="300"/>
      <c r="W15" s="301"/>
      <c r="X15" s="300"/>
      <c r="Y15" s="301"/>
    </row>
    <row r="16" spans="2:25" ht="18.75" customHeight="1">
      <c r="B16" s="166" t="s">
        <v>11</v>
      </c>
      <c r="C16" s="234" t="s">
        <v>307</v>
      </c>
      <c r="D16" s="302">
        <f>ROUND(ABS(取引基本表!BC16)/(取引基本表!AY16),6)</f>
        <v>0.65506399999999998</v>
      </c>
      <c r="E16" s="298">
        <f t="shared" si="0"/>
        <v>0.34493600000000002</v>
      </c>
      <c r="F16" s="299"/>
      <c r="T16" s="300"/>
      <c r="U16" s="301"/>
      <c r="V16" s="300"/>
      <c r="W16" s="301"/>
      <c r="X16" s="300"/>
      <c r="Y16" s="301"/>
    </row>
    <row r="17" spans="2:25" ht="18.75" customHeight="1">
      <c r="B17" s="166" t="s">
        <v>12</v>
      </c>
      <c r="C17" s="234" t="s">
        <v>137</v>
      </c>
      <c r="D17" s="302">
        <f>ROUND(ABS(取引基本表!BC17)/(取引基本表!AY17),6)</f>
        <v>0.84323800000000004</v>
      </c>
      <c r="E17" s="298">
        <f t="shared" si="0"/>
        <v>0.15676199999999996</v>
      </c>
      <c r="F17" s="299"/>
      <c r="T17" s="300"/>
      <c r="U17" s="301"/>
      <c r="V17" s="300"/>
      <c r="W17" s="301"/>
      <c r="X17" s="300"/>
      <c r="Y17" s="301"/>
    </row>
    <row r="18" spans="2:25" ht="18.75" customHeight="1">
      <c r="B18" s="166" t="s">
        <v>13</v>
      </c>
      <c r="C18" s="234" t="s">
        <v>138</v>
      </c>
      <c r="D18" s="302">
        <f>ROUND(ABS(取引基本表!BC18)/(取引基本表!AY18),6)</f>
        <v>0.98078500000000002</v>
      </c>
      <c r="E18" s="298">
        <f t="shared" si="0"/>
        <v>1.9214999999999982E-2</v>
      </c>
      <c r="F18" s="299"/>
      <c r="T18" s="300"/>
      <c r="U18" s="301"/>
      <c r="V18" s="300"/>
      <c r="W18" s="301"/>
      <c r="X18" s="300"/>
      <c r="Y18" s="301"/>
    </row>
    <row r="19" spans="2:25" ht="18.75" customHeight="1">
      <c r="B19" s="166" t="s">
        <v>14</v>
      </c>
      <c r="C19" s="234" t="s">
        <v>139</v>
      </c>
      <c r="D19" s="302">
        <f>ROUND(ABS(取引基本表!BC19)/(取引基本表!AY19),6)</f>
        <v>0.78978800000000005</v>
      </c>
      <c r="E19" s="298">
        <f t="shared" si="0"/>
        <v>0.21021199999999995</v>
      </c>
      <c r="F19" s="299"/>
      <c r="T19" s="300"/>
      <c r="U19" s="301"/>
      <c r="V19" s="300"/>
      <c r="W19" s="301"/>
      <c r="X19" s="300"/>
      <c r="Y19" s="301"/>
    </row>
    <row r="20" spans="2:25" ht="18.75" customHeight="1">
      <c r="B20" s="166" t="s">
        <v>28</v>
      </c>
      <c r="C20" s="234" t="s">
        <v>522</v>
      </c>
      <c r="D20" s="302">
        <f>ROUND(ABS(取引基本表!BC20)/(取引基本表!AY20),6)</f>
        <v>0.99833000000000005</v>
      </c>
      <c r="E20" s="298">
        <f t="shared" si="0"/>
        <v>1.6699999999999493E-3</v>
      </c>
      <c r="F20" s="299"/>
      <c r="T20" s="300"/>
      <c r="U20" s="301"/>
      <c r="V20" s="300"/>
      <c r="W20" s="301"/>
      <c r="X20" s="300"/>
      <c r="Y20" s="301"/>
    </row>
    <row r="21" spans="2:25" ht="18.75" customHeight="1">
      <c r="B21" s="166" t="s">
        <v>109</v>
      </c>
      <c r="C21" s="234" t="s">
        <v>523</v>
      </c>
      <c r="D21" s="302">
        <f>ROUND(ABS(取引基本表!BC21)/(取引基本表!AY21),6)</f>
        <v>0.88621499999999997</v>
      </c>
      <c r="E21" s="298">
        <f t="shared" si="0"/>
        <v>0.11378500000000003</v>
      </c>
      <c r="F21" s="299"/>
      <c r="T21" s="300"/>
      <c r="U21" s="301"/>
      <c r="V21" s="300"/>
      <c r="W21" s="301"/>
      <c r="X21" s="300"/>
      <c r="Y21" s="301"/>
    </row>
    <row r="22" spans="2:25" ht="18.75" customHeight="1">
      <c r="B22" s="166" t="s">
        <v>110</v>
      </c>
      <c r="C22" s="234" t="s">
        <v>524</v>
      </c>
      <c r="D22" s="302">
        <f>ROUND(ABS(取引基本表!BC22)/(取引基本表!AY22),6)</f>
        <v>0.896621</v>
      </c>
      <c r="E22" s="298">
        <f t="shared" si="0"/>
        <v>0.103379</v>
      </c>
      <c r="F22" s="299"/>
      <c r="T22" s="300"/>
      <c r="U22" s="301"/>
      <c r="V22" s="300"/>
      <c r="W22" s="301"/>
      <c r="X22" s="300"/>
      <c r="Y22" s="301"/>
    </row>
    <row r="23" spans="2:25" ht="18.75" customHeight="1">
      <c r="B23" s="166" t="s">
        <v>111</v>
      </c>
      <c r="C23" s="234" t="s">
        <v>525</v>
      </c>
      <c r="D23" s="302">
        <f>ROUND(ABS(取引基本表!BC23)/(取引基本表!AY23),6)</f>
        <v>0.87224100000000004</v>
      </c>
      <c r="E23" s="298">
        <f t="shared" si="0"/>
        <v>0.12775899999999996</v>
      </c>
      <c r="F23" s="299"/>
      <c r="T23" s="300"/>
      <c r="U23" s="301"/>
      <c r="V23" s="300"/>
      <c r="W23" s="301"/>
      <c r="X23" s="300"/>
      <c r="Y23" s="301"/>
    </row>
    <row r="24" spans="2:25" ht="18.75" customHeight="1">
      <c r="B24" s="166" t="s">
        <v>113</v>
      </c>
      <c r="C24" s="234" t="s">
        <v>526</v>
      </c>
      <c r="D24" s="302">
        <f>ROUND(ABS(取引基本表!BC24)/(取引基本表!AY24),6)</f>
        <v>0.99987000000000004</v>
      </c>
      <c r="E24" s="298">
        <f t="shared" si="0"/>
        <v>1.2999999999996348E-4</v>
      </c>
      <c r="F24" s="299"/>
      <c r="T24" s="300"/>
      <c r="U24" s="301"/>
      <c r="V24" s="300"/>
      <c r="W24" s="301"/>
      <c r="X24" s="300"/>
      <c r="Y24" s="301"/>
    </row>
    <row r="25" spans="2:25" ht="18.75" customHeight="1">
      <c r="B25" s="166" t="s">
        <v>114</v>
      </c>
      <c r="C25" s="234" t="s">
        <v>577</v>
      </c>
      <c r="D25" s="302">
        <f>ROUND(ABS(取引基本表!BC25)/(取引基本表!AY25),6)</f>
        <v>1</v>
      </c>
      <c r="E25" s="298">
        <f t="shared" si="0"/>
        <v>0</v>
      </c>
      <c r="F25" s="299"/>
      <c r="T25" s="300"/>
      <c r="U25" s="301"/>
      <c r="V25" s="300"/>
      <c r="W25" s="301"/>
      <c r="X25" s="300"/>
      <c r="Y25" s="301"/>
    </row>
    <row r="26" spans="2:25" ht="18.75" customHeight="1">
      <c r="B26" s="166" t="s">
        <v>115</v>
      </c>
      <c r="C26" s="234" t="s">
        <v>140</v>
      </c>
      <c r="D26" s="302">
        <f>ROUND(ABS(取引基本表!BC26)/(取引基本表!AY26),6)</f>
        <v>0.99450799999999995</v>
      </c>
      <c r="E26" s="298">
        <f t="shared" si="0"/>
        <v>5.4920000000000524E-3</v>
      </c>
      <c r="F26" s="299"/>
      <c r="T26" s="300">
        <v>23686</v>
      </c>
      <c r="U26" s="301" t="s">
        <v>27</v>
      </c>
      <c r="V26" s="300">
        <v>19464</v>
      </c>
      <c r="W26" s="301" t="s">
        <v>27</v>
      </c>
      <c r="X26" s="300">
        <v>43150</v>
      </c>
      <c r="Y26" s="301" t="s">
        <v>27</v>
      </c>
    </row>
    <row r="27" spans="2:25" ht="18.75" customHeight="1">
      <c r="B27" s="166" t="s">
        <v>116</v>
      </c>
      <c r="C27" s="234" t="s">
        <v>112</v>
      </c>
      <c r="D27" s="302">
        <f>ROUND(ABS(取引基本表!BC27)/(取引基本表!AY27),6)</f>
        <v>0.84549099999999999</v>
      </c>
      <c r="E27" s="298">
        <f t="shared" si="0"/>
        <v>0.15450900000000001</v>
      </c>
      <c r="F27" s="299"/>
      <c r="T27" s="300">
        <v>5652</v>
      </c>
      <c r="U27" s="301" t="s">
        <v>27</v>
      </c>
      <c r="V27" s="300">
        <v>63</v>
      </c>
      <c r="W27" s="301" t="s">
        <v>27</v>
      </c>
      <c r="X27" s="300">
        <v>5715</v>
      </c>
      <c r="Y27" s="301" t="s">
        <v>27</v>
      </c>
    </row>
    <row r="28" spans="2:25" ht="18.75" customHeight="1">
      <c r="B28" s="166" t="s">
        <v>117</v>
      </c>
      <c r="C28" s="234" t="s">
        <v>18</v>
      </c>
      <c r="D28" s="302">
        <f>ROUND(ABS(取引基本表!BC28)/(取引基本表!AY28),6)</f>
        <v>0</v>
      </c>
      <c r="E28" s="298">
        <f t="shared" si="0"/>
        <v>1</v>
      </c>
      <c r="F28" s="299"/>
      <c r="T28" s="300">
        <v>58066</v>
      </c>
      <c r="U28" s="301" t="s">
        <v>27</v>
      </c>
      <c r="V28" s="300">
        <v>-31758</v>
      </c>
      <c r="W28" s="301" t="s">
        <v>27</v>
      </c>
      <c r="X28" s="300">
        <v>26308</v>
      </c>
      <c r="Y28" s="301" t="s">
        <v>27</v>
      </c>
    </row>
    <row r="29" spans="2:25" ht="18.75" customHeight="1">
      <c r="B29" s="166" t="s">
        <v>118</v>
      </c>
      <c r="C29" s="234" t="s">
        <v>141</v>
      </c>
      <c r="D29" s="302">
        <f>ROUND(ABS(取引基本表!BC29)/(取引基本表!AY29),6)</f>
        <v>0.19367000000000001</v>
      </c>
      <c r="E29" s="298">
        <f t="shared" si="0"/>
        <v>0.80632999999999999</v>
      </c>
      <c r="F29" s="299"/>
      <c r="T29" s="300">
        <v>1243603</v>
      </c>
      <c r="U29" s="301" t="s">
        <v>27</v>
      </c>
      <c r="V29" s="300">
        <v>592005</v>
      </c>
      <c r="W29" s="301" t="s">
        <v>27</v>
      </c>
      <c r="X29" s="300">
        <v>1835608</v>
      </c>
      <c r="Y29" s="301" t="s">
        <v>27</v>
      </c>
    </row>
    <row r="30" spans="2:25" ht="18.75" customHeight="1">
      <c r="B30" s="166" t="s">
        <v>119</v>
      </c>
      <c r="C30" s="234" t="s">
        <v>527</v>
      </c>
      <c r="D30" s="302">
        <f>ROUND(ABS(取引基本表!BC30)/(取引基本表!AY30),6)</f>
        <v>5.0000000000000002E-5</v>
      </c>
      <c r="E30" s="298">
        <f t="shared" si="0"/>
        <v>0.99995000000000001</v>
      </c>
      <c r="F30" s="299"/>
      <c r="T30" s="300">
        <v>72778</v>
      </c>
      <c r="U30" s="301" t="s">
        <v>27</v>
      </c>
      <c r="V30" s="300">
        <v>743586</v>
      </c>
      <c r="W30" s="301" t="s">
        <v>27</v>
      </c>
      <c r="X30" s="300">
        <v>816364</v>
      </c>
      <c r="Y30" s="301" t="s">
        <v>27</v>
      </c>
    </row>
    <row r="31" spans="2:25" ht="18.75" customHeight="1">
      <c r="B31" s="166" t="s">
        <v>120</v>
      </c>
      <c r="C31" s="234" t="s">
        <v>528</v>
      </c>
      <c r="D31" s="302">
        <f>ROUND(ABS(取引基本表!BC31)/(取引基本表!AY31),6)</f>
        <v>4.7238000000000002E-2</v>
      </c>
      <c r="E31" s="298">
        <f t="shared" si="0"/>
        <v>0.952762</v>
      </c>
      <c r="F31" s="299"/>
      <c r="T31" s="300">
        <v>135809</v>
      </c>
      <c r="U31" s="301" t="s">
        <v>27</v>
      </c>
      <c r="V31" s="300">
        <v>135205</v>
      </c>
      <c r="W31" s="301" t="s">
        <v>27</v>
      </c>
      <c r="X31" s="300">
        <v>271014</v>
      </c>
      <c r="Y31" s="301" t="s">
        <v>27</v>
      </c>
    </row>
    <row r="32" spans="2:25" ht="18.75" customHeight="1">
      <c r="B32" s="166" t="s">
        <v>121</v>
      </c>
      <c r="C32" s="234" t="s">
        <v>19</v>
      </c>
      <c r="D32" s="302">
        <f>ROUND(ABS(取引基本表!BC32)/(取引基本表!AY32),6)</f>
        <v>0.46932499999999999</v>
      </c>
      <c r="E32" s="298">
        <f t="shared" si="0"/>
        <v>0.53067500000000001</v>
      </c>
      <c r="F32" s="299"/>
      <c r="T32" s="300">
        <v>256366</v>
      </c>
      <c r="U32" s="301" t="s">
        <v>27</v>
      </c>
      <c r="V32" s="300">
        <v>477880</v>
      </c>
      <c r="W32" s="301" t="s">
        <v>27</v>
      </c>
      <c r="X32" s="300">
        <v>734246</v>
      </c>
      <c r="Y32" s="301" t="s">
        <v>27</v>
      </c>
    </row>
    <row r="33" spans="2:25" ht="18.75" customHeight="1">
      <c r="B33" s="166" t="s">
        <v>122</v>
      </c>
      <c r="C33" s="234" t="s">
        <v>20</v>
      </c>
      <c r="D33" s="302">
        <f>ROUND(ABS(取引基本表!BC33)/(取引基本表!AY33),6)</f>
        <v>0.18939500000000001</v>
      </c>
      <c r="E33" s="298">
        <f t="shared" si="0"/>
        <v>0.81060500000000002</v>
      </c>
      <c r="F33" s="299"/>
      <c r="T33" s="300">
        <v>196941</v>
      </c>
      <c r="U33" s="301" t="s">
        <v>27</v>
      </c>
      <c r="V33" s="300">
        <v>65423</v>
      </c>
      <c r="W33" s="301" t="s">
        <v>27</v>
      </c>
      <c r="X33" s="300">
        <v>262364</v>
      </c>
      <c r="Y33" s="301" t="s">
        <v>27</v>
      </c>
    </row>
    <row r="34" spans="2:25" ht="18.75" customHeight="1">
      <c r="B34" s="166" t="s">
        <v>123</v>
      </c>
      <c r="C34" s="234" t="s">
        <v>21</v>
      </c>
      <c r="D34" s="302">
        <f>ROUND(ABS(取引基本表!BC34)/(取引基本表!AY34),6)</f>
        <v>0.114138</v>
      </c>
      <c r="E34" s="298">
        <f t="shared" si="0"/>
        <v>0.88586200000000004</v>
      </c>
      <c r="F34" s="299"/>
      <c r="T34" s="300">
        <v>60876</v>
      </c>
      <c r="U34" s="301" t="s">
        <v>27</v>
      </c>
      <c r="V34" s="300">
        <v>441564</v>
      </c>
      <c r="W34" s="301" t="s">
        <v>27</v>
      </c>
      <c r="X34" s="300">
        <v>502440</v>
      </c>
      <c r="Y34" s="301" t="s">
        <v>27</v>
      </c>
    </row>
    <row r="35" spans="2:25" ht="18.75" customHeight="1">
      <c r="B35" s="166" t="s">
        <v>124</v>
      </c>
      <c r="C35" s="234" t="s">
        <v>529</v>
      </c>
      <c r="D35" s="302">
        <f>ROUND(ABS(取引基本表!BC35)/(取引基本表!AY35),6)</f>
        <v>0.31886300000000001</v>
      </c>
      <c r="E35" s="298">
        <f t="shared" si="0"/>
        <v>0.68113699999999999</v>
      </c>
      <c r="F35" s="299"/>
      <c r="T35" s="300">
        <v>226431</v>
      </c>
      <c r="U35" s="301" t="s">
        <v>27</v>
      </c>
      <c r="V35" s="300">
        <v>77818</v>
      </c>
      <c r="W35" s="301" t="s">
        <v>27</v>
      </c>
      <c r="X35" s="300">
        <v>304249</v>
      </c>
      <c r="Y35" s="301" t="s">
        <v>27</v>
      </c>
    </row>
    <row r="36" spans="2:25" ht="18.75" customHeight="1">
      <c r="B36" s="166" t="s">
        <v>125</v>
      </c>
      <c r="C36" s="234" t="s">
        <v>530</v>
      </c>
      <c r="D36" s="302">
        <f>ROUND(ABS(取引基本表!BC36)/(取引基本表!AY36),6)</f>
        <v>0.428313</v>
      </c>
      <c r="E36" s="298">
        <f t="shared" si="0"/>
        <v>0.57168700000000006</v>
      </c>
      <c r="F36" s="299"/>
      <c r="T36" s="300">
        <v>97660</v>
      </c>
      <c r="U36" s="301" t="s">
        <v>27</v>
      </c>
      <c r="V36" s="300">
        <v>47107</v>
      </c>
      <c r="W36" s="301" t="s">
        <v>27</v>
      </c>
      <c r="X36" s="300">
        <v>144767</v>
      </c>
      <c r="Y36" s="301" t="s">
        <v>27</v>
      </c>
    </row>
    <row r="37" spans="2:25" ht="18.75" customHeight="1">
      <c r="B37" s="166" t="s">
        <v>127</v>
      </c>
      <c r="C37" s="234" t="s">
        <v>22</v>
      </c>
      <c r="D37" s="302">
        <f>ROUND(ABS(取引基本表!BC37)/(取引基本表!AY37),6)</f>
        <v>0</v>
      </c>
      <c r="E37" s="298">
        <f t="shared" si="0"/>
        <v>1</v>
      </c>
      <c r="F37" s="299"/>
      <c r="T37" s="300">
        <v>4654</v>
      </c>
      <c r="U37" s="301" t="s">
        <v>27</v>
      </c>
      <c r="V37" s="300">
        <v>348871</v>
      </c>
      <c r="W37" s="301" t="s">
        <v>27</v>
      </c>
      <c r="X37" s="300">
        <v>353525</v>
      </c>
      <c r="Y37" s="301" t="s">
        <v>27</v>
      </c>
    </row>
    <row r="38" spans="2:25" ht="18.75" customHeight="1">
      <c r="B38" s="166" t="s">
        <v>129</v>
      </c>
      <c r="C38" s="234" t="s">
        <v>142</v>
      </c>
      <c r="D38" s="302">
        <f>ROUND(ABS(取引基本表!BC38)/(取引基本表!AY38),6)</f>
        <v>0.13496900000000001</v>
      </c>
      <c r="E38" s="298">
        <f t="shared" si="0"/>
        <v>0.86503099999999999</v>
      </c>
      <c r="F38" s="299"/>
      <c r="T38" s="300">
        <v>560973</v>
      </c>
      <c r="U38" s="301" t="s">
        <v>27</v>
      </c>
      <c r="V38" s="300">
        <v>902791</v>
      </c>
      <c r="W38" s="301" t="s">
        <v>27</v>
      </c>
      <c r="X38" s="300">
        <v>1463764</v>
      </c>
      <c r="Y38" s="301" t="s">
        <v>27</v>
      </c>
    </row>
    <row r="39" spans="2:25" ht="18.75" customHeight="1">
      <c r="B39" s="166" t="s">
        <v>130</v>
      </c>
      <c r="C39" s="234" t="s">
        <v>531</v>
      </c>
      <c r="D39" s="302">
        <f>ROUND(ABS(取引基本表!BC39)/(取引基本表!AY39),6)</f>
        <v>3.1569E-2</v>
      </c>
      <c r="E39" s="298">
        <f t="shared" si="0"/>
        <v>0.96843100000000004</v>
      </c>
      <c r="F39" s="299"/>
      <c r="T39" s="300">
        <v>38423</v>
      </c>
      <c r="U39" s="301" t="s">
        <v>27</v>
      </c>
      <c r="V39" s="300">
        <v>-10674</v>
      </c>
      <c r="W39" s="301" t="s">
        <v>27</v>
      </c>
      <c r="X39" s="300">
        <v>27749</v>
      </c>
      <c r="Y39" s="301" t="s">
        <v>27</v>
      </c>
    </row>
    <row r="40" spans="2:25" ht="18.75" customHeight="1">
      <c r="B40" s="166" t="s">
        <v>15</v>
      </c>
      <c r="C40" s="234" t="s">
        <v>578</v>
      </c>
      <c r="D40" s="302">
        <f>ROUND(ABS(取引基本表!BC40)/(取引基本表!AY40),6)</f>
        <v>5.548E-3</v>
      </c>
      <c r="E40" s="298">
        <f t="shared" si="0"/>
        <v>0.994452</v>
      </c>
      <c r="F40" s="299"/>
      <c r="T40" s="300"/>
      <c r="U40" s="301"/>
      <c r="V40" s="300"/>
      <c r="W40" s="301"/>
      <c r="X40" s="300"/>
      <c r="Y40" s="301"/>
    </row>
    <row r="41" spans="2:25" ht="18.75" customHeight="1">
      <c r="B41" s="166" t="s">
        <v>308</v>
      </c>
      <c r="C41" s="234" t="s">
        <v>126</v>
      </c>
      <c r="D41" s="302">
        <f>ROUND(ABS(取引基本表!BC41)/(取引基本表!AY41),6)</f>
        <v>0.47152300000000003</v>
      </c>
      <c r="E41" s="298">
        <f t="shared" si="0"/>
        <v>0.52847699999999997</v>
      </c>
      <c r="F41" s="299"/>
      <c r="T41" s="300"/>
      <c r="U41" s="301"/>
      <c r="V41" s="300"/>
      <c r="W41" s="301"/>
      <c r="X41" s="300"/>
      <c r="Y41" s="301"/>
    </row>
    <row r="42" spans="2:25" ht="18.75" customHeight="1">
      <c r="B42" s="166">
        <v>37</v>
      </c>
      <c r="C42" s="234" t="s">
        <v>128</v>
      </c>
      <c r="D42" s="302">
        <f>ROUND(ABS(取引基本表!BC42)/(取引基本表!AY42),6)</f>
        <v>0.26017200000000001</v>
      </c>
      <c r="E42" s="298">
        <f t="shared" si="0"/>
        <v>0.73982799999999993</v>
      </c>
      <c r="F42" s="299"/>
      <c r="T42" s="300"/>
      <c r="U42" s="301"/>
      <c r="V42" s="300"/>
      <c r="W42" s="301"/>
      <c r="X42" s="300"/>
      <c r="Y42" s="301"/>
    </row>
    <row r="43" spans="2:25" ht="18.75" customHeight="1">
      <c r="B43" s="166">
        <v>38</v>
      </c>
      <c r="C43" s="234" t="s">
        <v>143</v>
      </c>
      <c r="D43" s="302">
        <f>ROUND(ABS(取引基本表!BC43)/(取引基本表!AY43),6)</f>
        <v>0</v>
      </c>
      <c r="E43" s="298">
        <f t="shared" si="0"/>
        <v>1</v>
      </c>
      <c r="F43" s="299"/>
      <c r="T43" s="300"/>
      <c r="U43" s="301"/>
      <c r="V43" s="300"/>
      <c r="W43" s="301"/>
      <c r="X43" s="300"/>
      <c r="Y43" s="301"/>
    </row>
    <row r="44" spans="2:25" ht="18.75" customHeight="1">
      <c r="B44" s="166">
        <v>39</v>
      </c>
      <c r="C44" s="234" t="s">
        <v>23</v>
      </c>
      <c r="D44" s="302">
        <f>ROUND(ABS(取引基本表!BC44)/(取引基本表!AY44),6)</f>
        <v>0.35581600000000002</v>
      </c>
      <c r="E44" s="298">
        <f t="shared" si="0"/>
        <v>0.64418399999999998</v>
      </c>
      <c r="F44" s="299"/>
      <c r="T44" s="300"/>
      <c r="U44" s="301"/>
      <c r="V44" s="300"/>
      <c r="W44" s="301"/>
      <c r="X44" s="300"/>
      <c r="Y44" s="301"/>
    </row>
    <row r="45" spans="2:25" ht="18.75" customHeight="1">
      <c r="B45" s="303" t="s">
        <v>544</v>
      </c>
      <c r="C45" s="304" t="s">
        <v>24</v>
      </c>
      <c r="D45" s="305">
        <f>ROUND(ABS(取引基本表!BC45)/(取引基本表!AY45),6)</f>
        <v>0.36439300000000002</v>
      </c>
      <c r="E45" s="306">
        <f t="shared" si="0"/>
        <v>0.63560700000000003</v>
      </c>
      <c r="F45" s="299"/>
      <c r="T45" s="300">
        <v>3095624</v>
      </c>
      <c r="U45" s="301" t="s">
        <v>27</v>
      </c>
      <c r="V45" s="300">
        <v>3933480</v>
      </c>
      <c r="W45" s="301" t="s">
        <v>27</v>
      </c>
      <c r="X45" s="300">
        <v>7029104</v>
      </c>
      <c r="Y45" s="301" t="s">
        <v>27</v>
      </c>
    </row>
    <row r="46" spans="2:25" ht="18.75" customHeight="1"/>
  </sheetData>
  <sheetProtection sheet="1" objects="1" scenarios="1" selectLockedCells="1" selectUnlockedCells="1"/>
  <mergeCells count="1">
    <mergeCell ref="B2:D2"/>
  </mergeCells>
  <phoneticPr fontId="2"/>
  <pageMargins left="0.78740157480314965" right="0.78740157480314965" top="0.78740157480314965" bottom="0.78740157480314965" header="0" footer="0.19685039370078741"/>
  <pageSetup paperSize="9" scale="93" orientation="portrait" useFirstPageNumber="1" r:id="rId1"/>
  <headerFooter alignWithMargins="0">
    <oddFooter>&amp;C&amp;P / 1 ページ</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tabColor theme="0" tint="-0.249977111117893"/>
  </sheetPr>
  <dimension ref="B2:AQ45"/>
  <sheetViews>
    <sheetView showGridLines="0" view="pageBreakPreview" zoomScale="160" zoomScaleNormal="100" zoomScaleSheetLayoutView="160" workbookViewId="0">
      <pane xSplit="3" ySplit="5" topLeftCell="D6" activePane="bottomRight" state="frozen"/>
      <selection activeCell="H2" sqref="H2:J2"/>
      <selection pane="topRight" activeCell="H2" sqref="H2:J2"/>
      <selection pane="bottomLeft" activeCell="H2" sqref="H2:J2"/>
      <selection pane="bottomRight" activeCell="C9" sqref="C9"/>
    </sheetView>
  </sheetViews>
  <sheetFormatPr defaultColWidth="10.125" defaultRowHeight="16.5" customHeight="1"/>
  <cols>
    <col min="1" max="1" width="1.625" style="199" customWidth="1"/>
    <col min="2" max="2" width="2.625" style="199" bestFit="1" customWidth="1"/>
    <col min="3" max="3" width="24.75" style="199" bestFit="1" customWidth="1"/>
    <col min="4" max="43" width="9.125" style="199" customWidth="1"/>
    <col min="44" max="16384" width="10.125" style="199"/>
  </cols>
  <sheetData>
    <row r="2" spans="2:43" ht="20.25" customHeight="1">
      <c r="B2" s="1241" t="s">
        <v>304</v>
      </c>
      <c r="C2" s="1381"/>
      <c r="D2" s="1242"/>
      <c r="E2" s="133"/>
      <c r="F2" s="133"/>
      <c r="G2" s="133"/>
      <c r="H2" s="133"/>
      <c r="I2" s="133"/>
    </row>
    <row r="3" spans="2:43" ht="16.5" customHeight="1">
      <c r="B3" s="258"/>
      <c r="U3" s="259"/>
    </row>
    <row r="4" spans="2:43" ht="16.5" customHeight="1">
      <c r="B4" s="1382"/>
      <c r="C4" s="1382"/>
      <c r="D4" s="262" t="s">
        <v>1</v>
      </c>
      <c r="E4" s="263" t="s">
        <v>2</v>
      </c>
      <c r="F4" s="263" t="s">
        <v>3</v>
      </c>
      <c r="G4" s="263" t="s">
        <v>4</v>
      </c>
      <c r="H4" s="263" t="s">
        <v>5</v>
      </c>
      <c r="I4" s="263" t="s">
        <v>6</v>
      </c>
      <c r="J4" s="263" t="s">
        <v>7</v>
      </c>
      <c r="K4" s="263" t="s">
        <v>8</v>
      </c>
      <c r="L4" s="263" t="s">
        <v>9</v>
      </c>
      <c r="M4" s="263" t="s">
        <v>10</v>
      </c>
      <c r="N4" s="263" t="s">
        <v>11</v>
      </c>
      <c r="O4" s="263" t="s">
        <v>12</v>
      </c>
      <c r="P4" s="263" t="s">
        <v>13</v>
      </c>
      <c r="Q4" s="263" t="s">
        <v>14</v>
      </c>
      <c r="R4" s="263" t="s">
        <v>28</v>
      </c>
      <c r="S4" s="263" t="s">
        <v>109</v>
      </c>
      <c r="T4" s="263" t="s">
        <v>110</v>
      </c>
      <c r="U4" s="263" t="s">
        <v>111</v>
      </c>
      <c r="V4" s="263" t="s">
        <v>113</v>
      </c>
      <c r="W4" s="263" t="s">
        <v>114</v>
      </c>
      <c r="X4" s="263" t="s">
        <v>115</v>
      </c>
      <c r="Y4" s="263" t="s">
        <v>116</v>
      </c>
      <c r="Z4" s="263" t="s">
        <v>117</v>
      </c>
      <c r="AA4" s="263" t="s">
        <v>118</v>
      </c>
      <c r="AB4" s="263" t="s">
        <v>119</v>
      </c>
      <c r="AC4" s="263" t="s">
        <v>120</v>
      </c>
      <c r="AD4" s="263" t="s">
        <v>121</v>
      </c>
      <c r="AE4" s="263" t="s">
        <v>122</v>
      </c>
      <c r="AF4" s="263" t="s">
        <v>123</v>
      </c>
      <c r="AG4" s="263" t="s">
        <v>124</v>
      </c>
      <c r="AH4" s="263" t="s">
        <v>125</v>
      </c>
      <c r="AI4" s="263" t="s">
        <v>127</v>
      </c>
      <c r="AJ4" s="263" t="s">
        <v>129</v>
      </c>
      <c r="AK4" s="263" t="s">
        <v>130</v>
      </c>
      <c r="AL4" s="263" t="s">
        <v>15</v>
      </c>
      <c r="AM4" s="263" t="s">
        <v>308</v>
      </c>
      <c r="AN4" s="263">
        <v>37</v>
      </c>
      <c r="AO4" s="263">
        <v>38</v>
      </c>
      <c r="AP4" s="263">
        <v>39</v>
      </c>
      <c r="AQ4" s="266"/>
    </row>
    <row r="5" spans="2:43" ht="36" customHeight="1">
      <c r="B5" s="1383"/>
      <c r="C5" s="1383"/>
      <c r="D5" s="217" t="s">
        <v>16</v>
      </c>
      <c r="E5" s="269" t="s">
        <v>889</v>
      </c>
      <c r="F5" s="269" t="s">
        <v>890</v>
      </c>
      <c r="G5" s="269" t="s">
        <v>17</v>
      </c>
      <c r="H5" s="269" t="s">
        <v>521</v>
      </c>
      <c r="I5" s="269" t="s">
        <v>135</v>
      </c>
      <c r="J5" s="269" t="s">
        <v>108</v>
      </c>
      <c r="K5" s="269" t="s">
        <v>136</v>
      </c>
      <c r="L5" s="269" t="s">
        <v>306</v>
      </c>
      <c r="M5" s="269" t="s">
        <v>576</v>
      </c>
      <c r="N5" s="269" t="s">
        <v>307</v>
      </c>
      <c r="O5" s="269" t="s">
        <v>137</v>
      </c>
      <c r="P5" s="269" t="s">
        <v>138</v>
      </c>
      <c r="Q5" s="269" t="s">
        <v>139</v>
      </c>
      <c r="R5" s="269" t="s">
        <v>522</v>
      </c>
      <c r="S5" s="269" t="s">
        <v>523</v>
      </c>
      <c r="T5" s="269" t="s">
        <v>524</v>
      </c>
      <c r="U5" s="269" t="s">
        <v>525</v>
      </c>
      <c r="V5" s="269" t="s">
        <v>526</v>
      </c>
      <c r="W5" s="269" t="s">
        <v>577</v>
      </c>
      <c r="X5" s="269" t="s">
        <v>140</v>
      </c>
      <c r="Y5" s="269" t="s">
        <v>112</v>
      </c>
      <c r="Z5" s="269" t="s">
        <v>18</v>
      </c>
      <c r="AA5" s="269" t="s">
        <v>141</v>
      </c>
      <c r="AB5" s="269" t="s">
        <v>527</v>
      </c>
      <c r="AC5" s="269" t="s">
        <v>528</v>
      </c>
      <c r="AD5" s="269" t="s">
        <v>19</v>
      </c>
      <c r="AE5" s="269" t="s">
        <v>20</v>
      </c>
      <c r="AF5" s="269" t="s">
        <v>21</v>
      </c>
      <c r="AG5" s="269" t="s">
        <v>529</v>
      </c>
      <c r="AH5" s="269" t="s">
        <v>530</v>
      </c>
      <c r="AI5" s="269" t="s">
        <v>22</v>
      </c>
      <c r="AJ5" s="269" t="s">
        <v>142</v>
      </c>
      <c r="AK5" s="269" t="s">
        <v>531</v>
      </c>
      <c r="AL5" s="269" t="s">
        <v>578</v>
      </c>
      <c r="AM5" s="269" t="s">
        <v>126</v>
      </c>
      <c r="AN5" s="269" t="s">
        <v>128</v>
      </c>
      <c r="AO5" s="269" t="s">
        <v>143</v>
      </c>
      <c r="AP5" s="269" t="s">
        <v>23</v>
      </c>
      <c r="AQ5" s="271" t="s">
        <v>178</v>
      </c>
    </row>
    <row r="6" spans="2:43" ht="16.5" customHeight="1">
      <c r="B6" s="166" t="s">
        <v>1</v>
      </c>
      <c r="C6" s="232" t="s">
        <v>16</v>
      </c>
      <c r="D6" s="973">
        <v>1.0553079999999999</v>
      </c>
      <c r="E6" s="977">
        <v>1.0089999999999999E-3</v>
      </c>
      <c r="F6" s="977">
        <v>1.124E-3</v>
      </c>
      <c r="G6" s="977">
        <v>1.9000000000000001E-5</v>
      </c>
      <c r="H6" s="977">
        <v>0.14306199999999999</v>
      </c>
      <c r="I6" s="977">
        <v>2.0000000000000001E-4</v>
      </c>
      <c r="J6" s="977">
        <v>1.799E-3</v>
      </c>
      <c r="K6" s="977">
        <v>1.4679999999999999E-3</v>
      </c>
      <c r="L6" s="977">
        <v>1.2999999999999999E-5</v>
      </c>
      <c r="M6" s="977">
        <v>1.6199999999999999E-3</v>
      </c>
      <c r="N6" s="977">
        <v>3.4999999999999997E-5</v>
      </c>
      <c r="O6" s="977">
        <v>1.2E-5</v>
      </c>
      <c r="P6" s="977">
        <v>1.9000000000000001E-5</v>
      </c>
      <c r="Q6" s="977">
        <v>1.1E-5</v>
      </c>
      <c r="R6" s="977">
        <v>1.4E-5</v>
      </c>
      <c r="S6" s="977">
        <v>1.2999999999999999E-5</v>
      </c>
      <c r="T6" s="977">
        <v>2.9E-5</v>
      </c>
      <c r="U6" s="977">
        <v>1.8E-5</v>
      </c>
      <c r="V6" s="977">
        <v>2.3E-5</v>
      </c>
      <c r="W6" s="977">
        <v>2.4000000000000001E-5</v>
      </c>
      <c r="X6" s="977">
        <v>2.0000000000000002E-5</v>
      </c>
      <c r="Y6" s="977">
        <v>1.4549999999999999E-3</v>
      </c>
      <c r="Z6" s="977">
        <v>5.2599999999999999E-4</v>
      </c>
      <c r="AA6" s="977">
        <v>2.1999999999999999E-5</v>
      </c>
      <c r="AB6" s="977">
        <v>6.2000000000000003E-5</v>
      </c>
      <c r="AC6" s="977">
        <v>2.0000000000000002E-5</v>
      </c>
      <c r="AD6" s="977">
        <v>1.22E-4</v>
      </c>
      <c r="AE6" s="977">
        <v>2.3E-5</v>
      </c>
      <c r="AF6" s="977">
        <v>1.8E-5</v>
      </c>
      <c r="AG6" s="977">
        <v>3.3000000000000003E-5</v>
      </c>
      <c r="AH6" s="977">
        <v>1.01E-4</v>
      </c>
      <c r="AI6" s="977">
        <v>4.3000000000000002E-5</v>
      </c>
      <c r="AJ6" s="977">
        <v>8.0900000000000004E-4</v>
      </c>
      <c r="AK6" s="977">
        <v>1.384E-3</v>
      </c>
      <c r="AL6" s="977">
        <v>1.1559999999999999E-3</v>
      </c>
      <c r="AM6" s="977">
        <v>3.6000000000000001E-5</v>
      </c>
      <c r="AN6" s="977">
        <v>9.2680000000000002E-3</v>
      </c>
      <c r="AO6" s="977">
        <v>2.03E-4</v>
      </c>
      <c r="AP6" s="977">
        <v>1.4300000000000001E-4</v>
      </c>
      <c r="AQ6" s="955">
        <v>1.2212620000000001</v>
      </c>
    </row>
    <row r="7" spans="2:43" ht="16.5" customHeight="1">
      <c r="B7" s="166" t="s">
        <v>2</v>
      </c>
      <c r="C7" s="234" t="s">
        <v>889</v>
      </c>
      <c r="D7" s="976">
        <v>6.0499999999999996E-4</v>
      </c>
      <c r="E7" s="977">
        <v>1.167635</v>
      </c>
      <c r="F7" s="977">
        <v>4.8000000000000001E-5</v>
      </c>
      <c r="G7" s="977">
        <v>1.4999999999999999E-4</v>
      </c>
      <c r="H7" s="977">
        <v>1.0250000000000001E-3</v>
      </c>
      <c r="I7" s="977">
        <v>6.7000000000000002E-5</v>
      </c>
      <c r="J7" s="977">
        <v>6.7252000000000006E-2</v>
      </c>
      <c r="K7" s="977">
        <v>8.2799999999999996E-4</v>
      </c>
      <c r="L7" s="977">
        <v>2.8E-5</v>
      </c>
      <c r="M7" s="977">
        <v>1E-4</v>
      </c>
      <c r="N7" s="977">
        <v>3.1100000000000002E-4</v>
      </c>
      <c r="O7" s="977">
        <v>3.3000000000000003E-5</v>
      </c>
      <c r="P7" s="977">
        <v>2.6999999999999999E-5</v>
      </c>
      <c r="Q7" s="977">
        <v>5.3999999999999998E-5</v>
      </c>
      <c r="R7" s="977">
        <v>4.1999999999999998E-5</v>
      </c>
      <c r="S7" s="977">
        <v>3.0000000000000001E-5</v>
      </c>
      <c r="T7" s="977">
        <v>1.3999999999999999E-4</v>
      </c>
      <c r="U7" s="977">
        <v>7.1000000000000005E-5</v>
      </c>
      <c r="V7" s="977">
        <v>8.2000000000000001E-5</v>
      </c>
      <c r="W7" s="977">
        <v>9.7E-5</v>
      </c>
      <c r="X7" s="977">
        <v>3.1999999999999999E-5</v>
      </c>
      <c r="Y7" s="977">
        <v>7.8399999999999997E-4</v>
      </c>
      <c r="Z7" s="977">
        <v>5.5599999999999996E-4</v>
      </c>
      <c r="AA7" s="977">
        <v>8.7999999999999998E-5</v>
      </c>
      <c r="AB7" s="977">
        <v>1.07E-4</v>
      </c>
      <c r="AC7" s="977">
        <v>9.5000000000000005E-5</v>
      </c>
      <c r="AD7" s="977">
        <v>1.26E-4</v>
      </c>
      <c r="AE7" s="977">
        <v>1.03E-4</v>
      </c>
      <c r="AF7" s="977">
        <v>2.3E-5</v>
      </c>
      <c r="AG7" s="977">
        <v>7.7999999999999999E-5</v>
      </c>
      <c r="AH7" s="977">
        <v>2.3599999999999999E-4</v>
      </c>
      <c r="AI7" s="977">
        <v>5.3000000000000001E-5</v>
      </c>
      <c r="AJ7" s="977">
        <v>1.5699999999999999E-4</v>
      </c>
      <c r="AK7" s="977">
        <v>2.0000000000000001E-4</v>
      </c>
      <c r="AL7" s="977">
        <v>2.9999999999999997E-4</v>
      </c>
      <c r="AM7" s="977">
        <v>1.12E-4</v>
      </c>
      <c r="AN7" s="977">
        <v>1.0920000000000001E-3</v>
      </c>
      <c r="AO7" s="977">
        <v>5.5100000000000001E-3</v>
      </c>
      <c r="AP7" s="977">
        <v>4.1E-5</v>
      </c>
      <c r="AQ7" s="955">
        <v>1.2483200000000001</v>
      </c>
    </row>
    <row r="8" spans="2:43" ht="16.5" customHeight="1">
      <c r="B8" s="166" t="s">
        <v>3</v>
      </c>
      <c r="C8" s="234" t="s">
        <v>890</v>
      </c>
      <c r="D8" s="976">
        <v>2.3E-5</v>
      </c>
      <c r="E8" s="977">
        <v>3.9999999999999998E-6</v>
      </c>
      <c r="F8" s="977">
        <v>1.0018450000000001</v>
      </c>
      <c r="G8" s="977">
        <v>0</v>
      </c>
      <c r="H8" s="977">
        <v>1.474E-3</v>
      </c>
      <c r="I8" s="977">
        <v>9.9999999999999995E-7</v>
      </c>
      <c r="J8" s="977">
        <v>1.9999999999999999E-6</v>
      </c>
      <c r="K8" s="977">
        <v>3.3000000000000003E-5</v>
      </c>
      <c r="L8" s="977">
        <v>0</v>
      </c>
      <c r="M8" s="977">
        <v>0</v>
      </c>
      <c r="N8" s="977">
        <v>0</v>
      </c>
      <c r="O8" s="977">
        <v>0</v>
      </c>
      <c r="P8" s="977">
        <v>9.9999999999999995E-7</v>
      </c>
      <c r="Q8" s="977">
        <v>0</v>
      </c>
      <c r="R8" s="977">
        <v>0</v>
      </c>
      <c r="S8" s="977">
        <v>0</v>
      </c>
      <c r="T8" s="977">
        <v>0</v>
      </c>
      <c r="U8" s="977">
        <v>0</v>
      </c>
      <c r="V8" s="977">
        <v>0</v>
      </c>
      <c r="W8" s="977">
        <v>0</v>
      </c>
      <c r="X8" s="977">
        <v>0</v>
      </c>
      <c r="Y8" s="977">
        <v>6.7999999999999999E-5</v>
      </c>
      <c r="Z8" s="977">
        <v>9.9999999999999995E-7</v>
      </c>
      <c r="AA8" s="977">
        <v>0</v>
      </c>
      <c r="AB8" s="977">
        <v>9.9999999999999995E-7</v>
      </c>
      <c r="AC8" s="977">
        <v>0</v>
      </c>
      <c r="AD8" s="977">
        <v>9.9999999999999995E-7</v>
      </c>
      <c r="AE8" s="977">
        <v>9.9999999999999995E-7</v>
      </c>
      <c r="AF8" s="977">
        <v>9.9999999999999995E-7</v>
      </c>
      <c r="AG8" s="977">
        <v>9.9999999999999995E-7</v>
      </c>
      <c r="AH8" s="977">
        <v>7.9999999999999996E-6</v>
      </c>
      <c r="AI8" s="977">
        <v>1.9999999999999999E-6</v>
      </c>
      <c r="AJ8" s="977">
        <v>2.1999999999999999E-5</v>
      </c>
      <c r="AK8" s="977">
        <v>1.0399999999999999E-4</v>
      </c>
      <c r="AL8" s="977">
        <v>3.0000000000000001E-6</v>
      </c>
      <c r="AM8" s="977">
        <v>1.9999999999999999E-6</v>
      </c>
      <c r="AN8" s="977">
        <v>9.2000000000000003E-4</v>
      </c>
      <c r="AO8" s="977">
        <v>1.9999999999999999E-6</v>
      </c>
      <c r="AP8" s="977">
        <v>3.9999999999999998E-6</v>
      </c>
      <c r="AQ8" s="955">
        <v>1.004526</v>
      </c>
    </row>
    <row r="9" spans="2:43" ht="16.5" customHeight="1">
      <c r="B9" s="166" t="s">
        <v>4</v>
      </c>
      <c r="C9" s="234" t="s">
        <v>17</v>
      </c>
      <c r="D9" s="976">
        <v>1.03E-4</v>
      </c>
      <c r="E9" s="977">
        <v>8.0000000000000007E-5</v>
      </c>
      <c r="F9" s="977">
        <v>3.4E-5</v>
      </c>
      <c r="G9" s="977">
        <v>1.000356</v>
      </c>
      <c r="H9" s="977">
        <v>1.25E-4</v>
      </c>
      <c r="I9" s="977">
        <v>1.36E-4</v>
      </c>
      <c r="J9" s="977">
        <v>5.0199999999999995E-4</v>
      </c>
      <c r="K9" s="977">
        <v>5.0299999999999997E-4</v>
      </c>
      <c r="L9" s="977">
        <v>2.2759999999999998E-3</v>
      </c>
      <c r="M9" s="977">
        <v>2.02E-4</v>
      </c>
      <c r="N9" s="977">
        <v>1.7129999999999999E-3</v>
      </c>
      <c r="O9" s="977">
        <v>5.7700000000000004E-4</v>
      </c>
      <c r="P9" s="977">
        <v>1.3402000000000001E-2</v>
      </c>
      <c r="Q9" s="977">
        <v>1.55E-4</v>
      </c>
      <c r="R9" s="977">
        <v>1.4300000000000001E-4</v>
      </c>
      <c r="S9" s="977">
        <v>1E-4</v>
      </c>
      <c r="T9" s="977">
        <v>1.4300000000000001E-4</v>
      </c>
      <c r="U9" s="977">
        <v>2.31E-4</v>
      </c>
      <c r="V9" s="977">
        <v>9.8999999999999994E-5</v>
      </c>
      <c r="W9" s="977">
        <v>7.2999999999999999E-5</v>
      </c>
      <c r="X9" s="977">
        <v>1.15E-4</v>
      </c>
      <c r="Y9" s="977">
        <v>1.6699999999999999E-4</v>
      </c>
      <c r="Z9" s="977">
        <v>1.74E-4</v>
      </c>
      <c r="AA9" s="977">
        <v>8.0450000000000001E-3</v>
      </c>
      <c r="AB9" s="977">
        <v>3.9899999999999999E-4</v>
      </c>
      <c r="AC9" s="977">
        <v>4.66E-4</v>
      </c>
      <c r="AD9" s="977">
        <v>2.04E-4</v>
      </c>
      <c r="AE9" s="977">
        <v>5.1999999999999997E-5</v>
      </c>
      <c r="AF9" s="977">
        <v>1.9000000000000001E-5</v>
      </c>
      <c r="AG9" s="977">
        <v>8.0000000000000007E-5</v>
      </c>
      <c r="AH9" s="977">
        <v>8.2999999999999998E-5</v>
      </c>
      <c r="AI9" s="977">
        <v>9.7E-5</v>
      </c>
      <c r="AJ9" s="977">
        <v>1.27E-4</v>
      </c>
      <c r="AK9" s="977">
        <v>1.06E-4</v>
      </c>
      <c r="AL9" s="977">
        <v>4.8000000000000001E-5</v>
      </c>
      <c r="AM9" s="977">
        <v>5.5000000000000002E-5</v>
      </c>
      <c r="AN9" s="977">
        <v>2.3699999999999999E-4</v>
      </c>
      <c r="AO9" s="977">
        <v>8.0000000000000007E-5</v>
      </c>
      <c r="AP9" s="977">
        <v>5.3999999999999998E-5</v>
      </c>
      <c r="AQ9" s="955">
        <v>1.0315559999999999</v>
      </c>
    </row>
    <row r="10" spans="2:43" ht="16.5" customHeight="1">
      <c r="B10" s="166" t="s">
        <v>5</v>
      </c>
      <c r="C10" s="234" t="s">
        <v>521</v>
      </c>
      <c r="D10" s="976">
        <v>1.5596E-2</v>
      </c>
      <c r="E10" s="977">
        <v>2.8040000000000001E-3</v>
      </c>
      <c r="F10" s="977">
        <v>7.9330000000000008E-3</v>
      </c>
      <c r="G10" s="977">
        <v>1.5E-5</v>
      </c>
      <c r="H10" s="977">
        <v>1.036762</v>
      </c>
      <c r="I10" s="977">
        <v>1.9599999999999999E-4</v>
      </c>
      <c r="J10" s="977">
        <v>7.0799999999999997E-4</v>
      </c>
      <c r="K10" s="977">
        <v>2.0249999999999999E-3</v>
      </c>
      <c r="L10" s="977">
        <v>1.8E-5</v>
      </c>
      <c r="M10" s="977">
        <v>4.8000000000000001E-5</v>
      </c>
      <c r="N10" s="977">
        <v>8.5000000000000006E-5</v>
      </c>
      <c r="O10" s="977">
        <v>1.2999999999999999E-5</v>
      </c>
      <c r="P10" s="977">
        <v>7.9999999999999996E-6</v>
      </c>
      <c r="Q10" s="977">
        <v>9.0000000000000002E-6</v>
      </c>
      <c r="R10" s="977">
        <v>1.2E-5</v>
      </c>
      <c r="S10" s="977">
        <v>1.0000000000000001E-5</v>
      </c>
      <c r="T10" s="977">
        <v>1.1E-5</v>
      </c>
      <c r="U10" s="977">
        <v>1.4E-5</v>
      </c>
      <c r="V10" s="977">
        <v>1.0000000000000001E-5</v>
      </c>
      <c r="W10" s="977">
        <v>1.0000000000000001E-5</v>
      </c>
      <c r="X10" s="977">
        <v>6.9999999999999999E-6</v>
      </c>
      <c r="Y10" s="977">
        <v>2.8899999999999998E-4</v>
      </c>
      <c r="Z10" s="977">
        <v>5.3000000000000001E-5</v>
      </c>
      <c r="AA10" s="977">
        <v>1.2E-5</v>
      </c>
      <c r="AB10" s="977">
        <v>2.6999999999999999E-5</v>
      </c>
      <c r="AC10" s="977">
        <v>1.4E-5</v>
      </c>
      <c r="AD10" s="977">
        <v>5.1999999999999997E-5</v>
      </c>
      <c r="AE10" s="977">
        <v>2.4000000000000001E-5</v>
      </c>
      <c r="AF10" s="977">
        <v>1.2999999999999999E-5</v>
      </c>
      <c r="AG10" s="977">
        <v>2.9E-5</v>
      </c>
      <c r="AH10" s="977">
        <v>1.7799999999999999E-4</v>
      </c>
      <c r="AI10" s="977">
        <v>1.46E-4</v>
      </c>
      <c r="AJ10" s="977">
        <v>9.5299999999999996E-4</v>
      </c>
      <c r="AK10" s="977">
        <v>1.8469999999999999E-3</v>
      </c>
      <c r="AL10" s="977">
        <v>3.4000000000000002E-4</v>
      </c>
      <c r="AM10" s="977">
        <v>4.8000000000000001E-5</v>
      </c>
      <c r="AN10" s="977">
        <v>1.9852000000000002E-2</v>
      </c>
      <c r="AO10" s="977">
        <v>7.2999999999999999E-5</v>
      </c>
      <c r="AP10" s="977">
        <v>7.9199999999999995E-4</v>
      </c>
      <c r="AQ10" s="955">
        <v>1.091035</v>
      </c>
    </row>
    <row r="11" spans="2:43" ht="16.5" customHeight="1">
      <c r="B11" s="166" t="s">
        <v>6</v>
      </c>
      <c r="C11" s="234" t="s">
        <v>135</v>
      </c>
      <c r="D11" s="976">
        <v>2.1100000000000001E-4</v>
      </c>
      <c r="E11" s="977">
        <v>7.7000000000000001E-5</v>
      </c>
      <c r="F11" s="977">
        <v>1.302E-3</v>
      </c>
      <c r="G11" s="977">
        <v>1.8900000000000001E-4</v>
      </c>
      <c r="H11" s="977">
        <v>9.8999999999999994E-5</v>
      </c>
      <c r="I11" s="977">
        <v>1.0133399999999999</v>
      </c>
      <c r="J11" s="977">
        <v>1.27E-4</v>
      </c>
      <c r="K11" s="977">
        <v>1.1900000000000001E-4</v>
      </c>
      <c r="L11" s="977">
        <v>4.1E-5</v>
      </c>
      <c r="M11" s="977">
        <v>1.6100000000000001E-4</v>
      </c>
      <c r="N11" s="977">
        <v>1.1400000000000001E-4</v>
      </c>
      <c r="O11" s="977">
        <v>8.5000000000000006E-5</v>
      </c>
      <c r="P11" s="977">
        <v>2.0999999999999999E-5</v>
      </c>
      <c r="Q11" s="977">
        <v>7.3999999999999996E-5</v>
      </c>
      <c r="R11" s="977">
        <v>8.2000000000000001E-5</v>
      </c>
      <c r="S11" s="977">
        <v>6.8999999999999997E-5</v>
      </c>
      <c r="T11" s="977">
        <v>1.3200000000000001E-4</v>
      </c>
      <c r="U11" s="977">
        <v>1.63E-4</v>
      </c>
      <c r="V11" s="977">
        <v>6.0000000000000002E-5</v>
      </c>
      <c r="W11" s="977">
        <v>6.3E-5</v>
      </c>
      <c r="X11" s="977">
        <v>7.6000000000000004E-5</v>
      </c>
      <c r="Y11" s="977">
        <v>2.1800000000000001E-4</v>
      </c>
      <c r="Z11" s="977">
        <v>1.8699999999999999E-4</v>
      </c>
      <c r="AA11" s="977">
        <v>2.9E-5</v>
      </c>
      <c r="AB11" s="977">
        <v>8.5000000000000006E-5</v>
      </c>
      <c r="AC11" s="977">
        <v>1.5699999999999999E-4</v>
      </c>
      <c r="AD11" s="977">
        <v>2.41E-4</v>
      </c>
      <c r="AE11" s="977">
        <v>9.2E-5</v>
      </c>
      <c r="AF11" s="977">
        <v>1.1E-5</v>
      </c>
      <c r="AG11" s="977">
        <v>9.2E-5</v>
      </c>
      <c r="AH11" s="977">
        <v>5.8E-5</v>
      </c>
      <c r="AI11" s="977">
        <v>2.34E-4</v>
      </c>
      <c r="AJ11" s="977">
        <v>4.6E-5</v>
      </c>
      <c r="AK11" s="977">
        <v>2.02E-4</v>
      </c>
      <c r="AL11" s="977">
        <v>1.354E-3</v>
      </c>
      <c r="AM11" s="977">
        <v>1.16E-4</v>
      </c>
      <c r="AN11" s="977">
        <v>2.5900000000000001E-4</v>
      </c>
      <c r="AO11" s="977">
        <v>1.0449999999999999E-3</v>
      </c>
      <c r="AP11" s="977">
        <v>4.6E-5</v>
      </c>
      <c r="AQ11" s="955">
        <v>1.021075</v>
      </c>
    </row>
    <row r="12" spans="2:43" ht="16.5" customHeight="1">
      <c r="B12" s="166" t="s">
        <v>7</v>
      </c>
      <c r="C12" s="236" t="s">
        <v>108</v>
      </c>
      <c r="D12" s="976">
        <v>4.346E-3</v>
      </c>
      <c r="E12" s="977">
        <v>4.5649999999999996E-3</v>
      </c>
      <c r="F12" s="977">
        <v>6.4499999999999996E-4</v>
      </c>
      <c r="G12" s="977">
        <v>8.8699999999999998E-4</v>
      </c>
      <c r="H12" s="977">
        <v>3.9680000000000002E-3</v>
      </c>
      <c r="I12" s="977">
        <v>1.0139999999999999E-3</v>
      </c>
      <c r="J12" s="977">
        <v>1.0538860000000001</v>
      </c>
      <c r="K12" s="977">
        <v>5.006E-3</v>
      </c>
      <c r="L12" s="977">
        <v>4.15E-4</v>
      </c>
      <c r="M12" s="977">
        <v>1.506E-3</v>
      </c>
      <c r="N12" s="977">
        <v>4.8459999999999996E-3</v>
      </c>
      <c r="O12" s="977">
        <v>5.0600000000000005E-4</v>
      </c>
      <c r="P12" s="977">
        <v>3.8900000000000002E-4</v>
      </c>
      <c r="Q12" s="977">
        <v>8.3900000000000001E-4</v>
      </c>
      <c r="R12" s="977">
        <v>6.4700000000000001E-4</v>
      </c>
      <c r="S12" s="977">
        <v>4.5600000000000003E-4</v>
      </c>
      <c r="T12" s="977">
        <v>2.183E-3</v>
      </c>
      <c r="U12" s="977">
        <v>1.0859999999999999E-3</v>
      </c>
      <c r="V12" s="977">
        <v>1.271E-3</v>
      </c>
      <c r="W12" s="977">
        <v>1.5039999999999999E-3</v>
      </c>
      <c r="X12" s="977">
        <v>4.9200000000000003E-4</v>
      </c>
      <c r="Y12" s="977">
        <v>1.0872E-2</v>
      </c>
      <c r="Z12" s="977">
        <v>7.5909999999999997E-3</v>
      </c>
      <c r="AA12" s="977">
        <v>1.338E-3</v>
      </c>
      <c r="AB12" s="977">
        <v>1.6000000000000001E-3</v>
      </c>
      <c r="AC12" s="977">
        <v>1.475E-3</v>
      </c>
      <c r="AD12" s="977">
        <v>1.9580000000000001E-3</v>
      </c>
      <c r="AE12" s="977">
        <v>1.591E-3</v>
      </c>
      <c r="AF12" s="977">
        <v>3.3799999999999998E-4</v>
      </c>
      <c r="AG12" s="977">
        <v>1.2030000000000001E-3</v>
      </c>
      <c r="AH12" s="977">
        <v>3.5460000000000001E-3</v>
      </c>
      <c r="AI12" s="977">
        <v>7.67E-4</v>
      </c>
      <c r="AJ12" s="977">
        <v>1.861E-3</v>
      </c>
      <c r="AK12" s="977">
        <v>2.003E-3</v>
      </c>
      <c r="AL12" s="977">
        <v>4.6499999999999996E-3</v>
      </c>
      <c r="AM12" s="977">
        <v>1.72E-3</v>
      </c>
      <c r="AN12" s="977">
        <v>1.5900000000000001E-3</v>
      </c>
      <c r="AO12" s="977">
        <v>8.6304000000000006E-2</v>
      </c>
      <c r="AP12" s="977">
        <v>5.6899999999999995E-4</v>
      </c>
      <c r="AQ12" s="955">
        <v>1.2214320000000001</v>
      </c>
    </row>
    <row r="13" spans="2:43" ht="16.5" customHeight="1">
      <c r="B13" s="166" t="s">
        <v>8</v>
      </c>
      <c r="C13" s="234" t="s">
        <v>136</v>
      </c>
      <c r="D13" s="976">
        <v>2.3570000000000002E-3</v>
      </c>
      <c r="E13" s="977">
        <v>6.0999999999999999E-5</v>
      </c>
      <c r="F13" s="977">
        <v>1.26E-4</v>
      </c>
      <c r="G13" s="977">
        <v>1.35E-4</v>
      </c>
      <c r="H13" s="977">
        <v>5.6499999999999996E-4</v>
      </c>
      <c r="I13" s="977">
        <v>1.1349999999999999E-3</v>
      </c>
      <c r="J13" s="977">
        <v>1.9550000000000001E-3</v>
      </c>
      <c r="K13" s="977">
        <v>1.0080849999999999</v>
      </c>
      <c r="L13" s="977">
        <v>1.291E-3</v>
      </c>
      <c r="M13" s="977">
        <v>5.3540000000000003E-3</v>
      </c>
      <c r="N13" s="977">
        <v>9.3800000000000003E-4</v>
      </c>
      <c r="O13" s="977">
        <v>1.46E-4</v>
      </c>
      <c r="P13" s="977">
        <v>1.1E-4</v>
      </c>
      <c r="Q13" s="977">
        <v>3.8900000000000002E-4</v>
      </c>
      <c r="R13" s="977">
        <v>1.8799999999999999E-4</v>
      </c>
      <c r="S13" s="977">
        <v>1.6200000000000001E-4</v>
      </c>
      <c r="T13" s="977">
        <v>5.5800000000000001E-4</v>
      </c>
      <c r="U13" s="977">
        <v>4.0499999999999998E-4</v>
      </c>
      <c r="V13" s="977">
        <v>3.8200000000000002E-4</v>
      </c>
      <c r="W13" s="977">
        <v>3.5500000000000001E-4</v>
      </c>
      <c r="X13" s="977">
        <v>6.8800000000000003E-4</v>
      </c>
      <c r="Y13" s="977">
        <v>1.01E-3</v>
      </c>
      <c r="Z13" s="977">
        <v>2.2100000000000001E-4</v>
      </c>
      <c r="AA13" s="977">
        <v>5.1999999999999997E-5</v>
      </c>
      <c r="AB13" s="977">
        <v>3.86E-4</v>
      </c>
      <c r="AC13" s="977">
        <v>5.5999999999999995E-4</v>
      </c>
      <c r="AD13" s="977">
        <v>3.1999999999999999E-5</v>
      </c>
      <c r="AE13" s="977">
        <v>3.3000000000000003E-5</v>
      </c>
      <c r="AF13" s="977">
        <v>1.0000000000000001E-5</v>
      </c>
      <c r="AG13" s="977">
        <v>6.3E-5</v>
      </c>
      <c r="AH13" s="977">
        <v>7.8999999999999996E-5</v>
      </c>
      <c r="AI13" s="977">
        <v>7.1000000000000005E-5</v>
      </c>
      <c r="AJ13" s="977">
        <v>2.4699999999999999E-4</v>
      </c>
      <c r="AK13" s="977">
        <v>5.365E-3</v>
      </c>
      <c r="AL13" s="977">
        <v>1.3100000000000001E-4</v>
      </c>
      <c r="AM13" s="977">
        <v>1.9599999999999999E-4</v>
      </c>
      <c r="AN13" s="977">
        <v>3.7300000000000001E-4</v>
      </c>
      <c r="AO13" s="977">
        <v>5.4600000000000004E-4</v>
      </c>
      <c r="AP13" s="977">
        <v>1.5799999999999999E-4</v>
      </c>
      <c r="AQ13" s="955">
        <v>1.034918</v>
      </c>
    </row>
    <row r="14" spans="2:43" ht="16.5" customHeight="1">
      <c r="B14" s="166" t="s">
        <v>9</v>
      </c>
      <c r="C14" s="236" t="s">
        <v>306</v>
      </c>
      <c r="D14" s="976">
        <v>7.8700000000000005E-4</v>
      </c>
      <c r="E14" s="977">
        <v>9.0799999999999995E-4</v>
      </c>
      <c r="F14" s="977">
        <v>2.9589999999999998E-3</v>
      </c>
      <c r="G14" s="977">
        <v>1.4239999999999999E-3</v>
      </c>
      <c r="H14" s="977">
        <v>4.7199999999999998E-4</v>
      </c>
      <c r="I14" s="977">
        <v>2.9E-4</v>
      </c>
      <c r="J14" s="977">
        <v>6.96E-4</v>
      </c>
      <c r="K14" s="977">
        <v>5.9299999999999999E-4</v>
      </c>
      <c r="L14" s="977">
        <v>1.012535</v>
      </c>
      <c r="M14" s="977">
        <v>2.4399999999999999E-4</v>
      </c>
      <c r="N14" s="977">
        <v>1.2440000000000001E-3</v>
      </c>
      <c r="O14" s="977">
        <v>8.52E-4</v>
      </c>
      <c r="P14" s="977">
        <v>8.8500000000000004E-4</v>
      </c>
      <c r="Q14" s="977">
        <v>3.9300000000000001E-4</v>
      </c>
      <c r="R14" s="977">
        <v>2.4000000000000001E-4</v>
      </c>
      <c r="S14" s="977">
        <v>1.93E-4</v>
      </c>
      <c r="T14" s="977">
        <v>2.7500000000000002E-4</v>
      </c>
      <c r="U14" s="977">
        <v>2.1699999999999999E-4</v>
      </c>
      <c r="V14" s="977">
        <v>1.92E-4</v>
      </c>
      <c r="W14" s="977">
        <v>1.35E-4</v>
      </c>
      <c r="X14" s="977">
        <v>2.2100000000000001E-4</v>
      </c>
      <c r="Y14" s="977">
        <v>6.4899999999999995E-4</v>
      </c>
      <c r="Z14" s="977">
        <v>1.0679999999999999E-3</v>
      </c>
      <c r="AA14" s="977">
        <v>2.052E-3</v>
      </c>
      <c r="AB14" s="977">
        <v>9.1E-4</v>
      </c>
      <c r="AC14" s="977">
        <v>1.1529999999999999E-3</v>
      </c>
      <c r="AD14" s="977">
        <v>7.5500000000000003E-4</v>
      </c>
      <c r="AE14" s="977">
        <v>2.5999999999999998E-4</v>
      </c>
      <c r="AF14" s="977">
        <v>5.8E-5</v>
      </c>
      <c r="AG14" s="977">
        <v>7.0489999999999997E-3</v>
      </c>
      <c r="AH14" s="977">
        <v>2.4699999999999999E-4</v>
      </c>
      <c r="AI14" s="977">
        <v>6.7599999999999995E-4</v>
      </c>
      <c r="AJ14" s="977">
        <v>3.8400000000000001E-4</v>
      </c>
      <c r="AK14" s="977">
        <v>2.6699999999999998E-4</v>
      </c>
      <c r="AL14" s="977">
        <v>4.4000000000000002E-4</v>
      </c>
      <c r="AM14" s="977">
        <v>2.6499999999999999E-4</v>
      </c>
      <c r="AN14" s="977">
        <v>5.44E-4</v>
      </c>
      <c r="AO14" s="977">
        <v>4.6700000000000002E-4</v>
      </c>
      <c r="AP14" s="977">
        <v>8.2700000000000004E-4</v>
      </c>
      <c r="AQ14" s="955">
        <v>1.043828</v>
      </c>
    </row>
    <row r="15" spans="2:43" ht="16.5" customHeight="1">
      <c r="B15" s="166" t="s">
        <v>10</v>
      </c>
      <c r="C15" s="236" t="s">
        <v>576</v>
      </c>
      <c r="D15" s="976">
        <v>1.023E-3</v>
      </c>
      <c r="E15" s="977">
        <v>1.1980000000000001E-3</v>
      </c>
      <c r="F15" s="977">
        <v>2.7209999999999999E-3</v>
      </c>
      <c r="G15" s="977">
        <v>1.1019999999999999E-3</v>
      </c>
      <c r="H15" s="977">
        <v>2.1389999999999998E-3</v>
      </c>
      <c r="I15" s="977">
        <v>6.9099999999999999E-4</v>
      </c>
      <c r="J15" s="977">
        <v>1.235E-3</v>
      </c>
      <c r="K15" s="977">
        <v>6.927E-3</v>
      </c>
      <c r="L15" s="977">
        <v>2.6899999999999998E-4</v>
      </c>
      <c r="M15" s="977">
        <v>1.0273289999999999</v>
      </c>
      <c r="N15" s="977">
        <v>1.14E-3</v>
      </c>
      <c r="O15" s="977">
        <v>4.0499999999999998E-4</v>
      </c>
      <c r="P15" s="977">
        <v>3.4600000000000001E-4</v>
      </c>
      <c r="Q15" s="977">
        <v>5.9800000000000001E-4</v>
      </c>
      <c r="R15" s="977">
        <v>1.439E-3</v>
      </c>
      <c r="S15" s="977">
        <v>1.9269999999999999E-3</v>
      </c>
      <c r="T15" s="977">
        <v>9.1789999999999997E-3</v>
      </c>
      <c r="U15" s="977">
        <v>1.8730000000000001E-3</v>
      </c>
      <c r="V15" s="977">
        <v>7.0280000000000004E-3</v>
      </c>
      <c r="W15" s="977">
        <v>6.5820000000000002E-3</v>
      </c>
      <c r="X15" s="977">
        <v>7.6579999999999999E-3</v>
      </c>
      <c r="Y15" s="977">
        <v>7.1260000000000004E-3</v>
      </c>
      <c r="Z15" s="977">
        <v>2.1770000000000001E-3</v>
      </c>
      <c r="AA15" s="977">
        <v>2.72E-4</v>
      </c>
      <c r="AB15" s="977">
        <v>5.8900000000000003E-3</v>
      </c>
      <c r="AC15" s="977">
        <v>3.0330000000000001E-3</v>
      </c>
      <c r="AD15" s="977">
        <v>1.1590000000000001E-3</v>
      </c>
      <c r="AE15" s="977">
        <v>6.8300000000000001E-4</v>
      </c>
      <c r="AF15" s="977">
        <v>1.83E-4</v>
      </c>
      <c r="AG15" s="977">
        <v>1.0280000000000001E-3</v>
      </c>
      <c r="AH15" s="977">
        <v>6.3900000000000003E-4</v>
      </c>
      <c r="AI15" s="977">
        <v>5.4900000000000001E-4</v>
      </c>
      <c r="AJ15" s="977">
        <v>6.5600000000000001E-4</v>
      </c>
      <c r="AK15" s="977">
        <v>5.62E-4</v>
      </c>
      <c r="AL15" s="977">
        <v>1.4920000000000001E-3</v>
      </c>
      <c r="AM15" s="977">
        <v>2.1549999999999998E-3</v>
      </c>
      <c r="AN15" s="977">
        <v>7.3499999999999998E-4</v>
      </c>
      <c r="AO15" s="977">
        <v>6.8199999999999997E-3</v>
      </c>
      <c r="AP15" s="977">
        <v>5.2300000000000003E-4</v>
      </c>
      <c r="AQ15" s="955">
        <v>1.1184909999999999</v>
      </c>
    </row>
    <row r="16" spans="2:43" ht="16.5" customHeight="1">
      <c r="B16" s="166" t="s">
        <v>11</v>
      </c>
      <c r="C16" s="234" t="s">
        <v>307</v>
      </c>
      <c r="D16" s="976">
        <v>1.1689999999999999E-3</v>
      </c>
      <c r="E16" s="977">
        <v>1.8699999999999999E-4</v>
      </c>
      <c r="F16" s="977">
        <v>8.2000000000000001E-5</v>
      </c>
      <c r="G16" s="977">
        <v>6.7500000000000004E-4</v>
      </c>
      <c r="H16" s="977">
        <v>1.4120000000000001E-3</v>
      </c>
      <c r="I16" s="977">
        <v>1.7799999999999999E-4</v>
      </c>
      <c r="J16" s="977">
        <v>5.7200000000000003E-4</v>
      </c>
      <c r="K16" s="977">
        <v>4.934E-3</v>
      </c>
      <c r="L16" s="977">
        <v>9.5080000000000008E-3</v>
      </c>
      <c r="M16" s="977">
        <v>1.2099999999999999E-3</v>
      </c>
      <c r="N16" s="977">
        <v>1.0362150000000001</v>
      </c>
      <c r="O16" s="977">
        <v>5.0049999999999999E-3</v>
      </c>
      <c r="P16" s="977">
        <v>6.0599999999999998E-4</v>
      </c>
      <c r="Q16" s="977">
        <v>2.5119999999999999E-3</v>
      </c>
      <c r="R16" s="977">
        <v>4.9150000000000001E-3</v>
      </c>
      <c r="S16" s="977">
        <v>1.895E-3</v>
      </c>
      <c r="T16" s="977">
        <v>7.6509999999999998E-3</v>
      </c>
      <c r="U16" s="977">
        <v>1.4566000000000001E-2</v>
      </c>
      <c r="V16" s="977">
        <v>2.3730000000000001E-3</v>
      </c>
      <c r="W16" s="977">
        <v>1.4469999999999999E-3</v>
      </c>
      <c r="X16" s="977">
        <v>1.147E-3</v>
      </c>
      <c r="Y16" s="977">
        <v>2.0950000000000001E-3</v>
      </c>
      <c r="Z16" s="977">
        <v>1.9554999999999999E-2</v>
      </c>
      <c r="AA16" s="977">
        <v>4.9399999999999997E-4</v>
      </c>
      <c r="AB16" s="977">
        <v>3.0209999999999998E-3</v>
      </c>
      <c r="AC16" s="977">
        <v>3.6000000000000002E-4</v>
      </c>
      <c r="AD16" s="977">
        <v>2.7300000000000002E-4</v>
      </c>
      <c r="AE16" s="977">
        <v>1.83E-4</v>
      </c>
      <c r="AF16" s="977">
        <v>3.57E-4</v>
      </c>
      <c r="AG16" s="977">
        <v>4.0200000000000001E-4</v>
      </c>
      <c r="AH16" s="977">
        <v>2.42E-4</v>
      </c>
      <c r="AI16" s="977">
        <v>3.39E-4</v>
      </c>
      <c r="AJ16" s="977">
        <v>1.0560000000000001E-3</v>
      </c>
      <c r="AK16" s="977">
        <v>4.4099999999999999E-4</v>
      </c>
      <c r="AL16" s="977">
        <v>3.6200000000000002E-4</v>
      </c>
      <c r="AM16" s="977">
        <v>6.8199999999999999E-4</v>
      </c>
      <c r="AN16" s="977">
        <v>5.8399999999999999E-4</v>
      </c>
      <c r="AO16" s="977">
        <v>2.1570000000000001E-3</v>
      </c>
      <c r="AP16" s="977">
        <v>1.3699999999999999E-3</v>
      </c>
      <c r="AQ16" s="955">
        <v>1.1322350000000001</v>
      </c>
    </row>
    <row r="17" spans="2:43" ht="16.5" customHeight="1">
      <c r="B17" s="166" t="s">
        <v>12</v>
      </c>
      <c r="C17" s="234" t="s">
        <v>137</v>
      </c>
      <c r="D17" s="976">
        <v>6.0999999999999999E-5</v>
      </c>
      <c r="E17" s="977">
        <v>2.9E-5</v>
      </c>
      <c r="F17" s="977">
        <v>2.5999999999999998E-5</v>
      </c>
      <c r="G17" s="977">
        <v>1.1689999999999999E-3</v>
      </c>
      <c r="H17" s="977">
        <v>6.7999999999999999E-5</v>
      </c>
      <c r="I17" s="977">
        <v>5.3000000000000001E-5</v>
      </c>
      <c r="J17" s="977">
        <v>2.2499999999999999E-4</v>
      </c>
      <c r="K17" s="977">
        <v>1.6000000000000001E-4</v>
      </c>
      <c r="L17" s="977">
        <v>6.0999999999999999E-5</v>
      </c>
      <c r="M17" s="977">
        <v>4.8899999999999996E-4</v>
      </c>
      <c r="N17" s="977">
        <v>1.8779999999999999E-3</v>
      </c>
      <c r="O17" s="977">
        <v>1.0533410000000001</v>
      </c>
      <c r="P17" s="977">
        <v>9.3999999999999994E-5</v>
      </c>
      <c r="Q17" s="977">
        <v>3.5031E-2</v>
      </c>
      <c r="R17" s="977">
        <v>1.6546999999999999E-2</v>
      </c>
      <c r="S17" s="977">
        <v>1.4432E-2</v>
      </c>
      <c r="T17" s="977">
        <v>3.0439999999999998E-3</v>
      </c>
      <c r="U17" s="977">
        <v>2.1120000000000002E-3</v>
      </c>
      <c r="V17" s="977">
        <v>6.1339999999999997E-3</v>
      </c>
      <c r="W17" s="977">
        <v>2.124E-3</v>
      </c>
      <c r="X17" s="977">
        <v>8.1560000000000001E-3</v>
      </c>
      <c r="Y17" s="977">
        <v>1.0820000000000001E-3</v>
      </c>
      <c r="Z17" s="977">
        <v>3.604E-3</v>
      </c>
      <c r="AA17" s="977">
        <v>9.6000000000000002E-5</v>
      </c>
      <c r="AB17" s="977">
        <v>2.3000000000000001E-4</v>
      </c>
      <c r="AC17" s="977">
        <v>3.4E-5</v>
      </c>
      <c r="AD17" s="977">
        <v>5.5000000000000002E-5</v>
      </c>
      <c r="AE17" s="977">
        <v>3.4999999999999997E-5</v>
      </c>
      <c r="AF17" s="977">
        <v>6.3E-5</v>
      </c>
      <c r="AG17" s="977">
        <v>8.6000000000000003E-5</v>
      </c>
      <c r="AH17" s="977">
        <v>4.6999999999999997E-5</v>
      </c>
      <c r="AI17" s="977">
        <v>7.6000000000000004E-5</v>
      </c>
      <c r="AJ17" s="977">
        <v>4.3000000000000002E-5</v>
      </c>
      <c r="AK17" s="977">
        <v>3.1000000000000001E-5</v>
      </c>
      <c r="AL17" s="977">
        <v>5.1999999999999997E-5</v>
      </c>
      <c r="AM17" s="977">
        <v>1.06E-4</v>
      </c>
      <c r="AN17" s="977">
        <v>5.5000000000000002E-5</v>
      </c>
      <c r="AO17" s="977">
        <v>7.6000000000000004E-5</v>
      </c>
      <c r="AP17" s="977">
        <v>5.1199999999999998E-4</v>
      </c>
      <c r="AQ17" s="955">
        <v>1.151516</v>
      </c>
    </row>
    <row r="18" spans="2:43" ht="16.5" customHeight="1">
      <c r="B18" s="166" t="s">
        <v>13</v>
      </c>
      <c r="C18" s="234" t="s">
        <v>138</v>
      </c>
      <c r="D18" s="976">
        <v>3.9999999999999998E-6</v>
      </c>
      <c r="E18" s="977">
        <v>1.9999999999999999E-6</v>
      </c>
      <c r="F18" s="977">
        <v>1.9999999999999999E-6</v>
      </c>
      <c r="G18" s="977">
        <v>3.1999999999999999E-5</v>
      </c>
      <c r="H18" s="977">
        <v>4.6999999999999997E-5</v>
      </c>
      <c r="I18" s="977">
        <v>3.9999999999999998E-6</v>
      </c>
      <c r="J18" s="977">
        <v>1.5E-5</v>
      </c>
      <c r="K18" s="977">
        <v>1.1900000000000001E-4</v>
      </c>
      <c r="L18" s="977">
        <v>3.9999999999999998E-6</v>
      </c>
      <c r="M18" s="977">
        <v>4.8999999999999998E-5</v>
      </c>
      <c r="N18" s="977">
        <v>9.0000000000000006E-5</v>
      </c>
      <c r="O18" s="977">
        <v>2.3E-5</v>
      </c>
      <c r="P18" s="977">
        <v>1.004202</v>
      </c>
      <c r="Q18" s="977">
        <v>9.6299999999999999E-4</v>
      </c>
      <c r="R18" s="977">
        <v>6.2600000000000004E-4</v>
      </c>
      <c r="S18" s="977">
        <v>4.0499999999999998E-4</v>
      </c>
      <c r="T18" s="977">
        <v>1.4300000000000001E-3</v>
      </c>
      <c r="U18" s="977">
        <v>1.3979999999999999E-3</v>
      </c>
      <c r="V18" s="977">
        <v>1.1230000000000001E-3</v>
      </c>
      <c r="W18" s="977">
        <v>1.073E-3</v>
      </c>
      <c r="X18" s="977">
        <v>5.6800000000000004E-4</v>
      </c>
      <c r="Y18" s="977">
        <v>2.92E-4</v>
      </c>
      <c r="Z18" s="977">
        <v>2.1499999999999999E-4</v>
      </c>
      <c r="AA18" s="977">
        <v>1.8E-5</v>
      </c>
      <c r="AB18" s="977">
        <v>1.9000000000000001E-5</v>
      </c>
      <c r="AC18" s="977">
        <v>3.9999999999999998E-6</v>
      </c>
      <c r="AD18" s="977">
        <v>3.9999999999999998E-6</v>
      </c>
      <c r="AE18" s="977">
        <v>3.9999999999999998E-6</v>
      </c>
      <c r="AF18" s="977">
        <v>3.9999999999999998E-6</v>
      </c>
      <c r="AG18" s="977">
        <v>5.0000000000000004E-6</v>
      </c>
      <c r="AH18" s="977">
        <v>7.9999999999999996E-6</v>
      </c>
      <c r="AI18" s="977">
        <v>9.0000000000000002E-6</v>
      </c>
      <c r="AJ18" s="977">
        <v>5.0000000000000004E-6</v>
      </c>
      <c r="AK18" s="977">
        <v>3.3000000000000003E-5</v>
      </c>
      <c r="AL18" s="977">
        <v>9.0000000000000002E-6</v>
      </c>
      <c r="AM18" s="977">
        <v>1.5999999999999999E-5</v>
      </c>
      <c r="AN18" s="977">
        <v>1.1E-5</v>
      </c>
      <c r="AO18" s="977">
        <v>3.6000000000000001E-5</v>
      </c>
      <c r="AP18" s="977">
        <v>4.6999999999999997E-5</v>
      </c>
      <c r="AQ18" s="955">
        <v>1.0129170000000001</v>
      </c>
    </row>
    <row r="19" spans="2:43" ht="16.5" customHeight="1">
      <c r="B19" s="166" t="s">
        <v>14</v>
      </c>
      <c r="C19" s="234" t="s">
        <v>139</v>
      </c>
      <c r="D19" s="976">
        <v>8.7799999999999998E-4</v>
      </c>
      <c r="E19" s="977">
        <v>3.5799999999999997E-4</v>
      </c>
      <c r="F19" s="977">
        <v>4.37E-4</v>
      </c>
      <c r="G19" s="977">
        <v>3.9399999999999999E-3</v>
      </c>
      <c r="H19" s="977">
        <v>1.3780000000000001E-3</v>
      </c>
      <c r="I19" s="977">
        <v>7.36E-4</v>
      </c>
      <c r="J19" s="977">
        <v>1.196E-3</v>
      </c>
      <c r="K19" s="977">
        <v>3.7720000000000002E-3</v>
      </c>
      <c r="L19" s="977">
        <v>2.4600000000000002E-4</v>
      </c>
      <c r="M19" s="977">
        <v>2.0539999999999998E-3</v>
      </c>
      <c r="N19" s="977">
        <v>2.1610000000000002E-3</v>
      </c>
      <c r="O19" s="977">
        <v>1.0169999999999999E-3</v>
      </c>
      <c r="P19" s="977">
        <v>3.4200000000000002E-4</v>
      </c>
      <c r="Q19" s="977">
        <v>1.01298</v>
      </c>
      <c r="R19" s="977">
        <v>7.2490000000000002E-3</v>
      </c>
      <c r="S19" s="977">
        <v>6.2750000000000002E-3</v>
      </c>
      <c r="T19" s="977">
        <v>6.5389999999999997E-3</v>
      </c>
      <c r="U19" s="977">
        <v>5.5019999999999999E-3</v>
      </c>
      <c r="V19" s="977">
        <v>6.5250000000000004E-3</v>
      </c>
      <c r="W19" s="977">
        <v>6.2100000000000002E-3</v>
      </c>
      <c r="X19" s="977">
        <v>2.0999999999999999E-3</v>
      </c>
      <c r="Y19" s="977">
        <v>3.2320000000000001E-3</v>
      </c>
      <c r="Z19" s="977">
        <v>1.7155E-2</v>
      </c>
      <c r="AA19" s="977">
        <v>5.22E-4</v>
      </c>
      <c r="AB19" s="977">
        <v>1.201E-3</v>
      </c>
      <c r="AC19" s="977">
        <v>1.94E-4</v>
      </c>
      <c r="AD19" s="977">
        <v>7.2300000000000001E-4</v>
      </c>
      <c r="AE19" s="977">
        <v>1.83E-4</v>
      </c>
      <c r="AF19" s="977">
        <v>3.6099999999999999E-4</v>
      </c>
      <c r="AG19" s="977">
        <v>5.1999999999999995E-4</v>
      </c>
      <c r="AH19" s="977">
        <v>3.2200000000000002E-4</v>
      </c>
      <c r="AI19" s="977">
        <v>9.5E-4</v>
      </c>
      <c r="AJ19" s="977">
        <v>2.34E-4</v>
      </c>
      <c r="AK19" s="977">
        <v>2.41E-4</v>
      </c>
      <c r="AL19" s="977">
        <v>6.9700000000000003E-4</v>
      </c>
      <c r="AM19" s="977">
        <v>4.6999999999999999E-4</v>
      </c>
      <c r="AN19" s="977">
        <v>7.2199999999999999E-4</v>
      </c>
      <c r="AO19" s="977">
        <v>4.2099999999999999E-4</v>
      </c>
      <c r="AP19" s="977">
        <v>1.0549999999999999E-3</v>
      </c>
      <c r="AQ19" s="955">
        <v>1.1010979999999999</v>
      </c>
    </row>
    <row r="20" spans="2:43" ht="16.5" customHeight="1">
      <c r="B20" s="166" t="s">
        <v>28</v>
      </c>
      <c r="C20" s="234" t="s">
        <v>522</v>
      </c>
      <c r="D20" s="976">
        <v>9.9999999999999995E-7</v>
      </c>
      <c r="E20" s="977">
        <v>0</v>
      </c>
      <c r="F20" s="977">
        <v>0</v>
      </c>
      <c r="G20" s="977">
        <v>5.0000000000000004E-6</v>
      </c>
      <c r="H20" s="977">
        <v>9.9999999999999995E-7</v>
      </c>
      <c r="I20" s="977">
        <v>9.9999999999999995E-7</v>
      </c>
      <c r="J20" s="977">
        <v>9.9999999999999995E-7</v>
      </c>
      <c r="K20" s="977">
        <v>9.9999999999999995E-7</v>
      </c>
      <c r="L20" s="977">
        <v>9.9999999999999995E-7</v>
      </c>
      <c r="M20" s="977">
        <v>9.9999999999999995E-7</v>
      </c>
      <c r="N20" s="977">
        <v>9.9999999999999995E-7</v>
      </c>
      <c r="O20" s="977">
        <v>9.9999999999999995E-7</v>
      </c>
      <c r="P20" s="977">
        <v>9.9999999999999995E-7</v>
      </c>
      <c r="Q20" s="977">
        <v>1.9999999999999999E-6</v>
      </c>
      <c r="R20" s="977">
        <v>1.0002340000000001</v>
      </c>
      <c r="S20" s="977">
        <v>8.7000000000000001E-5</v>
      </c>
      <c r="T20" s="977">
        <v>1.7E-5</v>
      </c>
      <c r="U20" s="977">
        <v>5.0000000000000004E-6</v>
      </c>
      <c r="V20" s="977">
        <v>1.4E-5</v>
      </c>
      <c r="W20" s="977">
        <v>3.9999999999999998E-6</v>
      </c>
      <c r="X20" s="977">
        <v>1.9000000000000001E-5</v>
      </c>
      <c r="Y20" s="977">
        <v>9.0000000000000002E-6</v>
      </c>
      <c r="Z20" s="977">
        <v>1.0000000000000001E-5</v>
      </c>
      <c r="AA20" s="977">
        <v>9.9999999999999995E-7</v>
      </c>
      <c r="AB20" s="977">
        <v>2.0999999999999999E-5</v>
      </c>
      <c r="AC20" s="977">
        <v>9.9999999999999995E-7</v>
      </c>
      <c r="AD20" s="977">
        <v>9.9999999999999995E-7</v>
      </c>
      <c r="AE20" s="977">
        <v>9.9999999999999995E-7</v>
      </c>
      <c r="AF20" s="977">
        <v>0</v>
      </c>
      <c r="AG20" s="977">
        <v>1.9999999999999999E-6</v>
      </c>
      <c r="AH20" s="977">
        <v>1.9999999999999999E-6</v>
      </c>
      <c r="AI20" s="977">
        <v>1.9999999999999999E-6</v>
      </c>
      <c r="AJ20" s="977">
        <v>9.9999999999999995E-7</v>
      </c>
      <c r="AK20" s="977">
        <v>9.9999999999999995E-7</v>
      </c>
      <c r="AL20" s="977">
        <v>9.9999999999999995E-7</v>
      </c>
      <c r="AM20" s="977">
        <v>1.8E-5</v>
      </c>
      <c r="AN20" s="977">
        <v>9.9999999999999995E-7</v>
      </c>
      <c r="AO20" s="977">
        <v>9.9999999999999995E-7</v>
      </c>
      <c r="AP20" s="977">
        <v>9.9999999999999995E-7</v>
      </c>
      <c r="AQ20" s="955">
        <v>1.000472</v>
      </c>
    </row>
    <row r="21" spans="2:43" ht="16.5" customHeight="1">
      <c r="B21" s="166" t="s">
        <v>109</v>
      </c>
      <c r="C21" s="234" t="s">
        <v>523</v>
      </c>
      <c r="D21" s="976">
        <v>6.9999999999999994E-5</v>
      </c>
      <c r="E21" s="977">
        <v>6.7000000000000002E-5</v>
      </c>
      <c r="F21" s="977">
        <v>2.4000000000000001E-5</v>
      </c>
      <c r="G21" s="977">
        <v>2.6400000000000002E-4</v>
      </c>
      <c r="H21" s="977">
        <v>6.7000000000000002E-5</v>
      </c>
      <c r="I21" s="977">
        <v>6.9999999999999994E-5</v>
      </c>
      <c r="J21" s="977">
        <v>5.3999999999999998E-5</v>
      </c>
      <c r="K21" s="977">
        <v>8.7000000000000001E-5</v>
      </c>
      <c r="L21" s="977">
        <v>6.6000000000000005E-5</v>
      </c>
      <c r="M21" s="977">
        <v>3.6999999999999999E-4</v>
      </c>
      <c r="N21" s="977">
        <v>1.3100000000000001E-4</v>
      </c>
      <c r="O21" s="977">
        <v>1.16E-4</v>
      </c>
      <c r="P21" s="977">
        <v>3.4E-5</v>
      </c>
      <c r="Q21" s="977">
        <v>1.03E-4</v>
      </c>
      <c r="R21" s="977">
        <v>7.5799999999999999E-4</v>
      </c>
      <c r="S21" s="977">
        <v>1.0164359999999999</v>
      </c>
      <c r="T21" s="977">
        <v>1.44E-4</v>
      </c>
      <c r="U21" s="977">
        <v>3.4200000000000002E-4</v>
      </c>
      <c r="V21" s="977">
        <v>2.5599999999999999E-4</v>
      </c>
      <c r="W21" s="977">
        <v>1.3200000000000001E-4</v>
      </c>
      <c r="X21" s="977">
        <v>1.5699999999999999E-4</v>
      </c>
      <c r="Y21" s="977">
        <v>1.5799999999999999E-4</v>
      </c>
      <c r="Z21" s="977">
        <v>1.36E-4</v>
      </c>
      <c r="AA21" s="977">
        <v>1.1400000000000001E-4</v>
      </c>
      <c r="AB21" s="977">
        <v>2.1800000000000001E-4</v>
      </c>
      <c r="AC21" s="977">
        <v>9.0000000000000006E-5</v>
      </c>
      <c r="AD21" s="977">
        <v>1.13E-4</v>
      </c>
      <c r="AE21" s="977">
        <v>1.4300000000000001E-4</v>
      </c>
      <c r="AF21" s="977">
        <v>2.5000000000000001E-5</v>
      </c>
      <c r="AG21" s="977">
        <v>2.0699999999999999E-4</v>
      </c>
      <c r="AH21" s="977">
        <v>1.8100000000000001E-4</v>
      </c>
      <c r="AI21" s="977">
        <v>1.05E-4</v>
      </c>
      <c r="AJ21" s="977">
        <v>1.13E-4</v>
      </c>
      <c r="AK21" s="977">
        <v>6.0000000000000002E-5</v>
      </c>
      <c r="AL21" s="977">
        <v>1.06E-4</v>
      </c>
      <c r="AM21" s="977">
        <v>1.879E-3</v>
      </c>
      <c r="AN21" s="977">
        <v>6.3E-5</v>
      </c>
      <c r="AO21" s="977">
        <v>3.4999999999999997E-5</v>
      </c>
      <c r="AP21" s="977">
        <v>6.0000000000000002E-5</v>
      </c>
      <c r="AQ21" s="955">
        <v>1.023555</v>
      </c>
    </row>
    <row r="22" spans="2:43" ht="16.5" customHeight="1">
      <c r="B22" s="166" t="s">
        <v>110</v>
      </c>
      <c r="C22" s="234" t="s">
        <v>524</v>
      </c>
      <c r="D22" s="976">
        <v>2.5000000000000001E-5</v>
      </c>
      <c r="E22" s="977">
        <v>2.6999999999999999E-5</v>
      </c>
      <c r="F22" s="977">
        <v>1.1E-5</v>
      </c>
      <c r="G22" s="977">
        <v>3.1000000000000001E-5</v>
      </c>
      <c r="H22" s="977">
        <v>2.4000000000000001E-5</v>
      </c>
      <c r="I22" s="977">
        <v>2.6999999999999999E-5</v>
      </c>
      <c r="J22" s="977">
        <v>1.8E-5</v>
      </c>
      <c r="K22" s="977">
        <v>2.8E-5</v>
      </c>
      <c r="L22" s="977">
        <v>1.5999999999999999E-5</v>
      </c>
      <c r="M22" s="977">
        <v>1.9000000000000001E-5</v>
      </c>
      <c r="N22" s="977">
        <v>2.6999999999999999E-5</v>
      </c>
      <c r="O22" s="977">
        <v>1.5E-5</v>
      </c>
      <c r="P22" s="977">
        <v>1.0000000000000001E-5</v>
      </c>
      <c r="Q22" s="977">
        <v>1.7E-5</v>
      </c>
      <c r="R22" s="977">
        <v>1.7699999999999999E-4</v>
      </c>
      <c r="S22" s="977">
        <v>6.4700000000000001E-4</v>
      </c>
      <c r="T22" s="977">
        <v>1.0087999999999999</v>
      </c>
      <c r="U22" s="977">
        <v>2.0000000000000002E-5</v>
      </c>
      <c r="V22" s="977">
        <v>6.2000000000000003E-5</v>
      </c>
      <c r="W22" s="977">
        <v>7.8999999999999996E-5</v>
      </c>
      <c r="X22" s="977">
        <v>5.1999999999999997E-5</v>
      </c>
      <c r="Y22" s="977">
        <v>3.4999999999999997E-5</v>
      </c>
      <c r="Z22" s="977">
        <v>5.1E-5</v>
      </c>
      <c r="AA22" s="977">
        <v>3.1999999999999999E-5</v>
      </c>
      <c r="AB22" s="977">
        <v>6.3999999999999997E-5</v>
      </c>
      <c r="AC22" s="977">
        <v>3.4E-5</v>
      </c>
      <c r="AD22" s="977">
        <v>1.15E-4</v>
      </c>
      <c r="AE22" s="977">
        <v>4.8999999999999998E-5</v>
      </c>
      <c r="AF22" s="977">
        <v>7.9999999999999996E-6</v>
      </c>
      <c r="AG22" s="977">
        <v>6.3E-5</v>
      </c>
      <c r="AH22" s="977">
        <v>6.7999999999999999E-5</v>
      </c>
      <c r="AI22" s="977">
        <v>3.6200000000000002E-4</v>
      </c>
      <c r="AJ22" s="977">
        <v>3.8999999999999999E-5</v>
      </c>
      <c r="AK22" s="977">
        <v>1.119E-3</v>
      </c>
      <c r="AL22" s="977">
        <v>4.3999999999999999E-5</v>
      </c>
      <c r="AM22" s="977">
        <v>5.0299999999999997E-4</v>
      </c>
      <c r="AN22" s="977">
        <v>1.47E-4</v>
      </c>
      <c r="AO22" s="977">
        <v>2.4659999999999999E-3</v>
      </c>
      <c r="AP22" s="977">
        <v>5.1999999999999997E-5</v>
      </c>
      <c r="AQ22" s="955">
        <v>1.015385</v>
      </c>
    </row>
    <row r="23" spans="2:43" ht="16.5" customHeight="1">
      <c r="B23" s="166" t="s">
        <v>111</v>
      </c>
      <c r="C23" s="234" t="s">
        <v>525</v>
      </c>
      <c r="D23" s="976">
        <v>8.5000000000000006E-5</v>
      </c>
      <c r="E23" s="977">
        <v>6.8999999999999997E-5</v>
      </c>
      <c r="F23" s="977">
        <v>3.8999999999999999E-5</v>
      </c>
      <c r="G23" s="977">
        <v>1.27E-4</v>
      </c>
      <c r="H23" s="977">
        <v>8.7999999999999998E-5</v>
      </c>
      <c r="I23" s="977">
        <v>1.05E-4</v>
      </c>
      <c r="J23" s="977">
        <v>6.7000000000000002E-5</v>
      </c>
      <c r="K23" s="977">
        <v>1.0900000000000001E-4</v>
      </c>
      <c r="L23" s="977">
        <v>6.2000000000000003E-5</v>
      </c>
      <c r="M23" s="977">
        <v>7.2000000000000002E-5</v>
      </c>
      <c r="N23" s="977">
        <v>1.08E-4</v>
      </c>
      <c r="O23" s="977">
        <v>6.0000000000000002E-5</v>
      </c>
      <c r="P23" s="977">
        <v>6.3E-5</v>
      </c>
      <c r="Q23" s="977">
        <v>6.0999999999999999E-5</v>
      </c>
      <c r="R23" s="977">
        <v>4.0200000000000001E-4</v>
      </c>
      <c r="S23" s="977">
        <v>1.3680000000000001E-3</v>
      </c>
      <c r="T23" s="977">
        <v>1.5351E-2</v>
      </c>
      <c r="U23" s="977">
        <v>1.043706</v>
      </c>
      <c r="V23" s="977">
        <v>2.2745999999999999E-2</v>
      </c>
      <c r="W23" s="977">
        <v>3.6871000000000001E-2</v>
      </c>
      <c r="X23" s="977">
        <v>2.908E-3</v>
      </c>
      <c r="Y23" s="977">
        <v>3.189E-3</v>
      </c>
      <c r="Z23" s="977">
        <v>1.8599999999999999E-4</v>
      </c>
      <c r="AA23" s="977">
        <v>1.3999999999999999E-4</v>
      </c>
      <c r="AB23" s="977">
        <v>2.32E-4</v>
      </c>
      <c r="AC23" s="977">
        <v>1.22E-4</v>
      </c>
      <c r="AD23" s="977">
        <v>1.4999999999999999E-4</v>
      </c>
      <c r="AE23" s="977">
        <v>2.0000000000000001E-4</v>
      </c>
      <c r="AF23" s="977">
        <v>3.3000000000000003E-5</v>
      </c>
      <c r="AG23" s="977">
        <v>2.52E-4</v>
      </c>
      <c r="AH23" s="977">
        <v>3.28E-4</v>
      </c>
      <c r="AI23" s="977">
        <v>3.5199999999999999E-4</v>
      </c>
      <c r="AJ23" s="977">
        <v>2.32E-4</v>
      </c>
      <c r="AK23" s="977">
        <v>1.11E-4</v>
      </c>
      <c r="AL23" s="977">
        <v>1.6899999999999999E-4</v>
      </c>
      <c r="AM23" s="977">
        <v>2.2279999999999999E-3</v>
      </c>
      <c r="AN23" s="977">
        <v>9.2E-5</v>
      </c>
      <c r="AO23" s="977">
        <v>4.3990000000000001E-3</v>
      </c>
      <c r="AP23" s="977">
        <v>9.8999999999999994E-5</v>
      </c>
      <c r="AQ23" s="955">
        <v>1.1369819999999999</v>
      </c>
    </row>
    <row r="24" spans="2:43" ht="16.5" customHeight="1">
      <c r="B24" s="166" t="s">
        <v>113</v>
      </c>
      <c r="C24" s="234" t="s">
        <v>526</v>
      </c>
      <c r="D24" s="976">
        <v>0</v>
      </c>
      <c r="E24" s="977">
        <v>0</v>
      </c>
      <c r="F24" s="977">
        <v>0</v>
      </c>
      <c r="G24" s="977">
        <v>0</v>
      </c>
      <c r="H24" s="977">
        <v>0</v>
      </c>
      <c r="I24" s="977">
        <v>0</v>
      </c>
      <c r="J24" s="977">
        <v>0</v>
      </c>
      <c r="K24" s="977">
        <v>0</v>
      </c>
      <c r="L24" s="977">
        <v>0</v>
      </c>
      <c r="M24" s="977">
        <v>0</v>
      </c>
      <c r="N24" s="977">
        <v>0</v>
      </c>
      <c r="O24" s="977">
        <v>0</v>
      </c>
      <c r="P24" s="977">
        <v>0</v>
      </c>
      <c r="Q24" s="977">
        <v>0</v>
      </c>
      <c r="R24" s="977">
        <v>9.9999999999999995E-7</v>
      </c>
      <c r="S24" s="977">
        <v>3.9999999999999998E-6</v>
      </c>
      <c r="T24" s="977">
        <v>1.9999999999999999E-6</v>
      </c>
      <c r="U24" s="977">
        <v>9.9999999999999995E-7</v>
      </c>
      <c r="V24" s="977">
        <v>1.0000150000000001</v>
      </c>
      <c r="W24" s="977">
        <v>3.0000000000000001E-6</v>
      </c>
      <c r="X24" s="977">
        <v>5.0000000000000004E-6</v>
      </c>
      <c r="Y24" s="977">
        <v>9.9999999999999995E-7</v>
      </c>
      <c r="Z24" s="977">
        <v>9.9999999999999995E-7</v>
      </c>
      <c r="AA24" s="977">
        <v>0</v>
      </c>
      <c r="AB24" s="977">
        <v>0</v>
      </c>
      <c r="AC24" s="977">
        <v>0</v>
      </c>
      <c r="AD24" s="977">
        <v>0</v>
      </c>
      <c r="AE24" s="977">
        <v>0</v>
      </c>
      <c r="AF24" s="977">
        <v>0</v>
      </c>
      <c r="AG24" s="977">
        <v>0</v>
      </c>
      <c r="AH24" s="977">
        <v>0</v>
      </c>
      <c r="AI24" s="977">
        <v>0</v>
      </c>
      <c r="AJ24" s="977">
        <v>0</v>
      </c>
      <c r="AK24" s="977">
        <v>0</v>
      </c>
      <c r="AL24" s="977">
        <v>0</v>
      </c>
      <c r="AM24" s="977">
        <v>9.9999999999999995E-7</v>
      </c>
      <c r="AN24" s="977">
        <v>0</v>
      </c>
      <c r="AO24" s="977">
        <v>0</v>
      </c>
      <c r="AP24" s="977">
        <v>0</v>
      </c>
      <c r="AQ24" s="955">
        <v>1.0000370000000001</v>
      </c>
    </row>
    <row r="25" spans="2:43" ht="16.5" customHeight="1">
      <c r="B25" s="166" t="s">
        <v>114</v>
      </c>
      <c r="C25" s="234" t="s">
        <v>577</v>
      </c>
      <c r="D25" s="976">
        <v>0</v>
      </c>
      <c r="E25" s="977">
        <v>0</v>
      </c>
      <c r="F25" s="977">
        <v>0</v>
      </c>
      <c r="G25" s="977">
        <v>0</v>
      </c>
      <c r="H25" s="977">
        <v>0</v>
      </c>
      <c r="I25" s="977">
        <v>0</v>
      </c>
      <c r="J25" s="977">
        <v>0</v>
      </c>
      <c r="K25" s="977">
        <v>0</v>
      </c>
      <c r="L25" s="977">
        <v>0</v>
      </c>
      <c r="M25" s="977">
        <v>0</v>
      </c>
      <c r="N25" s="977">
        <v>0</v>
      </c>
      <c r="O25" s="977">
        <v>0</v>
      </c>
      <c r="P25" s="977">
        <v>0</v>
      </c>
      <c r="Q25" s="977">
        <v>0</v>
      </c>
      <c r="R25" s="977">
        <v>0</v>
      </c>
      <c r="S25" s="977">
        <v>0</v>
      </c>
      <c r="T25" s="977">
        <v>0</v>
      </c>
      <c r="U25" s="977">
        <v>0</v>
      </c>
      <c r="V25" s="977">
        <v>0</v>
      </c>
      <c r="W25" s="977">
        <v>1</v>
      </c>
      <c r="X25" s="977">
        <v>0</v>
      </c>
      <c r="Y25" s="977">
        <v>0</v>
      </c>
      <c r="Z25" s="977">
        <v>0</v>
      </c>
      <c r="AA25" s="977">
        <v>0</v>
      </c>
      <c r="AB25" s="977">
        <v>0</v>
      </c>
      <c r="AC25" s="977">
        <v>0</v>
      </c>
      <c r="AD25" s="977">
        <v>0</v>
      </c>
      <c r="AE25" s="977">
        <v>0</v>
      </c>
      <c r="AF25" s="977">
        <v>0</v>
      </c>
      <c r="AG25" s="977">
        <v>0</v>
      </c>
      <c r="AH25" s="977">
        <v>0</v>
      </c>
      <c r="AI25" s="977">
        <v>0</v>
      </c>
      <c r="AJ25" s="977">
        <v>0</v>
      </c>
      <c r="AK25" s="977">
        <v>0</v>
      </c>
      <c r="AL25" s="977">
        <v>0</v>
      </c>
      <c r="AM25" s="977">
        <v>0</v>
      </c>
      <c r="AN25" s="977">
        <v>0</v>
      </c>
      <c r="AO25" s="977">
        <v>0</v>
      </c>
      <c r="AP25" s="977">
        <v>0</v>
      </c>
      <c r="AQ25" s="955">
        <v>1</v>
      </c>
    </row>
    <row r="26" spans="2:43" ht="16.5" customHeight="1">
      <c r="B26" s="166" t="s">
        <v>115</v>
      </c>
      <c r="C26" s="234" t="s">
        <v>140</v>
      </c>
      <c r="D26" s="976">
        <v>1.1E-5</v>
      </c>
      <c r="E26" s="977">
        <v>6.9999999999999999E-6</v>
      </c>
      <c r="F26" s="977">
        <v>2.6600000000000001E-4</v>
      </c>
      <c r="G26" s="977">
        <v>1.7E-5</v>
      </c>
      <c r="H26" s="977">
        <v>1.0000000000000001E-5</v>
      </c>
      <c r="I26" s="977">
        <v>1.0000000000000001E-5</v>
      </c>
      <c r="J26" s="977">
        <v>6.9999999999999999E-6</v>
      </c>
      <c r="K26" s="977">
        <v>1.2E-5</v>
      </c>
      <c r="L26" s="977">
        <v>7.9999999999999996E-6</v>
      </c>
      <c r="M26" s="977">
        <v>7.9999999999999996E-6</v>
      </c>
      <c r="N26" s="977">
        <v>1.2999999999999999E-5</v>
      </c>
      <c r="O26" s="977">
        <v>6.9999999999999999E-6</v>
      </c>
      <c r="P26" s="977">
        <v>5.0000000000000004E-6</v>
      </c>
      <c r="Q26" s="977">
        <v>6.0000000000000002E-6</v>
      </c>
      <c r="R26" s="977">
        <v>6.9999999999999999E-6</v>
      </c>
      <c r="S26" s="977">
        <v>6.9999999999999999E-6</v>
      </c>
      <c r="T26" s="977">
        <v>6.9999999999999999E-6</v>
      </c>
      <c r="U26" s="977">
        <v>7.9999999999999996E-6</v>
      </c>
      <c r="V26" s="977">
        <v>7.9999999999999996E-6</v>
      </c>
      <c r="W26" s="977">
        <v>6.9999999999999999E-6</v>
      </c>
      <c r="X26" s="977">
        <v>1.002073</v>
      </c>
      <c r="Y26" s="977">
        <v>1.0000000000000001E-5</v>
      </c>
      <c r="Z26" s="977">
        <v>1.7E-5</v>
      </c>
      <c r="AA26" s="977">
        <v>1.5E-5</v>
      </c>
      <c r="AB26" s="977">
        <v>2.4000000000000001E-5</v>
      </c>
      <c r="AC26" s="977">
        <v>1.2999999999999999E-5</v>
      </c>
      <c r="AD26" s="977">
        <v>1.7E-5</v>
      </c>
      <c r="AE26" s="977">
        <v>1.9000000000000001E-5</v>
      </c>
      <c r="AF26" s="977">
        <v>3.0000000000000001E-6</v>
      </c>
      <c r="AG26" s="977">
        <v>6.2000000000000003E-5</v>
      </c>
      <c r="AH26" s="977">
        <v>2.4000000000000001E-5</v>
      </c>
      <c r="AI26" s="977">
        <v>5.1999999999999997E-5</v>
      </c>
      <c r="AJ26" s="977">
        <v>1.5999999999999999E-5</v>
      </c>
      <c r="AK26" s="977">
        <v>7.9999999999999996E-6</v>
      </c>
      <c r="AL26" s="977">
        <v>1.5E-5</v>
      </c>
      <c r="AM26" s="977">
        <v>2.4000000000000001E-4</v>
      </c>
      <c r="AN26" s="977">
        <v>1.0000000000000001E-5</v>
      </c>
      <c r="AO26" s="977">
        <v>6.0000000000000002E-6</v>
      </c>
      <c r="AP26" s="977">
        <v>1.2999999999999999E-5</v>
      </c>
      <c r="AQ26" s="955">
        <v>1.0030669999999999</v>
      </c>
    </row>
    <row r="27" spans="2:43" ht="16.5" customHeight="1">
      <c r="B27" s="166" t="s">
        <v>116</v>
      </c>
      <c r="C27" s="234" t="s">
        <v>112</v>
      </c>
      <c r="D27" s="976">
        <v>3.0699999999999998E-4</v>
      </c>
      <c r="E27" s="977">
        <v>6.2799999999999998E-4</v>
      </c>
      <c r="F27" s="977">
        <v>1.6980000000000001E-3</v>
      </c>
      <c r="G27" s="977">
        <v>7.3700000000000002E-4</v>
      </c>
      <c r="H27" s="977">
        <v>1.2639999999999999E-3</v>
      </c>
      <c r="I27" s="977">
        <v>4.8120000000000003E-3</v>
      </c>
      <c r="J27" s="977">
        <v>3.3409999999999998E-3</v>
      </c>
      <c r="K27" s="977">
        <v>1.1199999999999999E-3</v>
      </c>
      <c r="L27" s="977">
        <v>3.0499999999999999E-4</v>
      </c>
      <c r="M27" s="977">
        <v>8.9099999999999997E-4</v>
      </c>
      <c r="N27" s="977">
        <v>1.4430000000000001E-3</v>
      </c>
      <c r="O27" s="977">
        <v>1.042E-3</v>
      </c>
      <c r="P27" s="977">
        <v>7.0540000000000004E-3</v>
      </c>
      <c r="Q27" s="977">
        <v>3.28E-4</v>
      </c>
      <c r="R27" s="977">
        <v>2.7599999999999999E-4</v>
      </c>
      <c r="S27" s="977">
        <v>6.2E-4</v>
      </c>
      <c r="T27" s="977">
        <v>1.052E-3</v>
      </c>
      <c r="U27" s="977">
        <v>4.5399999999999998E-4</v>
      </c>
      <c r="V27" s="977">
        <v>7.18E-4</v>
      </c>
      <c r="W27" s="977">
        <v>1.2780000000000001E-3</v>
      </c>
      <c r="X27" s="977">
        <v>2.9300000000000002E-4</v>
      </c>
      <c r="Y27" s="977">
        <v>1.012678</v>
      </c>
      <c r="Z27" s="977">
        <v>7.5699999999999997E-4</v>
      </c>
      <c r="AA27" s="977">
        <v>1.387E-3</v>
      </c>
      <c r="AB27" s="977">
        <v>9.8799999999999995E-4</v>
      </c>
      <c r="AC27" s="977">
        <v>1.163E-3</v>
      </c>
      <c r="AD27" s="977">
        <v>1.2310000000000001E-3</v>
      </c>
      <c r="AE27" s="977">
        <v>2.7390000000000001E-3</v>
      </c>
      <c r="AF27" s="977">
        <v>2.05E-4</v>
      </c>
      <c r="AG27" s="977">
        <v>5.6400000000000005E-4</v>
      </c>
      <c r="AH27" s="977">
        <v>3.4020000000000001E-3</v>
      </c>
      <c r="AI27" s="977">
        <v>1.322E-3</v>
      </c>
      <c r="AJ27" s="977">
        <v>2.3019999999999998E-3</v>
      </c>
      <c r="AK27" s="977">
        <v>8.4199999999999998E-4</v>
      </c>
      <c r="AL27" s="977">
        <v>6.1570000000000001E-3</v>
      </c>
      <c r="AM27" s="977">
        <v>1.387E-3</v>
      </c>
      <c r="AN27" s="977">
        <v>1.196E-3</v>
      </c>
      <c r="AO27" s="977">
        <v>2.0639000000000001E-2</v>
      </c>
      <c r="AP27" s="977">
        <v>5.0500000000000002E-4</v>
      </c>
      <c r="AQ27" s="955">
        <v>1.089124</v>
      </c>
    </row>
    <row r="28" spans="2:43" ht="16.5" customHeight="1">
      <c r="B28" s="166" t="s">
        <v>117</v>
      </c>
      <c r="C28" s="234" t="s">
        <v>18</v>
      </c>
      <c r="D28" s="976">
        <v>5.9810000000000002E-3</v>
      </c>
      <c r="E28" s="977">
        <v>1.462E-3</v>
      </c>
      <c r="F28" s="977">
        <v>8.0000000000000004E-4</v>
      </c>
      <c r="G28" s="977">
        <v>6.5640000000000004E-3</v>
      </c>
      <c r="H28" s="977">
        <v>2.918E-3</v>
      </c>
      <c r="I28" s="977">
        <v>3.8289999999999999E-3</v>
      </c>
      <c r="J28" s="977">
        <v>7.0260000000000001E-3</v>
      </c>
      <c r="K28" s="977">
        <v>4.052E-3</v>
      </c>
      <c r="L28" s="977">
        <v>8.3300000000000006E-3</v>
      </c>
      <c r="M28" s="977">
        <v>6.1760000000000001E-3</v>
      </c>
      <c r="N28" s="977">
        <v>9.2420000000000002E-3</v>
      </c>
      <c r="O28" s="977">
        <v>7.4390000000000003E-3</v>
      </c>
      <c r="P28" s="977">
        <v>8.1119999999999994E-3</v>
      </c>
      <c r="Q28" s="977">
        <v>5.8859999999999997E-3</v>
      </c>
      <c r="R28" s="977">
        <v>3.9620000000000002E-3</v>
      </c>
      <c r="S28" s="977">
        <v>3.3579999999999999E-3</v>
      </c>
      <c r="T28" s="977">
        <v>3.2269999999999998E-3</v>
      </c>
      <c r="U28" s="977">
        <v>7.1500000000000001E-3</v>
      </c>
      <c r="V28" s="977">
        <v>3.65E-3</v>
      </c>
      <c r="W28" s="977">
        <v>3.509E-3</v>
      </c>
      <c r="X28" s="977">
        <v>1.647E-3</v>
      </c>
      <c r="Y28" s="977">
        <v>3.9179999999999996E-3</v>
      </c>
      <c r="Z28" s="977">
        <v>1.0022169999999999</v>
      </c>
      <c r="AA28" s="977">
        <v>2.0705999999999999E-2</v>
      </c>
      <c r="AB28" s="977">
        <v>5.5002000000000002E-2</v>
      </c>
      <c r="AC28" s="977">
        <v>5.6750000000000004E-3</v>
      </c>
      <c r="AD28" s="977">
        <v>6.6360000000000004E-3</v>
      </c>
      <c r="AE28" s="977">
        <v>5.2620000000000002E-3</v>
      </c>
      <c r="AF28" s="977">
        <v>1.6105000000000001E-2</v>
      </c>
      <c r="AG28" s="977">
        <v>1.2068000000000001E-2</v>
      </c>
      <c r="AH28" s="977">
        <v>7.169E-3</v>
      </c>
      <c r="AI28" s="977">
        <v>9.8670000000000008E-3</v>
      </c>
      <c r="AJ28" s="977">
        <v>7.6620000000000004E-3</v>
      </c>
      <c r="AK28" s="977">
        <v>4.365E-3</v>
      </c>
      <c r="AL28" s="977">
        <v>3.6619999999999999E-3</v>
      </c>
      <c r="AM28" s="977">
        <v>3.0969999999999999E-3</v>
      </c>
      <c r="AN28" s="977">
        <v>5.6030000000000003E-3</v>
      </c>
      <c r="AO28" s="977">
        <v>2.101E-3</v>
      </c>
      <c r="AP28" s="977">
        <v>1.6916E-2</v>
      </c>
      <c r="AQ28" s="955">
        <v>1.292349</v>
      </c>
    </row>
    <row r="29" spans="2:43" ht="16.5" customHeight="1">
      <c r="B29" s="166" t="s">
        <v>118</v>
      </c>
      <c r="C29" s="234" t="s">
        <v>141</v>
      </c>
      <c r="D29" s="976">
        <v>1.3377999999999999E-2</v>
      </c>
      <c r="E29" s="977">
        <v>7.5750000000000001E-3</v>
      </c>
      <c r="F29" s="977">
        <v>3.784E-3</v>
      </c>
      <c r="G29" s="977">
        <v>4.3881999999999997E-2</v>
      </c>
      <c r="H29" s="977">
        <v>1.5422999999999999E-2</v>
      </c>
      <c r="I29" s="977">
        <v>1.8356999999999998E-2</v>
      </c>
      <c r="J29" s="977">
        <v>4.8238999999999997E-2</v>
      </c>
      <c r="K29" s="977">
        <v>2.1687999999999999E-2</v>
      </c>
      <c r="L29" s="977">
        <v>1.8713E-2</v>
      </c>
      <c r="M29" s="977">
        <v>2.6582000000000001E-2</v>
      </c>
      <c r="N29" s="977">
        <v>3.8582999999999999E-2</v>
      </c>
      <c r="O29" s="977">
        <v>7.2491E-2</v>
      </c>
      <c r="P29" s="977">
        <v>9.5140000000000002E-2</v>
      </c>
      <c r="Q29" s="977">
        <v>1.8376E-2</v>
      </c>
      <c r="R29" s="977">
        <v>1.7339E-2</v>
      </c>
      <c r="S29" s="977">
        <v>1.2297000000000001E-2</v>
      </c>
      <c r="T29" s="977">
        <v>1.4253E-2</v>
      </c>
      <c r="U29" s="977">
        <v>2.5836999999999999E-2</v>
      </c>
      <c r="V29" s="977">
        <v>1.0985E-2</v>
      </c>
      <c r="W29" s="977">
        <v>7.7039999999999999E-3</v>
      </c>
      <c r="X29" s="977">
        <v>1.3705999999999999E-2</v>
      </c>
      <c r="Y29" s="977">
        <v>1.9328999999999999E-2</v>
      </c>
      <c r="Z29" s="977">
        <v>5.5989999999999998E-3</v>
      </c>
      <c r="AA29" s="977">
        <v>1.104517</v>
      </c>
      <c r="AB29" s="977">
        <v>5.3150000000000003E-2</v>
      </c>
      <c r="AC29" s="977">
        <v>6.3440999999999997E-2</v>
      </c>
      <c r="AD29" s="977">
        <v>2.7661999999999999E-2</v>
      </c>
      <c r="AE29" s="977">
        <v>6.9049999999999997E-3</v>
      </c>
      <c r="AF29" s="977">
        <v>2.336E-3</v>
      </c>
      <c r="AG29" s="977">
        <v>8.6110000000000006E-3</v>
      </c>
      <c r="AH29" s="977">
        <v>1.1079E-2</v>
      </c>
      <c r="AI29" s="977">
        <v>1.2852000000000001E-2</v>
      </c>
      <c r="AJ29" s="977">
        <v>1.6798E-2</v>
      </c>
      <c r="AK29" s="977">
        <v>1.3944E-2</v>
      </c>
      <c r="AL29" s="977">
        <v>5.9360000000000003E-3</v>
      </c>
      <c r="AM29" s="977">
        <v>7.2500000000000004E-3</v>
      </c>
      <c r="AN29" s="977">
        <v>3.2069E-2</v>
      </c>
      <c r="AO29" s="977">
        <v>8.5850000000000006E-3</v>
      </c>
      <c r="AP29" s="977">
        <v>5.8320000000000004E-3</v>
      </c>
      <c r="AQ29" s="955">
        <v>1.9502269999999999</v>
      </c>
    </row>
    <row r="30" spans="2:43" ht="16.5" customHeight="1">
      <c r="B30" s="166" t="s">
        <v>119</v>
      </c>
      <c r="C30" s="234" t="s">
        <v>527</v>
      </c>
      <c r="D30" s="976">
        <v>9.5399999999999999E-4</v>
      </c>
      <c r="E30" s="977">
        <v>7.6599999999999997E-4</v>
      </c>
      <c r="F30" s="977">
        <v>3.7399999999999998E-4</v>
      </c>
      <c r="G30" s="977">
        <v>4.1269999999999996E-3</v>
      </c>
      <c r="H30" s="977">
        <v>2.7560000000000002E-3</v>
      </c>
      <c r="I30" s="977">
        <v>1.6329999999999999E-3</v>
      </c>
      <c r="J30" s="977">
        <v>4.2129999999999997E-3</v>
      </c>
      <c r="K30" s="977">
        <v>4.261E-3</v>
      </c>
      <c r="L30" s="977">
        <v>1.0690000000000001E-3</v>
      </c>
      <c r="M30" s="977">
        <v>1.1150000000000001E-3</v>
      </c>
      <c r="N30" s="977">
        <v>1.704E-3</v>
      </c>
      <c r="O30" s="977">
        <v>1.8309999999999999E-3</v>
      </c>
      <c r="P30" s="977">
        <v>1.691E-3</v>
      </c>
      <c r="Q30" s="977">
        <v>8.34E-4</v>
      </c>
      <c r="R30" s="977">
        <v>1.2819999999999999E-3</v>
      </c>
      <c r="S30" s="977">
        <v>1.0219999999999999E-3</v>
      </c>
      <c r="T30" s="977">
        <v>8.4000000000000003E-4</v>
      </c>
      <c r="U30" s="977">
        <v>1.5089999999999999E-3</v>
      </c>
      <c r="V30" s="977">
        <v>8.5700000000000001E-4</v>
      </c>
      <c r="W30" s="977">
        <v>3.6000000000000002E-4</v>
      </c>
      <c r="X30" s="977">
        <v>5.7899999999999998E-4</v>
      </c>
      <c r="Y30" s="977">
        <v>1.436E-3</v>
      </c>
      <c r="Z30" s="977">
        <v>1.4809999999999999E-3</v>
      </c>
      <c r="AA30" s="977">
        <v>1.0920000000000001E-3</v>
      </c>
      <c r="AB30" s="977">
        <v>1.0920909999999999</v>
      </c>
      <c r="AC30" s="977">
        <v>9.4059999999999994E-3</v>
      </c>
      <c r="AD30" s="977">
        <v>4.0720000000000001E-3</v>
      </c>
      <c r="AE30" s="977">
        <v>1.941E-3</v>
      </c>
      <c r="AF30" s="977">
        <v>3.8400000000000001E-4</v>
      </c>
      <c r="AG30" s="977">
        <v>6.2940000000000001E-3</v>
      </c>
      <c r="AH30" s="977">
        <v>4.4219999999999997E-3</v>
      </c>
      <c r="AI30" s="977">
        <v>4.8630000000000001E-3</v>
      </c>
      <c r="AJ30" s="977">
        <v>1.0274999999999999E-2</v>
      </c>
      <c r="AK30" s="977">
        <v>5.646E-3</v>
      </c>
      <c r="AL30" s="977">
        <v>2.934E-3</v>
      </c>
      <c r="AM30" s="977">
        <v>1.7880000000000001E-3</v>
      </c>
      <c r="AN30" s="977">
        <v>1.0495000000000001E-2</v>
      </c>
      <c r="AO30" s="977">
        <v>1.1739999999999999E-3</v>
      </c>
      <c r="AP30" s="977">
        <v>2.0089999999999999E-3</v>
      </c>
      <c r="AQ30" s="955">
        <v>1.1955769999999999</v>
      </c>
    </row>
    <row r="31" spans="2:43" ht="16.5" customHeight="1">
      <c r="B31" s="166" t="s">
        <v>120</v>
      </c>
      <c r="C31" s="234" t="s">
        <v>528</v>
      </c>
      <c r="D31" s="976">
        <v>9.1100000000000003E-4</v>
      </c>
      <c r="E31" s="977">
        <v>6.4400000000000004E-4</v>
      </c>
      <c r="F31" s="977">
        <v>4.5899999999999999E-4</v>
      </c>
      <c r="G31" s="977">
        <v>4.4559999999999999E-3</v>
      </c>
      <c r="H31" s="977">
        <v>2.2130000000000001E-3</v>
      </c>
      <c r="I31" s="977">
        <v>1.351E-3</v>
      </c>
      <c r="J31" s="977">
        <v>2.4550000000000002E-3</v>
      </c>
      <c r="K31" s="977">
        <v>4.143E-3</v>
      </c>
      <c r="L31" s="977">
        <v>9.0200000000000002E-4</v>
      </c>
      <c r="M31" s="977">
        <v>8.0900000000000004E-4</v>
      </c>
      <c r="N31" s="977">
        <v>4.2599999999999999E-3</v>
      </c>
      <c r="O31" s="977">
        <v>1.585E-3</v>
      </c>
      <c r="P31" s="977">
        <v>1.7899999999999999E-3</v>
      </c>
      <c r="Q31" s="977">
        <v>8.0000000000000004E-4</v>
      </c>
      <c r="R31" s="977">
        <v>1.0690000000000001E-3</v>
      </c>
      <c r="S31" s="977">
        <v>5.5500000000000005E-4</v>
      </c>
      <c r="T31" s="977">
        <v>8.7000000000000001E-4</v>
      </c>
      <c r="U31" s="977">
        <v>1.6949999999999999E-3</v>
      </c>
      <c r="V31" s="977">
        <v>8.9899999999999995E-4</v>
      </c>
      <c r="W31" s="977">
        <v>7.5199999999999996E-4</v>
      </c>
      <c r="X31" s="977">
        <v>5.71E-4</v>
      </c>
      <c r="Y31" s="977">
        <v>1.219E-3</v>
      </c>
      <c r="Z31" s="977">
        <v>3.9410000000000001E-3</v>
      </c>
      <c r="AA31" s="977">
        <v>1.6844000000000001E-2</v>
      </c>
      <c r="AB31" s="977">
        <v>4.8780000000000004E-3</v>
      </c>
      <c r="AC31" s="977">
        <v>1.0016499999999999</v>
      </c>
      <c r="AD31" s="977">
        <v>2.9589999999999998E-3</v>
      </c>
      <c r="AE31" s="977">
        <v>5.6280000000000002E-3</v>
      </c>
      <c r="AF31" s="977">
        <v>5.1400000000000003E-4</v>
      </c>
      <c r="AG31" s="977">
        <v>4.7089999999999996E-3</v>
      </c>
      <c r="AH31" s="977">
        <v>1.1346999999999999E-2</v>
      </c>
      <c r="AI31" s="977">
        <v>3.1866999999999999E-2</v>
      </c>
      <c r="AJ31" s="977">
        <v>9.0629999999999999E-3</v>
      </c>
      <c r="AK31" s="977">
        <v>5.8069999999999997E-3</v>
      </c>
      <c r="AL31" s="977">
        <v>1.2149999999999999E-3</v>
      </c>
      <c r="AM31" s="977">
        <v>3.3630000000000001E-3</v>
      </c>
      <c r="AN31" s="977">
        <v>2.2898000000000002E-2</v>
      </c>
      <c r="AO31" s="977">
        <v>8.2700000000000004E-4</v>
      </c>
      <c r="AP31" s="977">
        <v>1.6066E-2</v>
      </c>
      <c r="AQ31" s="955">
        <v>1.1779839999999999</v>
      </c>
    </row>
    <row r="32" spans="2:43" ht="16.5" customHeight="1">
      <c r="B32" s="166" t="s">
        <v>121</v>
      </c>
      <c r="C32" s="234" t="s">
        <v>19</v>
      </c>
      <c r="D32" s="976">
        <v>3.3180000000000001E-2</v>
      </c>
      <c r="E32" s="977">
        <v>1.2177E-2</v>
      </c>
      <c r="F32" s="977">
        <v>2.146E-2</v>
      </c>
      <c r="G32" s="977">
        <v>1.0614E-2</v>
      </c>
      <c r="H32" s="977">
        <v>4.0937000000000001E-2</v>
      </c>
      <c r="I32" s="977">
        <v>4.6517999999999997E-2</v>
      </c>
      <c r="J32" s="977">
        <v>3.9774999999999998E-2</v>
      </c>
      <c r="K32" s="977">
        <v>2.9669000000000001E-2</v>
      </c>
      <c r="L32" s="977">
        <v>1.4344000000000001E-2</v>
      </c>
      <c r="M32" s="977">
        <v>3.1385000000000003E-2</v>
      </c>
      <c r="N32" s="977">
        <v>2.0032000000000001E-2</v>
      </c>
      <c r="O32" s="977">
        <v>1.5633000000000001E-2</v>
      </c>
      <c r="P32" s="977">
        <v>7.4960000000000001E-3</v>
      </c>
      <c r="Q32" s="977">
        <v>1.7443E-2</v>
      </c>
      <c r="R32" s="977">
        <v>2.1122999999999999E-2</v>
      </c>
      <c r="S32" s="977">
        <v>2.2925999999999998E-2</v>
      </c>
      <c r="T32" s="977">
        <v>3.0313E-2</v>
      </c>
      <c r="U32" s="977">
        <v>2.2918999999999998E-2</v>
      </c>
      <c r="V32" s="977">
        <v>3.0304000000000001E-2</v>
      </c>
      <c r="W32" s="977">
        <v>2.8417000000000001E-2</v>
      </c>
      <c r="X32" s="977">
        <v>2.6438E-2</v>
      </c>
      <c r="Y32" s="977">
        <v>4.3979999999999998E-2</v>
      </c>
      <c r="Z32" s="977">
        <v>2.8018999999999999E-2</v>
      </c>
      <c r="AA32" s="977">
        <v>5.0340000000000003E-3</v>
      </c>
      <c r="AB32" s="977">
        <v>1.472E-2</v>
      </c>
      <c r="AC32" s="977">
        <v>1.2378E-2</v>
      </c>
      <c r="AD32" s="977">
        <v>1.0087489999999999</v>
      </c>
      <c r="AE32" s="977">
        <v>5.8609999999999999E-3</v>
      </c>
      <c r="AF32" s="977">
        <v>1.6440000000000001E-3</v>
      </c>
      <c r="AG32" s="977">
        <v>2.3501000000000001E-2</v>
      </c>
      <c r="AH32" s="977">
        <v>8.5050000000000004E-3</v>
      </c>
      <c r="AI32" s="977">
        <v>7.424E-3</v>
      </c>
      <c r="AJ32" s="977">
        <v>1.0349000000000001E-2</v>
      </c>
      <c r="AK32" s="977">
        <v>2.5683999999999998E-2</v>
      </c>
      <c r="AL32" s="977">
        <v>2.3349999999999999E-2</v>
      </c>
      <c r="AM32" s="977">
        <v>1.5213000000000001E-2</v>
      </c>
      <c r="AN32" s="977">
        <v>3.7204000000000001E-2</v>
      </c>
      <c r="AO32" s="977">
        <v>0.13345299999999999</v>
      </c>
      <c r="AP32" s="977">
        <v>5.1789999999999996E-3</v>
      </c>
      <c r="AQ32" s="955">
        <v>1.933349</v>
      </c>
    </row>
    <row r="33" spans="2:43" ht="16.5" customHeight="1">
      <c r="B33" s="166" t="s">
        <v>122</v>
      </c>
      <c r="C33" s="234" t="s">
        <v>20</v>
      </c>
      <c r="D33" s="976">
        <v>9.5630000000000003E-3</v>
      </c>
      <c r="E33" s="977">
        <v>1.3746E-2</v>
      </c>
      <c r="F33" s="977">
        <v>1.1008E-2</v>
      </c>
      <c r="G33" s="977">
        <v>4.582E-2</v>
      </c>
      <c r="H33" s="977">
        <v>1.0002E-2</v>
      </c>
      <c r="I33" s="977">
        <v>2.1304E-2</v>
      </c>
      <c r="J33" s="977">
        <v>1.3046E-2</v>
      </c>
      <c r="K33" s="977">
        <v>1.0370000000000001E-2</v>
      </c>
      <c r="L33" s="977">
        <v>4.6129999999999999E-3</v>
      </c>
      <c r="M33" s="977">
        <v>6.7450000000000001E-3</v>
      </c>
      <c r="N33" s="977">
        <v>1.4135E-2</v>
      </c>
      <c r="O33" s="977">
        <v>9.4669999999999997E-3</v>
      </c>
      <c r="P33" s="977">
        <v>9.9640000000000006E-3</v>
      </c>
      <c r="Q33" s="977">
        <v>1.3088000000000001E-2</v>
      </c>
      <c r="R33" s="977">
        <v>8.3079999999999994E-3</v>
      </c>
      <c r="S33" s="977">
        <v>8.1989999999999997E-3</v>
      </c>
      <c r="T33" s="977">
        <v>1.5245E-2</v>
      </c>
      <c r="U33" s="977">
        <v>8.711E-3</v>
      </c>
      <c r="V33" s="977">
        <v>8.5859999999999999E-3</v>
      </c>
      <c r="W33" s="977">
        <v>6.4879999999999998E-3</v>
      </c>
      <c r="X33" s="977">
        <v>5.3810000000000004E-3</v>
      </c>
      <c r="Y33" s="977">
        <v>2.2841E-2</v>
      </c>
      <c r="Z33" s="977">
        <v>1.4071E-2</v>
      </c>
      <c r="AA33" s="977">
        <v>2.3921999999999999E-2</v>
      </c>
      <c r="AB33" s="977">
        <v>2.1079000000000001E-2</v>
      </c>
      <c r="AC33" s="977">
        <v>2.5492000000000001E-2</v>
      </c>
      <c r="AD33" s="977">
        <v>2.2246999999999999E-2</v>
      </c>
      <c r="AE33" s="977">
        <v>1.0737300000000001</v>
      </c>
      <c r="AF33" s="977">
        <v>6.6566E-2</v>
      </c>
      <c r="AG33" s="977">
        <v>2.9461000000000001E-2</v>
      </c>
      <c r="AH33" s="977">
        <v>1.1096999999999999E-2</v>
      </c>
      <c r="AI33" s="977">
        <v>1.7180999999999998E-2</v>
      </c>
      <c r="AJ33" s="977">
        <v>1.095E-2</v>
      </c>
      <c r="AK33" s="977">
        <v>1.0541999999999999E-2</v>
      </c>
      <c r="AL33" s="977">
        <v>2.4202000000000001E-2</v>
      </c>
      <c r="AM33" s="977">
        <v>1.1088000000000001E-2</v>
      </c>
      <c r="AN33" s="977">
        <v>1.7246999999999998E-2</v>
      </c>
      <c r="AO33" s="977">
        <v>5.7499999999999999E-3</v>
      </c>
      <c r="AP33" s="977">
        <v>3.5165000000000002E-2</v>
      </c>
      <c r="AQ33" s="955">
        <v>1.6964220000000001</v>
      </c>
    </row>
    <row r="34" spans="2:43" ht="16.5" customHeight="1">
      <c r="B34" s="166" t="s">
        <v>123</v>
      </c>
      <c r="C34" s="234" t="s">
        <v>21</v>
      </c>
      <c r="D34" s="976">
        <v>3.5720000000000001E-3</v>
      </c>
      <c r="E34" s="977">
        <v>3.9379999999999997E-3</v>
      </c>
      <c r="F34" s="977">
        <v>2.8900000000000002E-3</v>
      </c>
      <c r="G34" s="977">
        <v>2.1430000000000001E-2</v>
      </c>
      <c r="H34" s="977">
        <v>6.9740000000000002E-3</v>
      </c>
      <c r="I34" s="977">
        <v>9.1500000000000001E-3</v>
      </c>
      <c r="J34" s="977">
        <v>5.6119999999999998E-3</v>
      </c>
      <c r="K34" s="977">
        <v>7.2859999999999999E-3</v>
      </c>
      <c r="L34" s="977">
        <v>4.5009999999999998E-3</v>
      </c>
      <c r="M34" s="977">
        <v>6.4079999999999996E-3</v>
      </c>
      <c r="N34" s="977">
        <v>7.8300000000000002E-3</v>
      </c>
      <c r="O34" s="977">
        <v>4.4169999999999999E-3</v>
      </c>
      <c r="P34" s="977">
        <v>2.8579999999999999E-3</v>
      </c>
      <c r="Q34" s="977">
        <v>7.1289999999999999E-3</v>
      </c>
      <c r="R34" s="977">
        <v>5.9610000000000002E-3</v>
      </c>
      <c r="S34" s="977">
        <v>5.3080000000000002E-3</v>
      </c>
      <c r="T34" s="977">
        <v>4.5580000000000004E-3</v>
      </c>
      <c r="U34" s="977">
        <v>4.0359999999999997E-3</v>
      </c>
      <c r="V34" s="977">
        <v>4.0629999999999998E-3</v>
      </c>
      <c r="W34" s="977">
        <v>4.1840000000000002E-3</v>
      </c>
      <c r="X34" s="977">
        <v>2.3240000000000001E-3</v>
      </c>
      <c r="Y34" s="977">
        <v>7.646E-3</v>
      </c>
      <c r="Z34" s="977">
        <v>7.2319999999999997E-3</v>
      </c>
      <c r="AA34" s="977">
        <v>9.1380000000000003E-3</v>
      </c>
      <c r="AB34" s="977">
        <v>5.1070000000000004E-3</v>
      </c>
      <c r="AC34" s="977">
        <v>4.8199999999999996E-3</v>
      </c>
      <c r="AD34" s="977">
        <v>3.7884000000000001E-2</v>
      </c>
      <c r="AE34" s="977">
        <v>2.0056999999999998E-2</v>
      </c>
      <c r="AF34" s="977">
        <v>1.0365880000000001</v>
      </c>
      <c r="AG34" s="977">
        <v>2.6838999999999998E-2</v>
      </c>
      <c r="AH34" s="977">
        <v>2.1658E-2</v>
      </c>
      <c r="AI34" s="977">
        <v>5.5339999999999999E-3</v>
      </c>
      <c r="AJ34" s="977">
        <v>7.4339999999999996E-3</v>
      </c>
      <c r="AK34" s="977">
        <v>1.9009999999999999E-2</v>
      </c>
      <c r="AL34" s="977">
        <v>2.0687000000000001E-2</v>
      </c>
      <c r="AM34" s="977">
        <v>1.2911000000000001E-2</v>
      </c>
      <c r="AN34" s="977">
        <v>3.603E-2</v>
      </c>
      <c r="AO34" s="977">
        <v>6.6379999999999998E-3</v>
      </c>
      <c r="AP34" s="977">
        <v>2.0756E-2</v>
      </c>
      <c r="AQ34" s="955">
        <v>1.4303999999999999</v>
      </c>
    </row>
    <row r="35" spans="2:43" ht="16.5" customHeight="1">
      <c r="B35" s="166" t="s">
        <v>124</v>
      </c>
      <c r="C35" s="234" t="s">
        <v>529</v>
      </c>
      <c r="D35" s="976">
        <v>5.2767000000000001E-2</v>
      </c>
      <c r="E35" s="977">
        <v>5.6691999999999999E-2</v>
      </c>
      <c r="F35" s="977">
        <v>3.2335999999999997E-2</v>
      </c>
      <c r="G35" s="977">
        <v>0.11401500000000001</v>
      </c>
      <c r="H35" s="977">
        <v>3.9539999999999999E-2</v>
      </c>
      <c r="I35" s="977">
        <v>2.3864E-2</v>
      </c>
      <c r="J35" s="977">
        <v>4.4857000000000001E-2</v>
      </c>
      <c r="K35" s="977">
        <v>2.4723999999999999E-2</v>
      </c>
      <c r="L35" s="977">
        <v>5.5363999999999997E-2</v>
      </c>
      <c r="M35" s="977">
        <v>1.8870000000000001E-2</v>
      </c>
      <c r="N35" s="977">
        <v>6.3307000000000002E-2</v>
      </c>
      <c r="O35" s="977">
        <v>2.6783999999999999E-2</v>
      </c>
      <c r="P35" s="977">
        <v>3.0263000000000002E-2</v>
      </c>
      <c r="Q35" s="977">
        <v>2.5423000000000001E-2</v>
      </c>
      <c r="R35" s="977">
        <v>1.9730000000000001E-2</v>
      </c>
      <c r="S35" s="977">
        <v>1.7486999999999999E-2</v>
      </c>
      <c r="T35" s="977">
        <v>2.3810000000000001E-2</v>
      </c>
      <c r="U35" s="977">
        <v>1.5837E-2</v>
      </c>
      <c r="V35" s="977">
        <v>1.9698E-2</v>
      </c>
      <c r="W35" s="977">
        <v>1.6164000000000001E-2</v>
      </c>
      <c r="X35" s="977">
        <v>1.5007E-2</v>
      </c>
      <c r="Y35" s="977">
        <v>7.6785999999999993E-2</v>
      </c>
      <c r="Z35" s="977">
        <v>3.6582000000000003E-2</v>
      </c>
      <c r="AA35" s="977">
        <v>2.5384E-2</v>
      </c>
      <c r="AB35" s="977">
        <v>2.5049999999999999E-2</v>
      </c>
      <c r="AC35" s="977">
        <v>6.0560999999999997E-2</v>
      </c>
      <c r="AD35" s="977">
        <v>9.3460000000000001E-2</v>
      </c>
      <c r="AE35" s="977">
        <v>3.0771E-2</v>
      </c>
      <c r="AF35" s="977">
        <v>4.0549999999999996E-3</v>
      </c>
      <c r="AG35" s="977">
        <v>1.0768249999999999</v>
      </c>
      <c r="AH35" s="977">
        <v>2.3359999999999999E-2</v>
      </c>
      <c r="AI35" s="977">
        <v>2.8646999999999999E-2</v>
      </c>
      <c r="AJ35" s="977">
        <v>2.6353000000000001E-2</v>
      </c>
      <c r="AK35" s="977">
        <v>1.7696E-2</v>
      </c>
      <c r="AL35" s="977">
        <v>3.5492999999999997E-2</v>
      </c>
      <c r="AM35" s="977">
        <v>1.6768999999999999E-2</v>
      </c>
      <c r="AN35" s="977">
        <v>3.7413000000000002E-2</v>
      </c>
      <c r="AO35" s="977">
        <v>6.2576999999999994E-2</v>
      </c>
      <c r="AP35" s="977">
        <v>4.3892E-2</v>
      </c>
      <c r="AQ35" s="955">
        <v>2.4582099999999998</v>
      </c>
    </row>
    <row r="36" spans="2:43" ht="16.5" customHeight="1">
      <c r="B36" s="166" t="s">
        <v>125</v>
      </c>
      <c r="C36" s="234" t="s">
        <v>530</v>
      </c>
      <c r="D36" s="976">
        <v>5.4079999999999996E-3</v>
      </c>
      <c r="E36" s="977">
        <v>4.0949999999999997E-3</v>
      </c>
      <c r="F36" s="977">
        <v>5.2469999999999999E-3</v>
      </c>
      <c r="G36" s="977">
        <v>1.2194999999999999E-2</v>
      </c>
      <c r="H36" s="977">
        <v>6.6769999999999998E-3</v>
      </c>
      <c r="I36" s="977">
        <v>6.9350000000000002E-3</v>
      </c>
      <c r="J36" s="977">
        <v>6.4570000000000001E-3</v>
      </c>
      <c r="K36" s="977">
        <v>1.3778E-2</v>
      </c>
      <c r="L36" s="977">
        <v>4.6129999999999999E-3</v>
      </c>
      <c r="M36" s="977">
        <v>5.1659999999999996E-3</v>
      </c>
      <c r="N36" s="977">
        <v>6.4530000000000004E-3</v>
      </c>
      <c r="O36" s="977">
        <v>5.1479999999999998E-3</v>
      </c>
      <c r="P36" s="977">
        <v>3.7650000000000001E-3</v>
      </c>
      <c r="Q36" s="977">
        <v>8.4229999999999999E-3</v>
      </c>
      <c r="R36" s="977">
        <v>6.5929999999999999E-3</v>
      </c>
      <c r="S36" s="977">
        <v>8.5570000000000004E-3</v>
      </c>
      <c r="T36" s="977">
        <v>6.6239999999999997E-3</v>
      </c>
      <c r="U36" s="977">
        <v>5.9630000000000004E-3</v>
      </c>
      <c r="V36" s="977">
        <v>8.6070000000000001E-3</v>
      </c>
      <c r="W36" s="977">
        <v>6.986E-3</v>
      </c>
      <c r="X36" s="977">
        <v>3.5599999999999998E-3</v>
      </c>
      <c r="Y36" s="977">
        <v>7.0410000000000004E-3</v>
      </c>
      <c r="Z36" s="977">
        <v>9.4090000000000007E-3</v>
      </c>
      <c r="AA36" s="977">
        <v>1.1960999999999999E-2</v>
      </c>
      <c r="AB36" s="977">
        <v>2.9812999999999999E-2</v>
      </c>
      <c r="AC36" s="977">
        <v>1.0456E-2</v>
      </c>
      <c r="AD36" s="977">
        <v>3.1975999999999997E-2</v>
      </c>
      <c r="AE36" s="977">
        <v>4.2557999999999999E-2</v>
      </c>
      <c r="AF36" s="977">
        <v>4.0759999999999998E-3</v>
      </c>
      <c r="AG36" s="977">
        <v>1.0222999999999999E-2</v>
      </c>
      <c r="AH36" s="977">
        <v>1.151818</v>
      </c>
      <c r="AI36" s="977">
        <v>2.1679E-2</v>
      </c>
      <c r="AJ36" s="977">
        <v>1.9293999999999999E-2</v>
      </c>
      <c r="AK36" s="977">
        <v>1.1443E-2</v>
      </c>
      <c r="AL36" s="977">
        <v>4.8340000000000001E-2</v>
      </c>
      <c r="AM36" s="977">
        <v>3.0883000000000001E-2</v>
      </c>
      <c r="AN36" s="977">
        <v>1.9200999999999999E-2</v>
      </c>
      <c r="AO36" s="977">
        <v>5.2560000000000003E-3</v>
      </c>
      <c r="AP36" s="977">
        <v>3.3390999999999997E-2</v>
      </c>
      <c r="AQ36" s="955">
        <v>1.6400669999999999</v>
      </c>
    </row>
    <row r="37" spans="2:43" ht="16.5" customHeight="1">
      <c r="B37" s="166" t="s">
        <v>127</v>
      </c>
      <c r="C37" s="234" t="s">
        <v>22</v>
      </c>
      <c r="D37" s="976">
        <v>5.6700000000000001E-4</v>
      </c>
      <c r="E37" s="977">
        <v>1.03E-4</v>
      </c>
      <c r="F37" s="977">
        <v>5.8299999999999997E-4</v>
      </c>
      <c r="G37" s="977">
        <v>6.8300000000000001E-4</v>
      </c>
      <c r="H37" s="977">
        <v>6.1300000000000005E-4</v>
      </c>
      <c r="I37" s="977">
        <v>3.48E-4</v>
      </c>
      <c r="J37" s="977">
        <v>6.4000000000000005E-4</v>
      </c>
      <c r="K37" s="977">
        <v>1.11E-4</v>
      </c>
      <c r="L37" s="977">
        <v>1.333E-3</v>
      </c>
      <c r="M37" s="977">
        <v>2.02E-4</v>
      </c>
      <c r="N37" s="977">
        <v>5.9900000000000003E-4</v>
      </c>
      <c r="O37" s="977">
        <v>9.7799999999999992E-4</v>
      </c>
      <c r="P37" s="977">
        <v>2.81E-4</v>
      </c>
      <c r="Q37" s="977">
        <v>4.0700000000000003E-4</v>
      </c>
      <c r="R37" s="977">
        <v>5.4900000000000001E-4</v>
      </c>
      <c r="S37" s="977">
        <v>3.48E-4</v>
      </c>
      <c r="T37" s="977">
        <v>2.1000000000000001E-4</v>
      </c>
      <c r="U37" s="977">
        <v>1E-4</v>
      </c>
      <c r="V37" s="977">
        <v>2.99E-4</v>
      </c>
      <c r="W37" s="977">
        <v>1.36E-4</v>
      </c>
      <c r="X37" s="977">
        <v>7.7000000000000001E-5</v>
      </c>
      <c r="Y37" s="977">
        <v>1.76E-4</v>
      </c>
      <c r="Z37" s="977">
        <v>9.5E-4</v>
      </c>
      <c r="AA37" s="977">
        <v>3.2000000000000003E-4</v>
      </c>
      <c r="AB37" s="977">
        <v>6.4000000000000005E-4</v>
      </c>
      <c r="AC37" s="977">
        <v>5.8399999999999999E-4</v>
      </c>
      <c r="AD37" s="977">
        <v>3.5199999999999999E-4</v>
      </c>
      <c r="AE37" s="977">
        <v>7.7899999999999996E-4</v>
      </c>
      <c r="AF37" s="977">
        <v>1.7799999999999999E-4</v>
      </c>
      <c r="AG37" s="977">
        <v>2.4000000000000001E-4</v>
      </c>
      <c r="AH37" s="977">
        <v>4.2999999999999999E-4</v>
      </c>
      <c r="AI37" s="977">
        <v>1.0000990000000001</v>
      </c>
      <c r="AJ37" s="977">
        <v>5.2899999999999996E-4</v>
      </c>
      <c r="AK37" s="977">
        <v>2.5900000000000001E-4</v>
      </c>
      <c r="AL37" s="977">
        <v>9.4499999999999998E-4</v>
      </c>
      <c r="AM37" s="977">
        <v>4.3100000000000001E-4</v>
      </c>
      <c r="AN37" s="977">
        <v>4.6200000000000001E-4</v>
      </c>
      <c r="AO37" s="977">
        <v>1.4799999999999999E-4</v>
      </c>
      <c r="AP37" s="977">
        <v>0.10155400000000001</v>
      </c>
      <c r="AQ37" s="955">
        <v>1.1182430000000001</v>
      </c>
    </row>
    <row r="38" spans="2:43" ht="16.5" customHeight="1">
      <c r="B38" s="166" t="s">
        <v>129</v>
      </c>
      <c r="C38" s="234" t="s">
        <v>142</v>
      </c>
      <c r="D38" s="976">
        <v>9.3999999999999994E-5</v>
      </c>
      <c r="E38" s="977">
        <v>7.1699999999999997E-4</v>
      </c>
      <c r="F38" s="977">
        <v>6.6000000000000005E-5</v>
      </c>
      <c r="G38" s="977">
        <v>1.7799999999999999E-4</v>
      </c>
      <c r="H38" s="977">
        <v>2.4399999999999999E-4</v>
      </c>
      <c r="I38" s="977">
        <v>1.3899999999999999E-4</v>
      </c>
      <c r="J38" s="977">
        <v>2.92E-4</v>
      </c>
      <c r="K38" s="977">
        <v>3.3300000000000002E-4</v>
      </c>
      <c r="L38" s="977">
        <v>9.8999999999999994E-5</v>
      </c>
      <c r="M38" s="977">
        <v>2.42E-4</v>
      </c>
      <c r="N38" s="977">
        <v>2.6800000000000001E-4</v>
      </c>
      <c r="O38" s="977">
        <v>2.4600000000000002E-4</v>
      </c>
      <c r="P38" s="977">
        <v>1.0399999999999999E-4</v>
      </c>
      <c r="Q38" s="977">
        <v>6.9099999999999999E-4</v>
      </c>
      <c r="R38" s="977">
        <v>7.45E-4</v>
      </c>
      <c r="S38" s="977">
        <v>4.8099999999999998E-4</v>
      </c>
      <c r="T38" s="977">
        <v>4.3399999999999998E-4</v>
      </c>
      <c r="U38" s="977">
        <v>1.5E-3</v>
      </c>
      <c r="V38" s="977">
        <v>1E-3</v>
      </c>
      <c r="W38" s="977">
        <v>2.5699999999999998E-3</v>
      </c>
      <c r="X38" s="977">
        <v>1.8799999999999999E-4</v>
      </c>
      <c r="Y38" s="977">
        <v>2.9399999999999999E-4</v>
      </c>
      <c r="Z38" s="977">
        <v>2.5799999999999998E-4</v>
      </c>
      <c r="AA38" s="977">
        <v>7.6000000000000004E-4</v>
      </c>
      <c r="AB38" s="977">
        <v>3.6099999999999999E-4</v>
      </c>
      <c r="AC38" s="977">
        <v>3.57E-4</v>
      </c>
      <c r="AD38" s="977">
        <v>4.46E-4</v>
      </c>
      <c r="AE38" s="977">
        <v>4.7199999999999998E-4</v>
      </c>
      <c r="AF38" s="977">
        <v>4.6999999999999997E-5</v>
      </c>
      <c r="AG38" s="977">
        <v>5.2099999999999998E-4</v>
      </c>
      <c r="AH38" s="977">
        <v>5.4799999999999996E-3</v>
      </c>
      <c r="AI38" s="977">
        <v>2.5999999999999998E-4</v>
      </c>
      <c r="AJ38" s="977">
        <v>1.0001580000000001</v>
      </c>
      <c r="AK38" s="977">
        <v>1.85E-4</v>
      </c>
      <c r="AL38" s="977">
        <v>2.9999999999999997E-4</v>
      </c>
      <c r="AM38" s="977">
        <v>5.6400000000000005E-4</v>
      </c>
      <c r="AN38" s="977">
        <v>6.4000000000000005E-4</v>
      </c>
      <c r="AO38" s="977">
        <v>1.18E-4</v>
      </c>
      <c r="AP38" s="977">
        <v>2.349E-3</v>
      </c>
      <c r="AQ38" s="955">
        <v>1.0242009999999999</v>
      </c>
    </row>
    <row r="39" spans="2:43" ht="16.5" customHeight="1">
      <c r="B39" s="166" t="s">
        <v>130</v>
      </c>
      <c r="C39" s="234" t="s">
        <v>531</v>
      </c>
      <c r="D39" s="976">
        <v>2.6999999999999999E-5</v>
      </c>
      <c r="E39" s="977">
        <v>2.6999999999999999E-5</v>
      </c>
      <c r="F39" s="977">
        <v>1.8E-5</v>
      </c>
      <c r="G39" s="977">
        <v>5.8999999999999998E-5</v>
      </c>
      <c r="H39" s="977">
        <v>2.3E-5</v>
      </c>
      <c r="I39" s="977">
        <v>1.8E-5</v>
      </c>
      <c r="J39" s="977">
        <v>2.5000000000000001E-5</v>
      </c>
      <c r="K39" s="977">
        <v>3.4999999999999997E-5</v>
      </c>
      <c r="L39" s="977">
        <v>2.8E-5</v>
      </c>
      <c r="M39" s="977">
        <v>1.2999999999999999E-5</v>
      </c>
      <c r="N39" s="977">
        <v>3.1999999999999999E-5</v>
      </c>
      <c r="O39" s="977">
        <v>1.7E-5</v>
      </c>
      <c r="P39" s="977">
        <v>1.5999999999999999E-5</v>
      </c>
      <c r="Q39" s="977">
        <v>1.7E-5</v>
      </c>
      <c r="R39" s="977">
        <v>1.4E-5</v>
      </c>
      <c r="S39" s="977">
        <v>1.2999999999999999E-5</v>
      </c>
      <c r="T39" s="977">
        <v>1.5999999999999999E-5</v>
      </c>
      <c r="U39" s="977">
        <v>1.2E-5</v>
      </c>
      <c r="V39" s="977">
        <v>1.5E-5</v>
      </c>
      <c r="W39" s="977">
        <v>1.2E-5</v>
      </c>
      <c r="X39" s="977">
        <v>1.0000000000000001E-5</v>
      </c>
      <c r="Y39" s="977">
        <v>3.8999999999999999E-5</v>
      </c>
      <c r="Z39" s="977">
        <v>2.4000000000000001E-5</v>
      </c>
      <c r="AA39" s="977">
        <v>2.0000000000000002E-5</v>
      </c>
      <c r="AB39" s="977">
        <v>1.55E-4</v>
      </c>
      <c r="AC39" s="977">
        <v>3.4999999999999997E-5</v>
      </c>
      <c r="AD39" s="977">
        <v>7.7999999999999999E-5</v>
      </c>
      <c r="AE39" s="977">
        <v>1.5699999999999999E-4</v>
      </c>
      <c r="AF39" s="977">
        <v>1.7E-5</v>
      </c>
      <c r="AG39" s="977">
        <v>4.44E-4</v>
      </c>
      <c r="AH39" s="977">
        <v>5.1699999999999999E-4</v>
      </c>
      <c r="AI39" s="977">
        <v>4.3000000000000002E-5</v>
      </c>
      <c r="AJ39" s="977">
        <v>3.1000000000000001E-5</v>
      </c>
      <c r="AK39" s="977">
        <v>1.0125169999999999</v>
      </c>
      <c r="AL39" s="977">
        <v>4.1999999999999998E-5</v>
      </c>
      <c r="AM39" s="977">
        <v>5.0000000000000002E-5</v>
      </c>
      <c r="AN39" s="977">
        <v>2.7099999999999997E-4</v>
      </c>
      <c r="AO39" s="977">
        <v>3.1999999999999999E-5</v>
      </c>
      <c r="AP39" s="977">
        <v>1.6899999999999999E-4</v>
      </c>
      <c r="AQ39" s="955">
        <v>1.015088</v>
      </c>
    </row>
    <row r="40" spans="2:43" ht="16.5" customHeight="1">
      <c r="B40" s="166" t="s">
        <v>15</v>
      </c>
      <c r="C40" s="234" t="s">
        <v>578</v>
      </c>
      <c r="D40" s="976">
        <v>2.3670000000000002E-3</v>
      </c>
      <c r="E40" s="977">
        <v>1.8990000000000001E-3</v>
      </c>
      <c r="F40" s="977">
        <v>1.1729E-2</v>
      </c>
      <c r="G40" s="977">
        <v>4.509E-3</v>
      </c>
      <c r="H40" s="977">
        <v>1.3929999999999999E-3</v>
      </c>
      <c r="I40" s="977">
        <v>1.846E-3</v>
      </c>
      <c r="J40" s="977">
        <v>1.916E-3</v>
      </c>
      <c r="K40" s="977">
        <v>2.0639999999999999E-3</v>
      </c>
      <c r="L40" s="977">
        <v>6.1799999999999995E-4</v>
      </c>
      <c r="M40" s="977">
        <v>6.6200000000000005E-4</v>
      </c>
      <c r="N40" s="977">
        <v>1.1720000000000001E-3</v>
      </c>
      <c r="O40" s="977">
        <v>7.1500000000000003E-4</v>
      </c>
      <c r="P40" s="977">
        <v>1.193E-3</v>
      </c>
      <c r="Q40" s="977">
        <v>5.13E-4</v>
      </c>
      <c r="R40" s="977">
        <v>2.467E-3</v>
      </c>
      <c r="S40" s="977">
        <v>6.1600000000000001E-4</v>
      </c>
      <c r="T40" s="977">
        <v>8.9099999999999997E-4</v>
      </c>
      <c r="U40" s="977">
        <v>6.2200000000000005E-4</v>
      </c>
      <c r="V40" s="977">
        <v>6.0700000000000001E-4</v>
      </c>
      <c r="W40" s="977">
        <v>1.83E-4</v>
      </c>
      <c r="X40" s="977">
        <v>2.22E-4</v>
      </c>
      <c r="Y40" s="977">
        <v>1.098E-3</v>
      </c>
      <c r="Z40" s="977">
        <v>1.3619999999999999E-3</v>
      </c>
      <c r="AA40" s="977">
        <v>1.7949999999999999E-3</v>
      </c>
      <c r="AB40" s="977">
        <v>9.8230000000000001E-3</v>
      </c>
      <c r="AC40" s="977">
        <v>2.32E-3</v>
      </c>
      <c r="AD40" s="977">
        <v>1.109E-3</v>
      </c>
      <c r="AE40" s="977">
        <v>3.8549999999999999E-3</v>
      </c>
      <c r="AF40" s="977">
        <v>4.0499999999999998E-4</v>
      </c>
      <c r="AG40" s="977">
        <v>1.5250000000000001E-3</v>
      </c>
      <c r="AH40" s="977">
        <v>2.1540000000000001E-3</v>
      </c>
      <c r="AI40" s="977">
        <v>3.9100000000000002E-4</v>
      </c>
      <c r="AJ40" s="977">
        <v>1.5219999999999999E-3</v>
      </c>
      <c r="AK40" s="977">
        <v>1.2899999999999999E-3</v>
      </c>
      <c r="AL40" s="977">
        <v>1.0004029999999999</v>
      </c>
      <c r="AM40" s="977">
        <v>2.5630000000000002E-3</v>
      </c>
      <c r="AN40" s="977">
        <v>3.1259999999999999E-3</v>
      </c>
      <c r="AO40" s="977">
        <v>3.9599999999999998E-4</v>
      </c>
      <c r="AP40" s="977">
        <v>6.0499999999999996E-4</v>
      </c>
      <c r="AQ40" s="955">
        <v>1.073944</v>
      </c>
    </row>
    <row r="41" spans="2:43" ht="16.5" customHeight="1">
      <c r="B41" s="166" t="s">
        <v>308</v>
      </c>
      <c r="C41" s="234" t="s">
        <v>126</v>
      </c>
      <c r="D41" s="976">
        <v>4.0034E-2</v>
      </c>
      <c r="E41" s="977">
        <v>2.2164E-2</v>
      </c>
      <c r="F41" s="977">
        <v>1.3341E-2</v>
      </c>
      <c r="G41" s="977">
        <v>5.8335999999999999E-2</v>
      </c>
      <c r="H41" s="977">
        <v>3.8358999999999997E-2</v>
      </c>
      <c r="I41" s="977">
        <v>4.0253999999999998E-2</v>
      </c>
      <c r="J41" s="977">
        <v>2.4656000000000001E-2</v>
      </c>
      <c r="K41" s="977">
        <v>4.8822999999999998E-2</v>
      </c>
      <c r="L41" s="977">
        <v>2.8740999999999999E-2</v>
      </c>
      <c r="M41" s="977">
        <v>3.2937000000000001E-2</v>
      </c>
      <c r="N41" s="977">
        <v>4.7307000000000002E-2</v>
      </c>
      <c r="O41" s="977">
        <v>2.6360000000000001E-2</v>
      </c>
      <c r="P41" s="977">
        <v>1.7763999999999999E-2</v>
      </c>
      <c r="Q41" s="977">
        <v>2.4934000000000001E-2</v>
      </c>
      <c r="R41" s="977">
        <v>2.9350999999999999E-2</v>
      </c>
      <c r="S41" s="977">
        <v>2.6082999999999999E-2</v>
      </c>
      <c r="T41" s="977">
        <v>3.0116E-2</v>
      </c>
      <c r="U41" s="977">
        <v>3.3908000000000001E-2</v>
      </c>
      <c r="V41" s="977">
        <v>3.1361E-2</v>
      </c>
      <c r="W41" s="977">
        <v>3.1185000000000001E-2</v>
      </c>
      <c r="X41" s="977">
        <v>2.3238999999999999E-2</v>
      </c>
      <c r="Y41" s="977">
        <v>3.3782E-2</v>
      </c>
      <c r="Z41" s="977">
        <v>7.2111999999999996E-2</v>
      </c>
      <c r="AA41" s="977">
        <v>6.5125000000000002E-2</v>
      </c>
      <c r="AB41" s="977">
        <v>0.105642</v>
      </c>
      <c r="AC41" s="977">
        <v>5.1128E-2</v>
      </c>
      <c r="AD41" s="977">
        <v>6.5016000000000004E-2</v>
      </c>
      <c r="AE41" s="977">
        <v>8.2956000000000002E-2</v>
      </c>
      <c r="AF41" s="977">
        <v>1.44E-2</v>
      </c>
      <c r="AG41" s="977">
        <v>0.117691</v>
      </c>
      <c r="AH41" s="977">
        <v>0.104602</v>
      </c>
      <c r="AI41" s="977">
        <v>5.9854999999999998E-2</v>
      </c>
      <c r="AJ41" s="977">
        <v>6.5159999999999996E-2</v>
      </c>
      <c r="AK41" s="977">
        <v>3.4271999999999997E-2</v>
      </c>
      <c r="AL41" s="977">
        <v>6.0807E-2</v>
      </c>
      <c r="AM41" s="977">
        <v>1.092209</v>
      </c>
      <c r="AN41" s="977">
        <v>3.5762000000000002E-2</v>
      </c>
      <c r="AO41" s="977">
        <v>1.6428000000000002E-2</v>
      </c>
      <c r="AP41" s="977">
        <v>3.4069000000000002E-2</v>
      </c>
      <c r="AQ41" s="955">
        <v>2.7802699999999998</v>
      </c>
    </row>
    <row r="42" spans="2:43" ht="16.5" customHeight="1">
      <c r="B42" s="166">
        <v>37</v>
      </c>
      <c r="C42" s="234" t="s">
        <v>128</v>
      </c>
      <c r="D42" s="976">
        <v>1.042E-3</v>
      </c>
      <c r="E42" s="977">
        <v>1.63E-4</v>
      </c>
      <c r="F42" s="977">
        <v>8.8800000000000001E-4</v>
      </c>
      <c r="G42" s="977">
        <v>2.6699999999999998E-4</v>
      </c>
      <c r="H42" s="977">
        <v>5.1800000000000001E-4</v>
      </c>
      <c r="I42" s="977">
        <v>3.3399999999999999E-4</v>
      </c>
      <c r="J42" s="977">
        <v>2.7099999999999997E-4</v>
      </c>
      <c r="K42" s="977">
        <v>3.5500000000000001E-4</v>
      </c>
      <c r="L42" s="977">
        <v>1.44E-4</v>
      </c>
      <c r="M42" s="977">
        <v>1.5200000000000001E-4</v>
      </c>
      <c r="N42" s="977">
        <v>2.5399999999999999E-4</v>
      </c>
      <c r="O42" s="977">
        <v>1.7100000000000001E-4</v>
      </c>
      <c r="P42" s="977">
        <v>9.8999999999999994E-5</v>
      </c>
      <c r="Q42" s="977">
        <v>1.66E-4</v>
      </c>
      <c r="R42" s="977">
        <v>2.22E-4</v>
      </c>
      <c r="S42" s="977">
        <v>2.4899999999999998E-4</v>
      </c>
      <c r="T42" s="977">
        <v>2.2499999999999999E-4</v>
      </c>
      <c r="U42" s="977">
        <v>4.0000000000000002E-4</v>
      </c>
      <c r="V42" s="977">
        <v>1.5899999999999999E-4</v>
      </c>
      <c r="W42" s="977">
        <v>1.5300000000000001E-4</v>
      </c>
      <c r="X42" s="977">
        <v>1.6000000000000001E-4</v>
      </c>
      <c r="Y42" s="977">
        <v>2.4600000000000002E-4</v>
      </c>
      <c r="Z42" s="977">
        <v>4.8000000000000001E-4</v>
      </c>
      <c r="AA42" s="977">
        <v>3.1599999999999998E-4</v>
      </c>
      <c r="AB42" s="977">
        <v>7.2300000000000001E-4</v>
      </c>
      <c r="AC42" s="977">
        <v>2.6699999999999998E-4</v>
      </c>
      <c r="AD42" s="977">
        <v>8.7399999999999999E-4</v>
      </c>
      <c r="AE42" s="977">
        <v>7.1199999999999996E-4</v>
      </c>
      <c r="AF42" s="977">
        <v>5.3200000000000003E-4</v>
      </c>
      <c r="AG42" s="977">
        <v>5.7899999999999998E-4</v>
      </c>
      <c r="AH42" s="977">
        <v>8.4089999999999998E-3</v>
      </c>
      <c r="AI42" s="977">
        <v>5.9900000000000003E-4</v>
      </c>
      <c r="AJ42" s="977">
        <v>6.5989999999999998E-3</v>
      </c>
      <c r="AK42" s="977">
        <v>1.8252999999999998E-2</v>
      </c>
      <c r="AL42" s="977">
        <v>2.2820000000000002E-3</v>
      </c>
      <c r="AM42" s="977">
        <v>2.0349999999999999E-3</v>
      </c>
      <c r="AN42" s="977">
        <v>1.0096689999999999</v>
      </c>
      <c r="AO42" s="977">
        <v>1.6699999999999999E-4</v>
      </c>
      <c r="AP42" s="977">
        <v>2.957E-3</v>
      </c>
      <c r="AQ42" s="987">
        <v>1.0620890000000001</v>
      </c>
    </row>
    <row r="43" spans="2:43" ht="16.5" customHeight="1">
      <c r="B43" s="166">
        <v>38</v>
      </c>
      <c r="C43" s="234" t="s">
        <v>143</v>
      </c>
      <c r="D43" s="976">
        <v>5.1699999999999999E-4</v>
      </c>
      <c r="E43" s="977">
        <v>4.9170000000000004E-3</v>
      </c>
      <c r="F43" s="977">
        <v>1.2489999999999999E-3</v>
      </c>
      <c r="G43" s="977">
        <v>1.17E-3</v>
      </c>
      <c r="H43" s="977">
        <v>1.224E-3</v>
      </c>
      <c r="I43" s="977">
        <v>1.714E-3</v>
      </c>
      <c r="J43" s="977">
        <v>1.1919999999999999E-3</v>
      </c>
      <c r="K43" s="977">
        <v>1.093E-3</v>
      </c>
      <c r="L43" s="977">
        <v>4.8799999999999999E-4</v>
      </c>
      <c r="M43" s="977">
        <v>3.4200000000000002E-4</v>
      </c>
      <c r="N43" s="977">
        <v>1.4920000000000001E-3</v>
      </c>
      <c r="O43" s="977">
        <v>5.3200000000000003E-4</v>
      </c>
      <c r="P43" s="977">
        <v>3.59E-4</v>
      </c>
      <c r="Q43" s="977">
        <v>9.3999999999999997E-4</v>
      </c>
      <c r="R43" s="977">
        <v>7.3399999999999995E-4</v>
      </c>
      <c r="S43" s="977">
        <v>1.755E-3</v>
      </c>
      <c r="T43" s="977">
        <v>1.6119999999999999E-3</v>
      </c>
      <c r="U43" s="977">
        <v>1.0189999999999999E-3</v>
      </c>
      <c r="V43" s="977">
        <v>9.9099999999999991E-4</v>
      </c>
      <c r="W43" s="977">
        <v>1.3339999999999999E-3</v>
      </c>
      <c r="X43" s="977">
        <v>4.4099999999999999E-4</v>
      </c>
      <c r="Y43" s="977">
        <v>1.949E-3</v>
      </c>
      <c r="Z43" s="977">
        <v>1.3500000000000001E-3</v>
      </c>
      <c r="AA43" s="977">
        <v>3.9399999999999998E-4</v>
      </c>
      <c r="AB43" s="977">
        <v>1.4610000000000001E-3</v>
      </c>
      <c r="AC43" s="977">
        <v>3.2139999999999998E-3</v>
      </c>
      <c r="AD43" s="977">
        <v>1.5319999999999999E-3</v>
      </c>
      <c r="AE43" s="977">
        <v>3.3170000000000001E-3</v>
      </c>
      <c r="AF43" s="977">
        <v>4.0000000000000002E-4</v>
      </c>
      <c r="AG43" s="977">
        <v>2.2290000000000001E-3</v>
      </c>
      <c r="AH43" s="977">
        <v>2.9489999999999998E-3</v>
      </c>
      <c r="AI43" s="977">
        <v>2.5240000000000002E-3</v>
      </c>
      <c r="AJ43" s="977">
        <v>2.9689999999999999E-3</v>
      </c>
      <c r="AK43" s="977">
        <v>4.8120000000000003E-3</v>
      </c>
      <c r="AL43" s="977">
        <v>5.2789999999999998E-3</v>
      </c>
      <c r="AM43" s="977">
        <v>2.0400000000000001E-3</v>
      </c>
      <c r="AN43" s="977">
        <v>2.1289999999999998E-3</v>
      </c>
      <c r="AO43" s="977">
        <v>1.0004390000000001</v>
      </c>
      <c r="AP43" s="977">
        <v>7.4899999999999999E-4</v>
      </c>
      <c r="AQ43" s="987">
        <v>1.064853</v>
      </c>
    </row>
    <row r="44" spans="2:43" ht="16.5" customHeight="1">
      <c r="B44" s="166">
        <v>39</v>
      </c>
      <c r="C44" s="234" t="s">
        <v>23</v>
      </c>
      <c r="D44" s="976">
        <v>5.587E-3</v>
      </c>
      <c r="E44" s="977">
        <v>1.0189999999999999E-3</v>
      </c>
      <c r="F44" s="977">
        <v>5.7479999999999996E-3</v>
      </c>
      <c r="G44" s="977">
        <v>6.7270000000000003E-3</v>
      </c>
      <c r="H44" s="977">
        <v>6.0369999999999998E-3</v>
      </c>
      <c r="I44" s="977">
        <v>3.434E-3</v>
      </c>
      <c r="J44" s="977">
        <v>6.3119999999999999E-3</v>
      </c>
      <c r="K44" s="977">
        <v>1.0950000000000001E-3</v>
      </c>
      <c r="L44" s="977">
        <v>1.3136999999999999E-2</v>
      </c>
      <c r="M44" s="977">
        <v>1.993E-3</v>
      </c>
      <c r="N44" s="977">
        <v>5.9020000000000001E-3</v>
      </c>
      <c r="O44" s="977">
        <v>9.639E-3</v>
      </c>
      <c r="P44" s="977">
        <v>2.7659999999999998E-3</v>
      </c>
      <c r="Q44" s="977">
        <v>4.0080000000000003E-3</v>
      </c>
      <c r="R44" s="977">
        <v>5.4130000000000003E-3</v>
      </c>
      <c r="S44" s="977">
        <v>3.431E-3</v>
      </c>
      <c r="T44" s="977">
        <v>2.0709999999999999E-3</v>
      </c>
      <c r="U44" s="977">
        <v>9.8200000000000002E-4</v>
      </c>
      <c r="V44" s="977">
        <v>2.947E-3</v>
      </c>
      <c r="W44" s="977">
        <v>1.3359999999999999E-3</v>
      </c>
      <c r="X44" s="977">
        <v>7.5799999999999999E-4</v>
      </c>
      <c r="Y44" s="977">
        <v>1.7340000000000001E-3</v>
      </c>
      <c r="Z44" s="977">
        <v>9.3670000000000003E-3</v>
      </c>
      <c r="AA44" s="977">
        <v>3.1510000000000002E-3</v>
      </c>
      <c r="AB44" s="977">
        <v>6.3080000000000002E-3</v>
      </c>
      <c r="AC44" s="977">
        <v>5.7540000000000004E-3</v>
      </c>
      <c r="AD44" s="977">
        <v>3.4680000000000002E-3</v>
      </c>
      <c r="AE44" s="977">
        <v>7.6769999999999998E-3</v>
      </c>
      <c r="AF44" s="977">
        <v>1.7570000000000001E-3</v>
      </c>
      <c r="AG44" s="977">
        <v>2.362E-3</v>
      </c>
      <c r="AH44" s="977">
        <v>4.2420000000000001E-3</v>
      </c>
      <c r="AI44" s="977">
        <v>9.7300000000000002E-4</v>
      </c>
      <c r="AJ44" s="977">
        <v>5.2180000000000004E-3</v>
      </c>
      <c r="AK44" s="977">
        <v>2.5479999999999999E-3</v>
      </c>
      <c r="AL44" s="977">
        <v>9.3159999999999996E-3</v>
      </c>
      <c r="AM44" s="977">
        <v>4.2500000000000003E-3</v>
      </c>
      <c r="AN44" s="977">
        <v>4.5529999999999998E-3</v>
      </c>
      <c r="AO44" s="977">
        <v>1.4580000000000001E-3</v>
      </c>
      <c r="AP44" s="977">
        <v>1.000869</v>
      </c>
      <c r="AQ44" s="988">
        <v>1.1653469999999999</v>
      </c>
    </row>
    <row r="45" spans="2:43" ht="16.5" customHeight="1">
      <c r="B45" s="303"/>
      <c r="C45" s="304" t="s">
        <v>309</v>
      </c>
      <c r="D45" s="984">
        <v>1.2589170000000001</v>
      </c>
      <c r="E45" s="985">
        <v>1.3118190000000001</v>
      </c>
      <c r="F45" s="985">
        <v>1.1333070000000001</v>
      </c>
      <c r="G45" s="985">
        <v>1.3463039999999999</v>
      </c>
      <c r="H45" s="985">
        <v>1.3698999999999999</v>
      </c>
      <c r="I45" s="985">
        <v>1.204094</v>
      </c>
      <c r="J45" s="985">
        <v>1.3406400000000001</v>
      </c>
      <c r="K45" s="985">
        <v>1.2098059999999999</v>
      </c>
      <c r="L45" s="985">
        <v>1.1842010000000001</v>
      </c>
      <c r="M45" s="985">
        <v>1.181527</v>
      </c>
      <c r="N45" s="985">
        <v>1.275067</v>
      </c>
      <c r="O45" s="985">
        <v>1.2467109999999999</v>
      </c>
      <c r="P45" s="985">
        <v>1.2112780000000001</v>
      </c>
      <c r="Q45" s="985">
        <v>1.1836040000000001</v>
      </c>
      <c r="R45" s="985">
        <v>1.15886</v>
      </c>
      <c r="S45" s="985">
        <v>1.157823</v>
      </c>
      <c r="T45" s="985">
        <v>1.1920040000000001</v>
      </c>
      <c r="U45" s="985">
        <v>1.2043900000000001</v>
      </c>
      <c r="V45" s="985">
        <v>1.174148</v>
      </c>
      <c r="W45" s="985">
        <v>1.1695409999999999</v>
      </c>
      <c r="X45" s="985">
        <v>1.121094</v>
      </c>
      <c r="Y45" s="985">
        <v>1.2689319999999999</v>
      </c>
      <c r="Z45" s="985">
        <v>1.2486969999999999</v>
      </c>
      <c r="AA45" s="985">
        <v>1.30521</v>
      </c>
      <c r="AB45" s="985">
        <v>1.441487</v>
      </c>
      <c r="AC45" s="985">
        <v>1.266526</v>
      </c>
      <c r="AD45" s="985">
        <v>1.315855</v>
      </c>
      <c r="AE45" s="985">
        <v>1.299056</v>
      </c>
      <c r="AF45" s="985">
        <v>1.151737</v>
      </c>
      <c r="AG45" s="985">
        <v>1.335942</v>
      </c>
      <c r="AH45" s="985">
        <v>1.3890370000000001</v>
      </c>
      <c r="AI45" s="985">
        <v>1.2108620000000001</v>
      </c>
      <c r="AJ45" s="985">
        <v>1.209667</v>
      </c>
      <c r="AK45" s="985">
        <v>1.2031989999999999</v>
      </c>
      <c r="AL45" s="985">
        <v>1.262718</v>
      </c>
      <c r="AM45" s="985">
        <v>1.2187399999999999</v>
      </c>
      <c r="AN45" s="974">
        <v>1.312522</v>
      </c>
      <c r="AO45" s="974">
        <v>1.37683</v>
      </c>
      <c r="AP45" s="989">
        <v>1.3293999999999999</v>
      </c>
      <c r="AQ45" s="243"/>
    </row>
  </sheetData>
  <sheetProtection sheet="1" objects="1" scenarios="1" selectLockedCells="1" selectUnlockedCells="1"/>
  <mergeCells count="2">
    <mergeCell ref="B4:C5"/>
    <mergeCell ref="B2:D2"/>
  </mergeCells>
  <phoneticPr fontId="10"/>
  <pageMargins left="0.78740157480314965" right="0.78740157480314965" top="0.78740157480314965" bottom="0.78740157480314965" header="0" footer="0.19685039370078741"/>
  <pageSetup paperSize="8" scale="81" orientation="landscape" useFirstPageNumber="1" r:id="rId1"/>
  <headerFooter alignWithMargins="0">
    <oddFooter>&amp;C&amp;P / 2 ﾍﾟｰｼﾞ</oddFooter>
  </headerFooter>
  <colBreaks count="1" manualBreakCount="1">
    <brk id="21" min="1" max="41"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249977111117893"/>
    <pageSetUpPr autoPageBreaks="0"/>
  </sheetPr>
  <dimension ref="B2:Y46"/>
  <sheetViews>
    <sheetView showGridLines="0" view="pageBreakPreview" zoomScale="160" zoomScaleNormal="100" zoomScaleSheetLayoutView="160" workbookViewId="0">
      <selection activeCell="A3" sqref="A3"/>
    </sheetView>
  </sheetViews>
  <sheetFormatPr defaultColWidth="10.125" defaultRowHeight="15" customHeight="1"/>
  <cols>
    <col min="1" max="1" width="1.625" style="199" customWidth="1"/>
    <col min="2" max="2" width="4.625" style="199" customWidth="1"/>
    <col min="3" max="3" width="22.625" style="199" customWidth="1"/>
    <col min="4" max="4" width="9.125" style="199" customWidth="1"/>
    <col min="5" max="5" width="10.625" style="199" customWidth="1"/>
    <col min="6" max="19" width="10.125" style="199" customWidth="1"/>
    <col min="20" max="25" width="10.125" style="199" hidden="1" customWidth="1"/>
    <col min="26" max="16384" width="10.125" style="199"/>
  </cols>
  <sheetData>
    <row r="2" spans="2:25" ht="20.25" customHeight="1">
      <c r="B2" s="1241" t="s">
        <v>104</v>
      </c>
      <c r="C2" s="1242"/>
      <c r="D2" s="1"/>
    </row>
    <row r="3" spans="2:25" ht="18.75" customHeight="1">
      <c r="E3" s="259"/>
    </row>
    <row r="4" spans="2:25" ht="18.75" customHeight="1">
      <c r="B4" s="1384"/>
      <c r="C4" s="1385"/>
      <c r="D4" s="307"/>
      <c r="E4" s="266"/>
    </row>
    <row r="5" spans="2:25" s="227" customFormat="1" ht="36" customHeight="1">
      <c r="B5" s="1386"/>
      <c r="C5" s="1387"/>
      <c r="D5" s="308" t="s">
        <v>490</v>
      </c>
      <c r="E5" s="309" t="s">
        <v>40</v>
      </c>
      <c r="T5" s="295" t="s">
        <v>24</v>
      </c>
      <c r="U5" s="295"/>
      <c r="V5" s="295" t="s">
        <v>25</v>
      </c>
      <c r="W5" s="295"/>
      <c r="X5" s="295" t="s">
        <v>26</v>
      </c>
      <c r="Y5" s="296"/>
    </row>
    <row r="6" spans="2:25" ht="18.75" customHeight="1">
      <c r="B6" s="161" t="s">
        <v>1</v>
      </c>
      <c r="C6" s="162" t="s">
        <v>16</v>
      </c>
      <c r="D6" s="310">
        <f>取引基本表!AS6</f>
        <v>19582</v>
      </c>
      <c r="E6" s="311">
        <f>ROUND(D6/$D$45,6)</f>
        <v>1.1224E-2</v>
      </c>
      <c r="T6" s="300">
        <v>113706</v>
      </c>
      <c r="U6" s="301" t="s">
        <v>27</v>
      </c>
      <c r="V6" s="300">
        <v>124135</v>
      </c>
      <c r="W6" s="301" t="s">
        <v>27</v>
      </c>
      <c r="X6" s="300">
        <v>237841</v>
      </c>
      <c r="Y6" s="301" t="s">
        <v>27</v>
      </c>
    </row>
    <row r="7" spans="2:25" ht="18.75" customHeight="1">
      <c r="B7" s="166" t="s">
        <v>2</v>
      </c>
      <c r="C7" s="167" t="s">
        <v>889</v>
      </c>
      <c r="D7" s="312">
        <f>取引基本表!AS7</f>
        <v>973</v>
      </c>
      <c r="E7" s="298">
        <f t="shared" ref="E7:E44" si="0">ROUND(D7/$D$45,6)</f>
        <v>5.5800000000000001E-4</v>
      </c>
      <c r="T7" s="300"/>
      <c r="U7" s="301"/>
      <c r="V7" s="300"/>
      <c r="W7" s="301"/>
      <c r="X7" s="300"/>
      <c r="Y7" s="301"/>
    </row>
    <row r="8" spans="2:25" ht="18.75" customHeight="1">
      <c r="B8" s="166" t="s">
        <v>3</v>
      </c>
      <c r="C8" s="167" t="s">
        <v>890</v>
      </c>
      <c r="D8" s="312">
        <f>取引基本表!AS8</f>
        <v>1708</v>
      </c>
      <c r="E8" s="298">
        <f t="shared" si="0"/>
        <v>9.7900000000000005E-4</v>
      </c>
      <c r="T8" s="300"/>
      <c r="U8" s="301"/>
      <c r="V8" s="300"/>
      <c r="W8" s="301"/>
      <c r="X8" s="300"/>
      <c r="Y8" s="301"/>
    </row>
    <row r="9" spans="2:25" ht="18.75" customHeight="1">
      <c r="B9" s="166" t="s">
        <v>4</v>
      </c>
      <c r="C9" s="167" t="s">
        <v>17</v>
      </c>
      <c r="D9" s="312">
        <f>取引基本表!AS9</f>
        <v>0</v>
      </c>
      <c r="E9" s="298">
        <f t="shared" si="0"/>
        <v>0</v>
      </c>
      <c r="T9" s="300"/>
      <c r="U9" s="301"/>
      <c r="V9" s="300"/>
      <c r="W9" s="301"/>
      <c r="X9" s="300"/>
      <c r="Y9" s="301"/>
    </row>
    <row r="10" spans="2:25" ht="18.75" customHeight="1">
      <c r="B10" s="166" t="s">
        <v>5</v>
      </c>
      <c r="C10" s="167" t="s">
        <v>521</v>
      </c>
      <c r="D10" s="312">
        <f>取引基本表!AS10</f>
        <v>158764</v>
      </c>
      <c r="E10" s="298">
        <f t="shared" si="0"/>
        <v>9.0998999999999997E-2</v>
      </c>
      <c r="T10" s="300"/>
      <c r="U10" s="301"/>
      <c r="V10" s="300"/>
      <c r="W10" s="301"/>
      <c r="X10" s="300"/>
      <c r="Y10" s="301"/>
    </row>
    <row r="11" spans="2:25" ht="18.75" customHeight="1">
      <c r="B11" s="166" t="s">
        <v>6</v>
      </c>
      <c r="C11" s="167" t="s">
        <v>135</v>
      </c>
      <c r="D11" s="312">
        <f>取引基本表!AS11</f>
        <v>32848.400000000001</v>
      </c>
      <c r="E11" s="298">
        <f t="shared" si="0"/>
        <v>1.8828000000000001E-2</v>
      </c>
      <c r="T11" s="300"/>
      <c r="U11" s="301"/>
      <c r="V11" s="300"/>
      <c r="W11" s="301"/>
      <c r="X11" s="300"/>
      <c r="Y11" s="301"/>
    </row>
    <row r="12" spans="2:25" ht="18.75" customHeight="1">
      <c r="B12" s="166" t="s">
        <v>7</v>
      </c>
      <c r="C12" s="171" t="s">
        <v>108</v>
      </c>
      <c r="D12" s="312">
        <f>取引基本表!AS12</f>
        <v>2239</v>
      </c>
      <c r="E12" s="298">
        <f t="shared" si="0"/>
        <v>1.2830000000000001E-3</v>
      </c>
      <c r="T12" s="300"/>
      <c r="U12" s="301"/>
      <c r="V12" s="300"/>
      <c r="W12" s="301"/>
      <c r="X12" s="300"/>
      <c r="Y12" s="301"/>
    </row>
    <row r="13" spans="2:25" ht="18.75" customHeight="1">
      <c r="B13" s="166" t="s">
        <v>8</v>
      </c>
      <c r="C13" s="167" t="s">
        <v>136</v>
      </c>
      <c r="D13" s="312">
        <f>取引基本表!AS13</f>
        <v>22538</v>
      </c>
      <c r="E13" s="298">
        <f t="shared" si="0"/>
        <v>1.2918000000000001E-2</v>
      </c>
      <c r="T13" s="300"/>
      <c r="U13" s="301"/>
      <c r="V13" s="300"/>
      <c r="W13" s="301"/>
      <c r="X13" s="300"/>
      <c r="Y13" s="301"/>
    </row>
    <row r="14" spans="2:25" ht="18.75" customHeight="1">
      <c r="B14" s="166" t="s">
        <v>9</v>
      </c>
      <c r="C14" s="171" t="s">
        <v>306</v>
      </c>
      <c r="D14" s="312">
        <f>取引基本表!AS14</f>
        <v>21394</v>
      </c>
      <c r="E14" s="298">
        <f t="shared" si="0"/>
        <v>1.2262E-2</v>
      </c>
      <c r="T14" s="300"/>
      <c r="U14" s="301"/>
      <c r="V14" s="300"/>
      <c r="W14" s="301"/>
      <c r="X14" s="300"/>
      <c r="Y14" s="301"/>
    </row>
    <row r="15" spans="2:25" ht="18.75" customHeight="1">
      <c r="B15" s="166" t="s">
        <v>10</v>
      </c>
      <c r="C15" s="171" t="s">
        <v>576</v>
      </c>
      <c r="D15" s="312">
        <f>取引基本表!AS15</f>
        <v>4852.8</v>
      </c>
      <c r="E15" s="298">
        <f t="shared" si="0"/>
        <v>2.7810000000000001E-3</v>
      </c>
      <c r="T15" s="300"/>
      <c r="U15" s="301"/>
      <c r="V15" s="300"/>
      <c r="W15" s="301"/>
      <c r="X15" s="300"/>
      <c r="Y15" s="301"/>
    </row>
    <row r="16" spans="2:25" ht="18.75" customHeight="1">
      <c r="B16" s="166" t="s">
        <v>11</v>
      </c>
      <c r="C16" s="167" t="s">
        <v>307</v>
      </c>
      <c r="D16" s="312">
        <f>取引基本表!AS16</f>
        <v>595</v>
      </c>
      <c r="E16" s="298">
        <f t="shared" si="0"/>
        <v>3.4099999999999999E-4</v>
      </c>
      <c r="T16" s="300"/>
      <c r="U16" s="301"/>
      <c r="V16" s="300"/>
      <c r="W16" s="301"/>
      <c r="X16" s="300"/>
      <c r="Y16" s="301"/>
    </row>
    <row r="17" spans="2:25" ht="18.75" customHeight="1">
      <c r="B17" s="166" t="s">
        <v>12</v>
      </c>
      <c r="C17" s="167" t="s">
        <v>137</v>
      </c>
      <c r="D17" s="312">
        <f>取引基本表!AS17</f>
        <v>366.4</v>
      </c>
      <c r="E17" s="298">
        <f t="shared" si="0"/>
        <v>2.1000000000000001E-4</v>
      </c>
      <c r="T17" s="300"/>
      <c r="U17" s="301"/>
      <c r="V17" s="300"/>
      <c r="W17" s="301"/>
      <c r="X17" s="300"/>
      <c r="Y17" s="301"/>
    </row>
    <row r="18" spans="2:25" ht="18.75" customHeight="1">
      <c r="B18" s="166" t="s">
        <v>13</v>
      </c>
      <c r="C18" s="167" t="s">
        <v>138</v>
      </c>
      <c r="D18" s="312">
        <f>取引基本表!AS18</f>
        <v>991</v>
      </c>
      <c r="E18" s="298">
        <f t="shared" si="0"/>
        <v>5.6800000000000004E-4</v>
      </c>
      <c r="T18" s="300"/>
      <c r="U18" s="301"/>
      <c r="V18" s="300"/>
      <c r="W18" s="301"/>
      <c r="X18" s="300"/>
      <c r="Y18" s="301"/>
    </row>
    <row r="19" spans="2:25" ht="18.75" customHeight="1">
      <c r="B19" s="166" t="s">
        <v>14</v>
      </c>
      <c r="C19" s="167" t="s">
        <v>139</v>
      </c>
      <c r="D19" s="312">
        <f>取引基本表!AS19</f>
        <v>1446</v>
      </c>
      <c r="E19" s="298">
        <f t="shared" si="0"/>
        <v>8.2899999999999998E-4</v>
      </c>
      <c r="T19" s="300"/>
      <c r="U19" s="301"/>
      <c r="V19" s="300"/>
      <c r="W19" s="301"/>
      <c r="X19" s="300"/>
      <c r="Y19" s="301"/>
    </row>
    <row r="20" spans="2:25" ht="18.75" customHeight="1">
      <c r="B20" s="166" t="s">
        <v>28</v>
      </c>
      <c r="C20" s="167" t="s">
        <v>522</v>
      </c>
      <c r="D20" s="312">
        <f>取引基本表!AS20</f>
        <v>73</v>
      </c>
      <c r="E20" s="298">
        <f t="shared" si="0"/>
        <v>4.1999999999999998E-5</v>
      </c>
      <c r="T20" s="300"/>
      <c r="U20" s="301"/>
      <c r="V20" s="300"/>
      <c r="W20" s="301"/>
      <c r="X20" s="300"/>
      <c r="Y20" s="301"/>
    </row>
    <row r="21" spans="2:25" ht="18.75" customHeight="1">
      <c r="B21" s="166" t="s">
        <v>109</v>
      </c>
      <c r="C21" s="167" t="s">
        <v>523</v>
      </c>
      <c r="D21" s="312">
        <f>取引基本表!AS21</f>
        <v>33</v>
      </c>
      <c r="E21" s="298">
        <f t="shared" si="0"/>
        <v>1.9000000000000001E-5</v>
      </c>
      <c r="T21" s="300"/>
      <c r="U21" s="301"/>
      <c r="V21" s="300"/>
      <c r="W21" s="301"/>
      <c r="X21" s="300"/>
      <c r="Y21" s="301"/>
    </row>
    <row r="22" spans="2:25" ht="18.75" customHeight="1">
      <c r="B22" s="166" t="s">
        <v>110</v>
      </c>
      <c r="C22" s="167" t="s">
        <v>524</v>
      </c>
      <c r="D22" s="312">
        <f>取引基本表!AS22</f>
        <v>509</v>
      </c>
      <c r="E22" s="298">
        <f t="shared" si="0"/>
        <v>2.92E-4</v>
      </c>
      <c r="T22" s="300"/>
      <c r="U22" s="301"/>
      <c r="V22" s="300"/>
      <c r="W22" s="301"/>
      <c r="X22" s="300"/>
      <c r="Y22" s="301"/>
    </row>
    <row r="23" spans="2:25" ht="18.75" customHeight="1">
      <c r="B23" s="166" t="s">
        <v>111</v>
      </c>
      <c r="C23" s="167" t="s">
        <v>525</v>
      </c>
      <c r="D23" s="312">
        <f>取引基本表!AS23</f>
        <v>186</v>
      </c>
      <c r="E23" s="298">
        <f t="shared" si="0"/>
        <v>1.07E-4</v>
      </c>
      <c r="T23" s="300"/>
      <c r="U23" s="301"/>
      <c r="V23" s="300"/>
      <c r="W23" s="301"/>
      <c r="X23" s="300"/>
      <c r="Y23" s="301"/>
    </row>
    <row r="24" spans="2:25" ht="18.75" customHeight="1">
      <c r="B24" s="166" t="s">
        <v>113</v>
      </c>
      <c r="C24" s="167" t="s">
        <v>526</v>
      </c>
      <c r="D24" s="312">
        <f>取引基本表!AS24</f>
        <v>20057.099999999999</v>
      </c>
      <c r="E24" s="298">
        <f t="shared" si="0"/>
        <v>1.1495999999999999E-2</v>
      </c>
      <c r="T24" s="300"/>
      <c r="U24" s="301"/>
      <c r="V24" s="300"/>
      <c r="W24" s="301"/>
      <c r="X24" s="300"/>
      <c r="Y24" s="301"/>
    </row>
    <row r="25" spans="2:25" ht="18.75" customHeight="1">
      <c r="B25" s="166" t="s">
        <v>114</v>
      </c>
      <c r="C25" s="167" t="s">
        <v>577</v>
      </c>
      <c r="D25" s="312">
        <f>取引基本表!AS25</f>
        <v>20871</v>
      </c>
      <c r="E25" s="298">
        <f t="shared" si="0"/>
        <v>1.1963E-2</v>
      </c>
      <c r="T25" s="300"/>
      <c r="U25" s="301"/>
      <c r="V25" s="300"/>
      <c r="W25" s="301"/>
      <c r="X25" s="300"/>
      <c r="Y25" s="301"/>
    </row>
    <row r="26" spans="2:25" ht="18.75" customHeight="1">
      <c r="B26" s="166" t="s">
        <v>115</v>
      </c>
      <c r="C26" s="167" t="s">
        <v>140</v>
      </c>
      <c r="D26" s="312">
        <f>取引基本表!AS26</f>
        <v>31809</v>
      </c>
      <c r="E26" s="298">
        <f t="shared" si="0"/>
        <v>1.8232000000000002E-2</v>
      </c>
      <c r="T26" s="300">
        <v>23686</v>
      </c>
      <c r="U26" s="301" t="s">
        <v>27</v>
      </c>
      <c r="V26" s="300">
        <v>19464</v>
      </c>
      <c r="W26" s="301" t="s">
        <v>27</v>
      </c>
      <c r="X26" s="300">
        <v>43150</v>
      </c>
      <c r="Y26" s="301" t="s">
        <v>27</v>
      </c>
    </row>
    <row r="27" spans="2:25" ht="18.75" customHeight="1">
      <c r="B27" s="166" t="s">
        <v>116</v>
      </c>
      <c r="C27" s="167" t="s">
        <v>112</v>
      </c>
      <c r="D27" s="312">
        <f>取引基本表!AS27</f>
        <v>14901.2</v>
      </c>
      <c r="E27" s="298">
        <f t="shared" si="0"/>
        <v>8.541E-3</v>
      </c>
      <c r="T27" s="300">
        <v>5652</v>
      </c>
      <c r="U27" s="301" t="s">
        <v>27</v>
      </c>
      <c r="V27" s="300">
        <v>63</v>
      </c>
      <c r="W27" s="301" t="s">
        <v>27</v>
      </c>
      <c r="X27" s="300">
        <v>5715</v>
      </c>
      <c r="Y27" s="301" t="s">
        <v>27</v>
      </c>
    </row>
    <row r="28" spans="2:25" ht="18.75" customHeight="1">
      <c r="B28" s="166" t="s">
        <v>117</v>
      </c>
      <c r="C28" s="167" t="s">
        <v>18</v>
      </c>
      <c r="D28" s="312">
        <f>取引基本表!AS28</f>
        <v>0</v>
      </c>
      <c r="E28" s="298">
        <f t="shared" si="0"/>
        <v>0</v>
      </c>
      <c r="T28" s="300">
        <v>58066</v>
      </c>
      <c r="U28" s="301" t="s">
        <v>27</v>
      </c>
      <c r="V28" s="300">
        <v>-31758</v>
      </c>
      <c r="W28" s="301" t="s">
        <v>27</v>
      </c>
      <c r="X28" s="300">
        <v>26308</v>
      </c>
      <c r="Y28" s="301" t="s">
        <v>27</v>
      </c>
    </row>
    <row r="29" spans="2:25" ht="18.75" customHeight="1">
      <c r="B29" s="166" t="s">
        <v>118</v>
      </c>
      <c r="C29" s="167" t="s">
        <v>141</v>
      </c>
      <c r="D29" s="312">
        <f>取引基本表!AS29</f>
        <v>36499</v>
      </c>
      <c r="E29" s="298">
        <f t="shared" si="0"/>
        <v>2.0920000000000001E-2</v>
      </c>
      <c r="T29" s="300">
        <v>1243603</v>
      </c>
      <c r="U29" s="301" t="s">
        <v>27</v>
      </c>
      <c r="V29" s="300">
        <v>592005</v>
      </c>
      <c r="W29" s="301" t="s">
        <v>27</v>
      </c>
      <c r="X29" s="300">
        <v>1835608</v>
      </c>
      <c r="Y29" s="301" t="s">
        <v>27</v>
      </c>
    </row>
    <row r="30" spans="2:25" ht="18.75" customHeight="1">
      <c r="B30" s="166" t="s">
        <v>119</v>
      </c>
      <c r="C30" s="167" t="s">
        <v>527</v>
      </c>
      <c r="D30" s="312">
        <f>取引基本表!AS30</f>
        <v>16067.7</v>
      </c>
      <c r="E30" s="298">
        <f t="shared" si="0"/>
        <v>9.2099999999999994E-3</v>
      </c>
      <c r="T30" s="300">
        <v>72778</v>
      </c>
      <c r="U30" s="301" t="s">
        <v>27</v>
      </c>
      <c r="V30" s="300">
        <v>743586</v>
      </c>
      <c r="W30" s="301" t="s">
        <v>27</v>
      </c>
      <c r="X30" s="300">
        <v>816364</v>
      </c>
      <c r="Y30" s="301" t="s">
        <v>27</v>
      </c>
    </row>
    <row r="31" spans="2:25" ht="18.75" customHeight="1">
      <c r="B31" s="166" t="s">
        <v>120</v>
      </c>
      <c r="C31" s="167" t="s">
        <v>528</v>
      </c>
      <c r="D31" s="312">
        <f>取引基本表!AS31</f>
        <v>18770.5</v>
      </c>
      <c r="E31" s="298">
        <f t="shared" si="0"/>
        <v>1.0758999999999999E-2</v>
      </c>
      <c r="T31" s="300">
        <v>135809</v>
      </c>
      <c r="U31" s="301" t="s">
        <v>27</v>
      </c>
      <c r="V31" s="300">
        <v>135205</v>
      </c>
      <c r="W31" s="301" t="s">
        <v>27</v>
      </c>
      <c r="X31" s="300">
        <v>271014</v>
      </c>
      <c r="Y31" s="301" t="s">
        <v>27</v>
      </c>
    </row>
    <row r="32" spans="2:25" ht="18.75" customHeight="1">
      <c r="B32" s="166" t="s">
        <v>121</v>
      </c>
      <c r="C32" s="167" t="s">
        <v>19</v>
      </c>
      <c r="D32" s="312">
        <f>取引基本表!AS32</f>
        <v>252392</v>
      </c>
      <c r="E32" s="298">
        <f t="shared" si="0"/>
        <v>0.14466399999999999</v>
      </c>
      <c r="T32" s="300">
        <v>256366</v>
      </c>
      <c r="U32" s="301" t="s">
        <v>27</v>
      </c>
      <c r="V32" s="300">
        <v>477880</v>
      </c>
      <c r="W32" s="301" t="s">
        <v>27</v>
      </c>
      <c r="X32" s="300">
        <v>734246</v>
      </c>
      <c r="Y32" s="301" t="s">
        <v>27</v>
      </c>
    </row>
    <row r="33" spans="2:25" ht="18.75" customHeight="1">
      <c r="B33" s="166" t="s">
        <v>122</v>
      </c>
      <c r="C33" s="167" t="s">
        <v>20</v>
      </c>
      <c r="D33" s="312">
        <f>取引基本表!AS33</f>
        <v>102816.9</v>
      </c>
      <c r="E33" s="298">
        <f t="shared" si="0"/>
        <v>5.8931999999999998E-2</v>
      </c>
      <c r="T33" s="300">
        <v>196941</v>
      </c>
      <c r="U33" s="301" t="s">
        <v>27</v>
      </c>
      <c r="V33" s="300">
        <v>65423</v>
      </c>
      <c r="W33" s="301" t="s">
        <v>27</v>
      </c>
      <c r="X33" s="300">
        <v>262364</v>
      </c>
      <c r="Y33" s="301" t="s">
        <v>27</v>
      </c>
    </row>
    <row r="34" spans="2:25" ht="18.75" customHeight="1">
      <c r="B34" s="166" t="s">
        <v>123</v>
      </c>
      <c r="C34" s="167" t="s">
        <v>21</v>
      </c>
      <c r="D34" s="312">
        <f>取引基本表!AS34</f>
        <v>382178</v>
      </c>
      <c r="E34" s="298">
        <f t="shared" si="0"/>
        <v>0.219054</v>
      </c>
      <c r="T34" s="300">
        <v>60876</v>
      </c>
      <c r="U34" s="301" t="s">
        <v>27</v>
      </c>
      <c r="V34" s="300">
        <v>441564</v>
      </c>
      <c r="W34" s="301" t="s">
        <v>27</v>
      </c>
      <c r="X34" s="300">
        <v>502440</v>
      </c>
      <c r="Y34" s="301" t="s">
        <v>27</v>
      </c>
    </row>
    <row r="35" spans="2:25" ht="18.75" customHeight="1">
      <c r="B35" s="166" t="s">
        <v>124</v>
      </c>
      <c r="C35" s="167" t="s">
        <v>529</v>
      </c>
      <c r="D35" s="312">
        <f>取引基本表!AS35</f>
        <v>58043.5</v>
      </c>
      <c r="E35" s="298">
        <f t="shared" si="0"/>
        <v>3.3269E-2</v>
      </c>
      <c r="T35" s="300">
        <v>226431</v>
      </c>
      <c r="U35" s="301" t="s">
        <v>27</v>
      </c>
      <c r="V35" s="300">
        <v>77818</v>
      </c>
      <c r="W35" s="301" t="s">
        <v>27</v>
      </c>
      <c r="X35" s="300">
        <v>304249</v>
      </c>
      <c r="Y35" s="301" t="s">
        <v>27</v>
      </c>
    </row>
    <row r="36" spans="2:25" ht="18.75" customHeight="1">
      <c r="B36" s="166" t="s">
        <v>125</v>
      </c>
      <c r="C36" s="167" t="s">
        <v>530</v>
      </c>
      <c r="D36" s="312">
        <f>取引基本表!AS36</f>
        <v>89856.5</v>
      </c>
      <c r="E36" s="298">
        <f t="shared" si="0"/>
        <v>5.1503E-2</v>
      </c>
      <c r="T36" s="300">
        <v>97660</v>
      </c>
      <c r="U36" s="301" t="s">
        <v>27</v>
      </c>
      <c r="V36" s="300">
        <v>47107</v>
      </c>
      <c r="W36" s="301" t="s">
        <v>27</v>
      </c>
      <c r="X36" s="300">
        <v>144767</v>
      </c>
      <c r="Y36" s="301" t="s">
        <v>27</v>
      </c>
    </row>
    <row r="37" spans="2:25" ht="18.75" customHeight="1">
      <c r="B37" s="166" t="s">
        <v>127</v>
      </c>
      <c r="C37" s="167" t="s">
        <v>22</v>
      </c>
      <c r="D37" s="312">
        <f>取引基本表!AS37</f>
        <v>6525</v>
      </c>
      <c r="E37" s="298">
        <f t="shared" si="0"/>
        <v>3.7399999999999998E-3</v>
      </c>
      <c r="T37" s="300">
        <v>4654</v>
      </c>
      <c r="U37" s="301" t="s">
        <v>27</v>
      </c>
      <c r="V37" s="300">
        <v>348871</v>
      </c>
      <c r="W37" s="301" t="s">
        <v>27</v>
      </c>
      <c r="X37" s="300">
        <v>353525</v>
      </c>
      <c r="Y37" s="301" t="s">
        <v>27</v>
      </c>
    </row>
    <row r="38" spans="2:25" ht="18.75" customHeight="1">
      <c r="B38" s="166" t="s">
        <v>129</v>
      </c>
      <c r="C38" s="167" t="s">
        <v>142</v>
      </c>
      <c r="D38" s="312">
        <f>取引基本表!AS38</f>
        <v>56584.2</v>
      </c>
      <c r="E38" s="298">
        <f t="shared" si="0"/>
        <v>3.2432999999999997E-2</v>
      </c>
      <c r="T38" s="300">
        <v>560973</v>
      </c>
      <c r="U38" s="301" t="s">
        <v>27</v>
      </c>
      <c r="V38" s="300">
        <v>902791</v>
      </c>
      <c r="W38" s="301" t="s">
        <v>27</v>
      </c>
      <c r="X38" s="300">
        <v>1463764</v>
      </c>
      <c r="Y38" s="301" t="s">
        <v>27</v>
      </c>
    </row>
    <row r="39" spans="2:25" ht="18.75" customHeight="1">
      <c r="B39" s="166" t="s">
        <v>130</v>
      </c>
      <c r="C39" s="167" t="s">
        <v>531</v>
      </c>
      <c r="D39" s="312">
        <f>取引基本表!AS39</f>
        <v>138382.9</v>
      </c>
      <c r="E39" s="298">
        <f t="shared" si="0"/>
        <v>7.9316999999999999E-2</v>
      </c>
      <c r="T39" s="300">
        <v>38423</v>
      </c>
      <c r="U39" s="301" t="s">
        <v>27</v>
      </c>
      <c r="V39" s="300">
        <v>-10674</v>
      </c>
      <c r="W39" s="301" t="s">
        <v>27</v>
      </c>
      <c r="X39" s="300">
        <v>27749</v>
      </c>
      <c r="Y39" s="301" t="s">
        <v>27</v>
      </c>
    </row>
    <row r="40" spans="2:25" ht="18.75" customHeight="1">
      <c r="B40" s="166" t="s">
        <v>15</v>
      </c>
      <c r="C40" s="167" t="s">
        <v>578</v>
      </c>
      <c r="D40" s="312">
        <f>取引基本表!AS40</f>
        <v>35045.9</v>
      </c>
      <c r="E40" s="298">
        <f t="shared" si="0"/>
        <v>2.0087000000000001E-2</v>
      </c>
      <c r="T40" s="300"/>
      <c r="U40" s="301"/>
      <c r="V40" s="300"/>
      <c r="W40" s="301"/>
      <c r="X40" s="300"/>
      <c r="Y40" s="301"/>
    </row>
    <row r="41" spans="2:25" ht="18.75" customHeight="1">
      <c r="B41" s="166" t="s">
        <v>308</v>
      </c>
      <c r="C41" s="167" t="s">
        <v>126</v>
      </c>
      <c r="D41" s="312">
        <f>取引基本表!AS41</f>
        <v>25903.3</v>
      </c>
      <c r="E41" s="298">
        <f t="shared" si="0"/>
        <v>1.4847000000000001E-2</v>
      </c>
      <c r="T41" s="300"/>
      <c r="U41" s="301"/>
      <c r="V41" s="300"/>
      <c r="W41" s="301"/>
      <c r="X41" s="300"/>
      <c r="Y41" s="301"/>
    </row>
    <row r="42" spans="2:25" ht="18.75" customHeight="1">
      <c r="B42" s="166">
        <v>37</v>
      </c>
      <c r="C42" s="167" t="s">
        <v>128</v>
      </c>
      <c r="D42" s="312">
        <f>取引基本表!AS42</f>
        <v>168058.6</v>
      </c>
      <c r="E42" s="298">
        <f t="shared" si="0"/>
        <v>9.6326999999999996E-2</v>
      </c>
      <c r="T42" s="300"/>
      <c r="U42" s="301"/>
      <c r="V42" s="300"/>
      <c r="W42" s="301"/>
      <c r="X42" s="300"/>
      <c r="Y42" s="301"/>
    </row>
    <row r="43" spans="2:25" ht="18.75" customHeight="1">
      <c r="B43" s="166">
        <v>38</v>
      </c>
      <c r="C43" s="167" t="s">
        <v>143</v>
      </c>
      <c r="D43" s="312">
        <f>取引基本表!AS43</f>
        <v>0</v>
      </c>
      <c r="E43" s="298">
        <f t="shared" si="0"/>
        <v>0</v>
      </c>
      <c r="T43" s="300"/>
      <c r="U43" s="301"/>
      <c r="V43" s="300"/>
      <c r="W43" s="301"/>
      <c r="X43" s="300"/>
      <c r="Y43" s="301"/>
    </row>
    <row r="44" spans="2:25" ht="18.75" customHeight="1">
      <c r="B44" s="166">
        <v>39</v>
      </c>
      <c r="C44" s="167" t="s">
        <v>23</v>
      </c>
      <c r="D44" s="312">
        <f>取引基本表!AS44</f>
        <v>813</v>
      </c>
      <c r="E44" s="298">
        <f t="shared" si="0"/>
        <v>4.66E-4</v>
      </c>
      <c r="T44" s="300"/>
      <c r="U44" s="301"/>
      <c r="V44" s="300"/>
      <c r="W44" s="301"/>
      <c r="X44" s="300"/>
      <c r="Y44" s="301"/>
    </row>
    <row r="45" spans="2:25" ht="18.75" customHeight="1">
      <c r="B45" s="303" t="s">
        <v>564</v>
      </c>
      <c r="C45" s="351" t="s">
        <v>24</v>
      </c>
      <c r="D45" s="352">
        <f>SUM(D6:D44)</f>
        <v>1744673.9</v>
      </c>
      <c r="E45" s="306">
        <f>SUM(E6:E44)</f>
        <v>0.99999999999999989</v>
      </c>
      <c r="F45" s="299"/>
      <c r="T45" s="300">
        <v>3095624</v>
      </c>
      <c r="U45" s="301" t="s">
        <v>27</v>
      </c>
      <c r="V45" s="300">
        <v>3933480</v>
      </c>
      <c r="W45" s="301" t="s">
        <v>27</v>
      </c>
      <c r="X45" s="300">
        <v>7029104</v>
      </c>
      <c r="Y45" s="301" t="s">
        <v>27</v>
      </c>
    </row>
    <row r="46" spans="2:25" ht="18.75" customHeight="1"/>
  </sheetData>
  <sheetProtection sheet="1" objects="1" scenarios="1" selectLockedCells="1" selectUnlockedCells="1"/>
  <mergeCells count="2">
    <mergeCell ref="B4:C5"/>
    <mergeCell ref="B2:C2"/>
  </mergeCells>
  <phoneticPr fontId="2"/>
  <pageMargins left="0.78740157480314965" right="0.78740157480314965" top="0.78740157480314965" bottom="0.78740157480314965" header="0" footer="0.19685039370078741"/>
  <pageSetup paperSize="9" scale="93" orientation="portrait" useFirstPageNumber="1" r:id="rId1"/>
  <headerFooter alignWithMargins="0">
    <oddFooter>&amp;C&amp;P / 1 ページ</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249977111117893"/>
  </sheetPr>
  <dimension ref="B2:AQ53"/>
  <sheetViews>
    <sheetView showGridLines="0" view="pageBreakPreview" zoomScale="130" zoomScaleNormal="100" zoomScaleSheetLayoutView="130" workbookViewId="0">
      <selection activeCell="D14" sqref="D14"/>
    </sheetView>
  </sheetViews>
  <sheetFormatPr defaultColWidth="10.125" defaultRowHeight="16.5" customHeight="1"/>
  <cols>
    <col min="1" max="1" width="1.625" style="199" customWidth="1"/>
    <col min="2" max="2" width="2.625" style="199" bestFit="1" customWidth="1"/>
    <col min="3" max="3" width="28.875" style="199" bestFit="1" customWidth="1"/>
    <col min="4" max="43" width="9.125" style="199" customWidth="1"/>
    <col min="44" max="16384" width="10.125" style="199"/>
  </cols>
  <sheetData>
    <row r="2" spans="2:43" ht="20.25" customHeight="1">
      <c r="B2" s="1241" t="s">
        <v>105</v>
      </c>
      <c r="C2" s="1242"/>
    </row>
    <row r="3" spans="2:43" ht="16.5" customHeight="1">
      <c r="B3" s="258"/>
      <c r="U3" s="259" t="s">
        <v>0</v>
      </c>
    </row>
    <row r="4" spans="2:43" ht="16.5" customHeight="1">
      <c r="B4" s="1382"/>
      <c r="C4" s="1382"/>
      <c r="D4" s="262" t="s">
        <v>1</v>
      </c>
      <c r="E4" s="263" t="s">
        <v>2</v>
      </c>
      <c r="F4" s="263" t="s">
        <v>3</v>
      </c>
      <c r="G4" s="263" t="s">
        <v>4</v>
      </c>
      <c r="H4" s="263" t="s">
        <v>5</v>
      </c>
      <c r="I4" s="263" t="s">
        <v>6</v>
      </c>
      <c r="J4" s="263" t="s">
        <v>7</v>
      </c>
      <c r="K4" s="263" t="s">
        <v>8</v>
      </c>
      <c r="L4" s="263" t="s">
        <v>9</v>
      </c>
      <c r="M4" s="263" t="s">
        <v>10</v>
      </c>
      <c r="N4" s="263" t="s">
        <v>11</v>
      </c>
      <c r="O4" s="263" t="s">
        <v>12</v>
      </c>
      <c r="P4" s="263" t="s">
        <v>13</v>
      </c>
      <c r="Q4" s="263" t="s">
        <v>14</v>
      </c>
      <c r="R4" s="263" t="s">
        <v>28</v>
      </c>
      <c r="S4" s="263" t="s">
        <v>109</v>
      </c>
      <c r="T4" s="263" t="s">
        <v>110</v>
      </c>
      <c r="U4" s="263" t="s">
        <v>111</v>
      </c>
      <c r="V4" s="263" t="s">
        <v>113</v>
      </c>
      <c r="W4" s="263" t="s">
        <v>114</v>
      </c>
      <c r="X4" s="263" t="s">
        <v>115</v>
      </c>
      <c r="Y4" s="263" t="s">
        <v>116</v>
      </c>
      <c r="Z4" s="263" t="s">
        <v>117</v>
      </c>
      <c r="AA4" s="263" t="s">
        <v>118</v>
      </c>
      <c r="AB4" s="263" t="s">
        <v>119</v>
      </c>
      <c r="AC4" s="263" t="s">
        <v>120</v>
      </c>
      <c r="AD4" s="263" t="s">
        <v>121</v>
      </c>
      <c r="AE4" s="263" t="s">
        <v>122</v>
      </c>
      <c r="AF4" s="263" t="s">
        <v>123</v>
      </c>
      <c r="AG4" s="263" t="s">
        <v>124</v>
      </c>
      <c r="AH4" s="263" t="s">
        <v>125</v>
      </c>
      <c r="AI4" s="263" t="s">
        <v>127</v>
      </c>
      <c r="AJ4" s="263" t="s">
        <v>129</v>
      </c>
      <c r="AK4" s="263" t="s">
        <v>130</v>
      </c>
      <c r="AL4" s="263" t="s">
        <v>15</v>
      </c>
      <c r="AM4" s="263" t="s">
        <v>308</v>
      </c>
      <c r="AN4" s="263">
        <v>37</v>
      </c>
      <c r="AO4" s="263">
        <v>38</v>
      </c>
      <c r="AP4" s="263">
        <v>39</v>
      </c>
      <c r="AQ4" s="266"/>
    </row>
    <row r="5" spans="2:43" ht="36" customHeight="1">
      <c r="B5" s="1383"/>
      <c r="C5" s="1383"/>
      <c r="D5" s="217" t="s">
        <v>16</v>
      </c>
      <c r="E5" s="286" t="s">
        <v>889</v>
      </c>
      <c r="F5" s="286" t="s">
        <v>890</v>
      </c>
      <c r="G5" s="286" t="s">
        <v>17</v>
      </c>
      <c r="H5" s="286" t="s">
        <v>521</v>
      </c>
      <c r="I5" s="286" t="s">
        <v>135</v>
      </c>
      <c r="J5" s="286" t="s">
        <v>108</v>
      </c>
      <c r="K5" s="286" t="s">
        <v>136</v>
      </c>
      <c r="L5" s="286" t="s">
        <v>306</v>
      </c>
      <c r="M5" s="286" t="s">
        <v>576</v>
      </c>
      <c r="N5" s="286" t="s">
        <v>307</v>
      </c>
      <c r="O5" s="286" t="s">
        <v>137</v>
      </c>
      <c r="P5" s="286" t="s">
        <v>138</v>
      </c>
      <c r="Q5" s="286" t="s">
        <v>139</v>
      </c>
      <c r="R5" s="286" t="s">
        <v>522</v>
      </c>
      <c r="S5" s="286" t="s">
        <v>523</v>
      </c>
      <c r="T5" s="286" t="s">
        <v>524</v>
      </c>
      <c r="U5" s="286" t="s">
        <v>525</v>
      </c>
      <c r="V5" s="286" t="s">
        <v>526</v>
      </c>
      <c r="W5" s="286" t="s">
        <v>577</v>
      </c>
      <c r="X5" s="286" t="s">
        <v>140</v>
      </c>
      <c r="Y5" s="286" t="s">
        <v>112</v>
      </c>
      <c r="Z5" s="286" t="s">
        <v>18</v>
      </c>
      <c r="AA5" s="286" t="s">
        <v>141</v>
      </c>
      <c r="AB5" s="286" t="s">
        <v>527</v>
      </c>
      <c r="AC5" s="286" t="s">
        <v>528</v>
      </c>
      <c r="AD5" s="286" t="s">
        <v>19</v>
      </c>
      <c r="AE5" s="286" t="s">
        <v>20</v>
      </c>
      <c r="AF5" s="286" t="s">
        <v>21</v>
      </c>
      <c r="AG5" s="286" t="s">
        <v>529</v>
      </c>
      <c r="AH5" s="286" t="s">
        <v>530</v>
      </c>
      <c r="AI5" s="286" t="s">
        <v>22</v>
      </c>
      <c r="AJ5" s="286" t="s">
        <v>142</v>
      </c>
      <c r="AK5" s="286" t="s">
        <v>531</v>
      </c>
      <c r="AL5" s="286" t="s">
        <v>578</v>
      </c>
      <c r="AM5" s="286" t="s">
        <v>126</v>
      </c>
      <c r="AN5" s="286" t="s">
        <v>128</v>
      </c>
      <c r="AO5" s="286" t="s">
        <v>143</v>
      </c>
      <c r="AP5" s="286" t="s">
        <v>23</v>
      </c>
      <c r="AQ5" s="287" t="s">
        <v>179</v>
      </c>
    </row>
    <row r="6" spans="2:43" ht="16.5" customHeight="1">
      <c r="B6" s="161" t="s">
        <v>1</v>
      </c>
      <c r="C6" s="232" t="s">
        <v>16</v>
      </c>
      <c r="D6" s="272">
        <f>投入係数!D6*手順⑤!D$53</f>
        <v>0</v>
      </c>
      <c r="E6" s="314">
        <f>投入係数!E6*手順⑤!E$53</f>
        <v>0</v>
      </c>
      <c r="F6" s="314">
        <f>投入係数!F6*手順⑤!F$53</f>
        <v>0</v>
      </c>
      <c r="G6" s="314">
        <f>投入係数!G6*手順⑤!G$53</f>
        <v>0</v>
      </c>
      <c r="H6" s="314">
        <f>投入係数!H6*手順⑤!H$53</f>
        <v>0</v>
      </c>
      <c r="I6" s="314">
        <f>投入係数!I6*手順⑤!I$53</f>
        <v>0</v>
      </c>
      <c r="J6" s="314">
        <f>投入係数!J6*手順⑤!J$53</f>
        <v>0</v>
      </c>
      <c r="K6" s="314">
        <f>投入係数!K6*手順⑤!K$53</f>
        <v>0</v>
      </c>
      <c r="L6" s="314">
        <f>投入係数!L6*手順⑤!L$53</f>
        <v>0</v>
      </c>
      <c r="M6" s="314">
        <f>投入係数!M6*手順⑤!M$53</f>
        <v>0</v>
      </c>
      <c r="N6" s="314">
        <f>投入係数!N6*手順⑤!N$53</f>
        <v>0</v>
      </c>
      <c r="O6" s="314">
        <f>投入係数!O6*手順⑤!O$53</f>
        <v>0</v>
      </c>
      <c r="P6" s="314">
        <f>投入係数!P6*手順⑤!P$53</f>
        <v>0</v>
      </c>
      <c r="Q6" s="314">
        <f>投入係数!Q6*手順⑤!Q$53</f>
        <v>0</v>
      </c>
      <c r="R6" s="314">
        <f>投入係数!R6*手順⑤!R$53</f>
        <v>0</v>
      </c>
      <c r="S6" s="314">
        <f>投入係数!S6*手順⑤!S$53</f>
        <v>0</v>
      </c>
      <c r="T6" s="314">
        <f>投入係数!T6*手順⑤!T$53</f>
        <v>0</v>
      </c>
      <c r="U6" s="314">
        <f>投入係数!U6*手順⑤!U$53</f>
        <v>0</v>
      </c>
      <c r="V6" s="314">
        <f>投入係数!V6*手順⑤!V$53</f>
        <v>0</v>
      </c>
      <c r="W6" s="314">
        <f>投入係数!W6*手順⑤!W$53</f>
        <v>0</v>
      </c>
      <c r="X6" s="314">
        <f>投入係数!X6*手順⑤!X$53</f>
        <v>0</v>
      </c>
      <c r="Y6" s="314">
        <f>投入係数!Y6*手順⑤!Y$53</f>
        <v>0</v>
      </c>
      <c r="Z6" s="314">
        <f>投入係数!Z6*手順⑤!Z$53</f>
        <v>0</v>
      </c>
      <c r="AA6" s="314">
        <f>投入係数!AA6*手順⑤!AA$53</f>
        <v>0</v>
      </c>
      <c r="AB6" s="314">
        <f>投入係数!AB6*手順⑤!AB$53</f>
        <v>0</v>
      </c>
      <c r="AC6" s="314">
        <f>投入係数!AC6*手順⑤!AC$53</f>
        <v>0</v>
      </c>
      <c r="AD6" s="314">
        <f>投入係数!AD6*手順⑤!AD$53</f>
        <v>0</v>
      </c>
      <c r="AE6" s="314">
        <f>投入係数!AE6*手順⑤!AE$53</f>
        <v>0</v>
      </c>
      <c r="AF6" s="314">
        <f>投入係数!AF6*手順⑤!AF$53</f>
        <v>0</v>
      </c>
      <c r="AG6" s="314">
        <f>投入係数!AG6*手順⑤!AG$53</f>
        <v>0</v>
      </c>
      <c r="AH6" s="314">
        <f>投入係数!AH6*手順⑤!AH$53</f>
        <v>0</v>
      </c>
      <c r="AI6" s="314">
        <f>投入係数!AI6*手順⑤!AI$53</f>
        <v>0</v>
      </c>
      <c r="AJ6" s="314">
        <f>投入係数!AJ6*手順⑤!AJ$53</f>
        <v>0</v>
      </c>
      <c r="AK6" s="314">
        <f>投入係数!AK6*手順⑤!AK$53</f>
        <v>0</v>
      </c>
      <c r="AL6" s="314">
        <f>投入係数!AL6*手順⑤!AL$53</f>
        <v>0</v>
      </c>
      <c r="AM6" s="314">
        <f>投入係数!AM6*手順⑤!AM$53</f>
        <v>0</v>
      </c>
      <c r="AN6" s="314">
        <f>投入係数!AN6*手順⑤!AN$53</f>
        <v>0</v>
      </c>
      <c r="AO6" s="314">
        <f>投入係数!AO6*手順⑤!AO$53</f>
        <v>0</v>
      </c>
      <c r="AP6" s="314">
        <f>投入係数!AP6*手順⑤!AP$53</f>
        <v>0</v>
      </c>
      <c r="AQ6" s="165">
        <f>SUM(D6:AP6)</f>
        <v>0</v>
      </c>
    </row>
    <row r="7" spans="2:43" ht="16.5" customHeight="1">
      <c r="B7" s="166" t="s">
        <v>2</v>
      </c>
      <c r="C7" s="234" t="s">
        <v>889</v>
      </c>
      <c r="D7" s="273">
        <f>投入係数!D7*手順⑤!D$53</f>
        <v>0</v>
      </c>
      <c r="E7" s="186">
        <f>投入係数!E7*手順⑤!E$53</f>
        <v>0</v>
      </c>
      <c r="F7" s="186">
        <f>投入係数!F7*手順⑤!F$53</f>
        <v>0</v>
      </c>
      <c r="G7" s="186">
        <f>投入係数!G7*手順⑤!G$53</f>
        <v>0</v>
      </c>
      <c r="H7" s="186">
        <f>投入係数!H7*手順⑤!H$53</f>
        <v>0</v>
      </c>
      <c r="I7" s="186">
        <f>投入係数!I7*手順⑤!I$53</f>
        <v>0</v>
      </c>
      <c r="J7" s="186">
        <f>投入係数!J7*手順⑤!J$53</f>
        <v>0</v>
      </c>
      <c r="K7" s="186">
        <f>投入係数!K7*手順⑤!K$53</f>
        <v>0</v>
      </c>
      <c r="L7" s="186">
        <f>投入係数!L7*手順⑤!L$53</f>
        <v>0</v>
      </c>
      <c r="M7" s="186">
        <f>投入係数!M7*手順⑤!M$53</f>
        <v>0</v>
      </c>
      <c r="N7" s="186">
        <f>投入係数!N7*手順⑤!N$53</f>
        <v>0</v>
      </c>
      <c r="O7" s="186">
        <f>投入係数!O7*手順⑤!O$53</f>
        <v>0</v>
      </c>
      <c r="P7" s="186">
        <f>投入係数!P7*手順⑤!P$53</f>
        <v>0</v>
      </c>
      <c r="Q7" s="186">
        <f>投入係数!Q7*手順⑤!Q$53</f>
        <v>0</v>
      </c>
      <c r="R7" s="186">
        <f>投入係数!R7*手順⑤!R$53</f>
        <v>0</v>
      </c>
      <c r="S7" s="186">
        <f>投入係数!S7*手順⑤!S$53</f>
        <v>0</v>
      </c>
      <c r="T7" s="186">
        <f>投入係数!T7*手順⑤!T$53</f>
        <v>0</v>
      </c>
      <c r="U7" s="186">
        <f>投入係数!U7*手順⑤!U$53</f>
        <v>0</v>
      </c>
      <c r="V7" s="186">
        <f>投入係数!V7*手順⑤!V$53</f>
        <v>0</v>
      </c>
      <c r="W7" s="186">
        <f>投入係数!W7*手順⑤!W$53</f>
        <v>0</v>
      </c>
      <c r="X7" s="186">
        <f>投入係数!X7*手順⑤!X$53</f>
        <v>0</v>
      </c>
      <c r="Y7" s="186">
        <f>投入係数!Y7*手順⑤!Y$53</f>
        <v>0</v>
      </c>
      <c r="Z7" s="186">
        <f>投入係数!Z7*手順⑤!Z$53</f>
        <v>0</v>
      </c>
      <c r="AA7" s="186">
        <f>投入係数!AA7*手順⑤!AA$53</f>
        <v>0</v>
      </c>
      <c r="AB7" s="186">
        <f>投入係数!AB7*手順⑤!AB$53</f>
        <v>0</v>
      </c>
      <c r="AC7" s="186">
        <f>投入係数!AC7*手順⑤!AC$53</f>
        <v>0</v>
      </c>
      <c r="AD7" s="186">
        <f>投入係数!AD7*手順⑤!AD$53</f>
        <v>0</v>
      </c>
      <c r="AE7" s="186">
        <f>投入係数!AE7*手順⑤!AE$53</f>
        <v>0</v>
      </c>
      <c r="AF7" s="186">
        <f>投入係数!AF7*手順⑤!AF$53</f>
        <v>0</v>
      </c>
      <c r="AG7" s="186">
        <f>投入係数!AG7*手順⑤!AG$53</f>
        <v>0</v>
      </c>
      <c r="AH7" s="186">
        <f>投入係数!AH7*手順⑤!AH$53</f>
        <v>0</v>
      </c>
      <c r="AI7" s="186">
        <f>投入係数!AI7*手順⑤!AI$53</f>
        <v>0</v>
      </c>
      <c r="AJ7" s="186">
        <f>投入係数!AJ7*手順⑤!AJ$53</f>
        <v>0</v>
      </c>
      <c r="AK7" s="186">
        <f>投入係数!AK7*手順⑤!AK$53</f>
        <v>0</v>
      </c>
      <c r="AL7" s="186">
        <f>投入係数!AL7*手順⑤!AL$53</f>
        <v>0</v>
      </c>
      <c r="AM7" s="186">
        <f>投入係数!AM7*手順⑤!AM$53</f>
        <v>0</v>
      </c>
      <c r="AN7" s="186">
        <f>投入係数!AN7*手順⑤!AN$53</f>
        <v>0</v>
      </c>
      <c r="AO7" s="186">
        <f>投入係数!AO7*手順⑤!AO$53</f>
        <v>0</v>
      </c>
      <c r="AP7" s="186">
        <f>投入係数!AP7*手順⑤!AP$53</f>
        <v>0</v>
      </c>
      <c r="AQ7" s="170">
        <f t="shared" ref="AQ7:AQ53" si="0">SUM(D7:AP7)</f>
        <v>0</v>
      </c>
    </row>
    <row r="8" spans="2:43" ht="16.5" customHeight="1">
      <c r="B8" s="166" t="s">
        <v>3</v>
      </c>
      <c r="C8" s="234" t="s">
        <v>890</v>
      </c>
      <c r="D8" s="273">
        <f>投入係数!D8*手順⑤!D$53</f>
        <v>0</v>
      </c>
      <c r="E8" s="186">
        <f>投入係数!E8*手順⑤!E$53</f>
        <v>0</v>
      </c>
      <c r="F8" s="186">
        <f>投入係数!F8*手順⑤!F$53</f>
        <v>0</v>
      </c>
      <c r="G8" s="186">
        <f>投入係数!G8*手順⑤!G$53</f>
        <v>0</v>
      </c>
      <c r="H8" s="186">
        <f>投入係数!H8*手順⑤!H$53</f>
        <v>0</v>
      </c>
      <c r="I8" s="186">
        <f>投入係数!I8*手順⑤!I$53</f>
        <v>0</v>
      </c>
      <c r="J8" s="186">
        <f>投入係数!J8*手順⑤!J$53</f>
        <v>0</v>
      </c>
      <c r="K8" s="186">
        <f>投入係数!K8*手順⑤!K$53</f>
        <v>0</v>
      </c>
      <c r="L8" s="186">
        <f>投入係数!L8*手順⑤!L$53</f>
        <v>0</v>
      </c>
      <c r="M8" s="186">
        <f>投入係数!M8*手順⑤!M$53</f>
        <v>0</v>
      </c>
      <c r="N8" s="186">
        <f>投入係数!N8*手順⑤!N$53</f>
        <v>0</v>
      </c>
      <c r="O8" s="186">
        <f>投入係数!O8*手順⑤!O$53</f>
        <v>0</v>
      </c>
      <c r="P8" s="186">
        <f>投入係数!P8*手順⑤!P$53</f>
        <v>0</v>
      </c>
      <c r="Q8" s="186">
        <f>投入係数!Q8*手順⑤!Q$53</f>
        <v>0</v>
      </c>
      <c r="R8" s="186">
        <f>投入係数!R8*手順⑤!R$53</f>
        <v>0</v>
      </c>
      <c r="S8" s="186">
        <f>投入係数!S8*手順⑤!S$53</f>
        <v>0</v>
      </c>
      <c r="T8" s="186">
        <f>投入係数!T8*手順⑤!T$53</f>
        <v>0</v>
      </c>
      <c r="U8" s="186">
        <f>投入係数!U8*手順⑤!U$53</f>
        <v>0</v>
      </c>
      <c r="V8" s="186">
        <f>投入係数!V8*手順⑤!V$53</f>
        <v>0</v>
      </c>
      <c r="W8" s="186">
        <f>投入係数!W8*手順⑤!W$53</f>
        <v>0</v>
      </c>
      <c r="X8" s="186">
        <f>投入係数!X8*手順⑤!X$53</f>
        <v>0</v>
      </c>
      <c r="Y8" s="186">
        <f>投入係数!Y8*手順⑤!Y$53</f>
        <v>0</v>
      </c>
      <c r="Z8" s="186">
        <f>投入係数!Z8*手順⑤!Z$53</f>
        <v>0</v>
      </c>
      <c r="AA8" s="186">
        <f>投入係数!AA8*手順⑤!AA$53</f>
        <v>0</v>
      </c>
      <c r="AB8" s="186">
        <f>投入係数!AB8*手順⑤!AB$53</f>
        <v>0</v>
      </c>
      <c r="AC8" s="186">
        <f>投入係数!AC8*手順⑤!AC$53</f>
        <v>0</v>
      </c>
      <c r="AD8" s="186">
        <f>投入係数!AD8*手順⑤!AD$53</f>
        <v>0</v>
      </c>
      <c r="AE8" s="186">
        <f>投入係数!AE8*手順⑤!AE$53</f>
        <v>0</v>
      </c>
      <c r="AF8" s="186">
        <f>投入係数!AF8*手順⑤!AF$53</f>
        <v>0</v>
      </c>
      <c r="AG8" s="186">
        <f>投入係数!AG8*手順⑤!AG$53</f>
        <v>0</v>
      </c>
      <c r="AH8" s="186">
        <f>投入係数!AH8*手順⑤!AH$53</f>
        <v>0</v>
      </c>
      <c r="AI8" s="186">
        <f>投入係数!AI8*手順⑤!AI$53</f>
        <v>0</v>
      </c>
      <c r="AJ8" s="186">
        <f>投入係数!AJ8*手順⑤!AJ$53</f>
        <v>0</v>
      </c>
      <c r="AK8" s="186">
        <f>投入係数!AK8*手順⑤!AK$53</f>
        <v>0</v>
      </c>
      <c r="AL8" s="186">
        <f>投入係数!AL8*手順⑤!AL$53</f>
        <v>0</v>
      </c>
      <c r="AM8" s="186">
        <f>投入係数!AM8*手順⑤!AM$53</f>
        <v>0</v>
      </c>
      <c r="AN8" s="186">
        <f>投入係数!AN8*手順⑤!AN$53</f>
        <v>0</v>
      </c>
      <c r="AO8" s="186">
        <f>投入係数!AO8*手順⑤!AO$53</f>
        <v>0</v>
      </c>
      <c r="AP8" s="186">
        <f>投入係数!AP8*手順⑤!AP$53</f>
        <v>0</v>
      </c>
      <c r="AQ8" s="170">
        <f t="shared" si="0"/>
        <v>0</v>
      </c>
    </row>
    <row r="9" spans="2:43" ht="16.5" customHeight="1">
      <c r="B9" s="166" t="s">
        <v>4</v>
      </c>
      <c r="C9" s="234" t="s">
        <v>17</v>
      </c>
      <c r="D9" s="273">
        <f>投入係数!D9*手順⑤!D$53</f>
        <v>0</v>
      </c>
      <c r="E9" s="186">
        <f>投入係数!E9*手順⑤!E$53</f>
        <v>0</v>
      </c>
      <c r="F9" s="186">
        <f>投入係数!F9*手順⑤!F$53</f>
        <v>0</v>
      </c>
      <c r="G9" s="186">
        <f>投入係数!G9*手順⑤!G$53</f>
        <v>0</v>
      </c>
      <c r="H9" s="186">
        <f>投入係数!H9*手順⑤!H$53</f>
        <v>0</v>
      </c>
      <c r="I9" s="186">
        <f>投入係数!I9*手順⑤!I$53</f>
        <v>0</v>
      </c>
      <c r="J9" s="186">
        <f>投入係数!J9*手順⑤!J$53</f>
        <v>0</v>
      </c>
      <c r="K9" s="186">
        <f>投入係数!K9*手順⑤!K$53</f>
        <v>0</v>
      </c>
      <c r="L9" s="186">
        <f>投入係数!L9*手順⑤!L$53</f>
        <v>0</v>
      </c>
      <c r="M9" s="186">
        <f>投入係数!M9*手順⑤!M$53</f>
        <v>0</v>
      </c>
      <c r="N9" s="186">
        <f>投入係数!N9*手順⑤!N$53</f>
        <v>0</v>
      </c>
      <c r="O9" s="186">
        <f>投入係数!O9*手順⑤!O$53</f>
        <v>0</v>
      </c>
      <c r="P9" s="186">
        <f>投入係数!P9*手順⑤!P$53</f>
        <v>0</v>
      </c>
      <c r="Q9" s="186">
        <f>投入係数!Q9*手順⑤!Q$53</f>
        <v>0</v>
      </c>
      <c r="R9" s="186">
        <f>投入係数!R9*手順⑤!R$53</f>
        <v>0</v>
      </c>
      <c r="S9" s="186">
        <f>投入係数!S9*手順⑤!S$53</f>
        <v>0</v>
      </c>
      <c r="T9" s="186">
        <f>投入係数!T9*手順⑤!T$53</f>
        <v>0</v>
      </c>
      <c r="U9" s="186">
        <f>投入係数!U9*手順⑤!U$53</f>
        <v>0</v>
      </c>
      <c r="V9" s="186">
        <f>投入係数!V9*手順⑤!V$53</f>
        <v>0</v>
      </c>
      <c r="W9" s="186">
        <f>投入係数!W9*手順⑤!W$53</f>
        <v>0</v>
      </c>
      <c r="X9" s="186">
        <f>投入係数!X9*手順⑤!X$53</f>
        <v>0</v>
      </c>
      <c r="Y9" s="186">
        <f>投入係数!Y9*手順⑤!Y$53</f>
        <v>0</v>
      </c>
      <c r="Z9" s="186">
        <f>投入係数!Z9*手順⑤!Z$53</f>
        <v>0</v>
      </c>
      <c r="AA9" s="186">
        <f>投入係数!AA9*手順⑤!AA$53</f>
        <v>0</v>
      </c>
      <c r="AB9" s="186">
        <f>投入係数!AB9*手順⑤!AB$53</f>
        <v>0</v>
      </c>
      <c r="AC9" s="186">
        <f>投入係数!AC9*手順⑤!AC$53</f>
        <v>0</v>
      </c>
      <c r="AD9" s="186">
        <f>投入係数!AD9*手順⑤!AD$53</f>
        <v>0</v>
      </c>
      <c r="AE9" s="186">
        <f>投入係数!AE9*手順⑤!AE$53</f>
        <v>0</v>
      </c>
      <c r="AF9" s="186">
        <f>投入係数!AF9*手順⑤!AF$53</f>
        <v>0</v>
      </c>
      <c r="AG9" s="186">
        <f>投入係数!AG9*手順⑤!AG$53</f>
        <v>0</v>
      </c>
      <c r="AH9" s="186">
        <f>投入係数!AH9*手順⑤!AH$53</f>
        <v>0</v>
      </c>
      <c r="AI9" s="186">
        <f>投入係数!AI9*手順⑤!AI$53</f>
        <v>0</v>
      </c>
      <c r="AJ9" s="186">
        <f>投入係数!AJ9*手順⑤!AJ$53</f>
        <v>0</v>
      </c>
      <c r="AK9" s="186">
        <f>投入係数!AK9*手順⑤!AK$53</f>
        <v>0</v>
      </c>
      <c r="AL9" s="186">
        <f>投入係数!AL9*手順⑤!AL$53</f>
        <v>0</v>
      </c>
      <c r="AM9" s="186">
        <f>投入係数!AM9*手順⑤!AM$53</f>
        <v>0</v>
      </c>
      <c r="AN9" s="186">
        <f>投入係数!AN9*手順⑤!AN$53</f>
        <v>0</v>
      </c>
      <c r="AO9" s="186">
        <f>投入係数!AO9*手順⑤!AO$53</f>
        <v>0</v>
      </c>
      <c r="AP9" s="186">
        <f>投入係数!AP9*手順⑤!AP$53</f>
        <v>0</v>
      </c>
      <c r="AQ9" s="170">
        <f t="shared" si="0"/>
        <v>0</v>
      </c>
    </row>
    <row r="10" spans="2:43" ht="16.5" customHeight="1">
      <c r="B10" s="166" t="s">
        <v>5</v>
      </c>
      <c r="C10" s="234" t="s">
        <v>521</v>
      </c>
      <c r="D10" s="273">
        <f>投入係数!D10*手順⑤!D$53</f>
        <v>0</v>
      </c>
      <c r="E10" s="186">
        <f>投入係数!E10*手順⑤!E$53</f>
        <v>0</v>
      </c>
      <c r="F10" s="186">
        <f>投入係数!F10*手順⑤!F$53</f>
        <v>0</v>
      </c>
      <c r="G10" s="186">
        <f>投入係数!G10*手順⑤!G$53</f>
        <v>0</v>
      </c>
      <c r="H10" s="186">
        <f>投入係数!H10*手順⑤!H$53</f>
        <v>0</v>
      </c>
      <c r="I10" s="186">
        <f>投入係数!I10*手順⑤!I$53</f>
        <v>0</v>
      </c>
      <c r="J10" s="186">
        <f>投入係数!J10*手順⑤!J$53</f>
        <v>0</v>
      </c>
      <c r="K10" s="186">
        <f>投入係数!K10*手順⑤!K$53</f>
        <v>0</v>
      </c>
      <c r="L10" s="186">
        <f>投入係数!L10*手順⑤!L$53</f>
        <v>0</v>
      </c>
      <c r="M10" s="186">
        <f>投入係数!M10*手順⑤!M$53</f>
        <v>0</v>
      </c>
      <c r="N10" s="186">
        <f>投入係数!N10*手順⑤!N$53</f>
        <v>0</v>
      </c>
      <c r="O10" s="186">
        <f>投入係数!O10*手順⑤!O$53</f>
        <v>0</v>
      </c>
      <c r="P10" s="186">
        <f>投入係数!P10*手順⑤!P$53</f>
        <v>0</v>
      </c>
      <c r="Q10" s="186">
        <f>投入係数!Q10*手順⑤!Q$53</f>
        <v>0</v>
      </c>
      <c r="R10" s="186">
        <f>投入係数!R10*手順⑤!R$53</f>
        <v>0</v>
      </c>
      <c r="S10" s="186">
        <f>投入係数!S10*手順⑤!S$53</f>
        <v>0</v>
      </c>
      <c r="T10" s="186">
        <f>投入係数!T10*手順⑤!T$53</f>
        <v>0</v>
      </c>
      <c r="U10" s="186">
        <f>投入係数!U10*手順⑤!U$53</f>
        <v>0</v>
      </c>
      <c r="V10" s="186">
        <f>投入係数!V10*手順⑤!V$53</f>
        <v>0</v>
      </c>
      <c r="W10" s="186">
        <f>投入係数!W10*手順⑤!W$53</f>
        <v>0</v>
      </c>
      <c r="X10" s="186">
        <f>投入係数!X10*手順⑤!X$53</f>
        <v>0</v>
      </c>
      <c r="Y10" s="186">
        <f>投入係数!Y10*手順⑤!Y$53</f>
        <v>0</v>
      </c>
      <c r="Z10" s="186">
        <f>投入係数!Z10*手順⑤!Z$53</f>
        <v>0</v>
      </c>
      <c r="AA10" s="186">
        <f>投入係数!AA10*手順⑤!AA$53</f>
        <v>0</v>
      </c>
      <c r="AB10" s="186">
        <f>投入係数!AB10*手順⑤!AB$53</f>
        <v>0</v>
      </c>
      <c r="AC10" s="186">
        <f>投入係数!AC10*手順⑤!AC$53</f>
        <v>0</v>
      </c>
      <c r="AD10" s="186">
        <f>投入係数!AD10*手順⑤!AD$53</f>
        <v>0</v>
      </c>
      <c r="AE10" s="186">
        <f>投入係数!AE10*手順⑤!AE$53</f>
        <v>0</v>
      </c>
      <c r="AF10" s="186">
        <f>投入係数!AF10*手順⑤!AF$53</f>
        <v>0</v>
      </c>
      <c r="AG10" s="186">
        <f>投入係数!AG10*手順⑤!AG$53</f>
        <v>0</v>
      </c>
      <c r="AH10" s="186">
        <f>投入係数!AH10*手順⑤!AH$53</f>
        <v>0</v>
      </c>
      <c r="AI10" s="186">
        <f>投入係数!AI10*手順⑤!AI$53</f>
        <v>0</v>
      </c>
      <c r="AJ10" s="186">
        <f>投入係数!AJ10*手順⑤!AJ$53</f>
        <v>0</v>
      </c>
      <c r="AK10" s="186">
        <f>投入係数!AK10*手順⑤!AK$53</f>
        <v>0</v>
      </c>
      <c r="AL10" s="186">
        <f>投入係数!AL10*手順⑤!AL$53</f>
        <v>0</v>
      </c>
      <c r="AM10" s="186">
        <f>投入係数!AM10*手順⑤!AM$53</f>
        <v>0</v>
      </c>
      <c r="AN10" s="186">
        <f>投入係数!AN10*手順⑤!AN$53</f>
        <v>0</v>
      </c>
      <c r="AO10" s="186">
        <f>投入係数!AO10*手順⑤!AO$53</f>
        <v>0</v>
      </c>
      <c r="AP10" s="186">
        <f>投入係数!AP10*手順⑤!AP$53</f>
        <v>0</v>
      </c>
      <c r="AQ10" s="170">
        <f t="shared" si="0"/>
        <v>0</v>
      </c>
    </row>
    <row r="11" spans="2:43" ht="16.5" customHeight="1">
      <c r="B11" s="166" t="s">
        <v>6</v>
      </c>
      <c r="C11" s="234" t="s">
        <v>135</v>
      </c>
      <c r="D11" s="273">
        <f>投入係数!D11*手順⑤!D$53</f>
        <v>0</v>
      </c>
      <c r="E11" s="186">
        <f>投入係数!E11*手順⑤!E$53</f>
        <v>0</v>
      </c>
      <c r="F11" s="186">
        <f>投入係数!F11*手順⑤!F$53</f>
        <v>0</v>
      </c>
      <c r="G11" s="186">
        <f>投入係数!G11*手順⑤!G$53</f>
        <v>0</v>
      </c>
      <c r="H11" s="186">
        <f>投入係数!H11*手順⑤!H$53</f>
        <v>0</v>
      </c>
      <c r="I11" s="186">
        <f>投入係数!I11*手順⑤!I$53</f>
        <v>0</v>
      </c>
      <c r="J11" s="186">
        <f>投入係数!J11*手順⑤!J$53</f>
        <v>0</v>
      </c>
      <c r="K11" s="186">
        <f>投入係数!K11*手順⑤!K$53</f>
        <v>0</v>
      </c>
      <c r="L11" s="186">
        <f>投入係数!L11*手順⑤!L$53</f>
        <v>0</v>
      </c>
      <c r="M11" s="186">
        <f>投入係数!M11*手順⑤!M$53</f>
        <v>0</v>
      </c>
      <c r="N11" s="186">
        <f>投入係数!N11*手順⑤!N$53</f>
        <v>0</v>
      </c>
      <c r="O11" s="186">
        <f>投入係数!O11*手順⑤!O$53</f>
        <v>0</v>
      </c>
      <c r="P11" s="186">
        <f>投入係数!P11*手順⑤!P$53</f>
        <v>0</v>
      </c>
      <c r="Q11" s="186">
        <f>投入係数!Q11*手順⑤!Q$53</f>
        <v>0</v>
      </c>
      <c r="R11" s="186">
        <f>投入係数!R11*手順⑤!R$53</f>
        <v>0</v>
      </c>
      <c r="S11" s="186">
        <f>投入係数!S11*手順⑤!S$53</f>
        <v>0</v>
      </c>
      <c r="T11" s="186">
        <f>投入係数!T11*手順⑤!T$53</f>
        <v>0</v>
      </c>
      <c r="U11" s="186">
        <f>投入係数!U11*手順⑤!U$53</f>
        <v>0</v>
      </c>
      <c r="V11" s="186">
        <f>投入係数!V11*手順⑤!V$53</f>
        <v>0</v>
      </c>
      <c r="W11" s="186">
        <f>投入係数!W11*手順⑤!W$53</f>
        <v>0</v>
      </c>
      <c r="X11" s="186">
        <f>投入係数!X11*手順⑤!X$53</f>
        <v>0</v>
      </c>
      <c r="Y11" s="186">
        <f>投入係数!Y11*手順⑤!Y$53</f>
        <v>0</v>
      </c>
      <c r="Z11" s="186">
        <f>投入係数!Z11*手順⑤!Z$53</f>
        <v>0</v>
      </c>
      <c r="AA11" s="186">
        <f>投入係数!AA11*手順⑤!AA$53</f>
        <v>0</v>
      </c>
      <c r="AB11" s="186">
        <f>投入係数!AB11*手順⑤!AB$53</f>
        <v>0</v>
      </c>
      <c r="AC11" s="186">
        <f>投入係数!AC11*手順⑤!AC$53</f>
        <v>0</v>
      </c>
      <c r="AD11" s="186">
        <f>投入係数!AD11*手順⑤!AD$53</f>
        <v>0</v>
      </c>
      <c r="AE11" s="186">
        <f>投入係数!AE11*手順⑤!AE$53</f>
        <v>0</v>
      </c>
      <c r="AF11" s="186">
        <f>投入係数!AF11*手順⑤!AF$53</f>
        <v>0</v>
      </c>
      <c r="AG11" s="186">
        <f>投入係数!AG11*手順⑤!AG$53</f>
        <v>0</v>
      </c>
      <c r="AH11" s="186">
        <f>投入係数!AH11*手順⑤!AH$53</f>
        <v>0</v>
      </c>
      <c r="AI11" s="186">
        <f>投入係数!AI11*手順⑤!AI$53</f>
        <v>0</v>
      </c>
      <c r="AJ11" s="186">
        <f>投入係数!AJ11*手順⑤!AJ$53</f>
        <v>0</v>
      </c>
      <c r="AK11" s="186">
        <f>投入係数!AK11*手順⑤!AK$53</f>
        <v>0</v>
      </c>
      <c r="AL11" s="186">
        <f>投入係数!AL11*手順⑤!AL$53</f>
        <v>0</v>
      </c>
      <c r="AM11" s="186">
        <f>投入係数!AM11*手順⑤!AM$53</f>
        <v>0</v>
      </c>
      <c r="AN11" s="186">
        <f>投入係数!AN11*手順⑤!AN$53</f>
        <v>0</v>
      </c>
      <c r="AO11" s="186">
        <f>投入係数!AO11*手順⑤!AO$53</f>
        <v>0</v>
      </c>
      <c r="AP11" s="186">
        <f>投入係数!AP11*手順⑤!AP$53</f>
        <v>0</v>
      </c>
      <c r="AQ11" s="170">
        <f t="shared" si="0"/>
        <v>0</v>
      </c>
    </row>
    <row r="12" spans="2:43" ht="16.5" customHeight="1">
      <c r="B12" s="166" t="s">
        <v>7</v>
      </c>
      <c r="C12" s="236" t="s">
        <v>108</v>
      </c>
      <c r="D12" s="273">
        <f>投入係数!D12*手順⑤!D$53</f>
        <v>0</v>
      </c>
      <c r="E12" s="186">
        <f>投入係数!E12*手順⑤!E$53</f>
        <v>0</v>
      </c>
      <c r="F12" s="186">
        <f>投入係数!F12*手順⑤!F$53</f>
        <v>0</v>
      </c>
      <c r="G12" s="186">
        <f>投入係数!G12*手順⑤!G$53</f>
        <v>0</v>
      </c>
      <c r="H12" s="186">
        <f>投入係数!H12*手順⑤!H$53</f>
        <v>0</v>
      </c>
      <c r="I12" s="186">
        <f>投入係数!I12*手順⑤!I$53</f>
        <v>0</v>
      </c>
      <c r="J12" s="186">
        <f>投入係数!J12*手順⑤!J$53</f>
        <v>0</v>
      </c>
      <c r="K12" s="186">
        <f>投入係数!K12*手順⑤!K$53</f>
        <v>0</v>
      </c>
      <c r="L12" s="186">
        <f>投入係数!L12*手順⑤!L$53</f>
        <v>0</v>
      </c>
      <c r="M12" s="186">
        <f>投入係数!M12*手順⑤!M$53</f>
        <v>0</v>
      </c>
      <c r="N12" s="186">
        <f>投入係数!N12*手順⑤!N$53</f>
        <v>0</v>
      </c>
      <c r="O12" s="186">
        <f>投入係数!O12*手順⑤!O$53</f>
        <v>0</v>
      </c>
      <c r="P12" s="186">
        <f>投入係数!P12*手順⑤!P$53</f>
        <v>0</v>
      </c>
      <c r="Q12" s="186">
        <f>投入係数!Q12*手順⑤!Q$53</f>
        <v>0</v>
      </c>
      <c r="R12" s="186">
        <f>投入係数!R12*手順⑤!R$53</f>
        <v>0</v>
      </c>
      <c r="S12" s="186">
        <f>投入係数!S12*手順⑤!S$53</f>
        <v>0</v>
      </c>
      <c r="T12" s="186">
        <f>投入係数!T12*手順⑤!T$53</f>
        <v>0</v>
      </c>
      <c r="U12" s="186">
        <f>投入係数!U12*手順⑤!U$53</f>
        <v>0</v>
      </c>
      <c r="V12" s="186">
        <f>投入係数!V12*手順⑤!V$53</f>
        <v>0</v>
      </c>
      <c r="W12" s="186">
        <f>投入係数!W12*手順⑤!W$53</f>
        <v>0</v>
      </c>
      <c r="X12" s="186">
        <f>投入係数!X12*手順⑤!X$53</f>
        <v>0</v>
      </c>
      <c r="Y12" s="186">
        <f>投入係数!Y12*手順⑤!Y$53</f>
        <v>0</v>
      </c>
      <c r="Z12" s="186">
        <f>投入係数!Z12*手順⑤!Z$53</f>
        <v>0</v>
      </c>
      <c r="AA12" s="186">
        <f>投入係数!AA12*手順⑤!AA$53</f>
        <v>0</v>
      </c>
      <c r="AB12" s="186">
        <f>投入係数!AB12*手順⑤!AB$53</f>
        <v>0</v>
      </c>
      <c r="AC12" s="186">
        <f>投入係数!AC12*手順⑤!AC$53</f>
        <v>0</v>
      </c>
      <c r="AD12" s="186">
        <f>投入係数!AD12*手順⑤!AD$53</f>
        <v>0</v>
      </c>
      <c r="AE12" s="186">
        <f>投入係数!AE12*手順⑤!AE$53</f>
        <v>0</v>
      </c>
      <c r="AF12" s="186">
        <f>投入係数!AF12*手順⑤!AF$53</f>
        <v>0</v>
      </c>
      <c r="AG12" s="186">
        <f>投入係数!AG12*手順⑤!AG$53</f>
        <v>0</v>
      </c>
      <c r="AH12" s="186">
        <f>投入係数!AH12*手順⑤!AH$53</f>
        <v>0</v>
      </c>
      <c r="AI12" s="186">
        <f>投入係数!AI12*手順⑤!AI$53</f>
        <v>0</v>
      </c>
      <c r="AJ12" s="186">
        <f>投入係数!AJ12*手順⑤!AJ$53</f>
        <v>0</v>
      </c>
      <c r="AK12" s="186">
        <f>投入係数!AK12*手順⑤!AK$53</f>
        <v>0</v>
      </c>
      <c r="AL12" s="186">
        <f>投入係数!AL12*手順⑤!AL$53</f>
        <v>0</v>
      </c>
      <c r="AM12" s="186">
        <f>投入係数!AM12*手順⑤!AM$53</f>
        <v>0</v>
      </c>
      <c r="AN12" s="186">
        <f>投入係数!AN12*手順⑤!AN$53</f>
        <v>0</v>
      </c>
      <c r="AO12" s="186">
        <f>投入係数!AO12*手順⑤!AO$53</f>
        <v>0</v>
      </c>
      <c r="AP12" s="186">
        <f>投入係数!AP12*手順⑤!AP$53</f>
        <v>0</v>
      </c>
      <c r="AQ12" s="170">
        <f t="shared" si="0"/>
        <v>0</v>
      </c>
    </row>
    <row r="13" spans="2:43" ht="16.5" customHeight="1">
      <c r="B13" s="166" t="s">
        <v>8</v>
      </c>
      <c r="C13" s="234" t="s">
        <v>136</v>
      </c>
      <c r="D13" s="273">
        <f>投入係数!D13*手順⑤!D$53</f>
        <v>0</v>
      </c>
      <c r="E13" s="186">
        <f>投入係数!E13*手順⑤!E$53</f>
        <v>0</v>
      </c>
      <c r="F13" s="186">
        <f>投入係数!F13*手順⑤!F$53</f>
        <v>0</v>
      </c>
      <c r="G13" s="186">
        <f>投入係数!G13*手順⑤!G$53</f>
        <v>0</v>
      </c>
      <c r="H13" s="186">
        <f>投入係数!H13*手順⑤!H$53</f>
        <v>0</v>
      </c>
      <c r="I13" s="186">
        <f>投入係数!I13*手順⑤!I$53</f>
        <v>0</v>
      </c>
      <c r="J13" s="186">
        <f>投入係数!J13*手順⑤!J$53</f>
        <v>0</v>
      </c>
      <c r="K13" s="186">
        <f>投入係数!K13*手順⑤!K$53</f>
        <v>0</v>
      </c>
      <c r="L13" s="186">
        <f>投入係数!L13*手順⑤!L$53</f>
        <v>0</v>
      </c>
      <c r="M13" s="186">
        <f>投入係数!M13*手順⑤!M$53</f>
        <v>0</v>
      </c>
      <c r="N13" s="186">
        <f>投入係数!N13*手順⑤!N$53</f>
        <v>0</v>
      </c>
      <c r="O13" s="186">
        <f>投入係数!O13*手順⑤!O$53</f>
        <v>0</v>
      </c>
      <c r="P13" s="186">
        <f>投入係数!P13*手順⑤!P$53</f>
        <v>0</v>
      </c>
      <c r="Q13" s="186">
        <f>投入係数!Q13*手順⑤!Q$53</f>
        <v>0</v>
      </c>
      <c r="R13" s="186">
        <f>投入係数!R13*手順⑤!R$53</f>
        <v>0</v>
      </c>
      <c r="S13" s="186">
        <f>投入係数!S13*手順⑤!S$53</f>
        <v>0</v>
      </c>
      <c r="T13" s="186">
        <f>投入係数!T13*手順⑤!T$53</f>
        <v>0</v>
      </c>
      <c r="U13" s="186">
        <f>投入係数!U13*手順⑤!U$53</f>
        <v>0</v>
      </c>
      <c r="V13" s="186">
        <f>投入係数!V13*手順⑤!V$53</f>
        <v>0</v>
      </c>
      <c r="W13" s="186">
        <f>投入係数!W13*手順⑤!W$53</f>
        <v>0</v>
      </c>
      <c r="X13" s="186">
        <f>投入係数!X13*手順⑤!X$53</f>
        <v>0</v>
      </c>
      <c r="Y13" s="186">
        <f>投入係数!Y13*手順⑤!Y$53</f>
        <v>0</v>
      </c>
      <c r="Z13" s="186">
        <f>投入係数!Z13*手順⑤!Z$53</f>
        <v>0</v>
      </c>
      <c r="AA13" s="186">
        <f>投入係数!AA13*手順⑤!AA$53</f>
        <v>0</v>
      </c>
      <c r="AB13" s="186">
        <f>投入係数!AB13*手順⑤!AB$53</f>
        <v>0</v>
      </c>
      <c r="AC13" s="186">
        <f>投入係数!AC13*手順⑤!AC$53</f>
        <v>0</v>
      </c>
      <c r="AD13" s="186">
        <f>投入係数!AD13*手順⑤!AD$53</f>
        <v>0</v>
      </c>
      <c r="AE13" s="186">
        <f>投入係数!AE13*手順⑤!AE$53</f>
        <v>0</v>
      </c>
      <c r="AF13" s="186">
        <f>投入係数!AF13*手順⑤!AF$53</f>
        <v>0</v>
      </c>
      <c r="AG13" s="186">
        <f>投入係数!AG13*手順⑤!AG$53</f>
        <v>0</v>
      </c>
      <c r="AH13" s="186">
        <f>投入係数!AH13*手順⑤!AH$53</f>
        <v>0</v>
      </c>
      <c r="AI13" s="186">
        <f>投入係数!AI13*手順⑤!AI$53</f>
        <v>0</v>
      </c>
      <c r="AJ13" s="186">
        <f>投入係数!AJ13*手順⑤!AJ$53</f>
        <v>0</v>
      </c>
      <c r="AK13" s="186">
        <f>投入係数!AK13*手順⑤!AK$53</f>
        <v>0</v>
      </c>
      <c r="AL13" s="186">
        <f>投入係数!AL13*手順⑤!AL$53</f>
        <v>0</v>
      </c>
      <c r="AM13" s="186">
        <f>投入係数!AM13*手順⑤!AM$53</f>
        <v>0</v>
      </c>
      <c r="AN13" s="186">
        <f>投入係数!AN13*手順⑤!AN$53</f>
        <v>0</v>
      </c>
      <c r="AO13" s="186">
        <f>投入係数!AO13*手順⑤!AO$53</f>
        <v>0</v>
      </c>
      <c r="AP13" s="186">
        <f>投入係数!AP13*手順⑤!AP$53</f>
        <v>0</v>
      </c>
      <c r="AQ13" s="170">
        <f t="shared" si="0"/>
        <v>0</v>
      </c>
    </row>
    <row r="14" spans="2:43" ht="16.5" customHeight="1">
      <c r="B14" s="166" t="s">
        <v>9</v>
      </c>
      <c r="C14" s="236" t="s">
        <v>306</v>
      </c>
      <c r="D14" s="273">
        <f>投入係数!D14*手順⑤!D$53</f>
        <v>0</v>
      </c>
      <c r="E14" s="186">
        <f>投入係数!E14*手順⑤!E$53</f>
        <v>0</v>
      </c>
      <c r="F14" s="186">
        <f>投入係数!F14*手順⑤!F$53</f>
        <v>0</v>
      </c>
      <c r="G14" s="186">
        <f>投入係数!G14*手順⑤!G$53</f>
        <v>0</v>
      </c>
      <c r="H14" s="186">
        <f>投入係数!H14*手順⑤!H$53</f>
        <v>0</v>
      </c>
      <c r="I14" s="186">
        <f>投入係数!I14*手順⑤!I$53</f>
        <v>0</v>
      </c>
      <c r="J14" s="186">
        <f>投入係数!J14*手順⑤!J$53</f>
        <v>0</v>
      </c>
      <c r="K14" s="186">
        <f>投入係数!K14*手順⑤!K$53</f>
        <v>0</v>
      </c>
      <c r="L14" s="186">
        <f>投入係数!L14*手順⑤!L$53</f>
        <v>0</v>
      </c>
      <c r="M14" s="186">
        <f>投入係数!M14*手順⑤!M$53</f>
        <v>0</v>
      </c>
      <c r="N14" s="186">
        <f>投入係数!N14*手順⑤!N$53</f>
        <v>0</v>
      </c>
      <c r="O14" s="186">
        <f>投入係数!O14*手順⑤!O$53</f>
        <v>0</v>
      </c>
      <c r="P14" s="186">
        <f>投入係数!P14*手順⑤!P$53</f>
        <v>0</v>
      </c>
      <c r="Q14" s="186">
        <f>投入係数!Q14*手順⑤!Q$53</f>
        <v>0</v>
      </c>
      <c r="R14" s="186">
        <f>投入係数!R14*手順⑤!R$53</f>
        <v>0</v>
      </c>
      <c r="S14" s="186">
        <f>投入係数!S14*手順⑤!S$53</f>
        <v>0</v>
      </c>
      <c r="T14" s="186">
        <f>投入係数!T14*手順⑤!T$53</f>
        <v>0</v>
      </c>
      <c r="U14" s="186">
        <f>投入係数!U14*手順⑤!U$53</f>
        <v>0</v>
      </c>
      <c r="V14" s="186">
        <f>投入係数!V14*手順⑤!V$53</f>
        <v>0</v>
      </c>
      <c r="W14" s="186">
        <f>投入係数!W14*手順⑤!W$53</f>
        <v>0</v>
      </c>
      <c r="X14" s="186">
        <f>投入係数!X14*手順⑤!X$53</f>
        <v>0</v>
      </c>
      <c r="Y14" s="186">
        <f>投入係数!Y14*手順⑤!Y$53</f>
        <v>0</v>
      </c>
      <c r="Z14" s="186">
        <f>投入係数!Z14*手順⑤!Z$53</f>
        <v>0</v>
      </c>
      <c r="AA14" s="186">
        <f>投入係数!AA14*手順⑤!AA$53</f>
        <v>0</v>
      </c>
      <c r="AB14" s="186">
        <f>投入係数!AB14*手順⑤!AB$53</f>
        <v>0</v>
      </c>
      <c r="AC14" s="186">
        <f>投入係数!AC14*手順⑤!AC$53</f>
        <v>0</v>
      </c>
      <c r="AD14" s="186">
        <f>投入係数!AD14*手順⑤!AD$53</f>
        <v>0</v>
      </c>
      <c r="AE14" s="186">
        <f>投入係数!AE14*手順⑤!AE$53</f>
        <v>0</v>
      </c>
      <c r="AF14" s="186">
        <f>投入係数!AF14*手順⑤!AF$53</f>
        <v>0</v>
      </c>
      <c r="AG14" s="186">
        <f>投入係数!AG14*手順⑤!AG$53</f>
        <v>0</v>
      </c>
      <c r="AH14" s="186">
        <f>投入係数!AH14*手順⑤!AH$53</f>
        <v>0</v>
      </c>
      <c r="AI14" s="186">
        <f>投入係数!AI14*手順⑤!AI$53</f>
        <v>0</v>
      </c>
      <c r="AJ14" s="186">
        <f>投入係数!AJ14*手順⑤!AJ$53</f>
        <v>0</v>
      </c>
      <c r="AK14" s="186">
        <f>投入係数!AK14*手順⑤!AK$53</f>
        <v>0</v>
      </c>
      <c r="AL14" s="186">
        <f>投入係数!AL14*手順⑤!AL$53</f>
        <v>0</v>
      </c>
      <c r="AM14" s="186">
        <f>投入係数!AM14*手順⑤!AM$53</f>
        <v>0</v>
      </c>
      <c r="AN14" s="186">
        <f>投入係数!AN14*手順⑤!AN$53</f>
        <v>0</v>
      </c>
      <c r="AO14" s="186">
        <f>投入係数!AO14*手順⑤!AO$53</f>
        <v>0</v>
      </c>
      <c r="AP14" s="186">
        <f>投入係数!AP14*手順⑤!AP$53</f>
        <v>0</v>
      </c>
      <c r="AQ14" s="170">
        <f t="shared" si="0"/>
        <v>0</v>
      </c>
    </row>
    <row r="15" spans="2:43" ht="16.5" customHeight="1">
      <c r="B15" s="166" t="s">
        <v>10</v>
      </c>
      <c r="C15" s="236" t="s">
        <v>576</v>
      </c>
      <c r="D15" s="273">
        <f>投入係数!D15*手順⑤!D$53</f>
        <v>0</v>
      </c>
      <c r="E15" s="186">
        <f>投入係数!E15*手順⑤!E$53</f>
        <v>0</v>
      </c>
      <c r="F15" s="186">
        <f>投入係数!F15*手順⑤!F$53</f>
        <v>0</v>
      </c>
      <c r="G15" s="186">
        <f>投入係数!G15*手順⑤!G$53</f>
        <v>0</v>
      </c>
      <c r="H15" s="186">
        <f>投入係数!H15*手順⑤!H$53</f>
        <v>0</v>
      </c>
      <c r="I15" s="186">
        <f>投入係数!I15*手順⑤!I$53</f>
        <v>0</v>
      </c>
      <c r="J15" s="186">
        <f>投入係数!J15*手順⑤!J$53</f>
        <v>0</v>
      </c>
      <c r="K15" s="186">
        <f>投入係数!K15*手順⑤!K$53</f>
        <v>0</v>
      </c>
      <c r="L15" s="186">
        <f>投入係数!L15*手順⑤!L$53</f>
        <v>0</v>
      </c>
      <c r="M15" s="186">
        <f>投入係数!M15*手順⑤!M$53</f>
        <v>0</v>
      </c>
      <c r="N15" s="186">
        <f>投入係数!N15*手順⑤!N$53</f>
        <v>0</v>
      </c>
      <c r="O15" s="186">
        <f>投入係数!O15*手順⑤!O$53</f>
        <v>0</v>
      </c>
      <c r="P15" s="186">
        <f>投入係数!P15*手順⑤!P$53</f>
        <v>0</v>
      </c>
      <c r="Q15" s="186">
        <f>投入係数!Q15*手順⑤!Q$53</f>
        <v>0</v>
      </c>
      <c r="R15" s="186">
        <f>投入係数!R15*手順⑤!R$53</f>
        <v>0</v>
      </c>
      <c r="S15" s="186">
        <f>投入係数!S15*手順⑤!S$53</f>
        <v>0</v>
      </c>
      <c r="T15" s="186">
        <f>投入係数!T15*手順⑤!T$53</f>
        <v>0</v>
      </c>
      <c r="U15" s="186">
        <f>投入係数!U15*手順⑤!U$53</f>
        <v>0</v>
      </c>
      <c r="V15" s="186">
        <f>投入係数!V15*手順⑤!V$53</f>
        <v>0</v>
      </c>
      <c r="W15" s="186">
        <f>投入係数!W15*手順⑤!W$53</f>
        <v>0</v>
      </c>
      <c r="X15" s="186">
        <f>投入係数!X15*手順⑤!X$53</f>
        <v>0</v>
      </c>
      <c r="Y15" s="186">
        <f>投入係数!Y15*手順⑤!Y$53</f>
        <v>0</v>
      </c>
      <c r="Z15" s="186">
        <f>投入係数!Z15*手順⑤!Z$53</f>
        <v>0</v>
      </c>
      <c r="AA15" s="186">
        <f>投入係数!AA15*手順⑤!AA$53</f>
        <v>0</v>
      </c>
      <c r="AB15" s="186">
        <f>投入係数!AB15*手順⑤!AB$53</f>
        <v>0</v>
      </c>
      <c r="AC15" s="186">
        <f>投入係数!AC15*手順⑤!AC$53</f>
        <v>0</v>
      </c>
      <c r="AD15" s="186">
        <f>投入係数!AD15*手順⑤!AD$53</f>
        <v>0</v>
      </c>
      <c r="AE15" s="186">
        <f>投入係数!AE15*手順⑤!AE$53</f>
        <v>0</v>
      </c>
      <c r="AF15" s="186">
        <f>投入係数!AF15*手順⑤!AF$53</f>
        <v>0</v>
      </c>
      <c r="AG15" s="186">
        <f>投入係数!AG15*手順⑤!AG$53</f>
        <v>0</v>
      </c>
      <c r="AH15" s="186">
        <f>投入係数!AH15*手順⑤!AH$53</f>
        <v>0</v>
      </c>
      <c r="AI15" s="186">
        <f>投入係数!AI15*手順⑤!AI$53</f>
        <v>0</v>
      </c>
      <c r="AJ15" s="186">
        <f>投入係数!AJ15*手順⑤!AJ$53</f>
        <v>0</v>
      </c>
      <c r="AK15" s="186">
        <f>投入係数!AK15*手順⑤!AK$53</f>
        <v>0</v>
      </c>
      <c r="AL15" s="186">
        <f>投入係数!AL15*手順⑤!AL$53</f>
        <v>0</v>
      </c>
      <c r="AM15" s="186">
        <f>投入係数!AM15*手順⑤!AM$53</f>
        <v>0</v>
      </c>
      <c r="AN15" s="186">
        <f>投入係数!AN15*手順⑤!AN$53</f>
        <v>0</v>
      </c>
      <c r="AO15" s="186">
        <f>投入係数!AO15*手順⑤!AO$53</f>
        <v>0</v>
      </c>
      <c r="AP15" s="186">
        <f>投入係数!AP15*手順⑤!AP$53</f>
        <v>0</v>
      </c>
      <c r="AQ15" s="170">
        <f t="shared" si="0"/>
        <v>0</v>
      </c>
    </row>
    <row r="16" spans="2:43" ht="16.5" customHeight="1">
      <c r="B16" s="166" t="s">
        <v>11</v>
      </c>
      <c r="C16" s="234" t="s">
        <v>307</v>
      </c>
      <c r="D16" s="273">
        <f>投入係数!D16*手順⑤!D$53</f>
        <v>0</v>
      </c>
      <c r="E16" s="186">
        <f>投入係数!E16*手順⑤!E$53</f>
        <v>0</v>
      </c>
      <c r="F16" s="186">
        <f>投入係数!F16*手順⑤!F$53</f>
        <v>0</v>
      </c>
      <c r="G16" s="186">
        <f>投入係数!G16*手順⑤!G$53</f>
        <v>0</v>
      </c>
      <c r="H16" s="186">
        <f>投入係数!H16*手順⑤!H$53</f>
        <v>0</v>
      </c>
      <c r="I16" s="186">
        <f>投入係数!I16*手順⑤!I$53</f>
        <v>0</v>
      </c>
      <c r="J16" s="186">
        <f>投入係数!J16*手順⑤!J$53</f>
        <v>0</v>
      </c>
      <c r="K16" s="186">
        <f>投入係数!K16*手順⑤!K$53</f>
        <v>0</v>
      </c>
      <c r="L16" s="186">
        <f>投入係数!L16*手順⑤!L$53</f>
        <v>0</v>
      </c>
      <c r="M16" s="186">
        <f>投入係数!M16*手順⑤!M$53</f>
        <v>0</v>
      </c>
      <c r="N16" s="186">
        <f>投入係数!N16*手順⑤!N$53</f>
        <v>0</v>
      </c>
      <c r="O16" s="186">
        <f>投入係数!O16*手順⑤!O$53</f>
        <v>0</v>
      </c>
      <c r="P16" s="186">
        <f>投入係数!P16*手順⑤!P$53</f>
        <v>0</v>
      </c>
      <c r="Q16" s="186">
        <f>投入係数!Q16*手順⑤!Q$53</f>
        <v>0</v>
      </c>
      <c r="R16" s="186">
        <f>投入係数!R16*手順⑤!R$53</f>
        <v>0</v>
      </c>
      <c r="S16" s="186">
        <f>投入係数!S16*手順⑤!S$53</f>
        <v>0</v>
      </c>
      <c r="T16" s="186">
        <f>投入係数!T16*手順⑤!T$53</f>
        <v>0</v>
      </c>
      <c r="U16" s="186">
        <f>投入係数!U16*手順⑤!U$53</f>
        <v>0</v>
      </c>
      <c r="V16" s="186">
        <f>投入係数!V16*手順⑤!V$53</f>
        <v>0</v>
      </c>
      <c r="W16" s="186">
        <f>投入係数!W16*手順⑤!W$53</f>
        <v>0</v>
      </c>
      <c r="X16" s="186">
        <f>投入係数!X16*手順⑤!X$53</f>
        <v>0</v>
      </c>
      <c r="Y16" s="186">
        <f>投入係数!Y16*手順⑤!Y$53</f>
        <v>0</v>
      </c>
      <c r="Z16" s="186">
        <f>投入係数!Z16*手順⑤!Z$53</f>
        <v>0</v>
      </c>
      <c r="AA16" s="186">
        <f>投入係数!AA16*手順⑤!AA$53</f>
        <v>0</v>
      </c>
      <c r="AB16" s="186">
        <f>投入係数!AB16*手順⑤!AB$53</f>
        <v>0</v>
      </c>
      <c r="AC16" s="186">
        <f>投入係数!AC16*手順⑤!AC$53</f>
        <v>0</v>
      </c>
      <c r="AD16" s="186">
        <f>投入係数!AD16*手順⑤!AD$53</f>
        <v>0</v>
      </c>
      <c r="AE16" s="186">
        <f>投入係数!AE16*手順⑤!AE$53</f>
        <v>0</v>
      </c>
      <c r="AF16" s="186">
        <f>投入係数!AF16*手順⑤!AF$53</f>
        <v>0</v>
      </c>
      <c r="AG16" s="186">
        <f>投入係数!AG16*手順⑤!AG$53</f>
        <v>0</v>
      </c>
      <c r="AH16" s="186">
        <f>投入係数!AH16*手順⑤!AH$53</f>
        <v>0</v>
      </c>
      <c r="AI16" s="186">
        <f>投入係数!AI16*手順⑤!AI$53</f>
        <v>0</v>
      </c>
      <c r="AJ16" s="186">
        <f>投入係数!AJ16*手順⑤!AJ$53</f>
        <v>0</v>
      </c>
      <c r="AK16" s="186">
        <f>投入係数!AK16*手順⑤!AK$53</f>
        <v>0</v>
      </c>
      <c r="AL16" s="186">
        <f>投入係数!AL16*手順⑤!AL$53</f>
        <v>0</v>
      </c>
      <c r="AM16" s="186">
        <f>投入係数!AM16*手順⑤!AM$53</f>
        <v>0</v>
      </c>
      <c r="AN16" s="186">
        <f>投入係数!AN16*手順⑤!AN$53</f>
        <v>0</v>
      </c>
      <c r="AO16" s="186">
        <f>投入係数!AO16*手順⑤!AO$53</f>
        <v>0</v>
      </c>
      <c r="AP16" s="186">
        <f>投入係数!AP16*手順⑤!AP$53</f>
        <v>0</v>
      </c>
      <c r="AQ16" s="170">
        <f t="shared" si="0"/>
        <v>0</v>
      </c>
    </row>
    <row r="17" spans="2:43" ht="16.5" customHeight="1">
      <c r="B17" s="166" t="s">
        <v>12</v>
      </c>
      <c r="C17" s="234" t="s">
        <v>137</v>
      </c>
      <c r="D17" s="273">
        <f>投入係数!D17*手順⑤!D$53</f>
        <v>0</v>
      </c>
      <c r="E17" s="186">
        <f>投入係数!E17*手順⑤!E$53</f>
        <v>0</v>
      </c>
      <c r="F17" s="186">
        <f>投入係数!F17*手順⑤!F$53</f>
        <v>0</v>
      </c>
      <c r="G17" s="186">
        <f>投入係数!G17*手順⑤!G$53</f>
        <v>0</v>
      </c>
      <c r="H17" s="186">
        <f>投入係数!H17*手順⑤!H$53</f>
        <v>0</v>
      </c>
      <c r="I17" s="186">
        <f>投入係数!I17*手順⑤!I$53</f>
        <v>0</v>
      </c>
      <c r="J17" s="186">
        <f>投入係数!J17*手順⑤!J$53</f>
        <v>0</v>
      </c>
      <c r="K17" s="186">
        <f>投入係数!K17*手順⑤!K$53</f>
        <v>0</v>
      </c>
      <c r="L17" s="186">
        <f>投入係数!L17*手順⑤!L$53</f>
        <v>0</v>
      </c>
      <c r="M17" s="186">
        <f>投入係数!M17*手順⑤!M$53</f>
        <v>0</v>
      </c>
      <c r="N17" s="186">
        <f>投入係数!N17*手順⑤!N$53</f>
        <v>0</v>
      </c>
      <c r="O17" s="186">
        <f>投入係数!O17*手順⑤!O$53</f>
        <v>0</v>
      </c>
      <c r="P17" s="186">
        <f>投入係数!P17*手順⑤!P$53</f>
        <v>0</v>
      </c>
      <c r="Q17" s="186">
        <f>投入係数!Q17*手順⑤!Q$53</f>
        <v>0</v>
      </c>
      <c r="R17" s="186">
        <f>投入係数!R17*手順⑤!R$53</f>
        <v>0</v>
      </c>
      <c r="S17" s="186">
        <f>投入係数!S17*手順⑤!S$53</f>
        <v>0</v>
      </c>
      <c r="T17" s="186">
        <f>投入係数!T17*手順⑤!T$53</f>
        <v>0</v>
      </c>
      <c r="U17" s="186">
        <f>投入係数!U17*手順⑤!U$53</f>
        <v>0</v>
      </c>
      <c r="V17" s="186">
        <f>投入係数!V17*手順⑤!V$53</f>
        <v>0</v>
      </c>
      <c r="W17" s="186">
        <f>投入係数!W17*手順⑤!W$53</f>
        <v>0</v>
      </c>
      <c r="X17" s="186">
        <f>投入係数!X17*手順⑤!X$53</f>
        <v>0</v>
      </c>
      <c r="Y17" s="186">
        <f>投入係数!Y17*手順⑤!Y$53</f>
        <v>0</v>
      </c>
      <c r="Z17" s="186">
        <f>投入係数!Z17*手順⑤!Z$53</f>
        <v>0</v>
      </c>
      <c r="AA17" s="186">
        <f>投入係数!AA17*手順⑤!AA$53</f>
        <v>0</v>
      </c>
      <c r="AB17" s="186">
        <f>投入係数!AB17*手順⑤!AB$53</f>
        <v>0</v>
      </c>
      <c r="AC17" s="186">
        <f>投入係数!AC17*手順⑤!AC$53</f>
        <v>0</v>
      </c>
      <c r="AD17" s="186">
        <f>投入係数!AD17*手順⑤!AD$53</f>
        <v>0</v>
      </c>
      <c r="AE17" s="186">
        <f>投入係数!AE17*手順⑤!AE$53</f>
        <v>0</v>
      </c>
      <c r="AF17" s="186">
        <f>投入係数!AF17*手順⑤!AF$53</f>
        <v>0</v>
      </c>
      <c r="AG17" s="186">
        <f>投入係数!AG17*手順⑤!AG$53</f>
        <v>0</v>
      </c>
      <c r="AH17" s="186">
        <f>投入係数!AH17*手順⑤!AH$53</f>
        <v>0</v>
      </c>
      <c r="AI17" s="186">
        <f>投入係数!AI17*手順⑤!AI$53</f>
        <v>0</v>
      </c>
      <c r="AJ17" s="186">
        <f>投入係数!AJ17*手順⑤!AJ$53</f>
        <v>0</v>
      </c>
      <c r="AK17" s="186">
        <f>投入係数!AK17*手順⑤!AK$53</f>
        <v>0</v>
      </c>
      <c r="AL17" s="186">
        <f>投入係数!AL17*手順⑤!AL$53</f>
        <v>0</v>
      </c>
      <c r="AM17" s="186">
        <f>投入係数!AM17*手順⑤!AM$53</f>
        <v>0</v>
      </c>
      <c r="AN17" s="186">
        <f>投入係数!AN17*手順⑤!AN$53</f>
        <v>0</v>
      </c>
      <c r="AO17" s="186">
        <f>投入係数!AO17*手順⑤!AO$53</f>
        <v>0</v>
      </c>
      <c r="AP17" s="186">
        <f>投入係数!AP17*手順⑤!AP$53</f>
        <v>0</v>
      </c>
      <c r="AQ17" s="170">
        <f t="shared" si="0"/>
        <v>0</v>
      </c>
    </row>
    <row r="18" spans="2:43" ht="16.5" customHeight="1">
      <c r="B18" s="166" t="s">
        <v>13</v>
      </c>
      <c r="C18" s="234" t="s">
        <v>138</v>
      </c>
      <c r="D18" s="273">
        <f>投入係数!D18*手順⑤!D$53</f>
        <v>0</v>
      </c>
      <c r="E18" s="186">
        <f>投入係数!E18*手順⑤!E$53</f>
        <v>0</v>
      </c>
      <c r="F18" s="186">
        <f>投入係数!F18*手順⑤!F$53</f>
        <v>0</v>
      </c>
      <c r="G18" s="186">
        <f>投入係数!G18*手順⑤!G$53</f>
        <v>0</v>
      </c>
      <c r="H18" s="186">
        <f>投入係数!H18*手順⑤!H$53</f>
        <v>0</v>
      </c>
      <c r="I18" s="186">
        <f>投入係数!I18*手順⑤!I$53</f>
        <v>0</v>
      </c>
      <c r="J18" s="186">
        <f>投入係数!J18*手順⑤!J$53</f>
        <v>0</v>
      </c>
      <c r="K18" s="186">
        <f>投入係数!K18*手順⑤!K$53</f>
        <v>0</v>
      </c>
      <c r="L18" s="186">
        <f>投入係数!L18*手順⑤!L$53</f>
        <v>0</v>
      </c>
      <c r="M18" s="186">
        <f>投入係数!M18*手順⑤!M$53</f>
        <v>0</v>
      </c>
      <c r="N18" s="186">
        <f>投入係数!N18*手順⑤!N$53</f>
        <v>0</v>
      </c>
      <c r="O18" s="186">
        <f>投入係数!O18*手順⑤!O$53</f>
        <v>0</v>
      </c>
      <c r="P18" s="186">
        <f>投入係数!P18*手順⑤!P$53</f>
        <v>0</v>
      </c>
      <c r="Q18" s="186">
        <f>投入係数!Q18*手順⑤!Q$53</f>
        <v>0</v>
      </c>
      <c r="R18" s="186">
        <f>投入係数!R18*手順⑤!R$53</f>
        <v>0</v>
      </c>
      <c r="S18" s="186">
        <f>投入係数!S18*手順⑤!S$53</f>
        <v>0</v>
      </c>
      <c r="T18" s="186">
        <f>投入係数!T18*手順⑤!T$53</f>
        <v>0</v>
      </c>
      <c r="U18" s="186">
        <f>投入係数!U18*手順⑤!U$53</f>
        <v>0</v>
      </c>
      <c r="V18" s="186">
        <f>投入係数!V18*手順⑤!V$53</f>
        <v>0</v>
      </c>
      <c r="W18" s="186">
        <f>投入係数!W18*手順⑤!W$53</f>
        <v>0</v>
      </c>
      <c r="X18" s="186">
        <f>投入係数!X18*手順⑤!X$53</f>
        <v>0</v>
      </c>
      <c r="Y18" s="186">
        <f>投入係数!Y18*手順⑤!Y$53</f>
        <v>0</v>
      </c>
      <c r="Z18" s="186">
        <f>投入係数!Z18*手順⑤!Z$53</f>
        <v>0</v>
      </c>
      <c r="AA18" s="186">
        <f>投入係数!AA18*手順⑤!AA$53</f>
        <v>0</v>
      </c>
      <c r="AB18" s="186">
        <f>投入係数!AB18*手順⑤!AB$53</f>
        <v>0</v>
      </c>
      <c r="AC18" s="186">
        <f>投入係数!AC18*手順⑤!AC$53</f>
        <v>0</v>
      </c>
      <c r="AD18" s="186">
        <f>投入係数!AD18*手順⑤!AD$53</f>
        <v>0</v>
      </c>
      <c r="AE18" s="186">
        <f>投入係数!AE18*手順⑤!AE$53</f>
        <v>0</v>
      </c>
      <c r="AF18" s="186">
        <f>投入係数!AF18*手順⑤!AF$53</f>
        <v>0</v>
      </c>
      <c r="AG18" s="186">
        <f>投入係数!AG18*手順⑤!AG$53</f>
        <v>0</v>
      </c>
      <c r="AH18" s="186">
        <f>投入係数!AH18*手順⑤!AH$53</f>
        <v>0</v>
      </c>
      <c r="AI18" s="186">
        <f>投入係数!AI18*手順⑤!AI$53</f>
        <v>0</v>
      </c>
      <c r="AJ18" s="186">
        <f>投入係数!AJ18*手順⑤!AJ$53</f>
        <v>0</v>
      </c>
      <c r="AK18" s="186">
        <f>投入係数!AK18*手順⑤!AK$53</f>
        <v>0</v>
      </c>
      <c r="AL18" s="186">
        <f>投入係数!AL18*手順⑤!AL$53</f>
        <v>0</v>
      </c>
      <c r="AM18" s="186">
        <f>投入係数!AM18*手順⑤!AM$53</f>
        <v>0</v>
      </c>
      <c r="AN18" s="186">
        <f>投入係数!AN18*手順⑤!AN$53</f>
        <v>0</v>
      </c>
      <c r="AO18" s="186">
        <f>投入係数!AO18*手順⑤!AO$53</f>
        <v>0</v>
      </c>
      <c r="AP18" s="186">
        <f>投入係数!AP18*手順⑤!AP$53</f>
        <v>0</v>
      </c>
      <c r="AQ18" s="170">
        <f t="shared" si="0"/>
        <v>0</v>
      </c>
    </row>
    <row r="19" spans="2:43" ht="16.5" customHeight="1">
      <c r="B19" s="166" t="s">
        <v>14</v>
      </c>
      <c r="C19" s="234" t="s">
        <v>139</v>
      </c>
      <c r="D19" s="273">
        <f>投入係数!D19*手順⑤!D$53</f>
        <v>0</v>
      </c>
      <c r="E19" s="186">
        <f>投入係数!E19*手順⑤!E$53</f>
        <v>0</v>
      </c>
      <c r="F19" s="186">
        <f>投入係数!F19*手順⑤!F$53</f>
        <v>0</v>
      </c>
      <c r="G19" s="186">
        <f>投入係数!G19*手順⑤!G$53</f>
        <v>0</v>
      </c>
      <c r="H19" s="186">
        <f>投入係数!H19*手順⑤!H$53</f>
        <v>0</v>
      </c>
      <c r="I19" s="186">
        <f>投入係数!I19*手順⑤!I$53</f>
        <v>0</v>
      </c>
      <c r="J19" s="186">
        <f>投入係数!J19*手順⑤!J$53</f>
        <v>0</v>
      </c>
      <c r="K19" s="186">
        <f>投入係数!K19*手順⑤!K$53</f>
        <v>0</v>
      </c>
      <c r="L19" s="186">
        <f>投入係数!L19*手順⑤!L$53</f>
        <v>0</v>
      </c>
      <c r="M19" s="186">
        <f>投入係数!M19*手順⑤!M$53</f>
        <v>0</v>
      </c>
      <c r="N19" s="186">
        <f>投入係数!N19*手順⑤!N$53</f>
        <v>0</v>
      </c>
      <c r="O19" s="186">
        <f>投入係数!O19*手順⑤!O$53</f>
        <v>0</v>
      </c>
      <c r="P19" s="186">
        <f>投入係数!P19*手順⑤!P$53</f>
        <v>0</v>
      </c>
      <c r="Q19" s="186">
        <f>投入係数!Q19*手順⑤!Q$53</f>
        <v>0</v>
      </c>
      <c r="R19" s="186">
        <f>投入係数!R19*手順⑤!R$53</f>
        <v>0</v>
      </c>
      <c r="S19" s="186">
        <f>投入係数!S19*手順⑤!S$53</f>
        <v>0</v>
      </c>
      <c r="T19" s="186">
        <f>投入係数!T19*手順⑤!T$53</f>
        <v>0</v>
      </c>
      <c r="U19" s="186">
        <f>投入係数!U19*手順⑤!U$53</f>
        <v>0</v>
      </c>
      <c r="V19" s="186">
        <f>投入係数!V19*手順⑤!V$53</f>
        <v>0</v>
      </c>
      <c r="W19" s="186">
        <f>投入係数!W19*手順⑤!W$53</f>
        <v>0</v>
      </c>
      <c r="X19" s="186">
        <f>投入係数!X19*手順⑤!X$53</f>
        <v>0</v>
      </c>
      <c r="Y19" s="186">
        <f>投入係数!Y19*手順⑤!Y$53</f>
        <v>0</v>
      </c>
      <c r="Z19" s="186">
        <f>投入係数!Z19*手順⑤!Z$53</f>
        <v>0</v>
      </c>
      <c r="AA19" s="186">
        <f>投入係数!AA19*手順⑤!AA$53</f>
        <v>0</v>
      </c>
      <c r="AB19" s="186">
        <f>投入係数!AB19*手順⑤!AB$53</f>
        <v>0</v>
      </c>
      <c r="AC19" s="186">
        <f>投入係数!AC19*手順⑤!AC$53</f>
        <v>0</v>
      </c>
      <c r="AD19" s="186">
        <f>投入係数!AD19*手順⑤!AD$53</f>
        <v>0</v>
      </c>
      <c r="AE19" s="186">
        <f>投入係数!AE19*手順⑤!AE$53</f>
        <v>0</v>
      </c>
      <c r="AF19" s="186">
        <f>投入係数!AF19*手順⑤!AF$53</f>
        <v>0</v>
      </c>
      <c r="AG19" s="186">
        <f>投入係数!AG19*手順⑤!AG$53</f>
        <v>0</v>
      </c>
      <c r="AH19" s="186">
        <f>投入係数!AH19*手順⑤!AH$53</f>
        <v>0</v>
      </c>
      <c r="AI19" s="186">
        <f>投入係数!AI19*手順⑤!AI$53</f>
        <v>0</v>
      </c>
      <c r="AJ19" s="186">
        <f>投入係数!AJ19*手順⑤!AJ$53</f>
        <v>0</v>
      </c>
      <c r="AK19" s="186">
        <f>投入係数!AK19*手順⑤!AK$53</f>
        <v>0</v>
      </c>
      <c r="AL19" s="186">
        <f>投入係数!AL19*手順⑤!AL$53</f>
        <v>0</v>
      </c>
      <c r="AM19" s="186">
        <f>投入係数!AM19*手順⑤!AM$53</f>
        <v>0</v>
      </c>
      <c r="AN19" s="186">
        <f>投入係数!AN19*手順⑤!AN$53</f>
        <v>0</v>
      </c>
      <c r="AO19" s="186">
        <f>投入係数!AO19*手順⑤!AO$53</f>
        <v>0</v>
      </c>
      <c r="AP19" s="186">
        <f>投入係数!AP19*手順⑤!AP$53</f>
        <v>0</v>
      </c>
      <c r="AQ19" s="170">
        <f t="shared" si="0"/>
        <v>0</v>
      </c>
    </row>
    <row r="20" spans="2:43" ht="16.5" customHeight="1">
      <c r="B20" s="166" t="s">
        <v>28</v>
      </c>
      <c r="C20" s="234" t="s">
        <v>522</v>
      </c>
      <c r="D20" s="273">
        <f>投入係数!D20*手順⑤!D$53</f>
        <v>0</v>
      </c>
      <c r="E20" s="186">
        <f>投入係数!E20*手順⑤!E$53</f>
        <v>0</v>
      </c>
      <c r="F20" s="186">
        <f>投入係数!F20*手順⑤!F$53</f>
        <v>0</v>
      </c>
      <c r="G20" s="186">
        <f>投入係数!G20*手順⑤!G$53</f>
        <v>0</v>
      </c>
      <c r="H20" s="186">
        <f>投入係数!H20*手順⑤!H$53</f>
        <v>0</v>
      </c>
      <c r="I20" s="186">
        <f>投入係数!I20*手順⑤!I$53</f>
        <v>0</v>
      </c>
      <c r="J20" s="186">
        <f>投入係数!J20*手順⑤!J$53</f>
        <v>0</v>
      </c>
      <c r="K20" s="186">
        <f>投入係数!K20*手順⑤!K$53</f>
        <v>0</v>
      </c>
      <c r="L20" s="186">
        <f>投入係数!L20*手順⑤!L$53</f>
        <v>0</v>
      </c>
      <c r="M20" s="186">
        <f>投入係数!M20*手順⑤!M$53</f>
        <v>0</v>
      </c>
      <c r="N20" s="186">
        <f>投入係数!N20*手順⑤!N$53</f>
        <v>0</v>
      </c>
      <c r="O20" s="186">
        <f>投入係数!O20*手順⑤!O$53</f>
        <v>0</v>
      </c>
      <c r="P20" s="186">
        <f>投入係数!P20*手順⑤!P$53</f>
        <v>0</v>
      </c>
      <c r="Q20" s="186">
        <f>投入係数!Q20*手順⑤!Q$53</f>
        <v>0</v>
      </c>
      <c r="R20" s="186">
        <f>投入係数!R20*手順⑤!R$53</f>
        <v>0</v>
      </c>
      <c r="S20" s="186">
        <f>投入係数!S20*手順⑤!S$53</f>
        <v>0</v>
      </c>
      <c r="T20" s="186">
        <f>投入係数!T20*手順⑤!T$53</f>
        <v>0</v>
      </c>
      <c r="U20" s="186">
        <f>投入係数!U20*手順⑤!U$53</f>
        <v>0</v>
      </c>
      <c r="V20" s="186">
        <f>投入係数!V20*手順⑤!V$53</f>
        <v>0</v>
      </c>
      <c r="W20" s="186">
        <f>投入係数!W20*手順⑤!W$53</f>
        <v>0</v>
      </c>
      <c r="X20" s="186">
        <f>投入係数!X20*手順⑤!X$53</f>
        <v>0</v>
      </c>
      <c r="Y20" s="186">
        <f>投入係数!Y20*手順⑤!Y$53</f>
        <v>0</v>
      </c>
      <c r="Z20" s="186">
        <f>投入係数!Z20*手順⑤!Z$53</f>
        <v>0</v>
      </c>
      <c r="AA20" s="186">
        <f>投入係数!AA20*手順⑤!AA$53</f>
        <v>0</v>
      </c>
      <c r="AB20" s="186">
        <f>投入係数!AB20*手順⑤!AB$53</f>
        <v>0</v>
      </c>
      <c r="AC20" s="186">
        <f>投入係数!AC20*手順⑤!AC$53</f>
        <v>0</v>
      </c>
      <c r="AD20" s="186">
        <f>投入係数!AD20*手順⑤!AD$53</f>
        <v>0</v>
      </c>
      <c r="AE20" s="186">
        <f>投入係数!AE20*手順⑤!AE$53</f>
        <v>0</v>
      </c>
      <c r="AF20" s="186">
        <f>投入係数!AF20*手順⑤!AF$53</f>
        <v>0</v>
      </c>
      <c r="AG20" s="186">
        <f>投入係数!AG20*手順⑤!AG$53</f>
        <v>0</v>
      </c>
      <c r="AH20" s="186">
        <f>投入係数!AH20*手順⑤!AH$53</f>
        <v>0</v>
      </c>
      <c r="AI20" s="186">
        <f>投入係数!AI20*手順⑤!AI$53</f>
        <v>0</v>
      </c>
      <c r="AJ20" s="186">
        <f>投入係数!AJ20*手順⑤!AJ$53</f>
        <v>0</v>
      </c>
      <c r="AK20" s="186">
        <f>投入係数!AK20*手順⑤!AK$53</f>
        <v>0</v>
      </c>
      <c r="AL20" s="186">
        <f>投入係数!AL20*手順⑤!AL$53</f>
        <v>0</v>
      </c>
      <c r="AM20" s="186">
        <f>投入係数!AM20*手順⑤!AM$53</f>
        <v>0</v>
      </c>
      <c r="AN20" s="186">
        <f>投入係数!AN20*手順⑤!AN$53</f>
        <v>0</v>
      </c>
      <c r="AO20" s="186">
        <f>投入係数!AO20*手順⑤!AO$53</f>
        <v>0</v>
      </c>
      <c r="AP20" s="186">
        <f>投入係数!AP20*手順⑤!AP$53</f>
        <v>0</v>
      </c>
      <c r="AQ20" s="170">
        <f t="shared" si="0"/>
        <v>0</v>
      </c>
    </row>
    <row r="21" spans="2:43" ht="16.5" customHeight="1">
      <c r="B21" s="166" t="s">
        <v>109</v>
      </c>
      <c r="C21" s="234" t="s">
        <v>523</v>
      </c>
      <c r="D21" s="273">
        <f>投入係数!D21*手順⑤!D$53</f>
        <v>0</v>
      </c>
      <c r="E21" s="186">
        <f>投入係数!E21*手順⑤!E$53</f>
        <v>0</v>
      </c>
      <c r="F21" s="186">
        <f>投入係数!F21*手順⑤!F$53</f>
        <v>0</v>
      </c>
      <c r="G21" s="186">
        <f>投入係数!G21*手順⑤!G$53</f>
        <v>0</v>
      </c>
      <c r="H21" s="186">
        <f>投入係数!H21*手順⑤!H$53</f>
        <v>0</v>
      </c>
      <c r="I21" s="186">
        <f>投入係数!I21*手順⑤!I$53</f>
        <v>0</v>
      </c>
      <c r="J21" s="186">
        <f>投入係数!J21*手順⑤!J$53</f>
        <v>0</v>
      </c>
      <c r="K21" s="186">
        <f>投入係数!K21*手順⑤!K$53</f>
        <v>0</v>
      </c>
      <c r="L21" s="186">
        <f>投入係数!L21*手順⑤!L$53</f>
        <v>0</v>
      </c>
      <c r="M21" s="186">
        <f>投入係数!M21*手順⑤!M$53</f>
        <v>0</v>
      </c>
      <c r="N21" s="186">
        <f>投入係数!N21*手順⑤!N$53</f>
        <v>0</v>
      </c>
      <c r="O21" s="186">
        <f>投入係数!O21*手順⑤!O$53</f>
        <v>0</v>
      </c>
      <c r="P21" s="186">
        <f>投入係数!P21*手順⑤!P$53</f>
        <v>0</v>
      </c>
      <c r="Q21" s="186">
        <f>投入係数!Q21*手順⑤!Q$53</f>
        <v>0</v>
      </c>
      <c r="R21" s="186">
        <f>投入係数!R21*手順⑤!R$53</f>
        <v>0</v>
      </c>
      <c r="S21" s="186">
        <f>投入係数!S21*手順⑤!S$53</f>
        <v>0</v>
      </c>
      <c r="T21" s="186">
        <f>投入係数!T21*手順⑤!T$53</f>
        <v>0</v>
      </c>
      <c r="U21" s="186">
        <f>投入係数!U21*手順⑤!U$53</f>
        <v>0</v>
      </c>
      <c r="V21" s="186">
        <f>投入係数!V21*手順⑤!V$53</f>
        <v>0</v>
      </c>
      <c r="W21" s="186">
        <f>投入係数!W21*手順⑤!W$53</f>
        <v>0</v>
      </c>
      <c r="X21" s="186">
        <f>投入係数!X21*手順⑤!X$53</f>
        <v>0</v>
      </c>
      <c r="Y21" s="186">
        <f>投入係数!Y21*手順⑤!Y$53</f>
        <v>0</v>
      </c>
      <c r="Z21" s="186">
        <f>投入係数!Z21*手順⑤!Z$53</f>
        <v>0</v>
      </c>
      <c r="AA21" s="186">
        <f>投入係数!AA21*手順⑤!AA$53</f>
        <v>0</v>
      </c>
      <c r="AB21" s="186">
        <f>投入係数!AB21*手順⑤!AB$53</f>
        <v>0</v>
      </c>
      <c r="AC21" s="186">
        <f>投入係数!AC21*手順⑤!AC$53</f>
        <v>0</v>
      </c>
      <c r="AD21" s="186">
        <f>投入係数!AD21*手順⑤!AD$53</f>
        <v>0</v>
      </c>
      <c r="AE21" s="186">
        <f>投入係数!AE21*手順⑤!AE$53</f>
        <v>0</v>
      </c>
      <c r="AF21" s="186">
        <f>投入係数!AF21*手順⑤!AF$53</f>
        <v>0</v>
      </c>
      <c r="AG21" s="186">
        <f>投入係数!AG21*手順⑤!AG$53</f>
        <v>0</v>
      </c>
      <c r="AH21" s="186">
        <f>投入係数!AH21*手順⑤!AH$53</f>
        <v>0</v>
      </c>
      <c r="AI21" s="186">
        <f>投入係数!AI21*手順⑤!AI$53</f>
        <v>0</v>
      </c>
      <c r="AJ21" s="186">
        <f>投入係数!AJ21*手順⑤!AJ$53</f>
        <v>0</v>
      </c>
      <c r="AK21" s="186">
        <f>投入係数!AK21*手順⑤!AK$53</f>
        <v>0</v>
      </c>
      <c r="AL21" s="186">
        <f>投入係数!AL21*手順⑤!AL$53</f>
        <v>0</v>
      </c>
      <c r="AM21" s="186">
        <f>投入係数!AM21*手順⑤!AM$53</f>
        <v>0</v>
      </c>
      <c r="AN21" s="186">
        <f>投入係数!AN21*手順⑤!AN$53</f>
        <v>0</v>
      </c>
      <c r="AO21" s="186">
        <f>投入係数!AO21*手順⑤!AO$53</f>
        <v>0</v>
      </c>
      <c r="AP21" s="186">
        <f>投入係数!AP21*手順⑤!AP$53</f>
        <v>0</v>
      </c>
      <c r="AQ21" s="170">
        <f t="shared" si="0"/>
        <v>0</v>
      </c>
    </row>
    <row r="22" spans="2:43" ht="16.5" customHeight="1">
      <c r="B22" s="166" t="s">
        <v>110</v>
      </c>
      <c r="C22" s="234" t="s">
        <v>524</v>
      </c>
      <c r="D22" s="273">
        <f>投入係数!D22*手順⑤!D$53</f>
        <v>0</v>
      </c>
      <c r="E22" s="186">
        <f>投入係数!E22*手順⑤!E$53</f>
        <v>0</v>
      </c>
      <c r="F22" s="186">
        <f>投入係数!F22*手順⑤!F$53</f>
        <v>0</v>
      </c>
      <c r="G22" s="186">
        <f>投入係数!G22*手順⑤!G$53</f>
        <v>0</v>
      </c>
      <c r="H22" s="186">
        <f>投入係数!H22*手順⑤!H$53</f>
        <v>0</v>
      </c>
      <c r="I22" s="186">
        <f>投入係数!I22*手順⑤!I$53</f>
        <v>0</v>
      </c>
      <c r="J22" s="186">
        <f>投入係数!J22*手順⑤!J$53</f>
        <v>0</v>
      </c>
      <c r="K22" s="186">
        <f>投入係数!K22*手順⑤!K$53</f>
        <v>0</v>
      </c>
      <c r="L22" s="186">
        <f>投入係数!L22*手順⑤!L$53</f>
        <v>0</v>
      </c>
      <c r="M22" s="186">
        <f>投入係数!M22*手順⑤!M$53</f>
        <v>0</v>
      </c>
      <c r="N22" s="186">
        <f>投入係数!N22*手順⑤!N$53</f>
        <v>0</v>
      </c>
      <c r="O22" s="186">
        <f>投入係数!O22*手順⑤!O$53</f>
        <v>0</v>
      </c>
      <c r="P22" s="186">
        <f>投入係数!P22*手順⑤!P$53</f>
        <v>0</v>
      </c>
      <c r="Q22" s="186">
        <f>投入係数!Q22*手順⑤!Q$53</f>
        <v>0</v>
      </c>
      <c r="R22" s="186">
        <f>投入係数!R22*手順⑤!R$53</f>
        <v>0</v>
      </c>
      <c r="S22" s="186">
        <f>投入係数!S22*手順⑤!S$53</f>
        <v>0</v>
      </c>
      <c r="T22" s="186">
        <f>投入係数!T22*手順⑤!T$53</f>
        <v>0</v>
      </c>
      <c r="U22" s="186">
        <f>投入係数!U22*手順⑤!U$53</f>
        <v>0</v>
      </c>
      <c r="V22" s="186">
        <f>投入係数!V22*手順⑤!V$53</f>
        <v>0</v>
      </c>
      <c r="W22" s="186">
        <f>投入係数!W22*手順⑤!W$53</f>
        <v>0</v>
      </c>
      <c r="X22" s="186">
        <f>投入係数!X22*手順⑤!X$53</f>
        <v>0</v>
      </c>
      <c r="Y22" s="186">
        <f>投入係数!Y22*手順⑤!Y$53</f>
        <v>0</v>
      </c>
      <c r="Z22" s="186">
        <f>投入係数!Z22*手順⑤!Z$53</f>
        <v>0</v>
      </c>
      <c r="AA22" s="186">
        <f>投入係数!AA22*手順⑤!AA$53</f>
        <v>0</v>
      </c>
      <c r="AB22" s="186">
        <f>投入係数!AB22*手順⑤!AB$53</f>
        <v>0</v>
      </c>
      <c r="AC22" s="186">
        <f>投入係数!AC22*手順⑤!AC$53</f>
        <v>0</v>
      </c>
      <c r="AD22" s="186">
        <f>投入係数!AD22*手順⑤!AD$53</f>
        <v>0</v>
      </c>
      <c r="AE22" s="186">
        <f>投入係数!AE22*手順⑤!AE$53</f>
        <v>0</v>
      </c>
      <c r="AF22" s="186">
        <f>投入係数!AF22*手順⑤!AF$53</f>
        <v>0</v>
      </c>
      <c r="AG22" s="186">
        <f>投入係数!AG22*手順⑤!AG$53</f>
        <v>0</v>
      </c>
      <c r="AH22" s="186">
        <f>投入係数!AH22*手順⑤!AH$53</f>
        <v>0</v>
      </c>
      <c r="AI22" s="186">
        <f>投入係数!AI22*手順⑤!AI$53</f>
        <v>0</v>
      </c>
      <c r="AJ22" s="186">
        <f>投入係数!AJ22*手順⑤!AJ$53</f>
        <v>0</v>
      </c>
      <c r="AK22" s="186">
        <f>投入係数!AK22*手順⑤!AK$53</f>
        <v>0</v>
      </c>
      <c r="AL22" s="186">
        <f>投入係数!AL22*手順⑤!AL$53</f>
        <v>0</v>
      </c>
      <c r="AM22" s="186">
        <f>投入係数!AM22*手順⑤!AM$53</f>
        <v>0</v>
      </c>
      <c r="AN22" s="186">
        <f>投入係数!AN22*手順⑤!AN$53</f>
        <v>0</v>
      </c>
      <c r="AO22" s="186">
        <f>投入係数!AO22*手順⑤!AO$53</f>
        <v>0</v>
      </c>
      <c r="AP22" s="186">
        <f>投入係数!AP22*手順⑤!AP$53</f>
        <v>0</v>
      </c>
      <c r="AQ22" s="170">
        <f t="shared" si="0"/>
        <v>0</v>
      </c>
    </row>
    <row r="23" spans="2:43" ht="16.5" customHeight="1">
      <c r="B23" s="166" t="s">
        <v>111</v>
      </c>
      <c r="C23" s="234" t="s">
        <v>525</v>
      </c>
      <c r="D23" s="273">
        <f>投入係数!D23*手順⑤!D$53</f>
        <v>0</v>
      </c>
      <c r="E23" s="186">
        <f>投入係数!E23*手順⑤!E$53</f>
        <v>0</v>
      </c>
      <c r="F23" s="186">
        <f>投入係数!F23*手順⑤!F$53</f>
        <v>0</v>
      </c>
      <c r="G23" s="186">
        <f>投入係数!G23*手順⑤!G$53</f>
        <v>0</v>
      </c>
      <c r="H23" s="186">
        <f>投入係数!H23*手順⑤!H$53</f>
        <v>0</v>
      </c>
      <c r="I23" s="186">
        <f>投入係数!I23*手順⑤!I$53</f>
        <v>0</v>
      </c>
      <c r="J23" s="186">
        <f>投入係数!J23*手順⑤!J$53</f>
        <v>0</v>
      </c>
      <c r="K23" s="186">
        <f>投入係数!K23*手順⑤!K$53</f>
        <v>0</v>
      </c>
      <c r="L23" s="186">
        <f>投入係数!L23*手順⑤!L$53</f>
        <v>0</v>
      </c>
      <c r="M23" s="186">
        <f>投入係数!M23*手順⑤!M$53</f>
        <v>0</v>
      </c>
      <c r="N23" s="186">
        <f>投入係数!N23*手順⑤!N$53</f>
        <v>0</v>
      </c>
      <c r="O23" s="186">
        <f>投入係数!O23*手順⑤!O$53</f>
        <v>0</v>
      </c>
      <c r="P23" s="186">
        <f>投入係数!P23*手順⑤!P$53</f>
        <v>0</v>
      </c>
      <c r="Q23" s="186">
        <f>投入係数!Q23*手順⑤!Q$53</f>
        <v>0</v>
      </c>
      <c r="R23" s="186">
        <f>投入係数!R23*手順⑤!R$53</f>
        <v>0</v>
      </c>
      <c r="S23" s="186">
        <f>投入係数!S23*手順⑤!S$53</f>
        <v>0</v>
      </c>
      <c r="T23" s="186">
        <f>投入係数!T23*手順⑤!T$53</f>
        <v>0</v>
      </c>
      <c r="U23" s="186">
        <f>投入係数!U23*手順⑤!U$53</f>
        <v>0</v>
      </c>
      <c r="V23" s="186">
        <f>投入係数!V23*手順⑤!V$53</f>
        <v>0</v>
      </c>
      <c r="W23" s="186">
        <f>投入係数!W23*手順⑤!W$53</f>
        <v>0</v>
      </c>
      <c r="X23" s="186">
        <f>投入係数!X23*手順⑤!X$53</f>
        <v>0</v>
      </c>
      <c r="Y23" s="186">
        <f>投入係数!Y23*手順⑤!Y$53</f>
        <v>0</v>
      </c>
      <c r="Z23" s="186">
        <f>投入係数!Z23*手順⑤!Z$53</f>
        <v>0</v>
      </c>
      <c r="AA23" s="186">
        <f>投入係数!AA23*手順⑤!AA$53</f>
        <v>0</v>
      </c>
      <c r="AB23" s="186">
        <f>投入係数!AB23*手順⑤!AB$53</f>
        <v>0</v>
      </c>
      <c r="AC23" s="186">
        <f>投入係数!AC23*手順⑤!AC$53</f>
        <v>0</v>
      </c>
      <c r="AD23" s="186">
        <f>投入係数!AD23*手順⑤!AD$53</f>
        <v>0</v>
      </c>
      <c r="AE23" s="186">
        <f>投入係数!AE23*手順⑤!AE$53</f>
        <v>0</v>
      </c>
      <c r="AF23" s="186">
        <f>投入係数!AF23*手順⑤!AF$53</f>
        <v>0</v>
      </c>
      <c r="AG23" s="186">
        <f>投入係数!AG23*手順⑤!AG$53</f>
        <v>0</v>
      </c>
      <c r="AH23" s="186">
        <f>投入係数!AH23*手順⑤!AH$53</f>
        <v>0</v>
      </c>
      <c r="AI23" s="186">
        <f>投入係数!AI23*手順⑤!AI$53</f>
        <v>0</v>
      </c>
      <c r="AJ23" s="186">
        <f>投入係数!AJ23*手順⑤!AJ$53</f>
        <v>0</v>
      </c>
      <c r="AK23" s="186">
        <f>投入係数!AK23*手順⑤!AK$53</f>
        <v>0</v>
      </c>
      <c r="AL23" s="186">
        <f>投入係数!AL23*手順⑤!AL$53</f>
        <v>0</v>
      </c>
      <c r="AM23" s="186">
        <f>投入係数!AM23*手順⑤!AM$53</f>
        <v>0</v>
      </c>
      <c r="AN23" s="186">
        <f>投入係数!AN23*手順⑤!AN$53</f>
        <v>0</v>
      </c>
      <c r="AO23" s="186">
        <f>投入係数!AO23*手順⑤!AO$53</f>
        <v>0</v>
      </c>
      <c r="AP23" s="186">
        <f>投入係数!AP23*手順⑤!AP$53</f>
        <v>0</v>
      </c>
      <c r="AQ23" s="170">
        <f t="shared" si="0"/>
        <v>0</v>
      </c>
    </row>
    <row r="24" spans="2:43" ht="16.5" customHeight="1">
      <c r="B24" s="166" t="s">
        <v>113</v>
      </c>
      <c r="C24" s="234" t="s">
        <v>526</v>
      </c>
      <c r="D24" s="273">
        <f>投入係数!D24*手順⑤!D$53</f>
        <v>0</v>
      </c>
      <c r="E24" s="186">
        <f>投入係数!E24*手順⑤!E$53</f>
        <v>0</v>
      </c>
      <c r="F24" s="186">
        <f>投入係数!F24*手順⑤!F$53</f>
        <v>0</v>
      </c>
      <c r="G24" s="186">
        <f>投入係数!G24*手順⑤!G$53</f>
        <v>0</v>
      </c>
      <c r="H24" s="186">
        <f>投入係数!H24*手順⑤!H$53</f>
        <v>0</v>
      </c>
      <c r="I24" s="186">
        <f>投入係数!I24*手順⑤!I$53</f>
        <v>0</v>
      </c>
      <c r="J24" s="186">
        <f>投入係数!J24*手順⑤!J$53</f>
        <v>0</v>
      </c>
      <c r="K24" s="186">
        <f>投入係数!K24*手順⑤!K$53</f>
        <v>0</v>
      </c>
      <c r="L24" s="186">
        <f>投入係数!L24*手順⑤!L$53</f>
        <v>0</v>
      </c>
      <c r="M24" s="186">
        <f>投入係数!M24*手順⑤!M$53</f>
        <v>0</v>
      </c>
      <c r="N24" s="186">
        <f>投入係数!N24*手順⑤!N$53</f>
        <v>0</v>
      </c>
      <c r="O24" s="186">
        <f>投入係数!O24*手順⑤!O$53</f>
        <v>0</v>
      </c>
      <c r="P24" s="186">
        <f>投入係数!P24*手順⑤!P$53</f>
        <v>0</v>
      </c>
      <c r="Q24" s="186">
        <f>投入係数!Q24*手順⑤!Q$53</f>
        <v>0</v>
      </c>
      <c r="R24" s="186">
        <f>投入係数!R24*手順⑤!R$53</f>
        <v>0</v>
      </c>
      <c r="S24" s="186">
        <f>投入係数!S24*手順⑤!S$53</f>
        <v>0</v>
      </c>
      <c r="T24" s="186">
        <f>投入係数!T24*手順⑤!T$53</f>
        <v>0</v>
      </c>
      <c r="U24" s="186">
        <f>投入係数!U24*手順⑤!U$53</f>
        <v>0</v>
      </c>
      <c r="V24" s="186">
        <f>投入係数!V24*手順⑤!V$53</f>
        <v>0</v>
      </c>
      <c r="W24" s="186">
        <f>投入係数!W24*手順⑤!W$53</f>
        <v>0</v>
      </c>
      <c r="X24" s="186">
        <f>投入係数!X24*手順⑤!X$53</f>
        <v>0</v>
      </c>
      <c r="Y24" s="186">
        <f>投入係数!Y24*手順⑤!Y$53</f>
        <v>0</v>
      </c>
      <c r="Z24" s="186">
        <f>投入係数!Z24*手順⑤!Z$53</f>
        <v>0</v>
      </c>
      <c r="AA24" s="186">
        <f>投入係数!AA24*手順⑤!AA$53</f>
        <v>0</v>
      </c>
      <c r="AB24" s="186">
        <f>投入係数!AB24*手順⑤!AB$53</f>
        <v>0</v>
      </c>
      <c r="AC24" s="186">
        <f>投入係数!AC24*手順⑤!AC$53</f>
        <v>0</v>
      </c>
      <c r="AD24" s="186">
        <f>投入係数!AD24*手順⑤!AD$53</f>
        <v>0</v>
      </c>
      <c r="AE24" s="186">
        <f>投入係数!AE24*手順⑤!AE$53</f>
        <v>0</v>
      </c>
      <c r="AF24" s="186">
        <f>投入係数!AF24*手順⑤!AF$53</f>
        <v>0</v>
      </c>
      <c r="AG24" s="186">
        <f>投入係数!AG24*手順⑤!AG$53</f>
        <v>0</v>
      </c>
      <c r="AH24" s="186">
        <f>投入係数!AH24*手順⑤!AH$53</f>
        <v>0</v>
      </c>
      <c r="AI24" s="186">
        <f>投入係数!AI24*手順⑤!AI$53</f>
        <v>0</v>
      </c>
      <c r="AJ24" s="186">
        <f>投入係数!AJ24*手順⑤!AJ$53</f>
        <v>0</v>
      </c>
      <c r="AK24" s="186">
        <f>投入係数!AK24*手順⑤!AK$53</f>
        <v>0</v>
      </c>
      <c r="AL24" s="186">
        <f>投入係数!AL24*手順⑤!AL$53</f>
        <v>0</v>
      </c>
      <c r="AM24" s="186">
        <f>投入係数!AM24*手順⑤!AM$53</f>
        <v>0</v>
      </c>
      <c r="AN24" s="186">
        <f>投入係数!AN24*手順⑤!AN$53</f>
        <v>0</v>
      </c>
      <c r="AO24" s="186">
        <f>投入係数!AO24*手順⑤!AO$53</f>
        <v>0</v>
      </c>
      <c r="AP24" s="186">
        <f>投入係数!AP24*手順⑤!AP$53</f>
        <v>0</v>
      </c>
      <c r="AQ24" s="170">
        <f t="shared" si="0"/>
        <v>0</v>
      </c>
    </row>
    <row r="25" spans="2:43" ht="16.5" customHeight="1">
      <c r="B25" s="166" t="s">
        <v>114</v>
      </c>
      <c r="C25" s="234" t="s">
        <v>577</v>
      </c>
      <c r="D25" s="273">
        <f>投入係数!D25*手順⑤!D$53</f>
        <v>0</v>
      </c>
      <c r="E25" s="186">
        <f>投入係数!E25*手順⑤!E$53</f>
        <v>0</v>
      </c>
      <c r="F25" s="186">
        <f>投入係数!F25*手順⑤!F$53</f>
        <v>0</v>
      </c>
      <c r="G25" s="186">
        <f>投入係数!G25*手順⑤!G$53</f>
        <v>0</v>
      </c>
      <c r="H25" s="186">
        <f>投入係数!H25*手順⑤!H$53</f>
        <v>0</v>
      </c>
      <c r="I25" s="186">
        <f>投入係数!I25*手順⑤!I$53</f>
        <v>0</v>
      </c>
      <c r="J25" s="186">
        <f>投入係数!J25*手順⑤!J$53</f>
        <v>0</v>
      </c>
      <c r="K25" s="186">
        <f>投入係数!K25*手順⑤!K$53</f>
        <v>0</v>
      </c>
      <c r="L25" s="186">
        <f>投入係数!L25*手順⑤!L$53</f>
        <v>0</v>
      </c>
      <c r="M25" s="186">
        <f>投入係数!M25*手順⑤!M$53</f>
        <v>0</v>
      </c>
      <c r="N25" s="186">
        <f>投入係数!N25*手順⑤!N$53</f>
        <v>0</v>
      </c>
      <c r="O25" s="186">
        <f>投入係数!O25*手順⑤!O$53</f>
        <v>0</v>
      </c>
      <c r="P25" s="186">
        <f>投入係数!P25*手順⑤!P$53</f>
        <v>0</v>
      </c>
      <c r="Q25" s="186">
        <f>投入係数!Q25*手順⑤!Q$53</f>
        <v>0</v>
      </c>
      <c r="R25" s="186">
        <f>投入係数!R25*手順⑤!R$53</f>
        <v>0</v>
      </c>
      <c r="S25" s="186">
        <f>投入係数!S25*手順⑤!S$53</f>
        <v>0</v>
      </c>
      <c r="T25" s="186">
        <f>投入係数!T25*手順⑤!T$53</f>
        <v>0</v>
      </c>
      <c r="U25" s="186">
        <f>投入係数!U25*手順⑤!U$53</f>
        <v>0</v>
      </c>
      <c r="V25" s="186">
        <f>投入係数!V25*手順⑤!V$53</f>
        <v>0</v>
      </c>
      <c r="W25" s="186">
        <f>投入係数!W25*手順⑤!W$53</f>
        <v>0</v>
      </c>
      <c r="X25" s="186">
        <f>投入係数!X25*手順⑤!X$53</f>
        <v>0</v>
      </c>
      <c r="Y25" s="186">
        <f>投入係数!Y25*手順⑤!Y$53</f>
        <v>0</v>
      </c>
      <c r="Z25" s="186">
        <f>投入係数!Z25*手順⑤!Z$53</f>
        <v>0</v>
      </c>
      <c r="AA25" s="186">
        <f>投入係数!AA25*手順⑤!AA$53</f>
        <v>0</v>
      </c>
      <c r="AB25" s="186">
        <f>投入係数!AB25*手順⑤!AB$53</f>
        <v>0</v>
      </c>
      <c r="AC25" s="186">
        <f>投入係数!AC25*手順⑤!AC$53</f>
        <v>0</v>
      </c>
      <c r="AD25" s="186">
        <f>投入係数!AD25*手順⑤!AD$53</f>
        <v>0</v>
      </c>
      <c r="AE25" s="186">
        <f>投入係数!AE25*手順⑤!AE$53</f>
        <v>0</v>
      </c>
      <c r="AF25" s="186">
        <f>投入係数!AF25*手順⑤!AF$53</f>
        <v>0</v>
      </c>
      <c r="AG25" s="186">
        <f>投入係数!AG25*手順⑤!AG$53</f>
        <v>0</v>
      </c>
      <c r="AH25" s="186">
        <f>投入係数!AH25*手順⑤!AH$53</f>
        <v>0</v>
      </c>
      <c r="AI25" s="186">
        <f>投入係数!AI25*手順⑤!AI$53</f>
        <v>0</v>
      </c>
      <c r="AJ25" s="186">
        <f>投入係数!AJ25*手順⑤!AJ$53</f>
        <v>0</v>
      </c>
      <c r="AK25" s="186">
        <f>投入係数!AK25*手順⑤!AK$53</f>
        <v>0</v>
      </c>
      <c r="AL25" s="186">
        <f>投入係数!AL25*手順⑤!AL$53</f>
        <v>0</v>
      </c>
      <c r="AM25" s="186">
        <f>投入係数!AM25*手順⑤!AM$53</f>
        <v>0</v>
      </c>
      <c r="AN25" s="186">
        <f>投入係数!AN25*手順⑤!AN$53</f>
        <v>0</v>
      </c>
      <c r="AO25" s="186">
        <f>投入係数!AO25*手順⑤!AO$53</f>
        <v>0</v>
      </c>
      <c r="AP25" s="186">
        <f>投入係数!AP25*手順⑤!AP$53</f>
        <v>0</v>
      </c>
      <c r="AQ25" s="170">
        <f t="shared" si="0"/>
        <v>0</v>
      </c>
    </row>
    <row r="26" spans="2:43" ht="16.5" customHeight="1">
      <c r="B26" s="166" t="s">
        <v>115</v>
      </c>
      <c r="C26" s="234" t="s">
        <v>140</v>
      </c>
      <c r="D26" s="273">
        <f>投入係数!D26*手順⑤!D$53</f>
        <v>0</v>
      </c>
      <c r="E26" s="186">
        <f>投入係数!E26*手順⑤!E$53</f>
        <v>0</v>
      </c>
      <c r="F26" s="186">
        <f>投入係数!F26*手順⑤!F$53</f>
        <v>0</v>
      </c>
      <c r="G26" s="186">
        <f>投入係数!G26*手順⑤!G$53</f>
        <v>0</v>
      </c>
      <c r="H26" s="186">
        <f>投入係数!H26*手順⑤!H$53</f>
        <v>0</v>
      </c>
      <c r="I26" s="186">
        <f>投入係数!I26*手順⑤!I$53</f>
        <v>0</v>
      </c>
      <c r="J26" s="186">
        <f>投入係数!J26*手順⑤!J$53</f>
        <v>0</v>
      </c>
      <c r="K26" s="186">
        <f>投入係数!K26*手順⑤!K$53</f>
        <v>0</v>
      </c>
      <c r="L26" s="186">
        <f>投入係数!L26*手順⑤!L$53</f>
        <v>0</v>
      </c>
      <c r="M26" s="186">
        <f>投入係数!M26*手順⑤!M$53</f>
        <v>0</v>
      </c>
      <c r="N26" s="186">
        <f>投入係数!N26*手順⑤!N$53</f>
        <v>0</v>
      </c>
      <c r="O26" s="186">
        <f>投入係数!O26*手順⑤!O$53</f>
        <v>0</v>
      </c>
      <c r="P26" s="186">
        <f>投入係数!P26*手順⑤!P$53</f>
        <v>0</v>
      </c>
      <c r="Q26" s="186">
        <f>投入係数!Q26*手順⑤!Q$53</f>
        <v>0</v>
      </c>
      <c r="R26" s="186">
        <f>投入係数!R26*手順⑤!R$53</f>
        <v>0</v>
      </c>
      <c r="S26" s="186">
        <f>投入係数!S26*手順⑤!S$53</f>
        <v>0</v>
      </c>
      <c r="T26" s="186">
        <f>投入係数!T26*手順⑤!T$53</f>
        <v>0</v>
      </c>
      <c r="U26" s="186">
        <f>投入係数!U26*手順⑤!U$53</f>
        <v>0</v>
      </c>
      <c r="V26" s="186">
        <f>投入係数!V26*手順⑤!V$53</f>
        <v>0</v>
      </c>
      <c r="W26" s="186">
        <f>投入係数!W26*手順⑤!W$53</f>
        <v>0</v>
      </c>
      <c r="X26" s="186">
        <f>投入係数!X26*手順⑤!X$53</f>
        <v>0</v>
      </c>
      <c r="Y26" s="186">
        <f>投入係数!Y26*手順⑤!Y$53</f>
        <v>0</v>
      </c>
      <c r="Z26" s="186">
        <f>投入係数!Z26*手順⑤!Z$53</f>
        <v>0</v>
      </c>
      <c r="AA26" s="186">
        <f>投入係数!AA26*手順⑤!AA$53</f>
        <v>0</v>
      </c>
      <c r="AB26" s="186">
        <f>投入係数!AB26*手順⑤!AB$53</f>
        <v>0</v>
      </c>
      <c r="AC26" s="186">
        <f>投入係数!AC26*手順⑤!AC$53</f>
        <v>0</v>
      </c>
      <c r="AD26" s="186">
        <f>投入係数!AD26*手順⑤!AD$53</f>
        <v>0</v>
      </c>
      <c r="AE26" s="186">
        <f>投入係数!AE26*手順⑤!AE$53</f>
        <v>0</v>
      </c>
      <c r="AF26" s="186">
        <f>投入係数!AF26*手順⑤!AF$53</f>
        <v>0</v>
      </c>
      <c r="AG26" s="186">
        <f>投入係数!AG26*手順⑤!AG$53</f>
        <v>0</v>
      </c>
      <c r="AH26" s="186">
        <f>投入係数!AH26*手順⑤!AH$53</f>
        <v>0</v>
      </c>
      <c r="AI26" s="186">
        <f>投入係数!AI26*手順⑤!AI$53</f>
        <v>0</v>
      </c>
      <c r="AJ26" s="186">
        <f>投入係数!AJ26*手順⑤!AJ$53</f>
        <v>0</v>
      </c>
      <c r="AK26" s="186">
        <f>投入係数!AK26*手順⑤!AK$53</f>
        <v>0</v>
      </c>
      <c r="AL26" s="186">
        <f>投入係数!AL26*手順⑤!AL$53</f>
        <v>0</v>
      </c>
      <c r="AM26" s="186">
        <f>投入係数!AM26*手順⑤!AM$53</f>
        <v>0</v>
      </c>
      <c r="AN26" s="186">
        <f>投入係数!AN26*手順⑤!AN$53</f>
        <v>0</v>
      </c>
      <c r="AO26" s="186">
        <f>投入係数!AO26*手順⑤!AO$53</f>
        <v>0</v>
      </c>
      <c r="AP26" s="186">
        <f>投入係数!AP26*手順⑤!AP$53</f>
        <v>0</v>
      </c>
      <c r="AQ26" s="170">
        <f t="shared" si="0"/>
        <v>0</v>
      </c>
    </row>
    <row r="27" spans="2:43" ht="16.5" customHeight="1">
      <c r="B27" s="166" t="s">
        <v>116</v>
      </c>
      <c r="C27" s="234" t="s">
        <v>112</v>
      </c>
      <c r="D27" s="273">
        <f>投入係数!D27*手順⑤!D$53</f>
        <v>0</v>
      </c>
      <c r="E27" s="186">
        <f>投入係数!E27*手順⑤!E$53</f>
        <v>0</v>
      </c>
      <c r="F27" s="186">
        <f>投入係数!F27*手順⑤!F$53</f>
        <v>0</v>
      </c>
      <c r="G27" s="186">
        <f>投入係数!G27*手順⑤!G$53</f>
        <v>0</v>
      </c>
      <c r="H27" s="186">
        <f>投入係数!H27*手順⑤!H$53</f>
        <v>0</v>
      </c>
      <c r="I27" s="186">
        <f>投入係数!I27*手順⑤!I$53</f>
        <v>0</v>
      </c>
      <c r="J27" s="186">
        <f>投入係数!J27*手順⑤!J$53</f>
        <v>0</v>
      </c>
      <c r="K27" s="186">
        <f>投入係数!K27*手順⑤!K$53</f>
        <v>0</v>
      </c>
      <c r="L27" s="186">
        <f>投入係数!L27*手順⑤!L$53</f>
        <v>0</v>
      </c>
      <c r="M27" s="186">
        <f>投入係数!M27*手順⑤!M$53</f>
        <v>0</v>
      </c>
      <c r="N27" s="186">
        <f>投入係数!N27*手順⑤!N$53</f>
        <v>0</v>
      </c>
      <c r="O27" s="186">
        <f>投入係数!O27*手順⑤!O$53</f>
        <v>0</v>
      </c>
      <c r="P27" s="186">
        <f>投入係数!P27*手順⑤!P$53</f>
        <v>0</v>
      </c>
      <c r="Q27" s="186">
        <f>投入係数!Q27*手順⑤!Q$53</f>
        <v>0</v>
      </c>
      <c r="R27" s="186">
        <f>投入係数!R27*手順⑤!R$53</f>
        <v>0</v>
      </c>
      <c r="S27" s="186">
        <f>投入係数!S27*手順⑤!S$53</f>
        <v>0</v>
      </c>
      <c r="T27" s="186">
        <f>投入係数!T27*手順⑤!T$53</f>
        <v>0</v>
      </c>
      <c r="U27" s="186">
        <f>投入係数!U27*手順⑤!U$53</f>
        <v>0</v>
      </c>
      <c r="V27" s="186">
        <f>投入係数!V27*手順⑤!V$53</f>
        <v>0</v>
      </c>
      <c r="W27" s="186">
        <f>投入係数!W27*手順⑤!W$53</f>
        <v>0</v>
      </c>
      <c r="X27" s="186">
        <f>投入係数!X27*手順⑤!X$53</f>
        <v>0</v>
      </c>
      <c r="Y27" s="186">
        <f>投入係数!Y27*手順⑤!Y$53</f>
        <v>0</v>
      </c>
      <c r="Z27" s="186">
        <f>投入係数!Z27*手順⑤!Z$53</f>
        <v>0</v>
      </c>
      <c r="AA27" s="186">
        <f>投入係数!AA27*手順⑤!AA$53</f>
        <v>0</v>
      </c>
      <c r="AB27" s="186">
        <f>投入係数!AB27*手順⑤!AB$53</f>
        <v>0</v>
      </c>
      <c r="AC27" s="186">
        <f>投入係数!AC27*手順⑤!AC$53</f>
        <v>0</v>
      </c>
      <c r="AD27" s="186">
        <f>投入係数!AD27*手順⑤!AD$53</f>
        <v>0</v>
      </c>
      <c r="AE27" s="186">
        <f>投入係数!AE27*手順⑤!AE$53</f>
        <v>0</v>
      </c>
      <c r="AF27" s="186">
        <f>投入係数!AF27*手順⑤!AF$53</f>
        <v>0</v>
      </c>
      <c r="AG27" s="186">
        <f>投入係数!AG27*手順⑤!AG$53</f>
        <v>0</v>
      </c>
      <c r="AH27" s="186">
        <f>投入係数!AH27*手順⑤!AH$53</f>
        <v>0</v>
      </c>
      <c r="AI27" s="186">
        <f>投入係数!AI27*手順⑤!AI$53</f>
        <v>0</v>
      </c>
      <c r="AJ27" s="186">
        <f>投入係数!AJ27*手順⑤!AJ$53</f>
        <v>0</v>
      </c>
      <c r="AK27" s="186">
        <f>投入係数!AK27*手順⑤!AK$53</f>
        <v>0</v>
      </c>
      <c r="AL27" s="186">
        <f>投入係数!AL27*手順⑤!AL$53</f>
        <v>0</v>
      </c>
      <c r="AM27" s="186">
        <f>投入係数!AM27*手順⑤!AM$53</f>
        <v>0</v>
      </c>
      <c r="AN27" s="186">
        <f>投入係数!AN27*手順⑤!AN$53</f>
        <v>0</v>
      </c>
      <c r="AO27" s="186">
        <f>投入係数!AO27*手順⑤!AO$53</f>
        <v>0</v>
      </c>
      <c r="AP27" s="186">
        <f>投入係数!AP27*手順⑤!AP$53</f>
        <v>0</v>
      </c>
      <c r="AQ27" s="170">
        <f t="shared" si="0"/>
        <v>0</v>
      </c>
    </row>
    <row r="28" spans="2:43" ht="16.5" customHeight="1">
      <c r="B28" s="166" t="s">
        <v>117</v>
      </c>
      <c r="C28" s="234" t="s">
        <v>18</v>
      </c>
      <c r="D28" s="273">
        <f>投入係数!D28*手順⑤!D$53</f>
        <v>0</v>
      </c>
      <c r="E28" s="186">
        <f>投入係数!E28*手順⑤!E$53</f>
        <v>0</v>
      </c>
      <c r="F28" s="186">
        <f>投入係数!F28*手順⑤!F$53</f>
        <v>0</v>
      </c>
      <c r="G28" s="186">
        <f>投入係数!G28*手順⑤!G$53</f>
        <v>0</v>
      </c>
      <c r="H28" s="186">
        <f>投入係数!H28*手順⑤!H$53</f>
        <v>0</v>
      </c>
      <c r="I28" s="186">
        <f>投入係数!I28*手順⑤!I$53</f>
        <v>0</v>
      </c>
      <c r="J28" s="186">
        <f>投入係数!J28*手順⑤!J$53</f>
        <v>0</v>
      </c>
      <c r="K28" s="186">
        <f>投入係数!K28*手順⑤!K$53</f>
        <v>0</v>
      </c>
      <c r="L28" s="186">
        <f>投入係数!L28*手順⑤!L$53</f>
        <v>0</v>
      </c>
      <c r="M28" s="186">
        <f>投入係数!M28*手順⑤!M$53</f>
        <v>0</v>
      </c>
      <c r="N28" s="186">
        <f>投入係数!N28*手順⑤!N$53</f>
        <v>0</v>
      </c>
      <c r="O28" s="186">
        <f>投入係数!O28*手順⑤!O$53</f>
        <v>0</v>
      </c>
      <c r="P28" s="186">
        <f>投入係数!P28*手順⑤!P$53</f>
        <v>0</v>
      </c>
      <c r="Q28" s="186">
        <f>投入係数!Q28*手順⑤!Q$53</f>
        <v>0</v>
      </c>
      <c r="R28" s="186">
        <f>投入係数!R28*手順⑤!R$53</f>
        <v>0</v>
      </c>
      <c r="S28" s="186">
        <f>投入係数!S28*手順⑤!S$53</f>
        <v>0</v>
      </c>
      <c r="T28" s="186">
        <f>投入係数!T28*手順⑤!T$53</f>
        <v>0</v>
      </c>
      <c r="U28" s="186">
        <f>投入係数!U28*手順⑤!U$53</f>
        <v>0</v>
      </c>
      <c r="V28" s="186">
        <f>投入係数!V28*手順⑤!V$53</f>
        <v>0</v>
      </c>
      <c r="W28" s="186">
        <f>投入係数!W28*手順⑤!W$53</f>
        <v>0</v>
      </c>
      <c r="X28" s="186">
        <f>投入係数!X28*手順⑤!X$53</f>
        <v>0</v>
      </c>
      <c r="Y28" s="186">
        <f>投入係数!Y28*手順⑤!Y$53</f>
        <v>0</v>
      </c>
      <c r="Z28" s="186">
        <f>投入係数!Z28*手順⑤!Z$53</f>
        <v>0</v>
      </c>
      <c r="AA28" s="186">
        <f>投入係数!AA28*手順⑤!AA$53</f>
        <v>0</v>
      </c>
      <c r="AB28" s="186">
        <f>投入係数!AB28*手順⑤!AB$53</f>
        <v>0</v>
      </c>
      <c r="AC28" s="186">
        <f>投入係数!AC28*手順⑤!AC$53</f>
        <v>0</v>
      </c>
      <c r="AD28" s="186">
        <f>投入係数!AD28*手順⑤!AD$53</f>
        <v>0</v>
      </c>
      <c r="AE28" s="186">
        <f>投入係数!AE28*手順⑤!AE$53</f>
        <v>0</v>
      </c>
      <c r="AF28" s="186">
        <f>投入係数!AF28*手順⑤!AF$53</f>
        <v>0</v>
      </c>
      <c r="AG28" s="186">
        <f>投入係数!AG28*手順⑤!AG$53</f>
        <v>0</v>
      </c>
      <c r="AH28" s="186">
        <f>投入係数!AH28*手順⑤!AH$53</f>
        <v>0</v>
      </c>
      <c r="AI28" s="186">
        <f>投入係数!AI28*手順⑤!AI$53</f>
        <v>0</v>
      </c>
      <c r="AJ28" s="186">
        <f>投入係数!AJ28*手順⑤!AJ$53</f>
        <v>0</v>
      </c>
      <c r="AK28" s="186">
        <f>投入係数!AK28*手順⑤!AK$53</f>
        <v>0</v>
      </c>
      <c r="AL28" s="186">
        <f>投入係数!AL28*手順⑤!AL$53</f>
        <v>0</v>
      </c>
      <c r="AM28" s="186">
        <f>投入係数!AM28*手順⑤!AM$53</f>
        <v>0</v>
      </c>
      <c r="AN28" s="186">
        <f>投入係数!AN28*手順⑤!AN$53</f>
        <v>0</v>
      </c>
      <c r="AO28" s="186">
        <f>投入係数!AO28*手順⑤!AO$53</f>
        <v>0</v>
      </c>
      <c r="AP28" s="186">
        <f>投入係数!AP28*手順⑤!AP$53</f>
        <v>0</v>
      </c>
      <c r="AQ28" s="170">
        <f t="shared" si="0"/>
        <v>0</v>
      </c>
    </row>
    <row r="29" spans="2:43" ht="16.5" customHeight="1">
      <c r="B29" s="166" t="s">
        <v>118</v>
      </c>
      <c r="C29" s="234" t="s">
        <v>141</v>
      </c>
      <c r="D29" s="273">
        <f>投入係数!D29*手順⑤!D$53</f>
        <v>0</v>
      </c>
      <c r="E29" s="186">
        <f>投入係数!E29*手順⑤!E$53</f>
        <v>0</v>
      </c>
      <c r="F29" s="186">
        <f>投入係数!F29*手順⑤!F$53</f>
        <v>0</v>
      </c>
      <c r="G29" s="186">
        <f>投入係数!G29*手順⑤!G$53</f>
        <v>0</v>
      </c>
      <c r="H29" s="186">
        <f>投入係数!H29*手順⑤!H$53</f>
        <v>0</v>
      </c>
      <c r="I29" s="186">
        <f>投入係数!I29*手順⑤!I$53</f>
        <v>0</v>
      </c>
      <c r="J29" s="186">
        <f>投入係数!J29*手順⑤!J$53</f>
        <v>0</v>
      </c>
      <c r="K29" s="186">
        <f>投入係数!K29*手順⑤!K$53</f>
        <v>0</v>
      </c>
      <c r="L29" s="186">
        <f>投入係数!L29*手順⑤!L$53</f>
        <v>0</v>
      </c>
      <c r="M29" s="186">
        <f>投入係数!M29*手順⑤!M$53</f>
        <v>0</v>
      </c>
      <c r="N29" s="186">
        <f>投入係数!N29*手順⑤!N$53</f>
        <v>0</v>
      </c>
      <c r="O29" s="186">
        <f>投入係数!O29*手順⑤!O$53</f>
        <v>0</v>
      </c>
      <c r="P29" s="186">
        <f>投入係数!P29*手順⑤!P$53</f>
        <v>0</v>
      </c>
      <c r="Q29" s="186">
        <f>投入係数!Q29*手順⑤!Q$53</f>
        <v>0</v>
      </c>
      <c r="R29" s="186">
        <f>投入係数!R29*手順⑤!R$53</f>
        <v>0</v>
      </c>
      <c r="S29" s="186">
        <f>投入係数!S29*手順⑤!S$53</f>
        <v>0</v>
      </c>
      <c r="T29" s="186">
        <f>投入係数!T29*手順⑤!T$53</f>
        <v>0</v>
      </c>
      <c r="U29" s="186">
        <f>投入係数!U29*手順⑤!U$53</f>
        <v>0</v>
      </c>
      <c r="V29" s="186">
        <f>投入係数!V29*手順⑤!V$53</f>
        <v>0</v>
      </c>
      <c r="W29" s="186">
        <f>投入係数!W29*手順⑤!W$53</f>
        <v>0</v>
      </c>
      <c r="X29" s="186">
        <f>投入係数!X29*手順⑤!X$53</f>
        <v>0</v>
      </c>
      <c r="Y29" s="186">
        <f>投入係数!Y29*手順⑤!Y$53</f>
        <v>0</v>
      </c>
      <c r="Z29" s="186">
        <f>投入係数!Z29*手順⑤!Z$53</f>
        <v>0</v>
      </c>
      <c r="AA29" s="186">
        <f>投入係数!AA29*手順⑤!AA$53</f>
        <v>0</v>
      </c>
      <c r="AB29" s="186">
        <f>投入係数!AB29*手順⑤!AB$53</f>
        <v>0</v>
      </c>
      <c r="AC29" s="186">
        <f>投入係数!AC29*手順⑤!AC$53</f>
        <v>0</v>
      </c>
      <c r="AD29" s="186">
        <f>投入係数!AD29*手順⑤!AD$53</f>
        <v>0</v>
      </c>
      <c r="AE29" s="186">
        <f>投入係数!AE29*手順⑤!AE$53</f>
        <v>0</v>
      </c>
      <c r="AF29" s="186">
        <f>投入係数!AF29*手順⑤!AF$53</f>
        <v>0</v>
      </c>
      <c r="AG29" s="186">
        <f>投入係数!AG29*手順⑤!AG$53</f>
        <v>0</v>
      </c>
      <c r="AH29" s="186">
        <f>投入係数!AH29*手順⑤!AH$53</f>
        <v>0</v>
      </c>
      <c r="AI29" s="186">
        <f>投入係数!AI29*手順⑤!AI$53</f>
        <v>0</v>
      </c>
      <c r="AJ29" s="186">
        <f>投入係数!AJ29*手順⑤!AJ$53</f>
        <v>0</v>
      </c>
      <c r="AK29" s="186">
        <f>投入係数!AK29*手順⑤!AK$53</f>
        <v>0</v>
      </c>
      <c r="AL29" s="186">
        <f>投入係数!AL29*手順⑤!AL$53</f>
        <v>0</v>
      </c>
      <c r="AM29" s="186">
        <f>投入係数!AM29*手順⑤!AM$53</f>
        <v>0</v>
      </c>
      <c r="AN29" s="186">
        <f>投入係数!AN29*手順⑤!AN$53</f>
        <v>0</v>
      </c>
      <c r="AO29" s="186">
        <f>投入係数!AO29*手順⑤!AO$53</f>
        <v>0</v>
      </c>
      <c r="AP29" s="186">
        <f>投入係数!AP29*手順⑤!AP$53</f>
        <v>0</v>
      </c>
      <c r="AQ29" s="170">
        <f t="shared" si="0"/>
        <v>0</v>
      </c>
    </row>
    <row r="30" spans="2:43" ht="16.5" customHeight="1">
      <c r="B30" s="166" t="s">
        <v>119</v>
      </c>
      <c r="C30" s="234" t="s">
        <v>527</v>
      </c>
      <c r="D30" s="273">
        <f>投入係数!D30*手順⑤!D$53</f>
        <v>0</v>
      </c>
      <c r="E30" s="186">
        <f>投入係数!E30*手順⑤!E$53</f>
        <v>0</v>
      </c>
      <c r="F30" s="186">
        <f>投入係数!F30*手順⑤!F$53</f>
        <v>0</v>
      </c>
      <c r="G30" s="186">
        <f>投入係数!G30*手順⑤!G$53</f>
        <v>0</v>
      </c>
      <c r="H30" s="186">
        <f>投入係数!H30*手順⑤!H$53</f>
        <v>0</v>
      </c>
      <c r="I30" s="186">
        <f>投入係数!I30*手順⑤!I$53</f>
        <v>0</v>
      </c>
      <c r="J30" s="186">
        <f>投入係数!J30*手順⑤!J$53</f>
        <v>0</v>
      </c>
      <c r="K30" s="186">
        <f>投入係数!K30*手順⑤!K$53</f>
        <v>0</v>
      </c>
      <c r="L30" s="186">
        <f>投入係数!L30*手順⑤!L$53</f>
        <v>0</v>
      </c>
      <c r="M30" s="186">
        <f>投入係数!M30*手順⑤!M$53</f>
        <v>0</v>
      </c>
      <c r="N30" s="186">
        <f>投入係数!N30*手順⑤!N$53</f>
        <v>0</v>
      </c>
      <c r="O30" s="186">
        <f>投入係数!O30*手順⑤!O$53</f>
        <v>0</v>
      </c>
      <c r="P30" s="186">
        <f>投入係数!P30*手順⑤!P$53</f>
        <v>0</v>
      </c>
      <c r="Q30" s="186">
        <f>投入係数!Q30*手順⑤!Q$53</f>
        <v>0</v>
      </c>
      <c r="R30" s="186">
        <f>投入係数!R30*手順⑤!R$53</f>
        <v>0</v>
      </c>
      <c r="S30" s="186">
        <f>投入係数!S30*手順⑤!S$53</f>
        <v>0</v>
      </c>
      <c r="T30" s="186">
        <f>投入係数!T30*手順⑤!T$53</f>
        <v>0</v>
      </c>
      <c r="U30" s="186">
        <f>投入係数!U30*手順⑤!U$53</f>
        <v>0</v>
      </c>
      <c r="V30" s="186">
        <f>投入係数!V30*手順⑤!V$53</f>
        <v>0</v>
      </c>
      <c r="W30" s="186">
        <f>投入係数!W30*手順⑤!W$53</f>
        <v>0</v>
      </c>
      <c r="X30" s="186">
        <f>投入係数!X30*手順⑤!X$53</f>
        <v>0</v>
      </c>
      <c r="Y30" s="186">
        <f>投入係数!Y30*手順⑤!Y$53</f>
        <v>0</v>
      </c>
      <c r="Z30" s="186">
        <f>投入係数!Z30*手順⑤!Z$53</f>
        <v>0</v>
      </c>
      <c r="AA30" s="186">
        <f>投入係数!AA30*手順⑤!AA$53</f>
        <v>0</v>
      </c>
      <c r="AB30" s="186">
        <f>投入係数!AB30*手順⑤!AB$53</f>
        <v>0</v>
      </c>
      <c r="AC30" s="186">
        <f>投入係数!AC30*手順⑤!AC$53</f>
        <v>0</v>
      </c>
      <c r="AD30" s="186">
        <f>投入係数!AD30*手順⑤!AD$53</f>
        <v>0</v>
      </c>
      <c r="AE30" s="186">
        <f>投入係数!AE30*手順⑤!AE$53</f>
        <v>0</v>
      </c>
      <c r="AF30" s="186">
        <f>投入係数!AF30*手順⑤!AF$53</f>
        <v>0</v>
      </c>
      <c r="AG30" s="186">
        <f>投入係数!AG30*手順⑤!AG$53</f>
        <v>0</v>
      </c>
      <c r="AH30" s="186">
        <f>投入係数!AH30*手順⑤!AH$53</f>
        <v>0</v>
      </c>
      <c r="AI30" s="186">
        <f>投入係数!AI30*手順⑤!AI$53</f>
        <v>0</v>
      </c>
      <c r="AJ30" s="186">
        <f>投入係数!AJ30*手順⑤!AJ$53</f>
        <v>0</v>
      </c>
      <c r="AK30" s="186">
        <f>投入係数!AK30*手順⑤!AK$53</f>
        <v>0</v>
      </c>
      <c r="AL30" s="186">
        <f>投入係数!AL30*手順⑤!AL$53</f>
        <v>0</v>
      </c>
      <c r="AM30" s="186">
        <f>投入係数!AM30*手順⑤!AM$53</f>
        <v>0</v>
      </c>
      <c r="AN30" s="186">
        <f>投入係数!AN30*手順⑤!AN$53</f>
        <v>0</v>
      </c>
      <c r="AO30" s="186">
        <f>投入係数!AO30*手順⑤!AO$53</f>
        <v>0</v>
      </c>
      <c r="AP30" s="186">
        <f>投入係数!AP30*手順⑤!AP$53</f>
        <v>0</v>
      </c>
      <c r="AQ30" s="170">
        <f t="shared" si="0"/>
        <v>0</v>
      </c>
    </row>
    <row r="31" spans="2:43" ht="16.5" customHeight="1">
      <c r="B31" s="166" t="s">
        <v>120</v>
      </c>
      <c r="C31" s="234" t="s">
        <v>528</v>
      </c>
      <c r="D31" s="273">
        <f>投入係数!D31*手順⑤!D$53</f>
        <v>0</v>
      </c>
      <c r="E31" s="186">
        <f>投入係数!E31*手順⑤!E$53</f>
        <v>0</v>
      </c>
      <c r="F31" s="186">
        <f>投入係数!F31*手順⑤!F$53</f>
        <v>0</v>
      </c>
      <c r="G31" s="186">
        <f>投入係数!G31*手順⑤!G$53</f>
        <v>0</v>
      </c>
      <c r="H31" s="186">
        <f>投入係数!H31*手順⑤!H$53</f>
        <v>0</v>
      </c>
      <c r="I31" s="186">
        <f>投入係数!I31*手順⑤!I$53</f>
        <v>0</v>
      </c>
      <c r="J31" s="186">
        <f>投入係数!J31*手順⑤!J$53</f>
        <v>0</v>
      </c>
      <c r="K31" s="186">
        <f>投入係数!K31*手順⑤!K$53</f>
        <v>0</v>
      </c>
      <c r="L31" s="186">
        <f>投入係数!L31*手順⑤!L$53</f>
        <v>0</v>
      </c>
      <c r="M31" s="186">
        <f>投入係数!M31*手順⑤!M$53</f>
        <v>0</v>
      </c>
      <c r="N31" s="186">
        <f>投入係数!N31*手順⑤!N$53</f>
        <v>0</v>
      </c>
      <c r="O31" s="186">
        <f>投入係数!O31*手順⑤!O$53</f>
        <v>0</v>
      </c>
      <c r="P31" s="186">
        <f>投入係数!P31*手順⑤!P$53</f>
        <v>0</v>
      </c>
      <c r="Q31" s="186">
        <f>投入係数!Q31*手順⑤!Q$53</f>
        <v>0</v>
      </c>
      <c r="R31" s="186">
        <f>投入係数!R31*手順⑤!R$53</f>
        <v>0</v>
      </c>
      <c r="S31" s="186">
        <f>投入係数!S31*手順⑤!S$53</f>
        <v>0</v>
      </c>
      <c r="T31" s="186">
        <f>投入係数!T31*手順⑤!T$53</f>
        <v>0</v>
      </c>
      <c r="U31" s="186">
        <f>投入係数!U31*手順⑤!U$53</f>
        <v>0</v>
      </c>
      <c r="V31" s="186">
        <f>投入係数!V31*手順⑤!V$53</f>
        <v>0</v>
      </c>
      <c r="W31" s="186">
        <f>投入係数!W31*手順⑤!W$53</f>
        <v>0</v>
      </c>
      <c r="X31" s="186">
        <f>投入係数!X31*手順⑤!X$53</f>
        <v>0</v>
      </c>
      <c r="Y31" s="186">
        <f>投入係数!Y31*手順⑤!Y$53</f>
        <v>0</v>
      </c>
      <c r="Z31" s="186">
        <f>投入係数!Z31*手順⑤!Z$53</f>
        <v>0</v>
      </c>
      <c r="AA31" s="186">
        <f>投入係数!AA31*手順⑤!AA$53</f>
        <v>0</v>
      </c>
      <c r="AB31" s="186">
        <f>投入係数!AB31*手順⑤!AB$53</f>
        <v>0</v>
      </c>
      <c r="AC31" s="186">
        <f>投入係数!AC31*手順⑤!AC$53</f>
        <v>0</v>
      </c>
      <c r="AD31" s="186">
        <f>投入係数!AD31*手順⑤!AD$53</f>
        <v>0</v>
      </c>
      <c r="AE31" s="186">
        <f>投入係数!AE31*手順⑤!AE$53</f>
        <v>0</v>
      </c>
      <c r="AF31" s="186">
        <f>投入係数!AF31*手順⑤!AF$53</f>
        <v>0</v>
      </c>
      <c r="AG31" s="186">
        <f>投入係数!AG31*手順⑤!AG$53</f>
        <v>0</v>
      </c>
      <c r="AH31" s="186">
        <f>投入係数!AH31*手順⑤!AH$53</f>
        <v>0</v>
      </c>
      <c r="AI31" s="186">
        <f>投入係数!AI31*手順⑤!AI$53</f>
        <v>0</v>
      </c>
      <c r="AJ31" s="186">
        <f>投入係数!AJ31*手順⑤!AJ$53</f>
        <v>0</v>
      </c>
      <c r="AK31" s="186">
        <f>投入係数!AK31*手順⑤!AK$53</f>
        <v>0</v>
      </c>
      <c r="AL31" s="186">
        <f>投入係数!AL31*手順⑤!AL$53</f>
        <v>0</v>
      </c>
      <c r="AM31" s="186">
        <f>投入係数!AM31*手順⑤!AM$53</f>
        <v>0</v>
      </c>
      <c r="AN31" s="186">
        <f>投入係数!AN31*手順⑤!AN$53</f>
        <v>0</v>
      </c>
      <c r="AO31" s="186">
        <f>投入係数!AO31*手順⑤!AO$53</f>
        <v>0</v>
      </c>
      <c r="AP31" s="186">
        <f>投入係数!AP31*手順⑤!AP$53</f>
        <v>0</v>
      </c>
      <c r="AQ31" s="170">
        <f t="shared" si="0"/>
        <v>0</v>
      </c>
    </row>
    <row r="32" spans="2:43" ht="16.5" customHeight="1">
      <c r="B32" s="166" t="s">
        <v>121</v>
      </c>
      <c r="C32" s="234" t="s">
        <v>19</v>
      </c>
      <c r="D32" s="273">
        <f>投入係数!D32*手順⑤!D$53</f>
        <v>0</v>
      </c>
      <c r="E32" s="186">
        <f>投入係数!E32*手順⑤!E$53</f>
        <v>0</v>
      </c>
      <c r="F32" s="186">
        <f>投入係数!F32*手順⑤!F$53</f>
        <v>0</v>
      </c>
      <c r="G32" s="186">
        <f>投入係数!G32*手順⑤!G$53</f>
        <v>0</v>
      </c>
      <c r="H32" s="186">
        <f>投入係数!H32*手順⑤!H$53</f>
        <v>0</v>
      </c>
      <c r="I32" s="186">
        <f>投入係数!I32*手順⑤!I$53</f>
        <v>0</v>
      </c>
      <c r="J32" s="186">
        <f>投入係数!J32*手順⑤!J$53</f>
        <v>0</v>
      </c>
      <c r="K32" s="186">
        <f>投入係数!K32*手順⑤!K$53</f>
        <v>0</v>
      </c>
      <c r="L32" s="186">
        <f>投入係数!L32*手順⑤!L$53</f>
        <v>0</v>
      </c>
      <c r="M32" s="186">
        <f>投入係数!M32*手順⑤!M$53</f>
        <v>0</v>
      </c>
      <c r="N32" s="186">
        <f>投入係数!N32*手順⑤!N$53</f>
        <v>0</v>
      </c>
      <c r="O32" s="186">
        <f>投入係数!O32*手順⑤!O$53</f>
        <v>0</v>
      </c>
      <c r="P32" s="186">
        <f>投入係数!P32*手順⑤!P$53</f>
        <v>0</v>
      </c>
      <c r="Q32" s="186">
        <f>投入係数!Q32*手順⑤!Q$53</f>
        <v>0</v>
      </c>
      <c r="R32" s="186">
        <f>投入係数!R32*手順⑤!R$53</f>
        <v>0</v>
      </c>
      <c r="S32" s="186">
        <f>投入係数!S32*手順⑤!S$53</f>
        <v>0</v>
      </c>
      <c r="T32" s="186">
        <f>投入係数!T32*手順⑤!T$53</f>
        <v>0</v>
      </c>
      <c r="U32" s="186">
        <f>投入係数!U32*手順⑤!U$53</f>
        <v>0</v>
      </c>
      <c r="V32" s="186">
        <f>投入係数!V32*手順⑤!V$53</f>
        <v>0</v>
      </c>
      <c r="W32" s="186">
        <f>投入係数!W32*手順⑤!W$53</f>
        <v>0</v>
      </c>
      <c r="X32" s="186">
        <f>投入係数!X32*手順⑤!X$53</f>
        <v>0</v>
      </c>
      <c r="Y32" s="186">
        <f>投入係数!Y32*手順⑤!Y$53</f>
        <v>0</v>
      </c>
      <c r="Z32" s="186">
        <f>投入係数!Z32*手順⑤!Z$53</f>
        <v>0</v>
      </c>
      <c r="AA32" s="186">
        <f>投入係数!AA32*手順⑤!AA$53</f>
        <v>0</v>
      </c>
      <c r="AB32" s="186">
        <f>投入係数!AB32*手順⑤!AB$53</f>
        <v>0</v>
      </c>
      <c r="AC32" s="186">
        <f>投入係数!AC32*手順⑤!AC$53</f>
        <v>0</v>
      </c>
      <c r="AD32" s="186">
        <f>投入係数!AD32*手順⑤!AD$53</f>
        <v>0</v>
      </c>
      <c r="AE32" s="186">
        <f>投入係数!AE32*手順⑤!AE$53</f>
        <v>0</v>
      </c>
      <c r="AF32" s="186">
        <f>投入係数!AF32*手順⑤!AF$53</f>
        <v>0</v>
      </c>
      <c r="AG32" s="186">
        <f>投入係数!AG32*手順⑤!AG$53</f>
        <v>0</v>
      </c>
      <c r="AH32" s="186">
        <f>投入係数!AH32*手順⑤!AH$53</f>
        <v>0</v>
      </c>
      <c r="AI32" s="186">
        <f>投入係数!AI32*手順⑤!AI$53</f>
        <v>0</v>
      </c>
      <c r="AJ32" s="186">
        <f>投入係数!AJ32*手順⑤!AJ$53</f>
        <v>0</v>
      </c>
      <c r="AK32" s="186">
        <f>投入係数!AK32*手順⑤!AK$53</f>
        <v>0</v>
      </c>
      <c r="AL32" s="186">
        <f>投入係数!AL32*手順⑤!AL$53</f>
        <v>0</v>
      </c>
      <c r="AM32" s="186">
        <f>投入係数!AM32*手順⑤!AM$53</f>
        <v>0</v>
      </c>
      <c r="AN32" s="186">
        <f>投入係数!AN32*手順⑤!AN$53</f>
        <v>0</v>
      </c>
      <c r="AO32" s="186">
        <f>投入係数!AO32*手順⑤!AO$53</f>
        <v>0</v>
      </c>
      <c r="AP32" s="186">
        <f>投入係数!AP32*手順⑤!AP$53</f>
        <v>0</v>
      </c>
      <c r="AQ32" s="170">
        <f t="shared" si="0"/>
        <v>0</v>
      </c>
    </row>
    <row r="33" spans="2:43" ht="16.5" customHeight="1">
      <c r="B33" s="166" t="s">
        <v>122</v>
      </c>
      <c r="C33" s="234" t="s">
        <v>20</v>
      </c>
      <c r="D33" s="273">
        <f>投入係数!D33*手順⑤!D$53</f>
        <v>0</v>
      </c>
      <c r="E33" s="186">
        <f>投入係数!E33*手順⑤!E$53</f>
        <v>0</v>
      </c>
      <c r="F33" s="186">
        <f>投入係数!F33*手順⑤!F$53</f>
        <v>0</v>
      </c>
      <c r="G33" s="186">
        <f>投入係数!G33*手順⑤!G$53</f>
        <v>0</v>
      </c>
      <c r="H33" s="186">
        <f>投入係数!H33*手順⑤!H$53</f>
        <v>0</v>
      </c>
      <c r="I33" s="186">
        <f>投入係数!I33*手順⑤!I$53</f>
        <v>0</v>
      </c>
      <c r="J33" s="186">
        <f>投入係数!J33*手順⑤!J$53</f>
        <v>0</v>
      </c>
      <c r="K33" s="186">
        <f>投入係数!K33*手順⑤!K$53</f>
        <v>0</v>
      </c>
      <c r="L33" s="186">
        <f>投入係数!L33*手順⑤!L$53</f>
        <v>0</v>
      </c>
      <c r="M33" s="186">
        <f>投入係数!M33*手順⑤!M$53</f>
        <v>0</v>
      </c>
      <c r="N33" s="186">
        <f>投入係数!N33*手順⑤!N$53</f>
        <v>0</v>
      </c>
      <c r="O33" s="186">
        <f>投入係数!O33*手順⑤!O$53</f>
        <v>0</v>
      </c>
      <c r="P33" s="186">
        <f>投入係数!P33*手順⑤!P$53</f>
        <v>0</v>
      </c>
      <c r="Q33" s="186">
        <f>投入係数!Q33*手順⑤!Q$53</f>
        <v>0</v>
      </c>
      <c r="R33" s="186">
        <f>投入係数!R33*手順⑤!R$53</f>
        <v>0</v>
      </c>
      <c r="S33" s="186">
        <f>投入係数!S33*手順⑤!S$53</f>
        <v>0</v>
      </c>
      <c r="T33" s="186">
        <f>投入係数!T33*手順⑤!T$53</f>
        <v>0</v>
      </c>
      <c r="U33" s="186">
        <f>投入係数!U33*手順⑤!U$53</f>
        <v>0</v>
      </c>
      <c r="V33" s="186">
        <f>投入係数!V33*手順⑤!V$53</f>
        <v>0</v>
      </c>
      <c r="W33" s="186">
        <f>投入係数!W33*手順⑤!W$53</f>
        <v>0</v>
      </c>
      <c r="X33" s="186">
        <f>投入係数!X33*手順⑤!X$53</f>
        <v>0</v>
      </c>
      <c r="Y33" s="186">
        <f>投入係数!Y33*手順⑤!Y$53</f>
        <v>0</v>
      </c>
      <c r="Z33" s="186">
        <f>投入係数!Z33*手順⑤!Z$53</f>
        <v>0</v>
      </c>
      <c r="AA33" s="186">
        <f>投入係数!AA33*手順⑤!AA$53</f>
        <v>0</v>
      </c>
      <c r="AB33" s="186">
        <f>投入係数!AB33*手順⑤!AB$53</f>
        <v>0</v>
      </c>
      <c r="AC33" s="186">
        <f>投入係数!AC33*手順⑤!AC$53</f>
        <v>0</v>
      </c>
      <c r="AD33" s="186">
        <f>投入係数!AD33*手順⑤!AD$53</f>
        <v>0</v>
      </c>
      <c r="AE33" s="186">
        <f>投入係数!AE33*手順⑤!AE$53</f>
        <v>0</v>
      </c>
      <c r="AF33" s="186">
        <f>投入係数!AF33*手順⑤!AF$53</f>
        <v>0</v>
      </c>
      <c r="AG33" s="186">
        <f>投入係数!AG33*手順⑤!AG$53</f>
        <v>0</v>
      </c>
      <c r="AH33" s="186">
        <f>投入係数!AH33*手順⑤!AH$53</f>
        <v>0</v>
      </c>
      <c r="AI33" s="186">
        <f>投入係数!AI33*手順⑤!AI$53</f>
        <v>0</v>
      </c>
      <c r="AJ33" s="186">
        <f>投入係数!AJ33*手順⑤!AJ$53</f>
        <v>0</v>
      </c>
      <c r="AK33" s="186">
        <f>投入係数!AK33*手順⑤!AK$53</f>
        <v>0</v>
      </c>
      <c r="AL33" s="186">
        <f>投入係数!AL33*手順⑤!AL$53</f>
        <v>0</v>
      </c>
      <c r="AM33" s="186">
        <f>投入係数!AM33*手順⑤!AM$53</f>
        <v>0</v>
      </c>
      <c r="AN33" s="186">
        <f>投入係数!AN33*手順⑤!AN$53</f>
        <v>0</v>
      </c>
      <c r="AO33" s="186">
        <f>投入係数!AO33*手順⑤!AO$53</f>
        <v>0</v>
      </c>
      <c r="AP33" s="186">
        <f>投入係数!AP33*手順⑤!AP$53</f>
        <v>0</v>
      </c>
      <c r="AQ33" s="170">
        <f t="shared" si="0"/>
        <v>0</v>
      </c>
    </row>
    <row r="34" spans="2:43" ht="16.5" customHeight="1">
      <c r="B34" s="166" t="s">
        <v>123</v>
      </c>
      <c r="C34" s="234" t="s">
        <v>21</v>
      </c>
      <c r="D34" s="273">
        <f>投入係数!D34*手順⑤!D$53</f>
        <v>0</v>
      </c>
      <c r="E34" s="186">
        <f>投入係数!E34*手順⑤!E$53</f>
        <v>0</v>
      </c>
      <c r="F34" s="186">
        <f>投入係数!F34*手順⑤!F$53</f>
        <v>0</v>
      </c>
      <c r="G34" s="186">
        <f>投入係数!G34*手順⑤!G$53</f>
        <v>0</v>
      </c>
      <c r="H34" s="186">
        <f>投入係数!H34*手順⑤!H$53</f>
        <v>0</v>
      </c>
      <c r="I34" s="186">
        <f>投入係数!I34*手順⑤!I$53</f>
        <v>0</v>
      </c>
      <c r="J34" s="186">
        <f>投入係数!J34*手順⑤!J$53</f>
        <v>0</v>
      </c>
      <c r="K34" s="186">
        <f>投入係数!K34*手順⑤!K$53</f>
        <v>0</v>
      </c>
      <c r="L34" s="186">
        <f>投入係数!L34*手順⑤!L$53</f>
        <v>0</v>
      </c>
      <c r="M34" s="186">
        <f>投入係数!M34*手順⑤!M$53</f>
        <v>0</v>
      </c>
      <c r="N34" s="186">
        <f>投入係数!N34*手順⑤!N$53</f>
        <v>0</v>
      </c>
      <c r="O34" s="186">
        <f>投入係数!O34*手順⑤!O$53</f>
        <v>0</v>
      </c>
      <c r="P34" s="186">
        <f>投入係数!P34*手順⑤!P$53</f>
        <v>0</v>
      </c>
      <c r="Q34" s="186">
        <f>投入係数!Q34*手順⑤!Q$53</f>
        <v>0</v>
      </c>
      <c r="R34" s="186">
        <f>投入係数!R34*手順⑤!R$53</f>
        <v>0</v>
      </c>
      <c r="S34" s="186">
        <f>投入係数!S34*手順⑤!S$53</f>
        <v>0</v>
      </c>
      <c r="T34" s="186">
        <f>投入係数!T34*手順⑤!T$53</f>
        <v>0</v>
      </c>
      <c r="U34" s="186">
        <f>投入係数!U34*手順⑤!U$53</f>
        <v>0</v>
      </c>
      <c r="V34" s="186">
        <f>投入係数!V34*手順⑤!V$53</f>
        <v>0</v>
      </c>
      <c r="W34" s="186">
        <f>投入係数!W34*手順⑤!W$53</f>
        <v>0</v>
      </c>
      <c r="X34" s="186">
        <f>投入係数!X34*手順⑤!X$53</f>
        <v>0</v>
      </c>
      <c r="Y34" s="186">
        <f>投入係数!Y34*手順⑤!Y$53</f>
        <v>0</v>
      </c>
      <c r="Z34" s="186">
        <f>投入係数!Z34*手順⑤!Z$53</f>
        <v>0</v>
      </c>
      <c r="AA34" s="186">
        <f>投入係数!AA34*手順⑤!AA$53</f>
        <v>0</v>
      </c>
      <c r="AB34" s="186">
        <f>投入係数!AB34*手順⑤!AB$53</f>
        <v>0</v>
      </c>
      <c r="AC34" s="186">
        <f>投入係数!AC34*手順⑤!AC$53</f>
        <v>0</v>
      </c>
      <c r="AD34" s="186">
        <f>投入係数!AD34*手順⑤!AD$53</f>
        <v>0</v>
      </c>
      <c r="AE34" s="186">
        <f>投入係数!AE34*手順⑤!AE$53</f>
        <v>0</v>
      </c>
      <c r="AF34" s="186">
        <f>投入係数!AF34*手順⑤!AF$53</f>
        <v>0</v>
      </c>
      <c r="AG34" s="186">
        <f>投入係数!AG34*手順⑤!AG$53</f>
        <v>0</v>
      </c>
      <c r="AH34" s="186">
        <f>投入係数!AH34*手順⑤!AH$53</f>
        <v>0</v>
      </c>
      <c r="AI34" s="186">
        <f>投入係数!AI34*手順⑤!AI$53</f>
        <v>0</v>
      </c>
      <c r="AJ34" s="186">
        <f>投入係数!AJ34*手順⑤!AJ$53</f>
        <v>0</v>
      </c>
      <c r="AK34" s="186">
        <f>投入係数!AK34*手順⑤!AK$53</f>
        <v>0</v>
      </c>
      <c r="AL34" s="186">
        <f>投入係数!AL34*手順⑤!AL$53</f>
        <v>0</v>
      </c>
      <c r="AM34" s="186">
        <f>投入係数!AM34*手順⑤!AM$53</f>
        <v>0</v>
      </c>
      <c r="AN34" s="186">
        <f>投入係数!AN34*手順⑤!AN$53</f>
        <v>0</v>
      </c>
      <c r="AO34" s="186">
        <f>投入係数!AO34*手順⑤!AO$53</f>
        <v>0</v>
      </c>
      <c r="AP34" s="186">
        <f>投入係数!AP34*手順⑤!AP$53</f>
        <v>0</v>
      </c>
      <c r="AQ34" s="170">
        <f t="shared" si="0"/>
        <v>0</v>
      </c>
    </row>
    <row r="35" spans="2:43" ht="16.5" customHeight="1">
      <c r="B35" s="166" t="s">
        <v>124</v>
      </c>
      <c r="C35" s="234" t="s">
        <v>529</v>
      </c>
      <c r="D35" s="273">
        <f>投入係数!D35*手順⑤!D$53</f>
        <v>0</v>
      </c>
      <c r="E35" s="186">
        <f>投入係数!E35*手順⑤!E$53</f>
        <v>0</v>
      </c>
      <c r="F35" s="186">
        <f>投入係数!F35*手順⑤!F$53</f>
        <v>0</v>
      </c>
      <c r="G35" s="186">
        <f>投入係数!G35*手順⑤!G$53</f>
        <v>0</v>
      </c>
      <c r="H35" s="186">
        <f>投入係数!H35*手順⑤!H$53</f>
        <v>0</v>
      </c>
      <c r="I35" s="186">
        <f>投入係数!I35*手順⑤!I$53</f>
        <v>0</v>
      </c>
      <c r="J35" s="186">
        <f>投入係数!J35*手順⑤!J$53</f>
        <v>0</v>
      </c>
      <c r="K35" s="186">
        <f>投入係数!K35*手順⑤!K$53</f>
        <v>0</v>
      </c>
      <c r="L35" s="186">
        <f>投入係数!L35*手順⑤!L$53</f>
        <v>0</v>
      </c>
      <c r="M35" s="186">
        <f>投入係数!M35*手順⑤!M$53</f>
        <v>0</v>
      </c>
      <c r="N35" s="186">
        <f>投入係数!N35*手順⑤!N$53</f>
        <v>0</v>
      </c>
      <c r="O35" s="186">
        <f>投入係数!O35*手順⑤!O$53</f>
        <v>0</v>
      </c>
      <c r="P35" s="186">
        <f>投入係数!P35*手順⑤!P$53</f>
        <v>0</v>
      </c>
      <c r="Q35" s="186">
        <f>投入係数!Q35*手順⑤!Q$53</f>
        <v>0</v>
      </c>
      <c r="R35" s="186">
        <f>投入係数!R35*手順⑤!R$53</f>
        <v>0</v>
      </c>
      <c r="S35" s="186">
        <f>投入係数!S35*手順⑤!S$53</f>
        <v>0</v>
      </c>
      <c r="T35" s="186">
        <f>投入係数!T35*手順⑤!T$53</f>
        <v>0</v>
      </c>
      <c r="U35" s="186">
        <f>投入係数!U35*手順⑤!U$53</f>
        <v>0</v>
      </c>
      <c r="V35" s="186">
        <f>投入係数!V35*手順⑤!V$53</f>
        <v>0</v>
      </c>
      <c r="W35" s="186">
        <f>投入係数!W35*手順⑤!W$53</f>
        <v>0</v>
      </c>
      <c r="X35" s="186">
        <f>投入係数!X35*手順⑤!X$53</f>
        <v>0</v>
      </c>
      <c r="Y35" s="186">
        <f>投入係数!Y35*手順⑤!Y$53</f>
        <v>0</v>
      </c>
      <c r="Z35" s="186">
        <f>投入係数!Z35*手順⑤!Z$53</f>
        <v>0</v>
      </c>
      <c r="AA35" s="186">
        <f>投入係数!AA35*手順⑤!AA$53</f>
        <v>0</v>
      </c>
      <c r="AB35" s="186">
        <f>投入係数!AB35*手順⑤!AB$53</f>
        <v>0</v>
      </c>
      <c r="AC35" s="186">
        <f>投入係数!AC35*手順⑤!AC$53</f>
        <v>0</v>
      </c>
      <c r="AD35" s="186">
        <f>投入係数!AD35*手順⑤!AD$53</f>
        <v>0</v>
      </c>
      <c r="AE35" s="186">
        <f>投入係数!AE35*手順⑤!AE$53</f>
        <v>0</v>
      </c>
      <c r="AF35" s="186">
        <f>投入係数!AF35*手順⑤!AF$53</f>
        <v>0</v>
      </c>
      <c r="AG35" s="186">
        <f>投入係数!AG35*手順⑤!AG$53</f>
        <v>0</v>
      </c>
      <c r="AH35" s="186">
        <f>投入係数!AH35*手順⑤!AH$53</f>
        <v>0</v>
      </c>
      <c r="AI35" s="186">
        <f>投入係数!AI35*手順⑤!AI$53</f>
        <v>0</v>
      </c>
      <c r="AJ35" s="186">
        <f>投入係数!AJ35*手順⑤!AJ$53</f>
        <v>0</v>
      </c>
      <c r="AK35" s="186">
        <f>投入係数!AK35*手順⑤!AK$53</f>
        <v>0</v>
      </c>
      <c r="AL35" s="186">
        <f>投入係数!AL35*手順⑤!AL$53</f>
        <v>0</v>
      </c>
      <c r="AM35" s="186">
        <f>投入係数!AM35*手順⑤!AM$53</f>
        <v>0</v>
      </c>
      <c r="AN35" s="186">
        <f>投入係数!AN35*手順⑤!AN$53</f>
        <v>0</v>
      </c>
      <c r="AO35" s="186">
        <f>投入係数!AO35*手順⑤!AO$53</f>
        <v>0</v>
      </c>
      <c r="AP35" s="186">
        <f>投入係数!AP35*手順⑤!AP$53</f>
        <v>0</v>
      </c>
      <c r="AQ35" s="170">
        <f t="shared" si="0"/>
        <v>0</v>
      </c>
    </row>
    <row r="36" spans="2:43" ht="16.5" customHeight="1">
      <c r="B36" s="166" t="s">
        <v>125</v>
      </c>
      <c r="C36" s="234" t="s">
        <v>530</v>
      </c>
      <c r="D36" s="273">
        <f>投入係数!D36*手順⑤!D$53</f>
        <v>0</v>
      </c>
      <c r="E36" s="186">
        <f>投入係数!E36*手順⑤!E$53</f>
        <v>0</v>
      </c>
      <c r="F36" s="186">
        <f>投入係数!F36*手順⑤!F$53</f>
        <v>0</v>
      </c>
      <c r="G36" s="186">
        <f>投入係数!G36*手順⑤!G$53</f>
        <v>0</v>
      </c>
      <c r="H36" s="186">
        <f>投入係数!H36*手順⑤!H$53</f>
        <v>0</v>
      </c>
      <c r="I36" s="186">
        <f>投入係数!I36*手順⑤!I$53</f>
        <v>0</v>
      </c>
      <c r="J36" s="186">
        <f>投入係数!J36*手順⑤!J$53</f>
        <v>0</v>
      </c>
      <c r="K36" s="186">
        <f>投入係数!K36*手順⑤!K$53</f>
        <v>0</v>
      </c>
      <c r="L36" s="186">
        <f>投入係数!L36*手順⑤!L$53</f>
        <v>0</v>
      </c>
      <c r="M36" s="186">
        <f>投入係数!M36*手順⑤!M$53</f>
        <v>0</v>
      </c>
      <c r="N36" s="186">
        <f>投入係数!N36*手順⑤!N$53</f>
        <v>0</v>
      </c>
      <c r="O36" s="186">
        <f>投入係数!O36*手順⑤!O$53</f>
        <v>0</v>
      </c>
      <c r="P36" s="186">
        <f>投入係数!P36*手順⑤!P$53</f>
        <v>0</v>
      </c>
      <c r="Q36" s="186">
        <f>投入係数!Q36*手順⑤!Q$53</f>
        <v>0</v>
      </c>
      <c r="R36" s="186">
        <f>投入係数!R36*手順⑤!R$53</f>
        <v>0</v>
      </c>
      <c r="S36" s="186">
        <f>投入係数!S36*手順⑤!S$53</f>
        <v>0</v>
      </c>
      <c r="T36" s="186">
        <f>投入係数!T36*手順⑤!T$53</f>
        <v>0</v>
      </c>
      <c r="U36" s="186">
        <f>投入係数!U36*手順⑤!U$53</f>
        <v>0</v>
      </c>
      <c r="V36" s="186">
        <f>投入係数!V36*手順⑤!V$53</f>
        <v>0</v>
      </c>
      <c r="W36" s="186">
        <f>投入係数!W36*手順⑤!W$53</f>
        <v>0</v>
      </c>
      <c r="X36" s="186">
        <f>投入係数!X36*手順⑤!X$53</f>
        <v>0</v>
      </c>
      <c r="Y36" s="186">
        <f>投入係数!Y36*手順⑤!Y$53</f>
        <v>0</v>
      </c>
      <c r="Z36" s="186">
        <f>投入係数!Z36*手順⑤!Z$53</f>
        <v>0</v>
      </c>
      <c r="AA36" s="186">
        <f>投入係数!AA36*手順⑤!AA$53</f>
        <v>0</v>
      </c>
      <c r="AB36" s="186">
        <f>投入係数!AB36*手順⑤!AB$53</f>
        <v>0</v>
      </c>
      <c r="AC36" s="186">
        <f>投入係数!AC36*手順⑤!AC$53</f>
        <v>0</v>
      </c>
      <c r="AD36" s="186">
        <f>投入係数!AD36*手順⑤!AD$53</f>
        <v>0</v>
      </c>
      <c r="AE36" s="186">
        <f>投入係数!AE36*手順⑤!AE$53</f>
        <v>0</v>
      </c>
      <c r="AF36" s="186">
        <f>投入係数!AF36*手順⑤!AF$53</f>
        <v>0</v>
      </c>
      <c r="AG36" s="186">
        <f>投入係数!AG36*手順⑤!AG$53</f>
        <v>0</v>
      </c>
      <c r="AH36" s="186">
        <f>投入係数!AH36*手順⑤!AH$53</f>
        <v>0</v>
      </c>
      <c r="AI36" s="186">
        <f>投入係数!AI36*手順⑤!AI$53</f>
        <v>0</v>
      </c>
      <c r="AJ36" s="186">
        <f>投入係数!AJ36*手順⑤!AJ$53</f>
        <v>0</v>
      </c>
      <c r="AK36" s="186">
        <f>投入係数!AK36*手順⑤!AK$53</f>
        <v>0</v>
      </c>
      <c r="AL36" s="186">
        <f>投入係数!AL36*手順⑤!AL$53</f>
        <v>0</v>
      </c>
      <c r="AM36" s="186">
        <f>投入係数!AM36*手順⑤!AM$53</f>
        <v>0</v>
      </c>
      <c r="AN36" s="186">
        <f>投入係数!AN36*手順⑤!AN$53</f>
        <v>0</v>
      </c>
      <c r="AO36" s="186">
        <f>投入係数!AO36*手順⑤!AO$53</f>
        <v>0</v>
      </c>
      <c r="AP36" s="186">
        <f>投入係数!AP36*手順⑤!AP$53</f>
        <v>0</v>
      </c>
      <c r="AQ36" s="170">
        <f t="shared" si="0"/>
        <v>0</v>
      </c>
    </row>
    <row r="37" spans="2:43" ht="16.5" customHeight="1">
      <c r="B37" s="166" t="s">
        <v>127</v>
      </c>
      <c r="C37" s="234" t="s">
        <v>22</v>
      </c>
      <c r="D37" s="273">
        <f>投入係数!D37*手順⑤!D$53</f>
        <v>0</v>
      </c>
      <c r="E37" s="186">
        <f>投入係数!E37*手順⑤!E$53</f>
        <v>0</v>
      </c>
      <c r="F37" s="186">
        <f>投入係数!F37*手順⑤!F$53</f>
        <v>0</v>
      </c>
      <c r="G37" s="186">
        <f>投入係数!G37*手順⑤!G$53</f>
        <v>0</v>
      </c>
      <c r="H37" s="186">
        <f>投入係数!H37*手順⑤!H$53</f>
        <v>0</v>
      </c>
      <c r="I37" s="186">
        <f>投入係数!I37*手順⑤!I$53</f>
        <v>0</v>
      </c>
      <c r="J37" s="186">
        <f>投入係数!J37*手順⑤!J$53</f>
        <v>0</v>
      </c>
      <c r="K37" s="186">
        <f>投入係数!K37*手順⑤!K$53</f>
        <v>0</v>
      </c>
      <c r="L37" s="186">
        <f>投入係数!L37*手順⑤!L$53</f>
        <v>0</v>
      </c>
      <c r="M37" s="186">
        <f>投入係数!M37*手順⑤!M$53</f>
        <v>0</v>
      </c>
      <c r="N37" s="186">
        <f>投入係数!N37*手順⑤!N$53</f>
        <v>0</v>
      </c>
      <c r="O37" s="186">
        <f>投入係数!O37*手順⑤!O$53</f>
        <v>0</v>
      </c>
      <c r="P37" s="186">
        <f>投入係数!P37*手順⑤!P$53</f>
        <v>0</v>
      </c>
      <c r="Q37" s="186">
        <f>投入係数!Q37*手順⑤!Q$53</f>
        <v>0</v>
      </c>
      <c r="R37" s="186">
        <f>投入係数!R37*手順⑤!R$53</f>
        <v>0</v>
      </c>
      <c r="S37" s="186">
        <f>投入係数!S37*手順⑤!S$53</f>
        <v>0</v>
      </c>
      <c r="T37" s="186">
        <f>投入係数!T37*手順⑤!T$53</f>
        <v>0</v>
      </c>
      <c r="U37" s="186">
        <f>投入係数!U37*手順⑤!U$53</f>
        <v>0</v>
      </c>
      <c r="V37" s="186">
        <f>投入係数!V37*手順⑤!V$53</f>
        <v>0</v>
      </c>
      <c r="W37" s="186">
        <f>投入係数!W37*手順⑤!W$53</f>
        <v>0</v>
      </c>
      <c r="X37" s="186">
        <f>投入係数!X37*手順⑤!X$53</f>
        <v>0</v>
      </c>
      <c r="Y37" s="186">
        <f>投入係数!Y37*手順⑤!Y$53</f>
        <v>0</v>
      </c>
      <c r="Z37" s="186">
        <f>投入係数!Z37*手順⑤!Z$53</f>
        <v>0</v>
      </c>
      <c r="AA37" s="186">
        <f>投入係数!AA37*手順⑤!AA$53</f>
        <v>0</v>
      </c>
      <c r="AB37" s="186">
        <f>投入係数!AB37*手順⑤!AB$53</f>
        <v>0</v>
      </c>
      <c r="AC37" s="186">
        <f>投入係数!AC37*手順⑤!AC$53</f>
        <v>0</v>
      </c>
      <c r="AD37" s="186">
        <f>投入係数!AD37*手順⑤!AD$53</f>
        <v>0</v>
      </c>
      <c r="AE37" s="186">
        <f>投入係数!AE37*手順⑤!AE$53</f>
        <v>0</v>
      </c>
      <c r="AF37" s="186">
        <f>投入係数!AF37*手順⑤!AF$53</f>
        <v>0</v>
      </c>
      <c r="AG37" s="186">
        <f>投入係数!AG37*手順⑤!AG$53</f>
        <v>0</v>
      </c>
      <c r="AH37" s="186">
        <f>投入係数!AH37*手順⑤!AH$53</f>
        <v>0</v>
      </c>
      <c r="AI37" s="186">
        <f>投入係数!AI37*手順⑤!AI$53</f>
        <v>0</v>
      </c>
      <c r="AJ37" s="186">
        <f>投入係数!AJ37*手順⑤!AJ$53</f>
        <v>0</v>
      </c>
      <c r="AK37" s="186">
        <f>投入係数!AK37*手順⑤!AK$53</f>
        <v>0</v>
      </c>
      <c r="AL37" s="186">
        <f>投入係数!AL37*手順⑤!AL$53</f>
        <v>0</v>
      </c>
      <c r="AM37" s="186">
        <f>投入係数!AM37*手順⑤!AM$53</f>
        <v>0</v>
      </c>
      <c r="AN37" s="186">
        <f>投入係数!AN37*手順⑤!AN$53</f>
        <v>0</v>
      </c>
      <c r="AO37" s="186">
        <f>投入係数!AO37*手順⑤!AO$53</f>
        <v>0</v>
      </c>
      <c r="AP37" s="186">
        <f>投入係数!AP37*手順⑤!AP$53</f>
        <v>0</v>
      </c>
      <c r="AQ37" s="170">
        <f t="shared" si="0"/>
        <v>0</v>
      </c>
    </row>
    <row r="38" spans="2:43" ht="16.5" customHeight="1">
      <c r="B38" s="166" t="s">
        <v>129</v>
      </c>
      <c r="C38" s="234" t="s">
        <v>142</v>
      </c>
      <c r="D38" s="273">
        <f>投入係数!D38*手順⑤!D$53</f>
        <v>0</v>
      </c>
      <c r="E38" s="186">
        <f>投入係数!E38*手順⑤!E$53</f>
        <v>0</v>
      </c>
      <c r="F38" s="186">
        <f>投入係数!F38*手順⑤!F$53</f>
        <v>0</v>
      </c>
      <c r="G38" s="186">
        <f>投入係数!G38*手順⑤!G$53</f>
        <v>0</v>
      </c>
      <c r="H38" s="186">
        <f>投入係数!H38*手順⑤!H$53</f>
        <v>0</v>
      </c>
      <c r="I38" s="186">
        <f>投入係数!I38*手順⑤!I$53</f>
        <v>0</v>
      </c>
      <c r="J38" s="186">
        <f>投入係数!J38*手順⑤!J$53</f>
        <v>0</v>
      </c>
      <c r="K38" s="186">
        <f>投入係数!K38*手順⑤!K$53</f>
        <v>0</v>
      </c>
      <c r="L38" s="186">
        <f>投入係数!L38*手順⑤!L$53</f>
        <v>0</v>
      </c>
      <c r="M38" s="186">
        <f>投入係数!M38*手順⑤!M$53</f>
        <v>0</v>
      </c>
      <c r="N38" s="186">
        <f>投入係数!N38*手順⑤!N$53</f>
        <v>0</v>
      </c>
      <c r="O38" s="186">
        <f>投入係数!O38*手順⑤!O$53</f>
        <v>0</v>
      </c>
      <c r="P38" s="186">
        <f>投入係数!P38*手順⑤!P$53</f>
        <v>0</v>
      </c>
      <c r="Q38" s="186">
        <f>投入係数!Q38*手順⑤!Q$53</f>
        <v>0</v>
      </c>
      <c r="R38" s="186">
        <f>投入係数!R38*手順⑤!R$53</f>
        <v>0</v>
      </c>
      <c r="S38" s="186">
        <f>投入係数!S38*手順⑤!S$53</f>
        <v>0</v>
      </c>
      <c r="T38" s="186">
        <f>投入係数!T38*手順⑤!T$53</f>
        <v>0</v>
      </c>
      <c r="U38" s="186">
        <f>投入係数!U38*手順⑤!U$53</f>
        <v>0</v>
      </c>
      <c r="V38" s="186">
        <f>投入係数!V38*手順⑤!V$53</f>
        <v>0</v>
      </c>
      <c r="W38" s="186">
        <f>投入係数!W38*手順⑤!W$53</f>
        <v>0</v>
      </c>
      <c r="X38" s="186">
        <f>投入係数!X38*手順⑤!X$53</f>
        <v>0</v>
      </c>
      <c r="Y38" s="186">
        <f>投入係数!Y38*手順⑤!Y$53</f>
        <v>0</v>
      </c>
      <c r="Z38" s="186">
        <f>投入係数!Z38*手順⑤!Z$53</f>
        <v>0</v>
      </c>
      <c r="AA38" s="186">
        <f>投入係数!AA38*手順⑤!AA$53</f>
        <v>0</v>
      </c>
      <c r="AB38" s="186">
        <f>投入係数!AB38*手順⑤!AB$53</f>
        <v>0</v>
      </c>
      <c r="AC38" s="186">
        <f>投入係数!AC38*手順⑤!AC$53</f>
        <v>0</v>
      </c>
      <c r="AD38" s="186">
        <f>投入係数!AD38*手順⑤!AD$53</f>
        <v>0</v>
      </c>
      <c r="AE38" s="186">
        <f>投入係数!AE38*手順⑤!AE$53</f>
        <v>0</v>
      </c>
      <c r="AF38" s="186">
        <f>投入係数!AF38*手順⑤!AF$53</f>
        <v>0</v>
      </c>
      <c r="AG38" s="186">
        <f>投入係数!AG38*手順⑤!AG$53</f>
        <v>0</v>
      </c>
      <c r="AH38" s="186">
        <f>投入係数!AH38*手順⑤!AH$53</f>
        <v>0</v>
      </c>
      <c r="AI38" s="186">
        <f>投入係数!AI38*手順⑤!AI$53</f>
        <v>0</v>
      </c>
      <c r="AJ38" s="186">
        <f>投入係数!AJ38*手順⑤!AJ$53</f>
        <v>0</v>
      </c>
      <c r="AK38" s="186">
        <f>投入係数!AK38*手順⑤!AK$53</f>
        <v>0</v>
      </c>
      <c r="AL38" s="186">
        <f>投入係数!AL38*手順⑤!AL$53</f>
        <v>0</v>
      </c>
      <c r="AM38" s="186">
        <f>投入係数!AM38*手順⑤!AM$53</f>
        <v>0</v>
      </c>
      <c r="AN38" s="186">
        <f>投入係数!AN38*手順⑤!AN$53</f>
        <v>0</v>
      </c>
      <c r="AO38" s="186">
        <f>投入係数!AO38*手順⑤!AO$53</f>
        <v>0</v>
      </c>
      <c r="AP38" s="186">
        <f>投入係数!AP38*手順⑤!AP$53</f>
        <v>0</v>
      </c>
      <c r="AQ38" s="170">
        <f t="shared" si="0"/>
        <v>0</v>
      </c>
    </row>
    <row r="39" spans="2:43" ht="16.5" customHeight="1">
      <c r="B39" s="166" t="s">
        <v>130</v>
      </c>
      <c r="C39" s="234" t="s">
        <v>531</v>
      </c>
      <c r="D39" s="273">
        <f>投入係数!D39*手順⑤!D$53</f>
        <v>0</v>
      </c>
      <c r="E39" s="186">
        <f>投入係数!E39*手順⑤!E$53</f>
        <v>0</v>
      </c>
      <c r="F39" s="186">
        <f>投入係数!F39*手順⑤!F$53</f>
        <v>0</v>
      </c>
      <c r="G39" s="186">
        <f>投入係数!G39*手順⑤!G$53</f>
        <v>0</v>
      </c>
      <c r="H39" s="186">
        <f>投入係数!H39*手順⑤!H$53</f>
        <v>0</v>
      </c>
      <c r="I39" s="186">
        <f>投入係数!I39*手順⑤!I$53</f>
        <v>0</v>
      </c>
      <c r="J39" s="186">
        <f>投入係数!J39*手順⑤!J$53</f>
        <v>0</v>
      </c>
      <c r="K39" s="186">
        <f>投入係数!K39*手順⑤!K$53</f>
        <v>0</v>
      </c>
      <c r="L39" s="186">
        <f>投入係数!L39*手順⑤!L$53</f>
        <v>0</v>
      </c>
      <c r="M39" s="186">
        <f>投入係数!M39*手順⑤!M$53</f>
        <v>0</v>
      </c>
      <c r="N39" s="186">
        <f>投入係数!N39*手順⑤!N$53</f>
        <v>0</v>
      </c>
      <c r="O39" s="186">
        <f>投入係数!O39*手順⑤!O$53</f>
        <v>0</v>
      </c>
      <c r="P39" s="186">
        <f>投入係数!P39*手順⑤!P$53</f>
        <v>0</v>
      </c>
      <c r="Q39" s="186">
        <f>投入係数!Q39*手順⑤!Q$53</f>
        <v>0</v>
      </c>
      <c r="R39" s="186">
        <f>投入係数!R39*手順⑤!R$53</f>
        <v>0</v>
      </c>
      <c r="S39" s="186">
        <f>投入係数!S39*手順⑤!S$53</f>
        <v>0</v>
      </c>
      <c r="T39" s="186">
        <f>投入係数!T39*手順⑤!T$53</f>
        <v>0</v>
      </c>
      <c r="U39" s="186">
        <f>投入係数!U39*手順⑤!U$53</f>
        <v>0</v>
      </c>
      <c r="V39" s="186">
        <f>投入係数!V39*手順⑤!V$53</f>
        <v>0</v>
      </c>
      <c r="W39" s="186">
        <f>投入係数!W39*手順⑤!W$53</f>
        <v>0</v>
      </c>
      <c r="X39" s="186">
        <f>投入係数!X39*手順⑤!X$53</f>
        <v>0</v>
      </c>
      <c r="Y39" s="186">
        <f>投入係数!Y39*手順⑤!Y$53</f>
        <v>0</v>
      </c>
      <c r="Z39" s="186">
        <f>投入係数!Z39*手順⑤!Z$53</f>
        <v>0</v>
      </c>
      <c r="AA39" s="186">
        <f>投入係数!AA39*手順⑤!AA$53</f>
        <v>0</v>
      </c>
      <c r="AB39" s="186">
        <f>投入係数!AB39*手順⑤!AB$53</f>
        <v>0</v>
      </c>
      <c r="AC39" s="186">
        <f>投入係数!AC39*手順⑤!AC$53</f>
        <v>0</v>
      </c>
      <c r="AD39" s="186">
        <f>投入係数!AD39*手順⑤!AD$53</f>
        <v>0</v>
      </c>
      <c r="AE39" s="186">
        <f>投入係数!AE39*手順⑤!AE$53</f>
        <v>0</v>
      </c>
      <c r="AF39" s="186">
        <f>投入係数!AF39*手順⑤!AF$53</f>
        <v>0</v>
      </c>
      <c r="AG39" s="186">
        <f>投入係数!AG39*手順⑤!AG$53</f>
        <v>0</v>
      </c>
      <c r="AH39" s="186">
        <f>投入係数!AH39*手順⑤!AH$53</f>
        <v>0</v>
      </c>
      <c r="AI39" s="186">
        <f>投入係数!AI39*手順⑤!AI$53</f>
        <v>0</v>
      </c>
      <c r="AJ39" s="186">
        <f>投入係数!AJ39*手順⑤!AJ$53</f>
        <v>0</v>
      </c>
      <c r="AK39" s="186">
        <f>投入係数!AK39*手順⑤!AK$53</f>
        <v>0</v>
      </c>
      <c r="AL39" s="186">
        <f>投入係数!AL39*手順⑤!AL$53</f>
        <v>0</v>
      </c>
      <c r="AM39" s="186">
        <f>投入係数!AM39*手順⑤!AM$53</f>
        <v>0</v>
      </c>
      <c r="AN39" s="186">
        <f>投入係数!AN39*手順⑤!AN$53</f>
        <v>0</v>
      </c>
      <c r="AO39" s="186">
        <f>投入係数!AO39*手順⑤!AO$53</f>
        <v>0</v>
      </c>
      <c r="AP39" s="186">
        <f>投入係数!AP39*手順⑤!AP$53</f>
        <v>0</v>
      </c>
      <c r="AQ39" s="170">
        <f t="shared" si="0"/>
        <v>0</v>
      </c>
    </row>
    <row r="40" spans="2:43" ht="16.5" customHeight="1">
      <c r="B40" s="166" t="s">
        <v>15</v>
      </c>
      <c r="C40" s="234" t="s">
        <v>578</v>
      </c>
      <c r="D40" s="273">
        <f>投入係数!D40*手順⑤!D$53</f>
        <v>0</v>
      </c>
      <c r="E40" s="186">
        <f>投入係数!E40*手順⑤!E$53</f>
        <v>0</v>
      </c>
      <c r="F40" s="186">
        <f>投入係数!F40*手順⑤!F$53</f>
        <v>0</v>
      </c>
      <c r="G40" s="186">
        <f>投入係数!G40*手順⑤!G$53</f>
        <v>0</v>
      </c>
      <c r="H40" s="186">
        <f>投入係数!H40*手順⑤!H$53</f>
        <v>0</v>
      </c>
      <c r="I40" s="186">
        <f>投入係数!I40*手順⑤!I$53</f>
        <v>0</v>
      </c>
      <c r="J40" s="186">
        <f>投入係数!J40*手順⑤!J$53</f>
        <v>0</v>
      </c>
      <c r="K40" s="186">
        <f>投入係数!K40*手順⑤!K$53</f>
        <v>0</v>
      </c>
      <c r="L40" s="186">
        <f>投入係数!L40*手順⑤!L$53</f>
        <v>0</v>
      </c>
      <c r="M40" s="186">
        <f>投入係数!M40*手順⑤!M$53</f>
        <v>0</v>
      </c>
      <c r="N40" s="186">
        <f>投入係数!N40*手順⑤!N$53</f>
        <v>0</v>
      </c>
      <c r="O40" s="186">
        <f>投入係数!O40*手順⑤!O$53</f>
        <v>0</v>
      </c>
      <c r="P40" s="186">
        <f>投入係数!P40*手順⑤!P$53</f>
        <v>0</v>
      </c>
      <c r="Q40" s="186">
        <f>投入係数!Q40*手順⑤!Q$53</f>
        <v>0</v>
      </c>
      <c r="R40" s="186">
        <f>投入係数!R40*手順⑤!R$53</f>
        <v>0</v>
      </c>
      <c r="S40" s="186">
        <f>投入係数!S40*手順⑤!S$53</f>
        <v>0</v>
      </c>
      <c r="T40" s="186">
        <f>投入係数!T40*手順⑤!T$53</f>
        <v>0</v>
      </c>
      <c r="U40" s="186">
        <f>投入係数!U40*手順⑤!U$53</f>
        <v>0</v>
      </c>
      <c r="V40" s="186">
        <f>投入係数!V40*手順⑤!V$53</f>
        <v>0</v>
      </c>
      <c r="W40" s="186">
        <f>投入係数!W40*手順⑤!W$53</f>
        <v>0</v>
      </c>
      <c r="X40" s="186">
        <f>投入係数!X40*手順⑤!X$53</f>
        <v>0</v>
      </c>
      <c r="Y40" s="186">
        <f>投入係数!Y40*手順⑤!Y$53</f>
        <v>0</v>
      </c>
      <c r="Z40" s="186">
        <f>投入係数!Z40*手順⑤!Z$53</f>
        <v>0</v>
      </c>
      <c r="AA40" s="186">
        <f>投入係数!AA40*手順⑤!AA$53</f>
        <v>0</v>
      </c>
      <c r="AB40" s="186">
        <f>投入係数!AB40*手順⑤!AB$53</f>
        <v>0</v>
      </c>
      <c r="AC40" s="186">
        <f>投入係数!AC40*手順⑤!AC$53</f>
        <v>0</v>
      </c>
      <c r="AD40" s="186">
        <f>投入係数!AD40*手順⑤!AD$53</f>
        <v>0</v>
      </c>
      <c r="AE40" s="186">
        <f>投入係数!AE40*手順⑤!AE$53</f>
        <v>0</v>
      </c>
      <c r="AF40" s="186">
        <f>投入係数!AF40*手順⑤!AF$53</f>
        <v>0</v>
      </c>
      <c r="AG40" s="186">
        <f>投入係数!AG40*手順⑤!AG$53</f>
        <v>0</v>
      </c>
      <c r="AH40" s="186">
        <f>投入係数!AH40*手順⑤!AH$53</f>
        <v>0</v>
      </c>
      <c r="AI40" s="186">
        <f>投入係数!AI40*手順⑤!AI$53</f>
        <v>0</v>
      </c>
      <c r="AJ40" s="186">
        <f>投入係数!AJ40*手順⑤!AJ$53</f>
        <v>0</v>
      </c>
      <c r="AK40" s="186">
        <f>投入係数!AK40*手順⑤!AK$53</f>
        <v>0</v>
      </c>
      <c r="AL40" s="186">
        <f>投入係数!AL40*手順⑤!AL$53</f>
        <v>0</v>
      </c>
      <c r="AM40" s="186">
        <f>投入係数!AM40*手順⑤!AM$53</f>
        <v>0</v>
      </c>
      <c r="AN40" s="186">
        <f>投入係数!AN40*手順⑤!AN$53</f>
        <v>0</v>
      </c>
      <c r="AO40" s="186">
        <f>投入係数!AO40*手順⑤!AO$53</f>
        <v>0</v>
      </c>
      <c r="AP40" s="186">
        <f>投入係数!AP40*手順⑤!AP$53</f>
        <v>0</v>
      </c>
      <c r="AQ40" s="170">
        <f t="shared" si="0"/>
        <v>0</v>
      </c>
    </row>
    <row r="41" spans="2:43" ht="16.5" customHeight="1">
      <c r="B41" s="166" t="s">
        <v>308</v>
      </c>
      <c r="C41" s="234" t="s">
        <v>126</v>
      </c>
      <c r="D41" s="273">
        <f>投入係数!D41*手順⑤!D$53</f>
        <v>0</v>
      </c>
      <c r="E41" s="186">
        <f>投入係数!E41*手順⑤!E$53</f>
        <v>0</v>
      </c>
      <c r="F41" s="186">
        <f>投入係数!F41*手順⑤!F$53</f>
        <v>0</v>
      </c>
      <c r="G41" s="186">
        <f>投入係数!G41*手順⑤!G$53</f>
        <v>0</v>
      </c>
      <c r="H41" s="186">
        <f>投入係数!H41*手順⑤!H$53</f>
        <v>0</v>
      </c>
      <c r="I41" s="186">
        <f>投入係数!I41*手順⑤!I$53</f>
        <v>0</v>
      </c>
      <c r="J41" s="186">
        <f>投入係数!J41*手順⑤!J$53</f>
        <v>0</v>
      </c>
      <c r="K41" s="186">
        <f>投入係数!K41*手順⑤!K$53</f>
        <v>0</v>
      </c>
      <c r="L41" s="186">
        <f>投入係数!L41*手順⑤!L$53</f>
        <v>0</v>
      </c>
      <c r="M41" s="186">
        <f>投入係数!M41*手順⑤!M$53</f>
        <v>0</v>
      </c>
      <c r="N41" s="186">
        <f>投入係数!N41*手順⑤!N$53</f>
        <v>0</v>
      </c>
      <c r="O41" s="186">
        <f>投入係数!O41*手順⑤!O$53</f>
        <v>0</v>
      </c>
      <c r="P41" s="186">
        <f>投入係数!P41*手順⑤!P$53</f>
        <v>0</v>
      </c>
      <c r="Q41" s="186">
        <f>投入係数!Q41*手順⑤!Q$53</f>
        <v>0</v>
      </c>
      <c r="R41" s="186">
        <f>投入係数!R41*手順⑤!R$53</f>
        <v>0</v>
      </c>
      <c r="S41" s="186">
        <f>投入係数!S41*手順⑤!S$53</f>
        <v>0</v>
      </c>
      <c r="T41" s="186">
        <f>投入係数!T41*手順⑤!T$53</f>
        <v>0</v>
      </c>
      <c r="U41" s="186">
        <f>投入係数!U41*手順⑤!U$53</f>
        <v>0</v>
      </c>
      <c r="V41" s="186">
        <f>投入係数!V41*手順⑤!V$53</f>
        <v>0</v>
      </c>
      <c r="W41" s="186">
        <f>投入係数!W41*手順⑤!W$53</f>
        <v>0</v>
      </c>
      <c r="X41" s="186">
        <f>投入係数!X41*手順⑤!X$53</f>
        <v>0</v>
      </c>
      <c r="Y41" s="186">
        <f>投入係数!Y41*手順⑤!Y$53</f>
        <v>0</v>
      </c>
      <c r="Z41" s="186">
        <f>投入係数!Z41*手順⑤!Z$53</f>
        <v>0</v>
      </c>
      <c r="AA41" s="186">
        <f>投入係数!AA41*手順⑤!AA$53</f>
        <v>0</v>
      </c>
      <c r="AB41" s="186">
        <f>投入係数!AB41*手順⑤!AB$53</f>
        <v>0</v>
      </c>
      <c r="AC41" s="186">
        <f>投入係数!AC41*手順⑤!AC$53</f>
        <v>0</v>
      </c>
      <c r="AD41" s="186">
        <f>投入係数!AD41*手順⑤!AD$53</f>
        <v>0</v>
      </c>
      <c r="AE41" s="186">
        <f>投入係数!AE41*手順⑤!AE$53</f>
        <v>0</v>
      </c>
      <c r="AF41" s="186">
        <f>投入係数!AF41*手順⑤!AF$53</f>
        <v>0</v>
      </c>
      <c r="AG41" s="186">
        <f>投入係数!AG41*手順⑤!AG$53</f>
        <v>0</v>
      </c>
      <c r="AH41" s="186">
        <f>投入係数!AH41*手順⑤!AH$53</f>
        <v>0</v>
      </c>
      <c r="AI41" s="186">
        <f>投入係数!AI41*手順⑤!AI$53</f>
        <v>0</v>
      </c>
      <c r="AJ41" s="186">
        <f>投入係数!AJ41*手順⑤!AJ$53</f>
        <v>0</v>
      </c>
      <c r="AK41" s="186">
        <f>投入係数!AK41*手順⑤!AK$53</f>
        <v>0</v>
      </c>
      <c r="AL41" s="186">
        <f>投入係数!AL41*手順⑤!AL$53</f>
        <v>0</v>
      </c>
      <c r="AM41" s="186">
        <f>投入係数!AM41*手順⑤!AM$53</f>
        <v>0</v>
      </c>
      <c r="AN41" s="186">
        <f>投入係数!AN41*手順⑤!AN$53</f>
        <v>0</v>
      </c>
      <c r="AO41" s="186">
        <f>投入係数!AO41*手順⑤!AO$53</f>
        <v>0</v>
      </c>
      <c r="AP41" s="186">
        <f>投入係数!AP41*手順⑤!AP$53</f>
        <v>0</v>
      </c>
      <c r="AQ41" s="170">
        <f t="shared" si="0"/>
        <v>0</v>
      </c>
    </row>
    <row r="42" spans="2:43" ht="16.5" customHeight="1">
      <c r="B42" s="166">
        <v>37</v>
      </c>
      <c r="C42" s="234" t="s">
        <v>128</v>
      </c>
      <c r="D42" s="273">
        <f>投入係数!D42*手順⑤!D$53</f>
        <v>0</v>
      </c>
      <c r="E42" s="186">
        <f>投入係数!E42*手順⑤!E$53</f>
        <v>0</v>
      </c>
      <c r="F42" s="186">
        <f>投入係数!F42*手順⑤!F$53</f>
        <v>0</v>
      </c>
      <c r="G42" s="186">
        <f>投入係数!G42*手順⑤!G$53</f>
        <v>0</v>
      </c>
      <c r="H42" s="186">
        <f>投入係数!H42*手順⑤!H$53</f>
        <v>0</v>
      </c>
      <c r="I42" s="186">
        <f>投入係数!I42*手順⑤!I$53</f>
        <v>0</v>
      </c>
      <c r="J42" s="186">
        <f>投入係数!J42*手順⑤!J$53</f>
        <v>0</v>
      </c>
      <c r="K42" s="186">
        <f>投入係数!K42*手順⑤!K$53</f>
        <v>0</v>
      </c>
      <c r="L42" s="186">
        <f>投入係数!L42*手順⑤!L$53</f>
        <v>0</v>
      </c>
      <c r="M42" s="186">
        <f>投入係数!M42*手順⑤!M$53</f>
        <v>0</v>
      </c>
      <c r="N42" s="186">
        <f>投入係数!N42*手順⑤!N$53</f>
        <v>0</v>
      </c>
      <c r="O42" s="186">
        <f>投入係数!O42*手順⑤!O$53</f>
        <v>0</v>
      </c>
      <c r="P42" s="186">
        <f>投入係数!P42*手順⑤!P$53</f>
        <v>0</v>
      </c>
      <c r="Q42" s="186">
        <f>投入係数!Q42*手順⑤!Q$53</f>
        <v>0</v>
      </c>
      <c r="R42" s="186">
        <f>投入係数!R42*手順⑤!R$53</f>
        <v>0</v>
      </c>
      <c r="S42" s="186">
        <f>投入係数!S42*手順⑤!S$53</f>
        <v>0</v>
      </c>
      <c r="T42" s="186">
        <f>投入係数!T42*手順⑤!T$53</f>
        <v>0</v>
      </c>
      <c r="U42" s="186">
        <f>投入係数!U42*手順⑤!U$53</f>
        <v>0</v>
      </c>
      <c r="V42" s="186">
        <f>投入係数!V42*手順⑤!V$53</f>
        <v>0</v>
      </c>
      <c r="W42" s="186">
        <f>投入係数!W42*手順⑤!W$53</f>
        <v>0</v>
      </c>
      <c r="X42" s="186">
        <f>投入係数!X42*手順⑤!X$53</f>
        <v>0</v>
      </c>
      <c r="Y42" s="186">
        <f>投入係数!Y42*手順⑤!Y$53</f>
        <v>0</v>
      </c>
      <c r="Z42" s="186">
        <f>投入係数!Z42*手順⑤!Z$53</f>
        <v>0</v>
      </c>
      <c r="AA42" s="186">
        <f>投入係数!AA42*手順⑤!AA$53</f>
        <v>0</v>
      </c>
      <c r="AB42" s="186">
        <f>投入係数!AB42*手順⑤!AB$53</f>
        <v>0</v>
      </c>
      <c r="AC42" s="186">
        <f>投入係数!AC42*手順⑤!AC$53</f>
        <v>0</v>
      </c>
      <c r="AD42" s="186">
        <f>投入係数!AD42*手順⑤!AD$53</f>
        <v>0</v>
      </c>
      <c r="AE42" s="186">
        <f>投入係数!AE42*手順⑤!AE$53</f>
        <v>0</v>
      </c>
      <c r="AF42" s="186">
        <f>投入係数!AF42*手順⑤!AF$53</f>
        <v>0</v>
      </c>
      <c r="AG42" s="186">
        <f>投入係数!AG42*手順⑤!AG$53</f>
        <v>0</v>
      </c>
      <c r="AH42" s="186">
        <f>投入係数!AH42*手順⑤!AH$53</f>
        <v>0</v>
      </c>
      <c r="AI42" s="186">
        <f>投入係数!AI42*手順⑤!AI$53</f>
        <v>0</v>
      </c>
      <c r="AJ42" s="186">
        <f>投入係数!AJ42*手順⑤!AJ$53</f>
        <v>0</v>
      </c>
      <c r="AK42" s="186">
        <f>投入係数!AK42*手順⑤!AK$53</f>
        <v>0</v>
      </c>
      <c r="AL42" s="186">
        <f>投入係数!AL42*手順⑤!AL$53</f>
        <v>0</v>
      </c>
      <c r="AM42" s="186">
        <f>投入係数!AM42*手順⑤!AM$53</f>
        <v>0</v>
      </c>
      <c r="AN42" s="186">
        <f>投入係数!AN42*手順⑤!AN$53</f>
        <v>0</v>
      </c>
      <c r="AO42" s="186">
        <f>投入係数!AO42*手順⑤!AO$53</f>
        <v>0</v>
      </c>
      <c r="AP42" s="186">
        <f>投入係数!AP42*手順⑤!AP$53</f>
        <v>0</v>
      </c>
      <c r="AQ42" s="170">
        <f t="shared" si="0"/>
        <v>0</v>
      </c>
    </row>
    <row r="43" spans="2:43" ht="16.5" customHeight="1">
      <c r="B43" s="166">
        <v>38</v>
      </c>
      <c r="C43" s="234" t="s">
        <v>143</v>
      </c>
      <c r="D43" s="273">
        <f>投入係数!D43*手順⑤!D$53</f>
        <v>0</v>
      </c>
      <c r="E43" s="186">
        <f>投入係数!E43*手順⑤!E$53</f>
        <v>0</v>
      </c>
      <c r="F43" s="186">
        <f>投入係数!F43*手順⑤!F$53</f>
        <v>0</v>
      </c>
      <c r="G43" s="186">
        <f>投入係数!G43*手順⑤!G$53</f>
        <v>0</v>
      </c>
      <c r="H43" s="186">
        <f>投入係数!H43*手順⑤!H$53</f>
        <v>0</v>
      </c>
      <c r="I43" s="186">
        <f>投入係数!I43*手順⑤!I$53</f>
        <v>0</v>
      </c>
      <c r="J43" s="186">
        <f>投入係数!J43*手順⑤!J$53</f>
        <v>0</v>
      </c>
      <c r="K43" s="186">
        <f>投入係数!K43*手順⑤!K$53</f>
        <v>0</v>
      </c>
      <c r="L43" s="186">
        <f>投入係数!L43*手順⑤!L$53</f>
        <v>0</v>
      </c>
      <c r="M43" s="186">
        <f>投入係数!M43*手順⑤!M$53</f>
        <v>0</v>
      </c>
      <c r="N43" s="186">
        <f>投入係数!N43*手順⑤!N$53</f>
        <v>0</v>
      </c>
      <c r="O43" s="186">
        <f>投入係数!O43*手順⑤!O$53</f>
        <v>0</v>
      </c>
      <c r="P43" s="186">
        <f>投入係数!P43*手順⑤!P$53</f>
        <v>0</v>
      </c>
      <c r="Q43" s="186">
        <f>投入係数!Q43*手順⑤!Q$53</f>
        <v>0</v>
      </c>
      <c r="R43" s="186">
        <f>投入係数!R43*手順⑤!R$53</f>
        <v>0</v>
      </c>
      <c r="S43" s="186">
        <f>投入係数!S43*手順⑤!S$53</f>
        <v>0</v>
      </c>
      <c r="T43" s="186">
        <f>投入係数!T43*手順⑤!T$53</f>
        <v>0</v>
      </c>
      <c r="U43" s="186">
        <f>投入係数!U43*手順⑤!U$53</f>
        <v>0</v>
      </c>
      <c r="V43" s="186">
        <f>投入係数!V43*手順⑤!V$53</f>
        <v>0</v>
      </c>
      <c r="W43" s="186">
        <f>投入係数!W43*手順⑤!W$53</f>
        <v>0</v>
      </c>
      <c r="X43" s="186">
        <f>投入係数!X43*手順⑤!X$53</f>
        <v>0</v>
      </c>
      <c r="Y43" s="186">
        <f>投入係数!Y43*手順⑤!Y$53</f>
        <v>0</v>
      </c>
      <c r="Z43" s="186">
        <f>投入係数!Z43*手順⑤!Z$53</f>
        <v>0</v>
      </c>
      <c r="AA43" s="186">
        <f>投入係数!AA43*手順⑤!AA$53</f>
        <v>0</v>
      </c>
      <c r="AB43" s="186">
        <f>投入係数!AB43*手順⑤!AB$53</f>
        <v>0</v>
      </c>
      <c r="AC43" s="186">
        <f>投入係数!AC43*手順⑤!AC$53</f>
        <v>0</v>
      </c>
      <c r="AD43" s="186">
        <f>投入係数!AD43*手順⑤!AD$53</f>
        <v>0</v>
      </c>
      <c r="AE43" s="186">
        <f>投入係数!AE43*手順⑤!AE$53</f>
        <v>0</v>
      </c>
      <c r="AF43" s="186">
        <f>投入係数!AF43*手順⑤!AF$53</f>
        <v>0</v>
      </c>
      <c r="AG43" s="186">
        <f>投入係数!AG43*手順⑤!AG$53</f>
        <v>0</v>
      </c>
      <c r="AH43" s="186">
        <f>投入係数!AH43*手順⑤!AH$53</f>
        <v>0</v>
      </c>
      <c r="AI43" s="186">
        <f>投入係数!AI43*手順⑤!AI$53</f>
        <v>0</v>
      </c>
      <c r="AJ43" s="186">
        <f>投入係数!AJ43*手順⑤!AJ$53</f>
        <v>0</v>
      </c>
      <c r="AK43" s="186">
        <f>投入係数!AK43*手順⑤!AK$53</f>
        <v>0</v>
      </c>
      <c r="AL43" s="186">
        <f>投入係数!AL43*手順⑤!AL$53</f>
        <v>0</v>
      </c>
      <c r="AM43" s="186">
        <f>投入係数!AM43*手順⑤!AM$53</f>
        <v>0</v>
      </c>
      <c r="AN43" s="186">
        <f>投入係数!AN43*手順⑤!AN$53</f>
        <v>0</v>
      </c>
      <c r="AO43" s="186">
        <f>投入係数!AO43*手順⑤!AO$53</f>
        <v>0</v>
      </c>
      <c r="AP43" s="186">
        <f>投入係数!AP43*手順⑤!AP$53</f>
        <v>0</v>
      </c>
      <c r="AQ43" s="170">
        <f t="shared" si="0"/>
        <v>0</v>
      </c>
    </row>
    <row r="44" spans="2:43" ht="16.5" customHeight="1">
      <c r="B44" s="313">
        <v>39</v>
      </c>
      <c r="C44" s="315" t="s">
        <v>23</v>
      </c>
      <c r="D44" s="316">
        <f>投入係数!D44*手順⑤!D$53</f>
        <v>0</v>
      </c>
      <c r="E44" s="317">
        <f>投入係数!E44*手順⑤!E$53</f>
        <v>0</v>
      </c>
      <c r="F44" s="317">
        <f>投入係数!F44*手順⑤!F$53</f>
        <v>0</v>
      </c>
      <c r="G44" s="317">
        <f>投入係数!G44*手順⑤!G$53</f>
        <v>0</v>
      </c>
      <c r="H44" s="317">
        <f>投入係数!H44*手順⑤!H$53</f>
        <v>0</v>
      </c>
      <c r="I44" s="317">
        <f>投入係数!I44*手順⑤!I$53</f>
        <v>0</v>
      </c>
      <c r="J44" s="317">
        <f>投入係数!J44*手順⑤!J$53</f>
        <v>0</v>
      </c>
      <c r="K44" s="317">
        <f>投入係数!K44*手順⑤!K$53</f>
        <v>0</v>
      </c>
      <c r="L44" s="317">
        <f>投入係数!L44*手順⑤!L$53</f>
        <v>0</v>
      </c>
      <c r="M44" s="317">
        <f>投入係数!M44*手順⑤!M$53</f>
        <v>0</v>
      </c>
      <c r="N44" s="317">
        <f>投入係数!N44*手順⑤!N$53</f>
        <v>0</v>
      </c>
      <c r="O44" s="317">
        <f>投入係数!O44*手順⑤!O$53</f>
        <v>0</v>
      </c>
      <c r="P44" s="317">
        <f>投入係数!P44*手順⑤!P$53</f>
        <v>0</v>
      </c>
      <c r="Q44" s="317">
        <f>投入係数!Q44*手順⑤!Q$53</f>
        <v>0</v>
      </c>
      <c r="R44" s="317">
        <f>投入係数!R44*手順⑤!R$53</f>
        <v>0</v>
      </c>
      <c r="S44" s="317">
        <f>投入係数!S44*手順⑤!S$53</f>
        <v>0</v>
      </c>
      <c r="T44" s="317">
        <f>投入係数!T44*手順⑤!T$53</f>
        <v>0</v>
      </c>
      <c r="U44" s="317">
        <f>投入係数!U44*手順⑤!U$53</f>
        <v>0</v>
      </c>
      <c r="V44" s="317">
        <f>投入係数!V44*手順⑤!V$53</f>
        <v>0</v>
      </c>
      <c r="W44" s="317">
        <f>投入係数!W44*手順⑤!W$53</f>
        <v>0</v>
      </c>
      <c r="X44" s="317">
        <f>投入係数!X44*手順⑤!X$53</f>
        <v>0</v>
      </c>
      <c r="Y44" s="317">
        <f>投入係数!Y44*手順⑤!Y$53</f>
        <v>0</v>
      </c>
      <c r="Z44" s="317">
        <f>投入係数!Z44*手順⑤!Z$53</f>
        <v>0</v>
      </c>
      <c r="AA44" s="317">
        <f>投入係数!AA44*手順⑤!AA$53</f>
        <v>0</v>
      </c>
      <c r="AB44" s="317">
        <f>投入係数!AB44*手順⑤!AB$53</f>
        <v>0</v>
      </c>
      <c r="AC44" s="317">
        <f>投入係数!AC44*手順⑤!AC$53</f>
        <v>0</v>
      </c>
      <c r="AD44" s="317">
        <f>投入係数!AD44*手順⑤!AD$53</f>
        <v>0</v>
      </c>
      <c r="AE44" s="317">
        <f>投入係数!AE44*手順⑤!AE$53</f>
        <v>0</v>
      </c>
      <c r="AF44" s="317">
        <f>投入係数!AF44*手順⑤!AF$53</f>
        <v>0</v>
      </c>
      <c r="AG44" s="317">
        <f>投入係数!AG44*手順⑤!AG$53</f>
        <v>0</v>
      </c>
      <c r="AH44" s="317">
        <f>投入係数!AH44*手順⑤!AH$53</f>
        <v>0</v>
      </c>
      <c r="AI44" s="317">
        <f>投入係数!AI44*手順⑤!AI$53</f>
        <v>0</v>
      </c>
      <c r="AJ44" s="317">
        <f>投入係数!AJ44*手順⑤!AJ$53</f>
        <v>0</v>
      </c>
      <c r="AK44" s="317">
        <f>投入係数!AK44*手順⑤!AK$53</f>
        <v>0</v>
      </c>
      <c r="AL44" s="317">
        <f>投入係数!AL44*手順⑤!AL$53</f>
        <v>0</v>
      </c>
      <c r="AM44" s="317">
        <f>投入係数!AM44*手順⑤!AM$53</f>
        <v>0</v>
      </c>
      <c r="AN44" s="317">
        <f>投入係数!AN44*手順⑤!AN$53</f>
        <v>0</v>
      </c>
      <c r="AO44" s="317">
        <f>投入係数!AO44*手順⑤!AO$53</f>
        <v>0</v>
      </c>
      <c r="AP44" s="317">
        <f>投入係数!AP44*手順⑤!AP$53</f>
        <v>0</v>
      </c>
      <c r="AQ44" s="318">
        <f t="shared" si="0"/>
        <v>0</v>
      </c>
    </row>
    <row r="45" spans="2:43" ht="16.5" customHeight="1">
      <c r="B45" s="274" t="s">
        <v>544</v>
      </c>
      <c r="C45" s="275" t="s">
        <v>24</v>
      </c>
      <c r="D45" s="276">
        <f>SUM(D6:D44)</f>
        <v>0</v>
      </c>
      <c r="E45" s="277">
        <f t="shared" ref="E45:AP45" si="1">SUM(E6:E44)</f>
        <v>0</v>
      </c>
      <c r="F45" s="277">
        <f t="shared" si="1"/>
        <v>0</v>
      </c>
      <c r="G45" s="277">
        <f t="shared" si="1"/>
        <v>0</v>
      </c>
      <c r="H45" s="277">
        <f t="shared" si="1"/>
        <v>0</v>
      </c>
      <c r="I45" s="277">
        <f t="shared" si="1"/>
        <v>0</v>
      </c>
      <c r="J45" s="277">
        <f t="shared" si="1"/>
        <v>0</v>
      </c>
      <c r="K45" s="277">
        <f t="shared" si="1"/>
        <v>0</v>
      </c>
      <c r="L45" s="277">
        <f t="shared" si="1"/>
        <v>0</v>
      </c>
      <c r="M45" s="277">
        <f t="shared" si="1"/>
        <v>0</v>
      </c>
      <c r="N45" s="277">
        <f t="shared" si="1"/>
        <v>0</v>
      </c>
      <c r="O45" s="277">
        <f t="shared" si="1"/>
        <v>0</v>
      </c>
      <c r="P45" s="277">
        <f t="shared" si="1"/>
        <v>0</v>
      </c>
      <c r="Q45" s="277">
        <f t="shared" si="1"/>
        <v>0</v>
      </c>
      <c r="R45" s="277">
        <f t="shared" si="1"/>
        <v>0</v>
      </c>
      <c r="S45" s="277">
        <f t="shared" si="1"/>
        <v>0</v>
      </c>
      <c r="T45" s="277">
        <f t="shared" si="1"/>
        <v>0</v>
      </c>
      <c r="U45" s="277">
        <f t="shared" si="1"/>
        <v>0</v>
      </c>
      <c r="V45" s="277">
        <f t="shared" si="1"/>
        <v>0</v>
      </c>
      <c r="W45" s="277">
        <f t="shared" si="1"/>
        <v>0</v>
      </c>
      <c r="X45" s="277">
        <f t="shared" si="1"/>
        <v>0</v>
      </c>
      <c r="Y45" s="277">
        <f t="shared" si="1"/>
        <v>0</v>
      </c>
      <c r="Z45" s="277">
        <f t="shared" si="1"/>
        <v>0</v>
      </c>
      <c r="AA45" s="277">
        <f t="shared" si="1"/>
        <v>0</v>
      </c>
      <c r="AB45" s="277">
        <f t="shared" si="1"/>
        <v>0</v>
      </c>
      <c r="AC45" s="277">
        <f t="shared" si="1"/>
        <v>0</v>
      </c>
      <c r="AD45" s="277">
        <f t="shared" si="1"/>
        <v>0</v>
      </c>
      <c r="AE45" s="277">
        <f t="shared" si="1"/>
        <v>0</v>
      </c>
      <c r="AF45" s="277">
        <f t="shared" si="1"/>
        <v>0</v>
      </c>
      <c r="AG45" s="277">
        <f t="shared" si="1"/>
        <v>0</v>
      </c>
      <c r="AH45" s="277">
        <f t="shared" si="1"/>
        <v>0</v>
      </c>
      <c r="AI45" s="277">
        <f t="shared" si="1"/>
        <v>0</v>
      </c>
      <c r="AJ45" s="277">
        <f t="shared" si="1"/>
        <v>0</v>
      </c>
      <c r="AK45" s="277">
        <f t="shared" si="1"/>
        <v>0</v>
      </c>
      <c r="AL45" s="277">
        <f t="shared" si="1"/>
        <v>0</v>
      </c>
      <c r="AM45" s="277">
        <f t="shared" si="1"/>
        <v>0</v>
      </c>
      <c r="AN45" s="277">
        <f t="shared" si="1"/>
        <v>0</v>
      </c>
      <c r="AO45" s="277">
        <f t="shared" si="1"/>
        <v>0</v>
      </c>
      <c r="AP45" s="277">
        <f t="shared" si="1"/>
        <v>0</v>
      </c>
      <c r="AQ45" s="256">
        <f t="shared" si="0"/>
        <v>0</v>
      </c>
    </row>
    <row r="46" spans="2:43" ht="16.5" customHeight="1">
      <c r="B46" s="278" t="s">
        <v>533</v>
      </c>
      <c r="C46" s="279" t="s">
        <v>534</v>
      </c>
      <c r="D46" s="273">
        <f>投入係数!D46*手順⑤!D$53</f>
        <v>0</v>
      </c>
      <c r="E46" s="186">
        <f>投入係数!E46*手順⑤!E$53</f>
        <v>0</v>
      </c>
      <c r="F46" s="186">
        <f>投入係数!F46*手順⑤!F$53</f>
        <v>0</v>
      </c>
      <c r="G46" s="186">
        <f>投入係数!G46*手順⑤!G$53</f>
        <v>0</v>
      </c>
      <c r="H46" s="186">
        <f>投入係数!H46*手順⑤!H$53</f>
        <v>0</v>
      </c>
      <c r="I46" s="186">
        <f>投入係数!I46*手順⑤!I$53</f>
        <v>0</v>
      </c>
      <c r="J46" s="186">
        <f>投入係数!J46*手順⑤!J$53</f>
        <v>0</v>
      </c>
      <c r="K46" s="186">
        <f>投入係数!K46*手順⑤!K$53</f>
        <v>0</v>
      </c>
      <c r="L46" s="186">
        <f>投入係数!L46*手順⑤!L$53</f>
        <v>0</v>
      </c>
      <c r="M46" s="186">
        <f>投入係数!M46*手順⑤!M$53</f>
        <v>0</v>
      </c>
      <c r="N46" s="186">
        <f>投入係数!N46*手順⑤!N$53</f>
        <v>0</v>
      </c>
      <c r="O46" s="186">
        <f>投入係数!O46*手順⑤!O$53</f>
        <v>0</v>
      </c>
      <c r="P46" s="186">
        <f>投入係数!P46*手順⑤!P$53</f>
        <v>0</v>
      </c>
      <c r="Q46" s="186">
        <f>投入係数!Q46*手順⑤!Q$53</f>
        <v>0</v>
      </c>
      <c r="R46" s="186">
        <f>投入係数!R46*手順⑤!R$53</f>
        <v>0</v>
      </c>
      <c r="S46" s="186">
        <f>投入係数!S46*手順⑤!S$53</f>
        <v>0</v>
      </c>
      <c r="T46" s="186">
        <f>投入係数!T46*手順⑤!T$53</f>
        <v>0</v>
      </c>
      <c r="U46" s="186">
        <f>投入係数!U46*手順⑤!U$53</f>
        <v>0</v>
      </c>
      <c r="V46" s="186">
        <f>投入係数!V46*手順⑤!V$53</f>
        <v>0</v>
      </c>
      <c r="W46" s="186">
        <f>投入係数!W46*手順⑤!W$53</f>
        <v>0</v>
      </c>
      <c r="X46" s="186">
        <f>投入係数!X46*手順⑤!X$53</f>
        <v>0</v>
      </c>
      <c r="Y46" s="186">
        <f>投入係数!Y46*手順⑤!Y$53</f>
        <v>0</v>
      </c>
      <c r="Z46" s="186">
        <f>投入係数!Z46*手順⑤!Z$53</f>
        <v>0</v>
      </c>
      <c r="AA46" s="186">
        <f>投入係数!AA46*手順⑤!AA$53</f>
        <v>0</v>
      </c>
      <c r="AB46" s="186">
        <f>投入係数!AB46*手順⑤!AB$53</f>
        <v>0</v>
      </c>
      <c r="AC46" s="186">
        <f>投入係数!AC46*手順⑤!AC$53</f>
        <v>0</v>
      </c>
      <c r="AD46" s="186">
        <f>投入係数!AD46*手順⑤!AD$53</f>
        <v>0</v>
      </c>
      <c r="AE46" s="186">
        <f>投入係数!AE46*手順⑤!AE$53</f>
        <v>0</v>
      </c>
      <c r="AF46" s="186">
        <f>投入係数!AF46*手順⑤!AF$53</f>
        <v>0</v>
      </c>
      <c r="AG46" s="186">
        <f>投入係数!AG46*手順⑤!AG$53</f>
        <v>0</v>
      </c>
      <c r="AH46" s="186">
        <f>投入係数!AH46*手順⑤!AH$53</f>
        <v>0</v>
      </c>
      <c r="AI46" s="186">
        <f>投入係数!AI46*手順⑤!AI$53</f>
        <v>0</v>
      </c>
      <c r="AJ46" s="186">
        <f>投入係数!AJ46*手順⑤!AJ$53</f>
        <v>0</v>
      </c>
      <c r="AK46" s="186">
        <f>投入係数!AK46*手順⑤!AK$53</f>
        <v>0</v>
      </c>
      <c r="AL46" s="186">
        <f>投入係数!AL46*手順⑤!AL$53</f>
        <v>0</v>
      </c>
      <c r="AM46" s="186">
        <f>投入係数!AM46*手順⑤!AM$53</f>
        <v>0</v>
      </c>
      <c r="AN46" s="186">
        <f>投入係数!AN46*手順⑤!AN$53</f>
        <v>0</v>
      </c>
      <c r="AO46" s="186">
        <f>投入係数!AO46*手順⑤!AO$53</f>
        <v>0</v>
      </c>
      <c r="AP46" s="186">
        <f>投入係数!AP46*手順⑤!AP$53</f>
        <v>0</v>
      </c>
      <c r="AQ46" s="170">
        <f t="shared" si="0"/>
        <v>0</v>
      </c>
    </row>
    <row r="47" spans="2:43" ht="16.5" customHeight="1">
      <c r="B47" s="278" t="s">
        <v>535</v>
      </c>
      <c r="C47" s="279" t="s">
        <v>30</v>
      </c>
      <c r="D47" s="273">
        <f>投入係数!D47*手順⑤!D$53</f>
        <v>0</v>
      </c>
      <c r="E47" s="186">
        <f>投入係数!E47*手順⑤!E$53</f>
        <v>0</v>
      </c>
      <c r="F47" s="186">
        <f>投入係数!F47*手順⑤!F$53</f>
        <v>0</v>
      </c>
      <c r="G47" s="186">
        <f>投入係数!G47*手順⑤!G$53</f>
        <v>0</v>
      </c>
      <c r="H47" s="186">
        <f>投入係数!H47*手順⑤!H$53</f>
        <v>0</v>
      </c>
      <c r="I47" s="186">
        <f>投入係数!I47*手順⑤!I$53</f>
        <v>0</v>
      </c>
      <c r="J47" s="186">
        <f>投入係数!J47*手順⑤!J$53</f>
        <v>0</v>
      </c>
      <c r="K47" s="186">
        <f>投入係数!K47*手順⑤!K$53</f>
        <v>0</v>
      </c>
      <c r="L47" s="186">
        <f>投入係数!L47*手順⑤!L$53</f>
        <v>0</v>
      </c>
      <c r="M47" s="186">
        <f>投入係数!M47*手順⑤!M$53</f>
        <v>0</v>
      </c>
      <c r="N47" s="186">
        <f>投入係数!N47*手順⑤!N$53</f>
        <v>0</v>
      </c>
      <c r="O47" s="186">
        <f>投入係数!O47*手順⑤!O$53</f>
        <v>0</v>
      </c>
      <c r="P47" s="186">
        <f>投入係数!P47*手順⑤!P$53</f>
        <v>0</v>
      </c>
      <c r="Q47" s="186">
        <f>投入係数!Q47*手順⑤!Q$53</f>
        <v>0</v>
      </c>
      <c r="R47" s="186">
        <f>投入係数!R47*手順⑤!R$53</f>
        <v>0</v>
      </c>
      <c r="S47" s="186">
        <f>投入係数!S47*手順⑤!S$53</f>
        <v>0</v>
      </c>
      <c r="T47" s="186">
        <f>投入係数!T47*手順⑤!T$53</f>
        <v>0</v>
      </c>
      <c r="U47" s="186">
        <f>投入係数!U47*手順⑤!U$53</f>
        <v>0</v>
      </c>
      <c r="V47" s="186">
        <f>投入係数!V47*手順⑤!V$53</f>
        <v>0</v>
      </c>
      <c r="W47" s="186">
        <f>投入係数!W47*手順⑤!W$53</f>
        <v>0</v>
      </c>
      <c r="X47" s="186">
        <f>投入係数!X47*手順⑤!X$53</f>
        <v>0</v>
      </c>
      <c r="Y47" s="186">
        <f>投入係数!Y47*手順⑤!Y$53</f>
        <v>0</v>
      </c>
      <c r="Z47" s="186">
        <f>投入係数!Z47*手順⑤!Z$53</f>
        <v>0</v>
      </c>
      <c r="AA47" s="186">
        <f>投入係数!AA47*手順⑤!AA$53</f>
        <v>0</v>
      </c>
      <c r="AB47" s="186">
        <f>投入係数!AB47*手順⑤!AB$53</f>
        <v>0</v>
      </c>
      <c r="AC47" s="186">
        <f>投入係数!AC47*手順⑤!AC$53</f>
        <v>0</v>
      </c>
      <c r="AD47" s="186">
        <f>投入係数!AD47*手順⑤!AD$53</f>
        <v>0</v>
      </c>
      <c r="AE47" s="186">
        <f>投入係数!AE47*手順⑤!AE$53</f>
        <v>0</v>
      </c>
      <c r="AF47" s="186">
        <f>投入係数!AF47*手順⑤!AF$53</f>
        <v>0</v>
      </c>
      <c r="AG47" s="186">
        <f>投入係数!AG47*手順⑤!AG$53</f>
        <v>0</v>
      </c>
      <c r="AH47" s="186">
        <f>投入係数!AH47*手順⑤!AH$53</f>
        <v>0</v>
      </c>
      <c r="AI47" s="186">
        <f>投入係数!AI47*手順⑤!AI$53</f>
        <v>0</v>
      </c>
      <c r="AJ47" s="186">
        <f>投入係数!AJ47*手順⑤!AJ$53</f>
        <v>0</v>
      </c>
      <c r="AK47" s="186">
        <f>投入係数!AK47*手順⑤!AK$53</f>
        <v>0</v>
      </c>
      <c r="AL47" s="186">
        <f>投入係数!AL47*手順⑤!AL$53</f>
        <v>0</v>
      </c>
      <c r="AM47" s="186">
        <f>投入係数!AM47*手順⑤!AM$53</f>
        <v>0</v>
      </c>
      <c r="AN47" s="186">
        <f>投入係数!AN47*手順⑤!AN$53</f>
        <v>0</v>
      </c>
      <c r="AO47" s="186">
        <f>投入係数!AO47*手順⑤!AO$53</f>
        <v>0</v>
      </c>
      <c r="AP47" s="186">
        <f>投入係数!AP47*手順⑤!AP$53</f>
        <v>0</v>
      </c>
      <c r="AQ47" s="170">
        <f t="shared" si="0"/>
        <v>0</v>
      </c>
    </row>
    <row r="48" spans="2:43" ht="16.5" customHeight="1">
      <c r="B48" s="278" t="s">
        <v>536</v>
      </c>
      <c r="C48" s="279" t="s">
        <v>32</v>
      </c>
      <c r="D48" s="273">
        <f>投入係数!D48*手順⑤!D$53</f>
        <v>0</v>
      </c>
      <c r="E48" s="186">
        <f>投入係数!E48*手順⑤!E$53</f>
        <v>0</v>
      </c>
      <c r="F48" s="186">
        <f>投入係数!F48*手順⑤!F$53</f>
        <v>0</v>
      </c>
      <c r="G48" s="186">
        <f>投入係数!G48*手順⑤!G$53</f>
        <v>0</v>
      </c>
      <c r="H48" s="186">
        <f>投入係数!H48*手順⑤!H$53</f>
        <v>0</v>
      </c>
      <c r="I48" s="186">
        <f>投入係数!I48*手順⑤!I$53</f>
        <v>0</v>
      </c>
      <c r="J48" s="186">
        <f>投入係数!J48*手順⑤!J$53</f>
        <v>0</v>
      </c>
      <c r="K48" s="186">
        <f>投入係数!K48*手順⑤!K$53</f>
        <v>0</v>
      </c>
      <c r="L48" s="186">
        <f>投入係数!L48*手順⑤!L$53</f>
        <v>0</v>
      </c>
      <c r="M48" s="186">
        <f>投入係数!M48*手順⑤!M$53</f>
        <v>0</v>
      </c>
      <c r="N48" s="186">
        <f>投入係数!N48*手順⑤!N$53</f>
        <v>0</v>
      </c>
      <c r="O48" s="186">
        <f>投入係数!O48*手順⑤!O$53</f>
        <v>0</v>
      </c>
      <c r="P48" s="186">
        <f>投入係数!P48*手順⑤!P$53</f>
        <v>0</v>
      </c>
      <c r="Q48" s="186">
        <f>投入係数!Q48*手順⑤!Q$53</f>
        <v>0</v>
      </c>
      <c r="R48" s="186">
        <f>投入係数!R48*手順⑤!R$53</f>
        <v>0</v>
      </c>
      <c r="S48" s="186">
        <f>投入係数!S48*手順⑤!S$53</f>
        <v>0</v>
      </c>
      <c r="T48" s="186">
        <f>投入係数!T48*手順⑤!T$53</f>
        <v>0</v>
      </c>
      <c r="U48" s="186">
        <f>投入係数!U48*手順⑤!U$53</f>
        <v>0</v>
      </c>
      <c r="V48" s="186">
        <f>投入係数!V48*手順⑤!V$53</f>
        <v>0</v>
      </c>
      <c r="W48" s="186">
        <f>投入係数!W48*手順⑤!W$53</f>
        <v>0</v>
      </c>
      <c r="X48" s="186">
        <f>投入係数!X48*手順⑤!X$53</f>
        <v>0</v>
      </c>
      <c r="Y48" s="186">
        <f>投入係数!Y48*手順⑤!Y$53</f>
        <v>0</v>
      </c>
      <c r="Z48" s="186">
        <f>投入係数!Z48*手順⑤!Z$53</f>
        <v>0</v>
      </c>
      <c r="AA48" s="186">
        <f>投入係数!AA48*手順⑤!AA$53</f>
        <v>0</v>
      </c>
      <c r="AB48" s="186">
        <f>投入係数!AB48*手順⑤!AB$53</f>
        <v>0</v>
      </c>
      <c r="AC48" s="186">
        <f>投入係数!AC48*手順⑤!AC$53</f>
        <v>0</v>
      </c>
      <c r="AD48" s="186">
        <f>投入係数!AD48*手順⑤!AD$53</f>
        <v>0</v>
      </c>
      <c r="AE48" s="186">
        <f>投入係数!AE48*手順⑤!AE$53</f>
        <v>0</v>
      </c>
      <c r="AF48" s="186">
        <f>投入係数!AF48*手順⑤!AF$53</f>
        <v>0</v>
      </c>
      <c r="AG48" s="186">
        <f>投入係数!AG48*手順⑤!AG$53</f>
        <v>0</v>
      </c>
      <c r="AH48" s="186">
        <f>投入係数!AH48*手順⑤!AH$53</f>
        <v>0</v>
      </c>
      <c r="AI48" s="186">
        <f>投入係数!AI48*手順⑤!AI$53</f>
        <v>0</v>
      </c>
      <c r="AJ48" s="186">
        <f>投入係数!AJ48*手順⑤!AJ$53</f>
        <v>0</v>
      </c>
      <c r="AK48" s="186">
        <f>投入係数!AK48*手順⑤!AK$53</f>
        <v>0</v>
      </c>
      <c r="AL48" s="186">
        <f>投入係数!AL48*手順⑤!AL$53</f>
        <v>0</v>
      </c>
      <c r="AM48" s="186">
        <f>投入係数!AM48*手順⑤!AM$53</f>
        <v>0</v>
      </c>
      <c r="AN48" s="186">
        <f>投入係数!AN48*手順⑤!AN$53</f>
        <v>0</v>
      </c>
      <c r="AO48" s="186">
        <f>投入係数!AO48*手順⑤!AO$53</f>
        <v>0</v>
      </c>
      <c r="AP48" s="186">
        <f>投入係数!AP48*手順⑤!AP$53</f>
        <v>0</v>
      </c>
      <c r="AQ48" s="170">
        <f t="shared" si="0"/>
        <v>0</v>
      </c>
    </row>
    <row r="49" spans="2:43" ht="16.5" customHeight="1">
      <c r="B49" s="278" t="s">
        <v>537</v>
      </c>
      <c r="C49" s="279" t="s">
        <v>33</v>
      </c>
      <c r="D49" s="273">
        <f>投入係数!D49*手順⑤!D$53</f>
        <v>0</v>
      </c>
      <c r="E49" s="186">
        <f>投入係数!E49*手順⑤!E$53</f>
        <v>0</v>
      </c>
      <c r="F49" s="186">
        <f>投入係数!F49*手順⑤!F$53</f>
        <v>0</v>
      </c>
      <c r="G49" s="186">
        <f>投入係数!G49*手順⑤!G$53</f>
        <v>0</v>
      </c>
      <c r="H49" s="186">
        <f>投入係数!H49*手順⑤!H$53</f>
        <v>0</v>
      </c>
      <c r="I49" s="186">
        <f>投入係数!I49*手順⑤!I$53</f>
        <v>0</v>
      </c>
      <c r="J49" s="186">
        <f>投入係数!J49*手順⑤!J$53</f>
        <v>0</v>
      </c>
      <c r="K49" s="186">
        <f>投入係数!K49*手順⑤!K$53</f>
        <v>0</v>
      </c>
      <c r="L49" s="186">
        <f>投入係数!L49*手順⑤!L$53</f>
        <v>0</v>
      </c>
      <c r="M49" s="186">
        <f>投入係数!M49*手順⑤!M$53</f>
        <v>0</v>
      </c>
      <c r="N49" s="186">
        <f>投入係数!N49*手順⑤!N$53</f>
        <v>0</v>
      </c>
      <c r="O49" s="186">
        <f>投入係数!O49*手順⑤!O$53</f>
        <v>0</v>
      </c>
      <c r="P49" s="186">
        <f>投入係数!P49*手順⑤!P$53</f>
        <v>0</v>
      </c>
      <c r="Q49" s="186">
        <f>投入係数!Q49*手順⑤!Q$53</f>
        <v>0</v>
      </c>
      <c r="R49" s="186">
        <f>投入係数!R49*手順⑤!R$53</f>
        <v>0</v>
      </c>
      <c r="S49" s="186">
        <f>投入係数!S49*手順⑤!S$53</f>
        <v>0</v>
      </c>
      <c r="T49" s="186">
        <f>投入係数!T49*手順⑤!T$53</f>
        <v>0</v>
      </c>
      <c r="U49" s="186">
        <f>投入係数!U49*手順⑤!U$53</f>
        <v>0</v>
      </c>
      <c r="V49" s="186">
        <f>投入係数!V49*手順⑤!V$53</f>
        <v>0</v>
      </c>
      <c r="W49" s="186">
        <f>投入係数!W49*手順⑤!W$53</f>
        <v>0</v>
      </c>
      <c r="X49" s="186">
        <f>投入係数!X49*手順⑤!X$53</f>
        <v>0</v>
      </c>
      <c r="Y49" s="186">
        <f>投入係数!Y49*手順⑤!Y$53</f>
        <v>0</v>
      </c>
      <c r="Z49" s="186">
        <f>投入係数!Z49*手順⑤!Z$53</f>
        <v>0</v>
      </c>
      <c r="AA49" s="186">
        <f>投入係数!AA49*手順⑤!AA$53</f>
        <v>0</v>
      </c>
      <c r="AB49" s="186">
        <f>投入係数!AB49*手順⑤!AB$53</f>
        <v>0</v>
      </c>
      <c r="AC49" s="186">
        <f>投入係数!AC49*手順⑤!AC$53</f>
        <v>0</v>
      </c>
      <c r="AD49" s="186">
        <f>投入係数!AD49*手順⑤!AD$53</f>
        <v>0</v>
      </c>
      <c r="AE49" s="186">
        <f>投入係数!AE49*手順⑤!AE$53</f>
        <v>0</v>
      </c>
      <c r="AF49" s="186">
        <f>投入係数!AF49*手順⑤!AF$53</f>
        <v>0</v>
      </c>
      <c r="AG49" s="186">
        <f>投入係数!AG49*手順⑤!AG$53</f>
        <v>0</v>
      </c>
      <c r="AH49" s="186">
        <f>投入係数!AH49*手順⑤!AH$53</f>
        <v>0</v>
      </c>
      <c r="AI49" s="186">
        <f>投入係数!AI49*手順⑤!AI$53</f>
        <v>0</v>
      </c>
      <c r="AJ49" s="186">
        <f>投入係数!AJ49*手順⑤!AJ$53</f>
        <v>0</v>
      </c>
      <c r="AK49" s="186">
        <f>投入係数!AK49*手順⑤!AK$53</f>
        <v>0</v>
      </c>
      <c r="AL49" s="186">
        <f>投入係数!AL49*手順⑤!AL$53</f>
        <v>0</v>
      </c>
      <c r="AM49" s="186">
        <f>投入係数!AM49*手順⑤!AM$53</f>
        <v>0</v>
      </c>
      <c r="AN49" s="186">
        <f>投入係数!AN49*手順⑤!AN$53</f>
        <v>0</v>
      </c>
      <c r="AO49" s="186">
        <f>投入係数!AO49*手順⑤!AO$53</f>
        <v>0</v>
      </c>
      <c r="AP49" s="186">
        <f>投入係数!AP49*手順⑤!AP$53</f>
        <v>0</v>
      </c>
      <c r="AQ49" s="170">
        <f t="shared" si="0"/>
        <v>0</v>
      </c>
    </row>
    <row r="50" spans="2:43" ht="16.5" customHeight="1">
      <c r="B50" s="278" t="s">
        <v>538</v>
      </c>
      <c r="C50" s="956" t="s">
        <v>539</v>
      </c>
      <c r="D50" s="273">
        <f>投入係数!D50*手順⑤!D$53</f>
        <v>0</v>
      </c>
      <c r="E50" s="186">
        <f>投入係数!E50*手順⑤!E$53</f>
        <v>0</v>
      </c>
      <c r="F50" s="186">
        <f>投入係数!F50*手順⑤!F$53</f>
        <v>0</v>
      </c>
      <c r="G50" s="186">
        <f>投入係数!G50*手順⑤!G$53</f>
        <v>0</v>
      </c>
      <c r="H50" s="186">
        <f>投入係数!H50*手順⑤!H$53</f>
        <v>0</v>
      </c>
      <c r="I50" s="186">
        <f>投入係数!I50*手順⑤!I$53</f>
        <v>0</v>
      </c>
      <c r="J50" s="186">
        <f>投入係数!J50*手順⑤!J$53</f>
        <v>0</v>
      </c>
      <c r="K50" s="186">
        <f>投入係数!K50*手順⑤!K$53</f>
        <v>0</v>
      </c>
      <c r="L50" s="186">
        <f>投入係数!L50*手順⑤!L$53</f>
        <v>0</v>
      </c>
      <c r="M50" s="186">
        <f>投入係数!M50*手順⑤!M$53</f>
        <v>0</v>
      </c>
      <c r="N50" s="186">
        <f>投入係数!N50*手順⑤!N$53</f>
        <v>0</v>
      </c>
      <c r="O50" s="186">
        <f>投入係数!O50*手順⑤!O$53</f>
        <v>0</v>
      </c>
      <c r="P50" s="186">
        <f>投入係数!P50*手順⑤!P$53</f>
        <v>0</v>
      </c>
      <c r="Q50" s="186">
        <f>投入係数!Q50*手順⑤!Q$53</f>
        <v>0</v>
      </c>
      <c r="R50" s="186">
        <f>投入係数!R50*手順⑤!R$53</f>
        <v>0</v>
      </c>
      <c r="S50" s="186">
        <f>投入係数!S50*手順⑤!S$53</f>
        <v>0</v>
      </c>
      <c r="T50" s="186">
        <f>投入係数!T50*手順⑤!T$53</f>
        <v>0</v>
      </c>
      <c r="U50" s="186">
        <f>投入係数!U50*手順⑤!U$53</f>
        <v>0</v>
      </c>
      <c r="V50" s="186">
        <f>投入係数!V50*手順⑤!V$53</f>
        <v>0</v>
      </c>
      <c r="W50" s="186">
        <f>投入係数!W50*手順⑤!W$53</f>
        <v>0</v>
      </c>
      <c r="X50" s="186">
        <f>投入係数!X50*手順⑤!X$53</f>
        <v>0</v>
      </c>
      <c r="Y50" s="186">
        <f>投入係数!Y50*手順⑤!Y$53</f>
        <v>0</v>
      </c>
      <c r="Z50" s="186">
        <f>投入係数!Z50*手順⑤!Z$53</f>
        <v>0</v>
      </c>
      <c r="AA50" s="186">
        <f>投入係数!AA50*手順⑤!AA$53</f>
        <v>0</v>
      </c>
      <c r="AB50" s="186">
        <f>投入係数!AB50*手順⑤!AB$53</f>
        <v>0</v>
      </c>
      <c r="AC50" s="186">
        <f>投入係数!AC50*手順⑤!AC$53</f>
        <v>0</v>
      </c>
      <c r="AD50" s="186">
        <f>投入係数!AD50*手順⑤!AD$53</f>
        <v>0</v>
      </c>
      <c r="AE50" s="186">
        <f>投入係数!AE50*手順⑤!AE$53</f>
        <v>0</v>
      </c>
      <c r="AF50" s="186">
        <f>投入係数!AF50*手順⑤!AF$53</f>
        <v>0</v>
      </c>
      <c r="AG50" s="186">
        <f>投入係数!AG50*手順⑤!AG$53</f>
        <v>0</v>
      </c>
      <c r="AH50" s="186">
        <f>投入係数!AH50*手順⑤!AH$53</f>
        <v>0</v>
      </c>
      <c r="AI50" s="186">
        <f>投入係数!AI50*手順⑤!AI$53</f>
        <v>0</v>
      </c>
      <c r="AJ50" s="186">
        <f>投入係数!AJ50*手順⑤!AJ$53</f>
        <v>0</v>
      </c>
      <c r="AK50" s="186">
        <f>投入係数!AK50*手順⑤!AK$53</f>
        <v>0</v>
      </c>
      <c r="AL50" s="186">
        <f>投入係数!AL50*手順⑤!AL$53</f>
        <v>0</v>
      </c>
      <c r="AM50" s="186">
        <f>投入係数!AM50*手順⑤!AM$53</f>
        <v>0</v>
      </c>
      <c r="AN50" s="186">
        <f>投入係数!AN50*手順⑤!AN$53</f>
        <v>0</v>
      </c>
      <c r="AO50" s="186">
        <f>投入係数!AO50*手順⑤!AO$53</f>
        <v>0</v>
      </c>
      <c r="AP50" s="186">
        <f>投入係数!AP50*手順⑤!AP$53</f>
        <v>0</v>
      </c>
      <c r="AQ50" s="170">
        <f t="shared" si="0"/>
        <v>0</v>
      </c>
    </row>
    <row r="51" spans="2:43" ht="16.5" customHeight="1">
      <c r="B51" s="278" t="s">
        <v>540</v>
      </c>
      <c r="C51" s="279" t="s">
        <v>541</v>
      </c>
      <c r="D51" s="273">
        <f>投入係数!D51*手順⑤!D$53</f>
        <v>0</v>
      </c>
      <c r="E51" s="186">
        <f>投入係数!E51*手順⑤!E$53</f>
        <v>0</v>
      </c>
      <c r="F51" s="186">
        <f>投入係数!F51*手順⑤!F$53</f>
        <v>0</v>
      </c>
      <c r="G51" s="186">
        <f>投入係数!G51*手順⑤!G$53</f>
        <v>0</v>
      </c>
      <c r="H51" s="186">
        <f>投入係数!H51*手順⑤!H$53</f>
        <v>0</v>
      </c>
      <c r="I51" s="186">
        <f>投入係数!I51*手順⑤!I$53</f>
        <v>0</v>
      </c>
      <c r="J51" s="186">
        <f>投入係数!J51*手順⑤!J$53</f>
        <v>0</v>
      </c>
      <c r="K51" s="186">
        <f>投入係数!K51*手順⑤!K$53</f>
        <v>0</v>
      </c>
      <c r="L51" s="186">
        <f>投入係数!L51*手順⑤!L$53</f>
        <v>0</v>
      </c>
      <c r="M51" s="186">
        <f>投入係数!M51*手順⑤!M$53</f>
        <v>0</v>
      </c>
      <c r="N51" s="186">
        <f>投入係数!N51*手順⑤!N$53</f>
        <v>0</v>
      </c>
      <c r="O51" s="186">
        <f>投入係数!O51*手順⑤!O$53</f>
        <v>0</v>
      </c>
      <c r="P51" s="186">
        <f>投入係数!P51*手順⑤!P$53</f>
        <v>0</v>
      </c>
      <c r="Q51" s="186">
        <f>投入係数!Q51*手順⑤!Q$53</f>
        <v>0</v>
      </c>
      <c r="R51" s="186">
        <f>投入係数!R51*手順⑤!R$53</f>
        <v>0</v>
      </c>
      <c r="S51" s="186">
        <f>投入係数!S51*手順⑤!S$53</f>
        <v>0</v>
      </c>
      <c r="T51" s="186">
        <f>投入係数!T51*手順⑤!T$53</f>
        <v>0</v>
      </c>
      <c r="U51" s="186">
        <f>投入係数!U51*手順⑤!U$53</f>
        <v>0</v>
      </c>
      <c r="V51" s="186">
        <f>投入係数!V51*手順⑤!V$53</f>
        <v>0</v>
      </c>
      <c r="W51" s="186">
        <f>投入係数!W51*手順⑤!W$53</f>
        <v>0</v>
      </c>
      <c r="X51" s="186">
        <f>投入係数!X51*手順⑤!X$53</f>
        <v>0</v>
      </c>
      <c r="Y51" s="186">
        <f>投入係数!Y51*手順⑤!Y$53</f>
        <v>0</v>
      </c>
      <c r="Z51" s="186">
        <f>投入係数!Z51*手順⑤!Z$53</f>
        <v>0</v>
      </c>
      <c r="AA51" s="186">
        <f>投入係数!AA51*手順⑤!AA$53</f>
        <v>0</v>
      </c>
      <c r="AB51" s="186">
        <f>投入係数!AB51*手順⑤!AB$53</f>
        <v>0</v>
      </c>
      <c r="AC51" s="186">
        <f>投入係数!AC51*手順⑤!AC$53</f>
        <v>0</v>
      </c>
      <c r="AD51" s="186">
        <f>投入係数!AD51*手順⑤!AD$53</f>
        <v>0</v>
      </c>
      <c r="AE51" s="186">
        <f>投入係数!AE51*手順⑤!AE$53</f>
        <v>0</v>
      </c>
      <c r="AF51" s="186">
        <f>投入係数!AF51*手順⑤!AF$53</f>
        <v>0</v>
      </c>
      <c r="AG51" s="186">
        <f>投入係数!AG51*手順⑤!AG$53</f>
        <v>0</v>
      </c>
      <c r="AH51" s="186">
        <f>投入係数!AH51*手順⑤!AH$53</f>
        <v>0</v>
      </c>
      <c r="AI51" s="186">
        <f>投入係数!AI51*手順⑤!AI$53</f>
        <v>0</v>
      </c>
      <c r="AJ51" s="186">
        <f>投入係数!AJ51*手順⑤!AJ$53</f>
        <v>0</v>
      </c>
      <c r="AK51" s="186">
        <f>投入係数!AK51*手順⑤!AK$53</f>
        <v>0</v>
      </c>
      <c r="AL51" s="186">
        <f>投入係数!AL51*手順⑤!AL$53</f>
        <v>0</v>
      </c>
      <c r="AM51" s="186">
        <f>投入係数!AM51*手順⑤!AM$53</f>
        <v>0</v>
      </c>
      <c r="AN51" s="186">
        <f>投入係数!AN51*手順⑤!AN$53</f>
        <v>0</v>
      </c>
      <c r="AO51" s="186">
        <f>投入係数!AO51*手順⑤!AO$53</f>
        <v>0</v>
      </c>
      <c r="AP51" s="186">
        <f>投入係数!AP51*手順⑤!AP$53</f>
        <v>0</v>
      </c>
      <c r="AQ51" s="170">
        <f t="shared" si="0"/>
        <v>0</v>
      </c>
    </row>
    <row r="52" spans="2:43" ht="16.5" customHeight="1">
      <c r="B52" s="280" t="s">
        <v>542</v>
      </c>
      <c r="C52" s="281" t="s">
        <v>34</v>
      </c>
      <c r="D52" s="276">
        <f>SUM(D46:D51)</f>
        <v>0</v>
      </c>
      <c r="E52" s="277">
        <f t="shared" ref="E52:AP52" si="2">SUM(E46:E51)</f>
        <v>0</v>
      </c>
      <c r="F52" s="277">
        <f t="shared" si="2"/>
        <v>0</v>
      </c>
      <c r="G52" s="277">
        <f t="shared" si="2"/>
        <v>0</v>
      </c>
      <c r="H52" s="277">
        <f t="shared" si="2"/>
        <v>0</v>
      </c>
      <c r="I52" s="277">
        <f t="shared" si="2"/>
        <v>0</v>
      </c>
      <c r="J52" s="277">
        <f t="shared" si="2"/>
        <v>0</v>
      </c>
      <c r="K52" s="277">
        <f t="shared" si="2"/>
        <v>0</v>
      </c>
      <c r="L52" s="277">
        <f t="shared" si="2"/>
        <v>0</v>
      </c>
      <c r="M52" s="277">
        <f t="shared" si="2"/>
        <v>0</v>
      </c>
      <c r="N52" s="277">
        <f t="shared" si="2"/>
        <v>0</v>
      </c>
      <c r="O52" s="277">
        <f t="shared" si="2"/>
        <v>0</v>
      </c>
      <c r="P52" s="277">
        <f t="shared" si="2"/>
        <v>0</v>
      </c>
      <c r="Q52" s="277">
        <f t="shared" si="2"/>
        <v>0</v>
      </c>
      <c r="R52" s="277">
        <f t="shared" si="2"/>
        <v>0</v>
      </c>
      <c r="S52" s="277">
        <f t="shared" si="2"/>
        <v>0</v>
      </c>
      <c r="T52" s="277">
        <f t="shared" si="2"/>
        <v>0</v>
      </c>
      <c r="U52" s="277">
        <f t="shared" si="2"/>
        <v>0</v>
      </c>
      <c r="V52" s="277">
        <f t="shared" si="2"/>
        <v>0</v>
      </c>
      <c r="W52" s="277">
        <f t="shared" si="2"/>
        <v>0</v>
      </c>
      <c r="X52" s="277">
        <f t="shared" si="2"/>
        <v>0</v>
      </c>
      <c r="Y52" s="277">
        <f t="shared" si="2"/>
        <v>0</v>
      </c>
      <c r="Z52" s="277">
        <f t="shared" si="2"/>
        <v>0</v>
      </c>
      <c r="AA52" s="277">
        <f t="shared" si="2"/>
        <v>0</v>
      </c>
      <c r="AB52" s="277">
        <f t="shared" si="2"/>
        <v>0</v>
      </c>
      <c r="AC52" s="277">
        <f t="shared" si="2"/>
        <v>0</v>
      </c>
      <c r="AD52" s="277">
        <f t="shared" si="2"/>
        <v>0</v>
      </c>
      <c r="AE52" s="277">
        <f t="shared" si="2"/>
        <v>0</v>
      </c>
      <c r="AF52" s="277">
        <f t="shared" si="2"/>
        <v>0</v>
      </c>
      <c r="AG52" s="277">
        <f t="shared" si="2"/>
        <v>0</v>
      </c>
      <c r="AH52" s="277">
        <f t="shared" si="2"/>
        <v>0</v>
      </c>
      <c r="AI52" s="277">
        <f t="shared" si="2"/>
        <v>0</v>
      </c>
      <c r="AJ52" s="277">
        <f t="shared" si="2"/>
        <v>0</v>
      </c>
      <c r="AK52" s="277">
        <f t="shared" si="2"/>
        <v>0</v>
      </c>
      <c r="AL52" s="277">
        <f t="shared" si="2"/>
        <v>0</v>
      </c>
      <c r="AM52" s="277">
        <f t="shared" si="2"/>
        <v>0</v>
      </c>
      <c r="AN52" s="277">
        <f t="shared" si="2"/>
        <v>0</v>
      </c>
      <c r="AO52" s="277">
        <f t="shared" si="2"/>
        <v>0</v>
      </c>
      <c r="AP52" s="277">
        <f t="shared" si="2"/>
        <v>0</v>
      </c>
      <c r="AQ52" s="256">
        <f t="shared" si="0"/>
        <v>0</v>
      </c>
    </row>
    <row r="53" spans="2:43" ht="16.5" customHeight="1">
      <c r="B53" s="282" t="s">
        <v>543</v>
      </c>
      <c r="C53" s="283" t="s">
        <v>26</v>
      </c>
      <c r="D53" s="284">
        <f t="array" ref="D53:AP53">TRANSPOSE(★波及効果計算ｼｰﾄ!E8:E46)</f>
        <v>0</v>
      </c>
      <c r="E53" s="285">
        <v>0</v>
      </c>
      <c r="F53" s="285">
        <v>0</v>
      </c>
      <c r="G53" s="285">
        <v>0</v>
      </c>
      <c r="H53" s="285">
        <v>0</v>
      </c>
      <c r="I53" s="285">
        <v>0</v>
      </c>
      <c r="J53" s="285">
        <v>0</v>
      </c>
      <c r="K53" s="285">
        <v>0</v>
      </c>
      <c r="L53" s="285">
        <v>0</v>
      </c>
      <c r="M53" s="285">
        <v>0</v>
      </c>
      <c r="N53" s="285">
        <v>0</v>
      </c>
      <c r="O53" s="285">
        <v>0</v>
      </c>
      <c r="P53" s="285">
        <v>0</v>
      </c>
      <c r="Q53" s="285">
        <v>0</v>
      </c>
      <c r="R53" s="285">
        <v>0</v>
      </c>
      <c r="S53" s="285">
        <v>0</v>
      </c>
      <c r="T53" s="285">
        <v>0</v>
      </c>
      <c r="U53" s="285">
        <v>0</v>
      </c>
      <c r="V53" s="285">
        <v>0</v>
      </c>
      <c r="W53" s="285">
        <v>0</v>
      </c>
      <c r="X53" s="285">
        <v>0</v>
      </c>
      <c r="Y53" s="285">
        <v>0</v>
      </c>
      <c r="Z53" s="285">
        <v>0</v>
      </c>
      <c r="AA53" s="285">
        <v>0</v>
      </c>
      <c r="AB53" s="285">
        <v>0</v>
      </c>
      <c r="AC53" s="285">
        <v>0</v>
      </c>
      <c r="AD53" s="285">
        <v>0</v>
      </c>
      <c r="AE53" s="285">
        <v>0</v>
      </c>
      <c r="AF53" s="285">
        <v>0</v>
      </c>
      <c r="AG53" s="285">
        <v>0</v>
      </c>
      <c r="AH53" s="285">
        <v>0</v>
      </c>
      <c r="AI53" s="285">
        <v>0</v>
      </c>
      <c r="AJ53" s="285">
        <v>0</v>
      </c>
      <c r="AK53" s="285">
        <v>0</v>
      </c>
      <c r="AL53" s="285">
        <v>0</v>
      </c>
      <c r="AM53" s="285">
        <v>0</v>
      </c>
      <c r="AN53" s="285">
        <v>0</v>
      </c>
      <c r="AO53" s="285">
        <v>0</v>
      </c>
      <c r="AP53" s="285">
        <v>0</v>
      </c>
      <c r="AQ53" s="319">
        <f t="shared" si="0"/>
        <v>0</v>
      </c>
    </row>
  </sheetData>
  <sheetProtection sheet="1" objects="1" scenarios="1" selectLockedCells="1" selectUnlockedCells="1"/>
  <mergeCells count="2">
    <mergeCell ref="B4:C5"/>
    <mergeCell ref="B2:C2"/>
  </mergeCells>
  <phoneticPr fontId="10"/>
  <pageMargins left="0.78740157480314965" right="0.78740157480314965" top="0.78740157480314965" bottom="0.78740157480314965" header="0" footer="0.19685039370078741"/>
  <pageSetup paperSize="8" scale="83" orientation="landscape" useFirstPageNumber="1" r:id="rId1"/>
  <headerFooter alignWithMargins="0">
    <oddFooter>&amp;C&amp;P / 2 ﾍﾟｰｼﾞ</oddFooter>
  </headerFooter>
  <colBreaks count="1" manualBreakCount="1">
    <brk id="21" min="1" max="49"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249977111117893"/>
  </sheetPr>
  <dimension ref="B2:X44"/>
  <sheetViews>
    <sheetView showGridLines="0" view="pageBreakPreview" topLeftCell="A19" zoomScale="115" zoomScaleNormal="100" zoomScaleSheetLayoutView="115" workbookViewId="0">
      <selection activeCell="D8" sqref="D8"/>
    </sheetView>
  </sheetViews>
  <sheetFormatPr defaultColWidth="10.125" defaultRowHeight="15" customHeight="1"/>
  <cols>
    <col min="1" max="1" width="1.625" style="199" customWidth="1"/>
    <col min="2" max="2" width="4.625" style="199" customWidth="1"/>
    <col min="3" max="3" width="27.25" style="199" bestFit="1" customWidth="1"/>
    <col min="4" max="4" width="10.625" style="199" customWidth="1"/>
    <col min="5" max="18" width="10.125" style="199" customWidth="1"/>
    <col min="19" max="24" width="10.125" style="199" hidden="1" customWidth="1"/>
    <col min="25" max="16384" width="10.125" style="199"/>
  </cols>
  <sheetData>
    <row r="2" spans="2:24" ht="20.25" customHeight="1">
      <c r="B2" s="1241" t="s">
        <v>106</v>
      </c>
      <c r="C2" s="1242"/>
    </row>
    <row r="3" spans="2:24" ht="18.75" customHeight="1">
      <c r="D3" s="259" t="s">
        <v>0</v>
      </c>
    </row>
    <row r="4" spans="2:24" ht="18.75" customHeight="1">
      <c r="B4" s="1382"/>
      <c r="C4" s="1382"/>
      <c r="D4" s="320"/>
    </row>
    <row r="5" spans="2:24" s="227" customFormat="1" ht="36" customHeight="1">
      <c r="B5" s="1383"/>
      <c r="C5" s="1383"/>
      <c r="D5" s="321" t="s">
        <v>147</v>
      </c>
      <c r="S5" s="295" t="s">
        <v>24</v>
      </c>
      <c r="T5" s="295"/>
      <c r="U5" s="295" t="s">
        <v>25</v>
      </c>
      <c r="V5" s="295"/>
      <c r="W5" s="295" t="s">
        <v>26</v>
      </c>
      <c r="X5" s="296"/>
    </row>
    <row r="6" spans="2:24" ht="18.75" customHeight="1">
      <c r="B6" s="161" t="s">
        <v>1</v>
      </c>
      <c r="C6" s="232" t="s">
        <v>16</v>
      </c>
      <c r="D6" s="322">
        <f t="array" ref="D6:D44">MMULT(開放経済型逆行列係数!D6:AP44,★波及効果計算ｼｰﾄ!I8:I46)</f>
        <v>0</v>
      </c>
      <c r="S6" s="300">
        <v>113706</v>
      </c>
      <c r="T6" s="301" t="s">
        <v>27</v>
      </c>
      <c r="U6" s="300">
        <v>124135</v>
      </c>
      <c r="V6" s="301" t="s">
        <v>27</v>
      </c>
      <c r="W6" s="300">
        <v>237841</v>
      </c>
      <c r="X6" s="301" t="s">
        <v>27</v>
      </c>
    </row>
    <row r="7" spans="2:24" ht="18.75" customHeight="1">
      <c r="B7" s="166" t="s">
        <v>2</v>
      </c>
      <c r="C7" s="234" t="s">
        <v>889</v>
      </c>
      <c r="D7" s="323">
        <v>0</v>
      </c>
      <c r="S7" s="300"/>
      <c r="T7" s="301"/>
      <c r="U7" s="300"/>
      <c r="V7" s="301"/>
      <c r="W7" s="300"/>
      <c r="X7" s="301"/>
    </row>
    <row r="8" spans="2:24" ht="18.75" customHeight="1">
      <c r="B8" s="166" t="s">
        <v>3</v>
      </c>
      <c r="C8" s="234" t="s">
        <v>890</v>
      </c>
      <c r="D8" s="323">
        <v>0</v>
      </c>
      <c r="S8" s="300"/>
      <c r="T8" s="301"/>
      <c r="U8" s="300"/>
      <c r="V8" s="301"/>
      <c r="W8" s="300"/>
      <c r="X8" s="301"/>
    </row>
    <row r="9" spans="2:24" ht="18.75" customHeight="1">
      <c r="B9" s="166" t="s">
        <v>4</v>
      </c>
      <c r="C9" s="234" t="s">
        <v>17</v>
      </c>
      <c r="D9" s="323">
        <v>0</v>
      </c>
      <c r="S9" s="300"/>
      <c r="T9" s="301"/>
      <c r="U9" s="300"/>
      <c r="V9" s="301"/>
      <c r="W9" s="300"/>
      <c r="X9" s="301"/>
    </row>
    <row r="10" spans="2:24" ht="18.75" customHeight="1">
      <c r="B10" s="166" t="s">
        <v>5</v>
      </c>
      <c r="C10" s="234" t="s">
        <v>521</v>
      </c>
      <c r="D10" s="323">
        <v>0</v>
      </c>
      <c r="S10" s="300"/>
      <c r="T10" s="301"/>
      <c r="U10" s="300"/>
      <c r="V10" s="301"/>
      <c r="W10" s="300"/>
      <c r="X10" s="301"/>
    </row>
    <row r="11" spans="2:24" ht="18.75" customHeight="1">
      <c r="B11" s="166" t="s">
        <v>6</v>
      </c>
      <c r="C11" s="234" t="s">
        <v>135</v>
      </c>
      <c r="D11" s="323">
        <v>0</v>
      </c>
      <c r="S11" s="300"/>
      <c r="T11" s="301"/>
      <c r="U11" s="300"/>
      <c r="V11" s="301"/>
      <c r="W11" s="300"/>
      <c r="X11" s="301"/>
    </row>
    <row r="12" spans="2:24" ht="18.75" customHeight="1">
      <c r="B12" s="166" t="s">
        <v>7</v>
      </c>
      <c r="C12" s="236" t="s">
        <v>108</v>
      </c>
      <c r="D12" s="323">
        <v>0</v>
      </c>
      <c r="S12" s="300"/>
      <c r="T12" s="301"/>
      <c r="U12" s="300"/>
      <c r="V12" s="301"/>
      <c r="W12" s="300"/>
      <c r="X12" s="301"/>
    </row>
    <row r="13" spans="2:24" ht="18.75" customHeight="1">
      <c r="B13" s="166" t="s">
        <v>8</v>
      </c>
      <c r="C13" s="234" t="s">
        <v>136</v>
      </c>
      <c r="D13" s="323">
        <v>0</v>
      </c>
      <c r="S13" s="300"/>
      <c r="T13" s="301"/>
      <c r="U13" s="300"/>
      <c r="V13" s="301"/>
      <c r="W13" s="300"/>
      <c r="X13" s="301"/>
    </row>
    <row r="14" spans="2:24" ht="18.75" customHeight="1">
      <c r="B14" s="166" t="s">
        <v>9</v>
      </c>
      <c r="C14" s="236" t="s">
        <v>306</v>
      </c>
      <c r="D14" s="323">
        <v>0</v>
      </c>
      <c r="S14" s="300"/>
      <c r="T14" s="301"/>
      <c r="U14" s="300"/>
      <c r="V14" s="301"/>
      <c r="W14" s="300"/>
      <c r="X14" s="301"/>
    </row>
    <row r="15" spans="2:24" ht="18.75" customHeight="1">
      <c r="B15" s="166" t="s">
        <v>10</v>
      </c>
      <c r="C15" s="236" t="s">
        <v>576</v>
      </c>
      <c r="D15" s="323">
        <v>0</v>
      </c>
      <c r="S15" s="300"/>
      <c r="T15" s="301"/>
      <c r="U15" s="300"/>
      <c r="V15" s="301"/>
      <c r="W15" s="300"/>
      <c r="X15" s="301"/>
    </row>
    <row r="16" spans="2:24" ht="18.75" customHeight="1">
      <c r="B16" s="166" t="s">
        <v>11</v>
      </c>
      <c r="C16" s="234" t="s">
        <v>307</v>
      </c>
      <c r="D16" s="323">
        <v>0</v>
      </c>
      <c r="S16" s="300"/>
      <c r="T16" s="301"/>
      <c r="U16" s="300"/>
      <c r="V16" s="301"/>
      <c r="W16" s="300"/>
      <c r="X16" s="301"/>
    </row>
    <row r="17" spans="2:24" ht="18.75" customHeight="1">
      <c r="B17" s="166" t="s">
        <v>12</v>
      </c>
      <c r="C17" s="234" t="s">
        <v>137</v>
      </c>
      <c r="D17" s="323">
        <v>0</v>
      </c>
      <c r="S17" s="300"/>
      <c r="T17" s="301"/>
      <c r="U17" s="300"/>
      <c r="V17" s="301"/>
      <c r="W17" s="300"/>
      <c r="X17" s="301"/>
    </row>
    <row r="18" spans="2:24" ht="18.75" customHeight="1">
      <c r="B18" s="166" t="s">
        <v>13</v>
      </c>
      <c r="C18" s="234" t="s">
        <v>138</v>
      </c>
      <c r="D18" s="323">
        <v>0</v>
      </c>
      <c r="S18" s="300"/>
      <c r="T18" s="301"/>
      <c r="U18" s="300"/>
      <c r="V18" s="301"/>
      <c r="W18" s="300"/>
      <c r="X18" s="301"/>
    </row>
    <row r="19" spans="2:24" ht="18.75" customHeight="1">
      <c r="B19" s="166" t="s">
        <v>14</v>
      </c>
      <c r="C19" s="234" t="s">
        <v>139</v>
      </c>
      <c r="D19" s="323">
        <v>0</v>
      </c>
      <c r="S19" s="300"/>
      <c r="T19" s="301"/>
      <c r="U19" s="300"/>
      <c r="V19" s="301"/>
      <c r="W19" s="300"/>
      <c r="X19" s="301"/>
    </row>
    <row r="20" spans="2:24" ht="18.75" customHeight="1">
      <c r="B20" s="166" t="s">
        <v>28</v>
      </c>
      <c r="C20" s="234" t="s">
        <v>522</v>
      </c>
      <c r="D20" s="323">
        <v>0</v>
      </c>
      <c r="S20" s="300"/>
      <c r="T20" s="301"/>
      <c r="U20" s="300"/>
      <c r="V20" s="301"/>
      <c r="W20" s="300"/>
      <c r="X20" s="301"/>
    </row>
    <row r="21" spans="2:24" ht="18.75" customHeight="1">
      <c r="B21" s="166" t="s">
        <v>109</v>
      </c>
      <c r="C21" s="234" t="s">
        <v>523</v>
      </c>
      <c r="D21" s="323">
        <v>0</v>
      </c>
      <c r="S21" s="300"/>
      <c r="T21" s="301"/>
      <c r="U21" s="300"/>
      <c r="V21" s="301"/>
      <c r="W21" s="300"/>
      <c r="X21" s="301"/>
    </row>
    <row r="22" spans="2:24" ht="18.75" customHeight="1">
      <c r="B22" s="166" t="s">
        <v>110</v>
      </c>
      <c r="C22" s="234" t="s">
        <v>524</v>
      </c>
      <c r="D22" s="323">
        <v>0</v>
      </c>
      <c r="S22" s="300"/>
      <c r="T22" s="301"/>
      <c r="U22" s="300"/>
      <c r="V22" s="301"/>
      <c r="W22" s="300"/>
      <c r="X22" s="301"/>
    </row>
    <row r="23" spans="2:24" ht="18.75" customHeight="1">
      <c r="B23" s="166" t="s">
        <v>111</v>
      </c>
      <c r="C23" s="234" t="s">
        <v>525</v>
      </c>
      <c r="D23" s="323">
        <v>0</v>
      </c>
      <c r="S23" s="300"/>
      <c r="T23" s="301"/>
      <c r="U23" s="300"/>
      <c r="V23" s="301"/>
      <c r="W23" s="300"/>
      <c r="X23" s="301"/>
    </row>
    <row r="24" spans="2:24" ht="18.75" customHeight="1">
      <c r="B24" s="166" t="s">
        <v>113</v>
      </c>
      <c r="C24" s="234" t="s">
        <v>526</v>
      </c>
      <c r="D24" s="323">
        <v>0</v>
      </c>
      <c r="S24" s="300"/>
      <c r="T24" s="301"/>
      <c r="U24" s="300"/>
      <c r="V24" s="301"/>
      <c r="W24" s="300"/>
      <c r="X24" s="301"/>
    </row>
    <row r="25" spans="2:24" ht="18.75" customHeight="1">
      <c r="B25" s="166" t="s">
        <v>114</v>
      </c>
      <c r="C25" s="234" t="s">
        <v>577</v>
      </c>
      <c r="D25" s="323">
        <v>0</v>
      </c>
      <c r="S25" s="300"/>
      <c r="T25" s="301"/>
      <c r="U25" s="300"/>
      <c r="V25" s="301"/>
      <c r="W25" s="300"/>
      <c r="X25" s="301"/>
    </row>
    <row r="26" spans="2:24" ht="18.75" customHeight="1">
      <c r="B26" s="166" t="s">
        <v>115</v>
      </c>
      <c r="C26" s="234" t="s">
        <v>140</v>
      </c>
      <c r="D26" s="323">
        <v>0</v>
      </c>
      <c r="S26" s="300">
        <v>23686</v>
      </c>
      <c r="T26" s="301" t="s">
        <v>27</v>
      </c>
      <c r="U26" s="300">
        <v>19464</v>
      </c>
      <c r="V26" s="301" t="s">
        <v>27</v>
      </c>
      <c r="W26" s="300">
        <v>43150</v>
      </c>
      <c r="X26" s="301" t="s">
        <v>27</v>
      </c>
    </row>
    <row r="27" spans="2:24" ht="18.75" customHeight="1">
      <c r="B27" s="166" t="s">
        <v>116</v>
      </c>
      <c r="C27" s="234" t="s">
        <v>112</v>
      </c>
      <c r="D27" s="323">
        <v>0</v>
      </c>
      <c r="S27" s="300">
        <v>5652</v>
      </c>
      <c r="T27" s="301" t="s">
        <v>27</v>
      </c>
      <c r="U27" s="300">
        <v>63</v>
      </c>
      <c r="V27" s="301" t="s">
        <v>27</v>
      </c>
      <c r="W27" s="300">
        <v>5715</v>
      </c>
      <c r="X27" s="301" t="s">
        <v>27</v>
      </c>
    </row>
    <row r="28" spans="2:24" ht="18.75" customHeight="1">
      <c r="B28" s="166" t="s">
        <v>117</v>
      </c>
      <c r="C28" s="234" t="s">
        <v>18</v>
      </c>
      <c r="D28" s="323">
        <v>0</v>
      </c>
      <c r="S28" s="300">
        <v>58066</v>
      </c>
      <c r="T28" s="301" t="s">
        <v>27</v>
      </c>
      <c r="U28" s="300">
        <v>-31758</v>
      </c>
      <c r="V28" s="301" t="s">
        <v>27</v>
      </c>
      <c r="W28" s="300">
        <v>26308</v>
      </c>
      <c r="X28" s="301" t="s">
        <v>27</v>
      </c>
    </row>
    <row r="29" spans="2:24" ht="18.75" customHeight="1">
      <c r="B29" s="166" t="s">
        <v>118</v>
      </c>
      <c r="C29" s="234" t="s">
        <v>141</v>
      </c>
      <c r="D29" s="323">
        <v>0</v>
      </c>
      <c r="S29" s="300">
        <v>1243603</v>
      </c>
      <c r="T29" s="301" t="s">
        <v>27</v>
      </c>
      <c r="U29" s="300">
        <v>592005</v>
      </c>
      <c r="V29" s="301" t="s">
        <v>27</v>
      </c>
      <c r="W29" s="300">
        <v>1835608</v>
      </c>
      <c r="X29" s="301" t="s">
        <v>27</v>
      </c>
    </row>
    <row r="30" spans="2:24" ht="18.75" customHeight="1">
      <c r="B30" s="166" t="s">
        <v>119</v>
      </c>
      <c r="C30" s="234" t="s">
        <v>527</v>
      </c>
      <c r="D30" s="323">
        <v>0</v>
      </c>
      <c r="S30" s="300">
        <v>72778</v>
      </c>
      <c r="T30" s="301" t="s">
        <v>27</v>
      </c>
      <c r="U30" s="300">
        <v>743586</v>
      </c>
      <c r="V30" s="301" t="s">
        <v>27</v>
      </c>
      <c r="W30" s="300">
        <v>816364</v>
      </c>
      <c r="X30" s="301" t="s">
        <v>27</v>
      </c>
    </row>
    <row r="31" spans="2:24" ht="18.75" customHeight="1">
      <c r="B31" s="166" t="s">
        <v>120</v>
      </c>
      <c r="C31" s="234" t="s">
        <v>528</v>
      </c>
      <c r="D31" s="323">
        <v>0</v>
      </c>
      <c r="S31" s="300">
        <v>135809</v>
      </c>
      <c r="T31" s="301" t="s">
        <v>27</v>
      </c>
      <c r="U31" s="300">
        <v>135205</v>
      </c>
      <c r="V31" s="301" t="s">
        <v>27</v>
      </c>
      <c r="W31" s="300">
        <v>271014</v>
      </c>
      <c r="X31" s="301" t="s">
        <v>27</v>
      </c>
    </row>
    <row r="32" spans="2:24" ht="18.75" customHeight="1">
      <c r="B32" s="166" t="s">
        <v>121</v>
      </c>
      <c r="C32" s="234" t="s">
        <v>19</v>
      </c>
      <c r="D32" s="323">
        <v>0</v>
      </c>
      <c r="S32" s="300">
        <v>256366</v>
      </c>
      <c r="T32" s="301" t="s">
        <v>27</v>
      </c>
      <c r="U32" s="300">
        <v>477880</v>
      </c>
      <c r="V32" s="301" t="s">
        <v>27</v>
      </c>
      <c r="W32" s="300">
        <v>734246</v>
      </c>
      <c r="X32" s="301" t="s">
        <v>27</v>
      </c>
    </row>
    <row r="33" spans="2:24" ht="18.75" customHeight="1">
      <c r="B33" s="166" t="s">
        <v>122</v>
      </c>
      <c r="C33" s="234" t="s">
        <v>20</v>
      </c>
      <c r="D33" s="323">
        <v>0</v>
      </c>
      <c r="S33" s="300">
        <v>196941</v>
      </c>
      <c r="T33" s="301" t="s">
        <v>27</v>
      </c>
      <c r="U33" s="300">
        <v>65423</v>
      </c>
      <c r="V33" s="301" t="s">
        <v>27</v>
      </c>
      <c r="W33" s="300">
        <v>262364</v>
      </c>
      <c r="X33" s="301" t="s">
        <v>27</v>
      </c>
    </row>
    <row r="34" spans="2:24" ht="18.75" customHeight="1">
      <c r="B34" s="166" t="s">
        <v>123</v>
      </c>
      <c r="C34" s="234" t="s">
        <v>21</v>
      </c>
      <c r="D34" s="323">
        <v>0</v>
      </c>
      <c r="S34" s="300">
        <v>60876</v>
      </c>
      <c r="T34" s="301" t="s">
        <v>27</v>
      </c>
      <c r="U34" s="300">
        <v>441564</v>
      </c>
      <c r="V34" s="301" t="s">
        <v>27</v>
      </c>
      <c r="W34" s="300">
        <v>502440</v>
      </c>
      <c r="X34" s="301" t="s">
        <v>27</v>
      </c>
    </row>
    <row r="35" spans="2:24" ht="18.75" customHeight="1">
      <c r="B35" s="166" t="s">
        <v>124</v>
      </c>
      <c r="C35" s="234" t="s">
        <v>529</v>
      </c>
      <c r="D35" s="323">
        <v>0</v>
      </c>
      <c r="S35" s="300">
        <v>226431</v>
      </c>
      <c r="T35" s="301" t="s">
        <v>27</v>
      </c>
      <c r="U35" s="300">
        <v>77818</v>
      </c>
      <c r="V35" s="301" t="s">
        <v>27</v>
      </c>
      <c r="W35" s="300">
        <v>304249</v>
      </c>
      <c r="X35" s="301" t="s">
        <v>27</v>
      </c>
    </row>
    <row r="36" spans="2:24" ht="18.75" customHeight="1">
      <c r="B36" s="166" t="s">
        <v>125</v>
      </c>
      <c r="C36" s="234" t="s">
        <v>530</v>
      </c>
      <c r="D36" s="323">
        <v>0</v>
      </c>
      <c r="S36" s="300">
        <v>97660</v>
      </c>
      <c r="T36" s="301" t="s">
        <v>27</v>
      </c>
      <c r="U36" s="300">
        <v>47107</v>
      </c>
      <c r="V36" s="301" t="s">
        <v>27</v>
      </c>
      <c r="W36" s="300">
        <v>144767</v>
      </c>
      <c r="X36" s="301" t="s">
        <v>27</v>
      </c>
    </row>
    <row r="37" spans="2:24" ht="18.75" customHeight="1">
      <c r="B37" s="166" t="s">
        <v>127</v>
      </c>
      <c r="C37" s="234" t="s">
        <v>22</v>
      </c>
      <c r="D37" s="323">
        <v>0</v>
      </c>
      <c r="S37" s="300">
        <v>4654</v>
      </c>
      <c r="T37" s="301" t="s">
        <v>27</v>
      </c>
      <c r="U37" s="300">
        <v>348871</v>
      </c>
      <c r="V37" s="301" t="s">
        <v>27</v>
      </c>
      <c r="W37" s="300">
        <v>353525</v>
      </c>
      <c r="X37" s="301" t="s">
        <v>27</v>
      </c>
    </row>
    <row r="38" spans="2:24" ht="18.75" customHeight="1">
      <c r="B38" s="166" t="s">
        <v>129</v>
      </c>
      <c r="C38" s="234" t="s">
        <v>142</v>
      </c>
      <c r="D38" s="323">
        <v>0</v>
      </c>
      <c r="S38" s="300">
        <v>560973</v>
      </c>
      <c r="T38" s="301" t="s">
        <v>27</v>
      </c>
      <c r="U38" s="300">
        <v>902791</v>
      </c>
      <c r="V38" s="301" t="s">
        <v>27</v>
      </c>
      <c r="W38" s="300">
        <v>1463764</v>
      </c>
      <c r="X38" s="301" t="s">
        <v>27</v>
      </c>
    </row>
    <row r="39" spans="2:24" ht="18.75" customHeight="1">
      <c r="B39" s="166" t="s">
        <v>130</v>
      </c>
      <c r="C39" s="234" t="s">
        <v>531</v>
      </c>
      <c r="D39" s="323">
        <v>0</v>
      </c>
      <c r="S39" s="300">
        <v>38423</v>
      </c>
      <c r="T39" s="301" t="s">
        <v>27</v>
      </c>
      <c r="U39" s="300">
        <v>-10674</v>
      </c>
      <c r="V39" s="301" t="s">
        <v>27</v>
      </c>
      <c r="W39" s="300">
        <v>27749</v>
      </c>
      <c r="X39" s="301" t="s">
        <v>27</v>
      </c>
    </row>
    <row r="40" spans="2:24" ht="18.75" customHeight="1">
      <c r="B40" s="166" t="s">
        <v>15</v>
      </c>
      <c r="C40" s="234" t="s">
        <v>578</v>
      </c>
      <c r="D40" s="323">
        <v>0</v>
      </c>
    </row>
    <row r="41" spans="2:24" ht="18.75" customHeight="1">
      <c r="B41" s="166" t="s">
        <v>308</v>
      </c>
      <c r="C41" s="234" t="s">
        <v>126</v>
      </c>
      <c r="D41" s="323">
        <v>0</v>
      </c>
    </row>
    <row r="42" spans="2:24" ht="18.75" customHeight="1">
      <c r="B42" s="166">
        <v>37</v>
      </c>
      <c r="C42" s="234" t="s">
        <v>128</v>
      </c>
      <c r="D42" s="323">
        <v>0</v>
      </c>
    </row>
    <row r="43" spans="2:24" ht="18.75" customHeight="1">
      <c r="B43" s="166">
        <v>38</v>
      </c>
      <c r="C43" s="234" t="s">
        <v>143</v>
      </c>
      <c r="D43" s="323">
        <v>0</v>
      </c>
    </row>
    <row r="44" spans="2:24" ht="15" customHeight="1">
      <c r="B44" s="324">
        <v>39</v>
      </c>
      <c r="C44" s="325" t="s">
        <v>23</v>
      </c>
      <c r="D44" s="326">
        <v>0</v>
      </c>
    </row>
  </sheetData>
  <sheetProtection sheet="1" objects="1" scenarios="1" selectLockedCells="1" selectUnlockedCells="1"/>
  <mergeCells count="2">
    <mergeCell ref="B4:C5"/>
    <mergeCell ref="B2:C2"/>
  </mergeCells>
  <phoneticPr fontId="2"/>
  <pageMargins left="0.78740157480314965" right="0.78740157480314965" top="0.78740157480314965" bottom="0.78740157480314965" header="0" footer="0.19685039370078741"/>
  <pageSetup paperSize="9" scale="96" orientation="portrait" useFirstPageNumber="1" r:id="rId1"/>
  <headerFooter alignWithMargins="0">
    <oddFooter>&amp;C&amp;P / 1 ページ</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249977111117893"/>
  </sheetPr>
  <dimension ref="B2:X44"/>
  <sheetViews>
    <sheetView showGridLines="0" view="pageBreakPreview" zoomScale="115" zoomScaleNormal="100" zoomScaleSheetLayoutView="115" workbookViewId="0">
      <selection activeCell="J10" sqref="J10"/>
    </sheetView>
  </sheetViews>
  <sheetFormatPr defaultColWidth="10.125" defaultRowHeight="15" customHeight="1"/>
  <cols>
    <col min="1" max="1" width="1.625" style="199" customWidth="1"/>
    <col min="2" max="2" width="4.625" style="199" customWidth="1"/>
    <col min="3" max="3" width="27.25" style="199" bestFit="1" customWidth="1"/>
    <col min="4" max="4" width="10.625" style="199" customWidth="1"/>
    <col min="5" max="18" width="10.125" style="199" customWidth="1"/>
    <col min="19" max="24" width="10.125" style="199" hidden="1" customWidth="1"/>
    <col min="25" max="16384" width="10.125" style="199"/>
  </cols>
  <sheetData>
    <row r="2" spans="2:24" ht="20.25" customHeight="1">
      <c r="B2" s="1241" t="s">
        <v>107</v>
      </c>
      <c r="C2" s="1242"/>
    </row>
    <row r="3" spans="2:24" ht="18.75" customHeight="1">
      <c r="D3" s="259" t="s">
        <v>0</v>
      </c>
    </row>
    <row r="4" spans="2:24" ht="18.75" customHeight="1">
      <c r="B4" s="1382"/>
      <c r="C4" s="1382"/>
      <c r="D4" s="320"/>
    </row>
    <row r="5" spans="2:24" s="227" customFormat="1" ht="36" customHeight="1">
      <c r="B5" s="1383"/>
      <c r="C5" s="1383"/>
      <c r="D5" s="321" t="s">
        <v>57</v>
      </c>
      <c r="S5" s="295" t="s">
        <v>24</v>
      </c>
      <c r="T5" s="295"/>
      <c r="U5" s="295" t="s">
        <v>25</v>
      </c>
      <c r="V5" s="295"/>
      <c r="W5" s="295" t="s">
        <v>26</v>
      </c>
      <c r="X5" s="296"/>
    </row>
    <row r="6" spans="2:24" ht="18.75" customHeight="1">
      <c r="B6" s="166" t="s">
        <v>1</v>
      </c>
      <c r="C6" s="232" t="s">
        <v>16</v>
      </c>
      <c r="D6" s="322">
        <f t="array" ref="D6:D44">MMULT(開放経済型逆行列係数!D6:AP44,★波及効果計算ｼｰﾄ!P8:P46)</f>
        <v>0</v>
      </c>
      <c r="S6" s="300">
        <v>113706</v>
      </c>
      <c r="T6" s="301" t="s">
        <v>27</v>
      </c>
      <c r="U6" s="300">
        <v>124135</v>
      </c>
      <c r="V6" s="301" t="s">
        <v>27</v>
      </c>
      <c r="W6" s="300">
        <v>237841</v>
      </c>
      <c r="X6" s="301" t="s">
        <v>27</v>
      </c>
    </row>
    <row r="7" spans="2:24" ht="18.75" customHeight="1">
      <c r="B7" s="166" t="s">
        <v>2</v>
      </c>
      <c r="C7" s="234" t="s">
        <v>889</v>
      </c>
      <c r="D7" s="323">
        <v>0</v>
      </c>
      <c r="S7" s="300"/>
      <c r="T7" s="301"/>
      <c r="U7" s="300"/>
      <c r="V7" s="301"/>
      <c r="W7" s="300"/>
      <c r="X7" s="301"/>
    </row>
    <row r="8" spans="2:24" ht="18.75" customHeight="1">
      <c r="B8" s="166" t="s">
        <v>3</v>
      </c>
      <c r="C8" s="234" t="s">
        <v>890</v>
      </c>
      <c r="D8" s="323">
        <v>0</v>
      </c>
      <c r="S8" s="300"/>
      <c r="T8" s="301"/>
      <c r="U8" s="300"/>
      <c r="V8" s="301"/>
      <c r="W8" s="300"/>
      <c r="X8" s="301"/>
    </row>
    <row r="9" spans="2:24" ht="18.75" customHeight="1">
      <c r="B9" s="166" t="s">
        <v>4</v>
      </c>
      <c r="C9" s="234" t="s">
        <v>17</v>
      </c>
      <c r="D9" s="323">
        <v>0</v>
      </c>
      <c r="S9" s="300"/>
      <c r="T9" s="301"/>
      <c r="U9" s="300"/>
      <c r="V9" s="301"/>
      <c r="W9" s="300"/>
      <c r="X9" s="301"/>
    </row>
    <row r="10" spans="2:24" ht="18.75" customHeight="1">
      <c r="B10" s="166" t="s">
        <v>5</v>
      </c>
      <c r="C10" s="234" t="s">
        <v>521</v>
      </c>
      <c r="D10" s="323">
        <v>0</v>
      </c>
      <c r="S10" s="300"/>
      <c r="T10" s="301"/>
      <c r="U10" s="300"/>
      <c r="V10" s="301"/>
      <c r="W10" s="300"/>
      <c r="X10" s="301"/>
    </row>
    <row r="11" spans="2:24" ht="18.75" customHeight="1">
      <c r="B11" s="166" t="s">
        <v>6</v>
      </c>
      <c r="C11" s="234" t="s">
        <v>135</v>
      </c>
      <c r="D11" s="323">
        <v>0</v>
      </c>
      <c r="S11" s="300"/>
      <c r="T11" s="301"/>
      <c r="U11" s="300"/>
      <c r="V11" s="301"/>
      <c r="W11" s="300"/>
      <c r="X11" s="301"/>
    </row>
    <row r="12" spans="2:24" ht="18.75" customHeight="1">
      <c r="B12" s="166" t="s">
        <v>7</v>
      </c>
      <c r="C12" s="236" t="s">
        <v>108</v>
      </c>
      <c r="D12" s="323">
        <v>0</v>
      </c>
      <c r="S12" s="300"/>
      <c r="T12" s="301"/>
      <c r="U12" s="300"/>
      <c r="V12" s="301"/>
      <c r="W12" s="300"/>
      <c r="X12" s="301"/>
    </row>
    <row r="13" spans="2:24" ht="18.75" customHeight="1">
      <c r="B13" s="166" t="s">
        <v>8</v>
      </c>
      <c r="C13" s="234" t="s">
        <v>136</v>
      </c>
      <c r="D13" s="323">
        <v>0</v>
      </c>
      <c r="S13" s="300"/>
      <c r="T13" s="301"/>
      <c r="U13" s="300"/>
      <c r="V13" s="301"/>
      <c r="W13" s="300"/>
      <c r="X13" s="301"/>
    </row>
    <row r="14" spans="2:24" ht="18.75" customHeight="1">
      <c r="B14" s="166" t="s">
        <v>9</v>
      </c>
      <c r="C14" s="236" t="s">
        <v>306</v>
      </c>
      <c r="D14" s="323">
        <v>0</v>
      </c>
      <c r="S14" s="300"/>
      <c r="T14" s="301"/>
      <c r="U14" s="300"/>
      <c r="V14" s="301"/>
      <c r="W14" s="300"/>
      <c r="X14" s="301"/>
    </row>
    <row r="15" spans="2:24" ht="18.75" customHeight="1">
      <c r="B15" s="166" t="s">
        <v>10</v>
      </c>
      <c r="C15" s="236" t="s">
        <v>576</v>
      </c>
      <c r="D15" s="323">
        <v>0</v>
      </c>
      <c r="S15" s="300"/>
      <c r="T15" s="301"/>
      <c r="U15" s="300"/>
      <c r="V15" s="301"/>
      <c r="W15" s="300"/>
      <c r="X15" s="301"/>
    </row>
    <row r="16" spans="2:24" ht="18.75" customHeight="1">
      <c r="B16" s="166" t="s">
        <v>11</v>
      </c>
      <c r="C16" s="234" t="s">
        <v>307</v>
      </c>
      <c r="D16" s="323">
        <v>0</v>
      </c>
      <c r="S16" s="300"/>
      <c r="T16" s="301"/>
      <c r="U16" s="300"/>
      <c r="V16" s="301"/>
      <c r="W16" s="300"/>
      <c r="X16" s="301"/>
    </row>
    <row r="17" spans="2:24" ht="18.75" customHeight="1">
      <c r="B17" s="166" t="s">
        <v>12</v>
      </c>
      <c r="C17" s="234" t="s">
        <v>137</v>
      </c>
      <c r="D17" s="323">
        <v>0</v>
      </c>
      <c r="S17" s="300"/>
      <c r="T17" s="301"/>
      <c r="U17" s="300"/>
      <c r="V17" s="301"/>
      <c r="W17" s="300"/>
      <c r="X17" s="301"/>
    </row>
    <row r="18" spans="2:24" ht="18.75" customHeight="1">
      <c r="B18" s="166" t="s">
        <v>13</v>
      </c>
      <c r="C18" s="234" t="s">
        <v>138</v>
      </c>
      <c r="D18" s="323">
        <v>0</v>
      </c>
      <c r="S18" s="300"/>
      <c r="T18" s="301"/>
      <c r="U18" s="300"/>
      <c r="V18" s="301"/>
      <c r="W18" s="300"/>
      <c r="X18" s="301"/>
    </row>
    <row r="19" spans="2:24" ht="18.75" customHeight="1">
      <c r="B19" s="166" t="s">
        <v>14</v>
      </c>
      <c r="C19" s="234" t="s">
        <v>139</v>
      </c>
      <c r="D19" s="323">
        <v>0</v>
      </c>
      <c r="S19" s="300"/>
      <c r="T19" s="301"/>
      <c r="U19" s="300"/>
      <c r="V19" s="301"/>
      <c r="W19" s="300"/>
      <c r="X19" s="301"/>
    </row>
    <row r="20" spans="2:24" ht="18.75" customHeight="1">
      <c r="B20" s="166" t="s">
        <v>28</v>
      </c>
      <c r="C20" s="234" t="s">
        <v>522</v>
      </c>
      <c r="D20" s="323">
        <v>0</v>
      </c>
      <c r="S20" s="300"/>
      <c r="T20" s="301"/>
      <c r="U20" s="300"/>
      <c r="V20" s="301"/>
      <c r="W20" s="300"/>
      <c r="X20" s="301"/>
    </row>
    <row r="21" spans="2:24" ht="18.75" customHeight="1">
      <c r="B21" s="166" t="s">
        <v>109</v>
      </c>
      <c r="C21" s="234" t="s">
        <v>523</v>
      </c>
      <c r="D21" s="323">
        <v>0</v>
      </c>
      <c r="S21" s="300"/>
      <c r="T21" s="301"/>
      <c r="U21" s="300"/>
      <c r="V21" s="301"/>
      <c r="W21" s="300"/>
      <c r="X21" s="301"/>
    </row>
    <row r="22" spans="2:24" ht="18.75" customHeight="1">
      <c r="B22" s="166" t="s">
        <v>110</v>
      </c>
      <c r="C22" s="234" t="s">
        <v>524</v>
      </c>
      <c r="D22" s="323">
        <v>0</v>
      </c>
      <c r="S22" s="300"/>
      <c r="T22" s="301"/>
      <c r="U22" s="300"/>
      <c r="V22" s="301"/>
      <c r="W22" s="300"/>
      <c r="X22" s="301"/>
    </row>
    <row r="23" spans="2:24" ht="18.75" customHeight="1">
      <c r="B23" s="166" t="s">
        <v>111</v>
      </c>
      <c r="C23" s="234" t="s">
        <v>525</v>
      </c>
      <c r="D23" s="323">
        <v>0</v>
      </c>
      <c r="S23" s="300"/>
      <c r="T23" s="301"/>
      <c r="U23" s="300"/>
      <c r="V23" s="301"/>
      <c r="W23" s="300"/>
      <c r="X23" s="301"/>
    </row>
    <row r="24" spans="2:24" ht="18.75" customHeight="1">
      <c r="B24" s="166" t="s">
        <v>113</v>
      </c>
      <c r="C24" s="234" t="s">
        <v>526</v>
      </c>
      <c r="D24" s="323">
        <v>0</v>
      </c>
      <c r="S24" s="300"/>
      <c r="T24" s="301"/>
      <c r="U24" s="300"/>
      <c r="V24" s="301"/>
      <c r="W24" s="300"/>
      <c r="X24" s="301"/>
    </row>
    <row r="25" spans="2:24" ht="18.75" customHeight="1">
      <c r="B25" s="166" t="s">
        <v>114</v>
      </c>
      <c r="C25" s="234" t="s">
        <v>577</v>
      </c>
      <c r="D25" s="323">
        <v>0</v>
      </c>
      <c r="S25" s="300"/>
      <c r="T25" s="301"/>
      <c r="U25" s="300"/>
      <c r="V25" s="301"/>
      <c r="W25" s="300"/>
      <c r="X25" s="301"/>
    </row>
    <row r="26" spans="2:24" ht="18.75" customHeight="1">
      <c r="B26" s="166" t="s">
        <v>115</v>
      </c>
      <c r="C26" s="234" t="s">
        <v>140</v>
      </c>
      <c r="D26" s="323">
        <v>0</v>
      </c>
      <c r="S26" s="300">
        <v>23686</v>
      </c>
      <c r="T26" s="301" t="s">
        <v>27</v>
      </c>
      <c r="U26" s="300">
        <v>19464</v>
      </c>
      <c r="V26" s="301" t="s">
        <v>27</v>
      </c>
      <c r="W26" s="300">
        <v>43150</v>
      </c>
      <c r="X26" s="301" t="s">
        <v>27</v>
      </c>
    </row>
    <row r="27" spans="2:24" ht="18.75" customHeight="1">
      <c r="B27" s="166" t="s">
        <v>116</v>
      </c>
      <c r="C27" s="234" t="s">
        <v>112</v>
      </c>
      <c r="D27" s="323">
        <v>0</v>
      </c>
      <c r="S27" s="300">
        <v>5652</v>
      </c>
      <c r="T27" s="301" t="s">
        <v>27</v>
      </c>
      <c r="U27" s="300">
        <v>63</v>
      </c>
      <c r="V27" s="301" t="s">
        <v>27</v>
      </c>
      <c r="W27" s="300">
        <v>5715</v>
      </c>
      <c r="X27" s="301" t="s">
        <v>27</v>
      </c>
    </row>
    <row r="28" spans="2:24" ht="18.75" customHeight="1">
      <c r="B28" s="166" t="s">
        <v>117</v>
      </c>
      <c r="C28" s="234" t="s">
        <v>18</v>
      </c>
      <c r="D28" s="323">
        <v>0</v>
      </c>
      <c r="S28" s="300">
        <v>58066</v>
      </c>
      <c r="T28" s="301" t="s">
        <v>27</v>
      </c>
      <c r="U28" s="300">
        <v>-31758</v>
      </c>
      <c r="V28" s="301" t="s">
        <v>27</v>
      </c>
      <c r="W28" s="300">
        <v>26308</v>
      </c>
      <c r="X28" s="301" t="s">
        <v>27</v>
      </c>
    </row>
    <row r="29" spans="2:24" ht="18.75" customHeight="1">
      <c r="B29" s="166" t="s">
        <v>118</v>
      </c>
      <c r="C29" s="234" t="s">
        <v>141</v>
      </c>
      <c r="D29" s="323">
        <v>0</v>
      </c>
      <c r="S29" s="300">
        <v>1243603</v>
      </c>
      <c r="T29" s="301" t="s">
        <v>27</v>
      </c>
      <c r="U29" s="300">
        <v>592005</v>
      </c>
      <c r="V29" s="301" t="s">
        <v>27</v>
      </c>
      <c r="W29" s="300">
        <v>1835608</v>
      </c>
      <c r="X29" s="301" t="s">
        <v>27</v>
      </c>
    </row>
    <row r="30" spans="2:24" ht="18.75" customHeight="1">
      <c r="B30" s="166" t="s">
        <v>119</v>
      </c>
      <c r="C30" s="234" t="s">
        <v>527</v>
      </c>
      <c r="D30" s="323">
        <v>0</v>
      </c>
      <c r="S30" s="300">
        <v>72778</v>
      </c>
      <c r="T30" s="301" t="s">
        <v>27</v>
      </c>
      <c r="U30" s="300">
        <v>743586</v>
      </c>
      <c r="V30" s="301" t="s">
        <v>27</v>
      </c>
      <c r="W30" s="300">
        <v>816364</v>
      </c>
      <c r="X30" s="301" t="s">
        <v>27</v>
      </c>
    </row>
    <row r="31" spans="2:24" ht="18.75" customHeight="1">
      <c r="B31" s="166" t="s">
        <v>120</v>
      </c>
      <c r="C31" s="234" t="s">
        <v>528</v>
      </c>
      <c r="D31" s="323">
        <v>0</v>
      </c>
      <c r="S31" s="300">
        <v>135809</v>
      </c>
      <c r="T31" s="301" t="s">
        <v>27</v>
      </c>
      <c r="U31" s="300">
        <v>135205</v>
      </c>
      <c r="V31" s="301" t="s">
        <v>27</v>
      </c>
      <c r="W31" s="300">
        <v>271014</v>
      </c>
      <c r="X31" s="301" t="s">
        <v>27</v>
      </c>
    </row>
    <row r="32" spans="2:24" ht="18.75" customHeight="1">
      <c r="B32" s="166" t="s">
        <v>121</v>
      </c>
      <c r="C32" s="234" t="s">
        <v>19</v>
      </c>
      <c r="D32" s="323">
        <v>0</v>
      </c>
      <c r="S32" s="300">
        <v>256366</v>
      </c>
      <c r="T32" s="301" t="s">
        <v>27</v>
      </c>
      <c r="U32" s="300">
        <v>477880</v>
      </c>
      <c r="V32" s="301" t="s">
        <v>27</v>
      </c>
      <c r="W32" s="300">
        <v>734246</v>
      </c>
      <c r="X32" s="301" t="s">
        <v>27</v>
      </c>
    </row>
    <row r="33" spans="2:24" ht="18.75" customHeight="1">
      <c r="B33" s="166" t="s">
        <v>122</v>
      </c>
      <c r="C33" s="234" t="s">
        <v>20</v>
      </c>
      <c r="D33" s="323">
        <v>0</v>
      </c>
      <c r="S33" s="300">
        <v>196941</v>
      </c>
      <c r="T33" s="301" t="s">
        <v>27</v>
      </c>
      <c r="U33" s="300">
        <v>65423</v>
      </c>
      <c r="V33" s="301" t="s">
        <v>27</v>
      </c>
      <c r="W33" s="300">
        <v>262364</v>
      </c>
      <c r="X33" s="301" t="s">
        <v>27</v>
      </c>
    </row>
    <row r="34" spans="2:24" ht="18.75" customHeight="1">
      <c r="B34" s="166" t="s">
        <v>123</v>
      </c>
      <c r="C34" s="234" t="s">
        <v>21</v>
      </c>
      <c r="D34" s="323">
        <v>0</v>
      </c>
      <c r="S34" s="300">
        <v>60876</v>
      </c>
      <c r="T34" s="301" t="s">
        <v>27</v>
      </c>
      <c r="U34" s="300">
        <v>441564</v>
      </c>
      <c r="V34" s="301" t="s">
        <v>27</v>
      </c>
      <c r="W34" s="300">
        <v>502440</v>
      </c>
      <c r="X34" s="301" t="s">
        <v>27</v>
      </c>
    </row>
    <row r="35" spans="2:24" ht="18.75" customHeight="1">
      <c r="B35" s="166" t="s">
        <v>124</v>
      </c>
      <c r="C35" s="234" t="s">
        <v>529</v>
      </c>
      <c r="D35" s="323">
        <v>0</v>
      </c>
      <c r="S35" s="300">
        <v>226431</v>
      </c>
      <c r="T35" s="301" t="s">
        <v>27</v>
      </c>
      <c r="U35" s="300">
        <v>77818</v>
      </c>
      <c r="V35" s="301" t="s">
        <v>27</v>
      </c>
      <c r="W35" s="300">
        <v>304249</v>
      </c>
      <c r="X35" s="301" t="s">
        <v>27</v>
      </c>
    </row>
    <row r="36" spans="2:24" ht="18.75" customHeight="1">
      <c r="B36" s="166" t="s">
        <v>125</v>
      </c>
      <c r="C36" s="234" t="s">
        <v>530</v>
      </c>
      <c r="D36" s="323">
        <v>0</v>
      </c>
      <c r="S36" s="300">
        <v>97660</v>
      </c>
      <c r="T36" s="301" t="s">
        <v>27</v>
      </c>
      <c r="U36" s="300">
        <v>47107</v>
      </c>
      <c r="V36" s="301" t="s">
        <v>27</v>
      </c>
      <c r="W36" s="300">
        <v>144767</v>
      </c>
      <c r="X36" s="301" t="s">
        <v>27</v>
      </c>
    </row>
    <row r="37" spans="2:24" ht="18.75" customHeight="1">
      <c r="B37" s="166" t="s">
        <v>127</v>
      </c>
      <c r="C37" s="234" t="s">
        <v>22</v>
      </c>
      <c r="D37" s="323">
        <v>0</v>
      </c>
      <c r="S37" s="300">
        <v>4654</v>
      </c>
      <c r="T37" s="301" t="s">
        <v>27</v>
      </c>
      <c r="U37" s="300">
        <v>348871</v>
      </c>
      <c r="V37" s="301" t="s">
        <v>27</v>
      </c>
      <c r="W37" s="300">
        <v>353525</v>
      </c>
      <c r="X37" s="301" t="s">
        <v>27</v>
      </c>
    </row>
    <row r="38" spans="2:24" ht="18.75" customHeight="1">
      <c r="B38" s="166" t="s">
        <v>129</v>
      </c>
      <c r="C38" s="234" t="s">
        <v>142</v>
      </c>
      <c r="D38" s="323">
        <v>0</v>
      </c>
      <c r="S38" s="300">
        <v>560973</v>
      </c>
      <c r="T38" s="301" t="s">
        <v>27</v>
      </c>
      <c r="U38" s="300">
        <v>902791</v>
      </c>
      <c r="V38" s="301" t="s">
        <v>27</v>
      </c>
      <c r="W38" s="300">
        <v>1463764</v>
      </c>
      <c r="X38" s="301" t="s">
        <v>27</v>
      </c>
    </row>
    <row r="39" spans="2:24" ht="18.75" customHeight="1">
      <c r="B39" s="166" t="s">
        <v>130</v>
      </c>
      <c r="C39" s="234" t="s">
        <v>531</v>
      </c>
      <c r="D39" s="323">
        <v>0</v>
      </c>
      <c r="S39" s="300">
        <v>38423</v>
      </c>
      <c r="T39" s="301" t="s">
        <v>27</v>
      </c>
      <c r="U39" s="300">
        <v>-10674</v>
      </c>
      <c r="V39" s="301" t="s">
        <v>27</v>
      </c>
      <c r="W39" s="300">
        <v>27749</v>
      </c>
      <c r="X39" s="301" t="s">
        <v>27</v>
      </c>
    </row>
    <row r="40" spans="2:24" ht="18.75" customHeight="1">
      <c r="B40" s="166" t="s">
        <v>15</v>
      </c>
      <c r="C40" s="234" t="s">
        <v>578</v>
      </c>
      <c r="D40" s="323">
        <v>0</v>
      </c>
    </row>
    <row r="41" spans="2:24" ht="18.75" customHeight="1">
      <c r="B41" s="166" t="s">
        <v>308</v>
      </c>
      <c r="C41" s="234" t="s">
        <v>126</v>
      </c>
      <c r="D41" s="323">
        <v>0</v>
      </c>
    </row>
    <row r="42" spans="2:24" ht="18.75" customHeight="1">
      <c r="B42" s="166">
        <v>37</v>
      </c>
      <c r="C42" s="234" t="s">
        <v>128</v>
      </c>
      <c r="D42" s="323">
        <v>0</v>
      </c>
    </row>
    <row r="43" spans="2:24" ht="18.75" customHeight="1">
      <c r="B43" s="166">
        <v>38</v>
      </c>
      <c r="C43" s="234" t="s">
        <v>143</v>
      </c>
      <c r="D43" s="323">
        <v>0</v>
      </c>
    </row>
    <row r="44" spans="2:24" ht="15" customHeight="1">
      <c r="B44" s="324">
        <v>39</v>
      </c>
      <c r="C44" s="325" t="s">
        <v>23</v>
      </c>
      <c r="D44" s="326">
        <v>0</v>
      </c>
    </row>
  </sheetData>
  <sheetProtection sheet="1" objects="1" scenarios="1" selectLockedCells="1" selectUnlockedCells="1"/>
  <mergeCells count="2">
    <mergeCell ref="B4:C5"/>
    <mergeCell ref="B2:C2"/>
  </mergeCells>
  <phoneticPr fontId="2"/>
  <pageMargins left="0.78740157480314965" right="0.78740157480314965" top="0.78740157480314965" bottom="0.78740157480314965" header="0" footer="0.19685039370078741"/>
  <pageSetup paperSize="9" scale="96" orientation="portrait" useFirstPageNumber="1" r:id="rId1"/>
  <headerFooter alignWithMargins="0">
    <oddFooter>&amp;C&amp;P / 1 ページ</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249977111117893"/>
    <pageSetUpPr autoPageBreaks="0"/>
  </sheetPr>
  <dimension ref="B1:AF47"/>
  <sheetViews>
    <sheetView showGridLines="0" view="pageBreakPreview" zoomScale="115" zoomScaleNormal="100" zoomScaleSheetLayoutView="115" workbookViewId="0">
      <selection activeCell="L47" sqref="L47:M47"/>
    </sheetView>
  </sheetViews>
  <sheetFormatPr defaultColWidth="10.125" defaultRowHeight="15" customHeight="1"/>
  <cols>
    <col min="1" max="1" width="1.625" style="328" customWidth="1"/>
    <col min="2" max="2" width="2.625" style="199" bestFit="1" customWidth="1"/>
    <col min="3" max="3" width="28.875" style="199" bestFit="1" customWidth="1"/>
    <col min="4" max="13" width="10.625" style="328" customWidth="1"/>
    <col min="14" max="26" width="10.125" style="328" customWidth="1"/>
    <col min="27" max="32" width="10.125" style="328" hidden="1" customWidth="1"/>
    <col min="33" max="16384" width="10.125" style="328"/>
  </cols>
  <sheetData>
    <row r="1" spans="2:32" ht="15" customHeight="1">
      <c r="D1" s="327"/>
    </row>
    <row r="2" spans="2:32" ht="15" customHeight="1">
      <c r="B2" s="1241" t="s">
        <v>373</v>
      </c>
      <c r="C2" s="1242"/>
      <c r="M2" s="329"/>
    </row>
    <row r="3" spans="2:32" ht="15" customHeight="1">
      <c r="B3" s="330"/>
      <c r="C3" s="330"/>
      <c r="M3" s="329" t="s">
        <v>374</v>
      </c>
    </row>
    <row r="4" spans="2:32" s="335" customFormat="1" ht="18" customHeight="1">
      <c r="B4" s="331"/>
      <c r="C4" s="332"/>
      <c r="D4" s="1389" t="s">
        <v>375</v>
      </c>
      <c r="E4" s="333"/>
      <c r="F4" s="333"/>
      <c r="G4" s="334"/>
      <c r="H4" s="333"/>
      <c r="I4" s="333"/>
      <c r="J4" s="334"/>
      <c r="K4" s="333"/>
      <c r="L4" s="1404" t="s">
        <v>843</v>
      </c>
      <c r="M4" s="1394" t="s">
        <v>844</v>
      </c>
      <c r="AA4" s="336"/>
      <c r="AB4" s="336"/>
      <c r="AC4" s="336"/>
      <c r="AD4" s="336"/>
      <c r="AE4" s="336"/>
    </row>
    <row r="5" spans="2:32" s="335" customFormat="1" ht="18" customHeight="1">
      <c r="B5" s="337"/>
      <c r="C5" s="338"/>
      <c r="D5" s="1390"/>
      <c r="E5" s="1391" t="s">
        <v>376</v>
      </c>
      <c r="F5" s="1391" t="s">
        <v>377</v>
      </c>
      <c r="G5" s="1397" t="s">
        <v>378</v>
      </c>
      <c r="H5" s="339"/>
      <c r="I5" s="339"/>
      <c r="J5" s="340"/>
      <c r="K5" s="339"/>
      <c r="L5" s="1404"/>
      <c r="M5" s="1395"/>
      <c r="AA5" s="336"/>
      <c r="AB5" s="336"/>
      <c r="AC5" s="336"/>
      <c r="AD5" s="336"/>
      <c r="AE5" s="336"/>
    </row>
    <row r="6" spans="2:32" s="335" customFormat="1" ht="18" customHeight="1">
      <c r="B6" s="1386"/>
      <c r="C6" s="1388"/>
      <c r="D6" s="1390"/>
      <c r="E6" s="1392"/>
      <c r="F6" s="1392"/>
      <c r="G6" s="1398"/>
      <c r="H6" s="1400" t="s">
        <v>379</v>
      </c>
      <c r="I6" s="1402" t="s">
        <v>380</v>
      </c>
      <c r="J6" s="340"/>
      <c r="K6" s="341"/>
      <c r="L6" s="1404"/>
      <c r="M6" s="1395"/>
      <c r="AA6" s="336"/>
      <c r="AB6" s="336"/>
      <c r="AC6" s="336"/>
      <c r="AD6" s="336"/>
      <c r="AE6" s="336"/>
    </row>
    <row r="7" spans="2:32" s="335" customFormat="1" ht="18" customHeight="1">
      <c r="B7" s="1386"/>
      <c r="C7" s="1388"/>
      <c r="D7" s="1390"/>
      <c r="E7" s="1393"/>
      <c r="F7" s="1393"/>
      <c r="G7" s="1399"/>
      <c r="H7" s="1401"/>
      <c r="I7" s="1403"/>
      <c r="J7" s="342" t="s">
        <v>381</v>
      </c>
      <c r="K7" s="343" t="s">
        <v>569</v>
      </c>
      <c r="L7" s="1405"/>
      <c r="M7" s="1396"/>
      <c r="AA7" s="336"/>
      <c r="AB7" s="336"/>
      <c r="AC7" s="336"/>
      <c r="AD7" s="336"/>
      <c r="AE7" s="336"/>
    </row>
    <row r="8" spans="2:32" ht="15" customHeight="1">
      <c r="B8" s="161" t="s">
        <v>1</v>
      </c>
      <c r="C8" s="344" t="s">
        <v>16</v>
      </c>
      <c r="D8" s="990">
        <v>48997</v>
      </c>
      <c r="E8" s="991">
        <v>22225</v>
      </c>
      <c r="F8" s="991">
        <v>15823</v>
      </c>
      <c r="G8" s="992">
        <v>10949</v>
      </c>
      <c r="H8" s="991">
        <v>1870</v>
      </c>
      <c r="I8" s="992">
        <v>9079</v>
      </c>
      <c r="J8" s="991">
        <v>4341</v>
      </c>
      <c r="K8" s="991">
        <v>4738</v>
      </c>
      <c r="L8" s="993">
        <v>0.23086499999999999</v>
      </c>
      <c r="M8" s="994">
        <v>5.1589999999999997E-2</v>
      </c>
      <c r="AA8" s="345">
        <v>113706</v>
      </c>
      <c r="AB8" s="346" t="s">
        <v>27</v>
      </c>
      <c r="AC8" s="345">
        <v>124135</v>
      </c>
      <c r="AD8" s="346" t="s">
        <v>27</v>
      </c>
      <c r="AE8" s="345">
        <v>237841</v>
      </c>
      <c r="AF8" s="346" t="s">
        <v>27</v>
      </c>
    </row>
    <row r="9" spans="2:32" ht="15" customHeight="1">
      <c r="B9" s="166" t="s">
        <v>2</v>
      </c>
      <c r="C9" s="347" t="s">
        <v>889</v>
      </c>
      <c r="D9" s="995">
        <v>2520</v>
      </c>
      <c r="E9" s="996">
        <v>129</v>
      </c>
      <c r="F9" s="996">
        <v>36</v>
      </c>
      <c r="G9" s="997">
        <v>2355</v>
      </c>
      <c r="H9" s="996">
        <v>236</v>
      </c>
      <c r="I9" s="997">
        <v>2119</v>
      </c>
      <c r="J9" s="996">
        <v>2050</v>
      </c>
      <c r="K9" s="996">
        <v>69</v>
      </c>
      <c r="L9" s="998">
        <v>8.591E-2</v>
      </c>
      <c r="M9" s="999">
        <v>8.0284999999999995E-2</v>
      </c>
      <c r="AA9" s="345">
        <v>23686</v>
      </c>
      <c r="AB9" s="346" t="s">
        <v>27</v>
      </c>
      <c r="AC9" s="345">
        <v>19464</v>
      </c>
      <c r="AD9" s="346" t="s">
        <v>27</v>
      </c>
      <c r="AE9" s="345">
        <v>43150</v>
      </c>
      <c r="AF9" s="346" t="s">
        <v>27</v>
      </c>
    </row>
    <row r="10" spans="2:32" ht="15" customHeight="1">
      <c r="B10" s="166" t="s">
        <v>3</v>
      </c>
      <c r="C10" s="347" t="s">
        <v>890</v>
      </c>
      <c r="D10" s="995">
        <v>602</v>
      </c>
      <c r="E10" s="996">
        <v>324</v>
      </c>
      <c r="F10" s="996">
        <v>90</v>
      </c>
      <c r="G10" s="997">
        <v>188</v>
      </c>
      <c r="H10" s="996">
        <v>21</v>
      </c>
      <c r="I10" s="997">
        <v>167</v>
      </c>
      <c r="J10" s="996">
        <v>135</v>
      </c>
      <c r="K10" s="996">
        <v>32</v>
      </c>
      <c r="L10" s="998">
        <v>0.20581199999999999</v>
      </c>
      <c r="M10" s="999">
        <v>6.4273999999999998E-2</v>
      </c>
      <c r="AA10" s="345">
        <v>5652</v>
      </c>
      <c r="AB10" s="346" t="s">
        <v>27</v>
      </c>
      <c r="AC10" s="345">
        <v>63</v>
      </c>
      <c r="AD10" s="346" t="s">
        <v>27</v>
      </c>
      <c r="AE10" s="345">
        <v>5715</v>
      </c>
      <c r="AF10" s="346" t="s">
        <v>27</v>
      </c>
    </row>
    <row r="11" spans="2:32" ht="15" customHeight="1">
      <c r="B11" s="166" t="s">
        <v>4</v>
      </c>
      <c r="C11" s="347" t="s">
        <v>17</v>
      </c>
      <c r="D11" s="995">
        <v>464</v>
      </c>
      <c r="E11" s="996">
        <v>10</v>
      </c>
      <c r="F11" s="996">
        <v>0</v>
      </c>
      <c r="G11" s="997">
        <v>454</v>
      </c>
      <c r="H11" s="996">
        <v>41</v>
      </c>
      <c r="I11" s="997">
        <v>413</v>
      </c>
      <c r="J11" s="996">
        <v>396</v>
      </c>
      <c r="K11" s="996">
        <v>17</v>
      </c>
      <c r="L11" s="998">
        <v>5.0134999999999999E-2</v>
      </c>
      <c r="M11" s="999">
        <v>4.9055000000000001E-2</v>
      </c>
      <c r="AA11" s="345">
        <v>58066</v>
      </c>
      <c r="AB11" s="346" t="s">
        <v>27</v>
      </c>
      <c r="AC11" s="345">
        <v>-31758</v>
      </c>
      <c r="AD11" s="346" t="s">
        <v>27</v>
      </c>
      <c r="AE11" s="345">
        <v>26308</v>
      </c>
      <c r="AF11" s="346" t="s">
        <v>27</v>
      </c>
    </row>
    <row r="12" spans="2:32" ht="15" customHeight="1">
      <c r="B12" s="166" t="s">
        <v>5</v>
      </c>
      <c r="C12" s="347" t="s">
        <v>521</v>
      </c>
      <c r="D12" s="995">
        <v>9704</v>
      </c>
      <c r="E12" s="996">
        <v>4</v>
      </c>
      <c r="F12" s="996">
        <v>2</v>
      </c>
      <c r="G12" s="997">
        <v>9698</v>
      </c>
      <c r="H12" s="996">
        <v>793</v>
      </c>
      <c r="I12" s="997">
        <v>8905</v>
      </c>
      <c r="J12" s="996">
        <v>8645</v>
      </c>
      <c r="K12" s="996">
        <v>260</v>
      </c>
      <c r="L12" s="998">
        <v>7.6066999999999996E-2</v>
      </c>
      <c r="M12" s="999">
        <v>7.6020000000000004E-2</v>
      </c>
      <c r="AA12" s="345">
        <v>1243603</v>
      </c>
      <c r="AB12" s="346" t="s">
        <v>27</v>
      </c>
      <c r="AC12" s="345">
        <v>592005</v>
      </c>
      <c r="AD12" s="346" t="s">
        <v>27</v>
      </c>
      <c r="AE12" s="345">
        <v>1835608</v>
      </c>
      <c r="AF12" s="346" t="s">
        <v>27</v>
      </c>
    </row>
    <row r="13" spans="2:32" ht="15" customHeight="1">
      <c r="B13" s="166" t="s">
        <v>6</v>
      </c>
      <c r="C13" s="347" t="s">
        <v>135</v>
      </c>
      <c r="D13" s="995">
        <v>5781</v>
      </c>
      <c r="E13" s="996">
        <v>1</v>
      </c>
      <c r="F13" s="996">
        <v>1</v>
      </c>
      <c r="G13" s="997">
        <v>5779</v>
      </c>
      <c r="H13" s="996">
        <v>272</v>
      </c>
      <c r="I13" s="997">
        <v>5507</v>
      </c>
      <c r="J13" s="996">
        <v>5472</v>
      </c>
      <c r="K13" s="996">
        <v>35</v>
      </c>
      <c r="L13" s="998">
        <v>0.105836</v>
      </c>
      <c r="M13" s="999">
        <v>0.10580000000000001</v>
      </c>
      <c r="AA13" s="345">
        <v>72778</v>
      </c>
      <c r="AB13" s="346" t="s">
        <v>27</v>
      </c>
      <c r="AC13" s="345">
        <v>743586</v>
      </c>
      <c r="AD13" s="346" t="s">
        <v>27</v>
      </c>
      <c r="AE13" s="345">
        <v>816364</v>
      </c>
      <c r="AF13" s="346" t="s">
        <v>27</v>
      </c>
    </row>
    <row r="14" spans="2:32" ht="15" customHeight="1">
      <c r="B14" s="166" t="s">
        <v>7</v>
      </c>
      <c r="C14" s="348" t="s">
        <v>108</v>
      </c>
      <c r="D14" s="995">
        <v>3810</v>
      </c>
      <c r="E14" s="996">
        <v>2</v>
      </c>
      <c r="F14" s="996">
        <v>0</v>
      </c>
      <c r="G14" s="997">
        <v>3808</v>
      </c>
      <c r="H14" s="996">
        <v>313</v>
      </c>
      <c r="I14" s="997">
        <v>3495</v>
      </c>
      <c r="J14" s="996">
        <v>3473</v>
      </c>
      <c r="K14" s="996">
        <v>22</v>
      </c>
      <c r="L14" s="998">
        <v>3.2967999999999997E-2</v>
      </c>
      <c r="M14" s="999">
        <v>3.295E-2</v>
      </c>
      <c r="AA14" s="345">
        <v>135809</v>
      </c>
      <c r="AB14" s="346" t="s">
        <v>27</v>
      </c>
      <c r="AC14" s="345">
        <v>135205</v>
      </c>
      <c r="AD14" s="346" t="s">
        <v>27</v>
      </c>
      <c r="AE14" s="345">
        <v>271014</v>
      </c>
      <c r="AF14" s="346" t="s">
        <v>27</v>
      </c>
    </row>
    <row r="15" spans="2:32" ht="15" customHeight="1">
      <c r="B15" s="166" t="s">
        <v>8</v>
      </c>
      <c r="C15" s="347" t="s">
        <v>136</v>
      </c>
      <c r="D15" s="995">
        <v>1819</v>
      </c>
      <c r="E15" s="996">
        <v>0</v>
      </c>
      <c r="F15" s="996">
        <v>0</v>
      </c>
      <c r="G15" s="997">
        <v>1819</v>
      </c>
      <c r="H15" s="996">
        <v>29</v>
      </c>
      <c r="I15" s="997">
        <v>1790</v>
      </c>
      <c r="J15" s="996">
        <v>1790</v>
      </c>
      <c r="K15" s="996">
        <v>0</v>
      </c>
      <c r="L15" s="998">
        <v>2.7455E-2</v>
      </c>
      <c r="M15" s="999">
        <v>2.7455E-2</v>
      </c>
      <c r="AA15" s="345">
        <v>256366</v>
      </c>
      <c r="AB15" s="346" t="s">
        <v>27</v>
      </c>
      <c r="AC15" s="345">
        <v>477880</v>
      </c>
      <c r="AD15" s="346" t="s">
        <v>27</v>
      </c>
      <c r="AE15" s="345">
        <v>734246</v>
      </c>
      <c r="AF15" s="346" t="s">
        <v>27</v>
      </c>
    </row>
    <row r="16" spans="2:32" ht="15" customHeight="1">
      <c r="B16" s="166" t="s">
        <v>9</v>
      </c>
      <c r="C16" s="348" t="s">
        <v>306</v>
      </c>
      <c r="D16" s="995">
        <v>128</v>
      </c>
      <c r="E16" s="996">
        <v>0</v>
      </c>
      <c r="F16" s="996">
        <v>0</v>
      </c>
      <c r="G16" s="997">
        <v>128</v>
      </c>
      <c r="H16" s="996">
        <v>8</v>
      </c>
      <c r="I16" s="997">
        <v>120</v>
      </c>
      <c r="J16" s="996">
        <v>118</v>
      </c>
      <c r="K16" s="996">
        <v>2</v>
      </c>
      <c r="L16" s="998">
        <v>1.7052999999999999E-2</v>
      </c>
      <c r="M16" s="999">
        <v>1.7052999999999999E-2</v>
      </c>
      <c r="AA16" s="345">
        <v>196941</v>
      </c>
      <c r="AB16" s="346" t="s">
        <v>27</v>
      </c>
      <c r="AC16" s="345">
        <v>65423</v>
      </c>
      <c r="AD16" s="346" t="s">
        <v>27</v>
      </c>
      <c r="AE16" s="345">
        <v>262364</v>
      </c>
      <c r="AF16" s="346" t="s">
        <v>27</v>
      </c>
    </row>
    <row r="17" spans="2:32" ht="15" customHeight="1">
      <c r="B17" s="166" t="s">
        <v>10</v>
      </c>
      <c r="C17" s="348" t="s">
        <v>576</v>
      </c>
      <c r="D17" s="995">
        <v>2400</v>
      </c>
      <c r="E17" s="996">
        <v>0</v>
      </c>
      <c r="F17" s="996">
        <v>0</v>
      </c>
      <c r="G17" s="997">
        <v>2400</v>
      </c>
      <c r="H17" s="996">
        <v>98</v>
      </c>
      <c r="I17" s="997">
        <v>2302</v>
      </c>
      <c r="J17" s="996">
        <v>2299</v>
      </c>
      <c r="K17" s="996">
        <v>3</v>
      </c>
      <c r="L17" s="998">
        <v>7.5322E-2</v>
      </c>
      <c r="M17" s="999">
        <v>7.5322E-2</v>
      </c>
      <c r="AA17" s="345">
        <v>60876</v>
      </c>
      <c r="AB17" s="346" t="s">
        <v>27</v>
      </c>
      <c r="AC17" s="345">
        <v>441564</v>
      </c>
      <c r="AD17" s="346" t="s">
        <v>27</v>
      </c>
      <c r="AE17" s="345">
        <v>502440</v>
      </c>
      <c r="AF17" s="346" t="s">
        <v>27</v>
      </c>
    </row>
    <row r="18" spans="2:32" ht="15" customHeight="1">
      <c r="B18" s="166" t="s">
        <v>11</v>
      </c>
      <c r="C18" s="347" t="s">
        <v>307</v>
      </c>
      <c r="D18" s="995">
        <v>1598</v>
      </c>
      <c r="E18" s="996">
        <v>0</v>
      </c>
      <c r="F18" s="996">
        <v>0</v>
      </c>
      <c r="G18" s="997">
        <v>1598</v>
      </c>
      <c r="H18" s="996">
        <v>90</v>
      </c>
      <c r="I18" s="997">
        <v>1508</v>
      </c>
      <c r="J18" s="996">
        <v>1460</v>
      </c>
      <c r="K18" s="996">
        <v>48</v>
      </c>
      <c r="L18" s="998">
        <v>3.7969999999999997E-2</v>
      </c>
      <c r="M18" s="999">
        <v>3.7969999999999997E-2</v>
      </c>
      <c r="AA18" s="345">
        <v>226431</v>
      </c>
      <c r="AB18" s="346" t="s">
        <v>27</v>
      </c>
      <c r="AC18" s="345">
        <v>77818</v>
      </c>
      <c r="AD18" s="346" t="s">
        <v>27</v>
      </c>
      <c r="AE18" s="345">
        <v>304249</v>
      </c>
      <c r="AF18" s="346" t="s">
        <v>27</v>
      </c>
    </row>
    <row r="19" spans="2:32" ht="15" customHeight="1">
      <c r="B19" s="166" t="s">
        <v>12</v>
      </c>
      <c r="C19" s="347" t="s">
        <v>137</v>
      </c>
      <c r="D19" s="995">
        <v>870</v>
      </c>
      <c r="E19" s="996">
        <v>0</v>
      </c>
      <c r="F19" s="996">
        <v>0</v>
      </c>
      <c r="G19" s="997">
        <v>870</v>
      </c>
      <c r="H19" s="996">
        <v>39</v>
      </c>
      <c r="I19" s="997">
        <v>831</v>
      </c>
      <c r="J19" s="996">
        <v>829</v>
      </c>
      <c r="K19" s="996">
        <v>2</v>
      </c>
      <c r="L19" s="998">
        <v>4.1530999999999998E-2</v>
      </c>
      <c r="M19" s="999">
        <v>4.1530999999999998E-2</v>
      </c>
      <c r="AA19" s="345">
        <v>97660</v>
      </c>
      <c r="AB19" s="346" t="s">
        <v>27</v>
      </c>
      <c r="AC19" s="345">
        <v>47107</v>
      </c>
      <c r="AD19" s="346" t="s">
        <v>27</v>
      </c>
      <c r="AE19" s="345">
        <v>144767</v>
      </c>
      <c r="AF19" s="346" t="s">
        <v>27</v>
      </c>
    </row>
    <row r="20" spans="2:32" ht="15" customHeight="1">
      <c r="B20" s="166" t="s">
        <v>13</v>
      </c>
      <c r="C20" s="347" t="s">
        <v>138</v>
      </c>
      <c r="D20" s="995">
        <v>1640</v>
      </c>
      <c r="E20" s="996">
        <v>0</v>
      </c>
      <c r="F20" s="996">
        <v>0</v>
      </c>
      <c r="G20" s="997">
        <v>1640</v>
      </c>
      <c r="H20" s="996">
        <v>30</v>
      </c>
      <c r="I20" s="997">
        <v>1610</v>
      </c>
      <c r="J20" s="996">
        <v>1610</v>
      </c>
      <c r="K20" s="996">
        <v>0</v>
      </c>
      <c r="L20" s="998">
        <v>1.8825000000000001E-2</v>
      </c>
      <c r="M20" s="999">
        <v>1.8825000000000001E-2</v>
      </c>
      <c r="AA20" s="345">
        <v>4654</v>
      </c>
      <c r="AB20" s="346" t="s">
        <v>27</v>
      </c>
      <c r="AC20" s="345">
        <v>348871</v>
      </c>
      <c r="AD20" s="346" t="s">
        <v>27</v>
      </c>
      <c r="AE20" s="345">
        <v>353525</v>
      </c>
      <c r="AF20" s="346" t="s">
        <v>27</v>
      </c>
    </row>
    <row r="21" spans="2:32" ht="15" customHeight="1">
      <c r="B21" s="166" t="s">
        <v>14</v>
      </c>
      <c r="C21" s="347" t="s">
        <v>139</v>
      </c>
      <c r="D21" s="995">
        <v>3704</v>
      </c>
      <c r="E21" s="996">
        <v>0</v>
      </c>
      <c r="F21" s="996">
        <v>0</v>
      </c>
      <c r="G21" s="997">
        <v>3704</v>
      </c>
      <c r="H21" s="996">
        <v>247</v>
      </c>
      <c r="I21" s="997">
        <v>3457</v>
      </c>
      <c r="J21" s="996">
        <v>3447</v>
      </c>
      <c r="K21" s="996">
        <v>10</v>
      </c>
      <c r="L21" s="998">
        <v>6.2030000000000002E-2</v>
      </c>
      <c r="M21" s="999">
        <v>6.2030000000000002E-2</v>
      </c>
      <c r="AA21" s="345">
        <v>560973</v>
      </c>
      <c r="AB21" s="346" t="s">
        <v>27</v>
      </c>
      <c r="AC21" s="345">
        <v>902791</v>
      </c>
      <c r="AD21" s="346" t="s">
        <v>27</v>
      </c>
      <c r="AE21" s="345">
        <v>1463764</v>
      </c>
      <c r="AF21" s="346" t="s">
        <v>27</v>
      </c>
    </row>
    <row r="22" spans="2:32" ht="15" customHeight="1">
      <c r="B22" s="166" t="s">
        <v>28</v>
      </c>
      <c r="C22" s="347" t="s">
        <v>522</v>
      </c>
      <c r="D22" s="995">
        <v>771</v>
      </c>
      <c r="E22" s="996">
        <v>0</v>
      </c>
      <c r="F22" s="996">
        <v>0</v>
      </c>
      <c r="G22" s="997">
        <v>771</v>
      </c>
      <c r="H22" s="996">
        <v>39</v>
      </c>
      <c r="I22" s="997">
        <v>732</v>
      </c>
      <c r="J22" s="996">
        <v>730</v>
      </c>
      <c r="K22" s="996">
        <v>2</v>
      </c>
      <c r="L22" s="998">
        <v>8.3876999999999993E-2</v>
      </c>
      <c r="M22" s="999">
        <v>8.3876999999999993E-2</v>
      </c>
      <c r="AA22" s="345">
        <v>38423</v>
      </c>
      <c r="AB22" s="346" t="s">
        <v>27</v>
      </c>
      <c r="AC22" s="345">
        <v>-10674</v>
      </c>
      <c r="AD22" s="346" t="s">
        <v>27</v>
      </c>
      <c r="AE22" s="345">
        <v>27749</v>
      </c>
      <c r="AF22" s="346" t="s">
        <v>27</v>
      </c>
    </row>
    <row r="23" spans="2:32" ht="15" customHeight="1">
      <c r="B23" s="166" t="s">
        <v>109</v>
      </c>
      <c r="C23" s="347" t="s">
        <v>523</v>
      </c>
      <c r="D23" s="995">
        <v>4863</v>
      </c>
      <c r="E23" s="996">
        <v>1</v>
      </c>
      <c r="F23" s="996">
        <v>0</v>
      </c>
      <c r="G23" s="997">
        <v>4862</v>
      </c>
      <c r="H23" s="996">
        <v>251</v>
      </c>
      <c r="I23" s="997">
        <v>4611</v>
      </c>
      <c r="J23" s="996">
        <v>4595</v>
      </c>
      <c r="K23" s="996">
        <v>16</v>
      </c>
      <c r="L23" s="998">
        <v>6.4284999999999995E-2</v>
      </c>
      <c r="M23" s="999">
        <v>6.4270999999999995E-2</v>
      </c>
      <c r="AA23" s="345">
        <v>3095624</v>
      </c>
      <c r="AB23" s="346" t="s">
        <v>27</v>
      </c>
      <c r="AC23" s="345">
        <v>3933480</v>
      </c>
      <c r="AD23" s="346" t="s">
        <v>27</v>
      </c>
      <c r="AE23" s="345">
        <v>7029104</v>
      </c>
      <c r="AF23" s="346" t="s">
        <v>27</v>
      </c>
    </row>
    <row r="24" spans="2:32" ht="15" customHeight="1">
      <c r="B24" s="166" t="s">
        <v>110</v>
      </c>
      <c r="C24" s="347" t="s">
        <v>524</v>
      </c>
      <c r="D24" s="995">
        <v>3657</v>
      </c>
      <c r="E24" s="996">
        <v>0</v>
      </c>
      <c r="F24" s="996">
        <v>0</v>
      </c>
      <c r="G24" s="997">
        <v>3657</v>
      </c>
      <c r="H24" s="996">
        <v>36</v>
      </c>
      <c r="I24" s="997">
        <v>3621</v>
      </c>
      <c r="J24" s="996">
        <v>3619</v>
      </c>
      <c r="K24" s="996">
        <v>2</v>
      </c>
      <c r="L24" s="998">
        <v>4.6435999999999998E-2</v>
      </c>
      <c r="M24" s="999">
        <v>4.6435999999999998E-2</v>
      </c>
    </row>
    <row r="25" spans="2:32" ht="15" customHeight="1">
      <c r="B25" s="166" t="s">
        <v>111</v>
      </c>
      <c r="C25" s="347" t="s">
        <v>525</v>
      </c>
      <c r="D25" s="995">
        <v>12440</v>
      </c>
      <c r="E25" s="996">
        <v>0</v>
      </c>
      <c r="F25" s="996">
        <v>0</v>
      </c>
      <c r="G25" s="997">
        <v>12440</v>
      </c>
      <c r="H25" s="996">
        <v>113</v>
      </c>
      <c r="I25" s="997">
        <v>12327</v>
      </c>
      <c r="J25" s="996">
        <v>12272</v>
      </c>
      <c r="K25" s="996">
        <v>55</v>
      </c>
      <c r="L25" s="998">
        <v>3.6773E-2</v>
      </c>
      <c r="M25" s="999">
        <v>3.6773E-2</v>
      </c>
    </row>
    <row r="26" spans="2:32" ht="15" customHeight="1">
      <c r="B26" s="166" t="s">
        <v>113</v>
      </c>
      <c r="C26" s="347" t="s">
        <v>526</v>
      </c>
      <c r="D26" s="995">
        <v>2188</v>
      </c>
      <c r="E26" s="996">
        <v>0</v>
      </c>
      <c r="F26" s="996">
        <v>0</v>
      </c>
      <c r="G26" s="997">
        <v>2188</v>
      </c>
      <c r="H26" s="996">
        <v>90</v>
      </c>
      <c r="I26" s="997">
        <v>2098</v>
      </c>
      <c r="J26" s="996">
        <v>2091</v>
      </c>
      <c r="K26" s="996">
        <v>7</v>
      </c>
      <c r="L26" s="998">
        <v>7.4369000000000005E-2</v>
      </c>
      <c r="M26" s="999">
        <v>7.4369000000000005E-2</v>
      </c>
    </row>
    <row r="27" spans="2:32" ht="15" customHeight="1">
      <c r="B27" s="166" t="s">
        <v>114</v>
      </c>
      <c r="C27" s="347" t="s">
        <v>577</v>
      </c>
      <c r="D27" s="995">
        <v>442</v>
      </c>
      <c r="E27" s="996">
        <v>0</v>
      </c>
      <c r="F27" s="996">
        <v>0</v>
      </c>
      <c r="G27" s="997">
        <v>442</v>
      </c>
      <c r="H27" s="996">
        <v>12</v>
      </c>
      <c r="I27" s="997">
        <v>430</v>
      </c>
      <c r="J27" s="996">
        <v>430</v>
      </c>
      <c r="K27" s="996">
        <v>0</v>
      </c>
      <c r="L27" s="998">
        <v>0.12510599999999999</v>
      </c>
      <c r="M27" s="999">
        <v>0.12510599999999999</v>
      </c>
    </row>
    <row r="28" spans="2:32" ht="15" customHeight="1">
      <c r="B28" s="166" t="s">
        <v>115</v>
      </c>
      <c r="C28" s="347" t="s">
        <v>140</v>
      </c>
      <c r="D28" s="995">
        <v>2378</v>
      </c>
      <c r="E28" s="996">
        <v>0</v>
      </c>
      <c r="F28" s="996">
        <v>0</v>
      </c>
      <c r="G28" s="997">
        <v>2378</v>
      </c>
      <c r="H28" s="996">
        <v>43</v>
      </c>
      <c r="I28" s="997">
        <v>2335</v>
      </c>
      <c r="J28" s="996">
        <v>2328</v>
      </c>
      <c r="K28" s="996">
        <v>7</v>
      </c>
      <c r="L28" s="998">
        <v>4.5523000000000001E-2</v>
      </c>
      <c r="M28" s="999">
        <v>4.5523000000000001E-2</v>
      </c>
    </row>
    <row r="29" spans="2:32" ht="15" customHeight="1">
      <c r="B29" s="166" t="s">
        <v>116</v>
      </c>
      <c r="C29" s="347" t="s">
        <v>112</v>
      </c>
      <c r="D29" s="995">
        <v>2778</v>
      </c>
      <c r="E29" s="996">
        <v>25</v>
      </c>
      <c r="F29" s="996">
        <v>7</v>
      </c>
      <c r="G29" s="997">
        <v>2746</v>
      </c>
      <c r="H29" s="996">
        <v>336</v>
      </c>
      <c r="I29" s="997">
        <v>2410</v>
      </c>
      <c r="J29" s="996">
        <v>2371</v>
      </c>
      <c r="K29" s="996">
        <v>39</v>
      </c>
      <c r="L29" s="998">
        <v>9.5101000000000005E-2</v>
      </c>
      <c r="M29" s="999">
        <v>9.4006000000000006E-2</v>
      </c>
    </row>
    <row r="30" spans="2:32" ht="15" customHeight="1">
      <c r="B30" s="166" t="s">
        <v>117</v>
      </c>
      <c r="C30" s="347" t="s">
        <v>18</v>
      </c>
      <c r="D30" s="995">
        <v>46647</v>
      </c>
      <c r="E30" s="996">
        <v>6491</v>
      </c>
      <c r="F30" s="996">
        <v>820</v>
      </c>
      <c r="G30" s="997">
        <v>39336</v>
      </c>
      <c r="H30" s="996">
        <v>5161</v>
      </c>
      <c r="I30" s="997">
        <v>34175</v>
      </c>
      <c r="J30" s="996">
        <v>32785</v>
      </c>
      <c r="K30" s="996">
        <v>1390</v>
      </c>
      <c r="L30" s="998">
        <v>7.9978999999999995E-2</v>
      </c>
      <c r="M30" s="999">
        <v>6.7444000000000004E-2</v>
      </c>
    </row>
    <row r="31" spans="2:32" ht="15" customHeight="1">
      <c r="B31" s="166" t="s">
        <v>118</v>
      </c>
      <c r="C31" s="347" t="s">
        <v>141</v>
      </c>
      <c r="D31" s="995">
        <v>2232</v>
      </c>
      <c r="E31" s="996">
        <v>0</v>
      </c>
      <c r="F31" s="996">
        <v>0</v>
      </c>
      <c r="G31" s="997">
        <v>2232</v>
      </c>
      <c r="H31" s="996">
        <v>34</v>
      </c>
      <c r="I31" s="997">
        <v>2198</v>
      </c>
      <c r="J31" s="996">
        <v>2198</v>
      </c>
      <c r="K31" s="996">
        <v>0</v>
      </c>
      <c r="L31" s="998">
        <v>5.6129999999999999E-3</v>
      </c>
      <c r="M31" s="999">
        <v>5.6129999999999999E-3</v>
      </c>
    </row>
    <row r="32" spans="2:32" ht="15" customHeight="1">
      <c r="B32" s="166" t="s">
        <v>119</v>
      </c>
      <c r="C32" s="347" t="s">
        <v>527</v>
      </c>
      <c r="D32" s="995">
        <v>357</v>
      </c>
      <c r="E32" s="996">
        <v>0</v>
      </c>
      <c r="F32" s="996">
        <v>0</v>
      </c>
      <c r="G32" s="997">
        <v>357</v>
      </c>
      <c r="H32" s="996">
        <v>9</v>
      </c>
      <c r="I32" s="997">
        <v>348</v>
      </c>
      <c r="J32" s="996">
        <v>348</v>
      </c>
      <c r="K32" s="996">
        <v>0</v>
      </c>
      <c r="L32" s="998">
        <v>1.0496999999999999E-2</v>
      </c>
      <c r="M32" s="999">
        <v>1.0496999999999999E-2</v>
      </c>
    </row>
    <row r="33" spans="2:13" ht="15" customHeight="1">
      <c r="B33" s="166" t="s">
        <v>120</v>
      </c>
      <c r="C33" s="347" t="s">
        <v>528</v>
      </c>
      <c r="D33" s="995">
        <v>3274</v>
      </c>
      <c r="E33" s="996">
        <v>197</v>
      </c>
      <c r="F33" s="996">
        <v>36</v>
      </c>
      <c r="G33" s="997">
        <v>3041</v>
      </c>
      <c r="H33" s="996">
        <v>367</v>
      </c>
      <c r="I33" s="997">
        <v>2674</v>
      </c>
      <c r="J33" s="996">
        <v>2612</v>
      </c>
      <c r="K33" s="996">
        <v>62</v>
      </c>
      <c r="L33" s="998">
        <v>5.5663999999999998E-2</v>
      </c>
      <c r="M33" s="999">
        <v>5.1702999999999999E-2</v>
      </c>
    </row>
    <row r="34" spans="2:13" ht="15" customHeight="1">
      <c r="B34" s="166" t="s">
        <v>121</v>
      </c>
      <c r="C34" s="347" t="s">
        <v>19</v>
      </c>
      <c r="D34" s="995">
        <v>77392</v>
      </c>
      <c r="E34" s="996">
        <v>5391</v>
      </c>
      <c r="F34" s="996">
        <v>2598</v>
      </c>
      <c r="G34" s="997">
        <v>69403</v>
      </c>
      <c r="H34" s="996">
        <v>5591</v>
      </c>
      <c r="I34" s="997">
        <v>63812</v>
      </c>
      <c r="J34" s="996">
        <v>62057</v>
      </c>
      <c r="K34" s="996">
        <v>1755</v>
      </c>
      <c r="L34" s="998">
        <v>0.150866</v>
      </c>
      <c r="M34" s="999">
        <v>0.135293</v>
      </c>
    </row>
    <row r="35" spans="2:13" ht="15" customHeight="1">
      <c r="B35" s="166" t="s">
        <v>122</v>
      </c>
      <c r="C35" s="347" t="s">
        <v>20</v>
      </c>
      <c r="D35" s="995">
        <v>3778</v>
      </c>
      <c r="E35" s="996">
        <v>264</v>
      </c>
      <c r="F35" s="996">
        <v>21</v>
      </c>
      <c r="G35" s="997">
        <v>3493</v>
      </c>
      <c r="H35" s="996">
        <v>393</v>
      </c>
      <c r="I35" s="997">
        <v>3100</v>
      </c>
      <c r="J35" s="996">
        <v>3089</v>
      </c>
      <c r="K35" s="996">
        <v>11</v>
      </c>
      <c r="L35" s="998">
        <v>2.0900999999999999E-2</v>
      </c>
      <c r="M35" s="999">
        <v>1.9324000000000001E-2</v>
      </c>
    </row>
    <row r="36" spans="2:13" ht="15" customHeight="1">
      <c r="B36" s="166" t="s">
        <v>123</v>
      </c>
      <c r="C36" s="347" t="s">
        <v>21</v>
      </c>
      <c r="D36" s="995">
        <v>3748</v>
      </c>
      <c r="E36" s="996">
        <v>568</v>
      </c>
      <c r="F36" s="996">
        <v>131</v>
      </c>
      <c r="G36" s="997">
        <v>3049</v>
      </c>
      <c r="H36" s="996">
        <v>1143</v>
      </c>
      <c r="I36" s="997">
        <v>1906</v>
      </c>
      <c r="J36" s="996">
        <v>1828</v>
      </c>
      <c r="K36" s="996">
        <v>78</v>
      </c>
      <c r="L36" s="998">
        <v>9.0830000000000008E-3</v>
      </c>
      <c r="M36" s="999">
        <v>7.3889999999999997E-3</v>
      </c>
    </row>
    <row r="37" spans="2:13" ht="15" customHeight="1">
      <c r="B37" s="166" t="s">
        <v>124</v>
      </c>
      <c r="C37" s="347" t="s">
        <v>529</v>
      </c>
      <c r="D37" s="995">
        <v>18526</v>
      </c>
      <c r="E37" s="996">
        <v>142</v>
      </c>
      <c r="F37" s="996">
        <v>29</v>
      </c>
      <c r="G37" s="997">
        <v>18355</v>
      </c>
      <c r="H37" s="996">
        <v>681</v>
      </c>
      <c r="I37" s="997">
        <v>17674</v>
      </c>
      <c r="J37" s="996">
        <v>17481</v>
      </c>
      <c r="K37" s="996">
        <v>193</v>
      </c>
      <c r="L37" s="998">
        <v>6.3157000000000005E-2</v>
      </c>
      <c r="M37" s="999">
        <v>6.2574000000000005E-2</v>
      </c>
    </row>
    <row r="38" spans="2:13" ht="15" customHeight="1">
      <c r="B38" s="166" t="s">
        <v>125</v>
      </c>
      <c r="C38" s="347" t="s">
        <v>530</v>
      </c>
      <c r="D38" s="995">
        <v>3731</v>
      </c>
      <c r="E38" s="996">
        <v>167</v>
      </c>
      <c r="F38" s="996">
        <v>6</v>
      </c>
      <c r="G38" s="997">
        <v>3558</v>
      </c>
      <c r="H38" s="996">
        <v>204</v>
      </c>
      <c r="I38" s="997">
        <v>3354</v>
      </c>
      <c r="J38" s="996">
        <v>3328</v>
      </c>
      <c r="K38" s="996">
        <v>26</v>
      </c>
      <c r="L38" s="998">
        <v>2.0421999999999999E-2</v>
      </c>
      <c r="M38" s="999">
        <v>1.9474999999999999E-2</v>
      </c>
    </row>
    <row r="39" spans="2:13" ht="15" customHeight="1">
      <c r="B39" s="166" t="s">
        <v>127</v>
      </c>
      <c r="C39" s="347" t="s">
        <v>22</v>
      </c>
      <c r="D39" s="995">
        <v>22406</v>
      </c>
      <c r="E39" s="996">
        <v>0</v>
      </c>
      <c r="F39" s="996">
        <v>0</v>
      </c>
      <c r="G39" s="997">
        <v>22406</v>
      </c>
      <c r="H39" s="996">
        <v>0</v>
      </c>
      <c r="I39" s="997">
        <v>22406</v>
      </c>
      <c r="J39" s="996">
        <v>22372</v>
      </c>
      <c r="K39" s="996">
        <v>34</v>
      </c>
      <c r="L39" s="998">
        <v>6.5609000000000001E-2</v>
      </c>
      <c r="M39" s="999">
        <v>6.5609000000000001E-2</v>
      </c>
    </row>
    <row r="40" spans="2:13" ht="15" customHeight="1">
      <c r="B40" s="166" t="s">
        <v>129</v>
      </c>
      <c r="C40" s="347" t="s">
        <v>142</v>
      </c>
      <c r="D40" s="995">
        <v>16013</v>
      </c>
      <c r="E40" s="996">
        <v>659</v>
      </c>
      <c r="F40" s="996">
        <v>80</v>
      </c>
      <c r="G40" s="997">
        <v>15274</v>
      </c>
      <c r="H40" s="996">
        <v>285</v>
      </c>
      <c r="I40" s="997">
        <v>14989</v>
      </c>
      <c r="J40" s="996">
        <v>14073</v>
      </c>
      <c r="K40" s="996">
        <v>916</v>
      </c>
      <c r="L40" s="998">
        <v>4.7759999999999997E-2</v>
      </c>
      <c r="M40" s="999">
        <v>4.5555999999999999E-2</v>
      </c>
    </row>
    <row r="41" spans="2:13" ht="15" customHeight="1">
      <c r="B41" s="166" t="s">
        <v>130</v>
      </c>
      <c r="C41" s="347" t="s">
        <v>531</v>
      </c>
      <c r="D41" s="995">
        <v>68285</v>
      </c>
      <c r="E41" s="996">
        <v>1190</v>
      </c>
      <c r="F41" s="996">
        <v>149</v>
      </c>
      <c r="G41" s="997">
        <v>66946</v>
      </c>
      <c r="H41" s="996">
        <v>2112</v>
      </c>
      <c r="I41" s="997">
        <v>64834</v>
      </c>
      <c r="J41" s="996">
        <v>63917</v>
      </c>
      <c r="K41" s="996">
        <v>917</v>
      </c>
      <c r="L41" s="998">
        <v>0.10686</v>
      </c>
      <c r="M41" s="999">
        <v>0.104764</v>
      </c>
    </row>
    <row r="42" spans="2:13" ht="15" customHeight="1">
      <c r="B42" s="166" t="s">
        <v>15</v>
      </c>
      <c r="C42" s="347" t="s">
        <v>578</v>
      </c>
      <c r="D42" s="995">
        <v>5294</v>
      </c>
      <c r="E42" s="996">
        <v>209</v>
      </c>
      <c r="F42" s="996">
        <v>99</v>
      </c>
      <c r="G42" s="997">
        <v>4986</v>
      </c>
      <c r="H42" s="996">
        <v>1211</v>
      </c>
      <c r="I42" s="997">
        <v>3775</v>
      </c>
      <c r="J42" s="996">
        <v>3566</v>
      </c>
      <c r="K42" s="996">
        <v>209</v>
      </c>
      <c r="L42" s="998">
        <v>0.12709500000000001</v>
      </c>
      <c r="M42" s="999">
        <v>0.1197</v>
      </c>
    </row>
    <row r="43" spans="2:13" ht="15" customHeight="1">
      <c r="B43" s="166" t="s">
        <v>308</v>
      </c>
      <c r="C43" s="347" t="s">
        <v>126</v>
      </c>
      <c r="D43" s="995">
        <v>30915</v>
      </c>
      <c r="E43" s="996">
        <v>3310</v>
      </c>
      <c r="F43" s="996">
        <v>360</v>
      </c>
      <c r="G43" s="997">
        <v>27245</v>
      </c>
      <c r="H43" s="996">
        <v>1703</v>
      </c>
      <c r="I43" s="997">
        <v>25542</v>
      </c>
      <c r="J43" s="996">
        <v>24439</v>
      </c>
      <c r="K43" s="996">
        <v>1103</v>
      </c>
      <c r="L43" s="998">
        <v>9.7421999999999995E-2</v>
      </c>
      <c r="M43" s="999">
        <v>8.5857000000000003E-2</v>
      </c>
    </row>
    <row r="44" spans="2:13" ht="15" customHeight="1">
      <c r="B44" s="166">
        <v>37</v>
      </c>
      <c r="C44" s="167" t="s">
        <v>128</v>
      </c>
      <c r="D44" s="995">
        <v>49415</v>
      </c>
      <c r="E44" s="996">
        <v>9071</v>
      </c>
      <c r="F44" s="996">
        <v>1682</v>
      </c>
      <c r="G44" s="997">
        <v>38662</v>
      </c>
      <c r="H44" s="996">
        <v>1807</v>
      </c>
      <c r="I44" s="997">
        <v>36855</v>
      </c>
      <c r="J44" s="996">
        <v>34505</v>
      </c>
      <c r="K44" s="996">
        <v>2350</v>
      </c>
      <c r="L44" s="998">
        <v>0.23658799999999999</v>
      </c>
      <c r="M44" s="999">
        <v>0.18510499999999999</v>
      </c>
    </row>
    <row r="45" spans="2:13" ht="15" customHeight="1">
      <c r="B45" s="166">
        <v>38</v>
      </c>
      <c r="C45" s="167" t="s">
        <v>143</v>
      </c>
      <c r="D45" s="995">
        <v>0</v>
      </c>
      <c r="E45" s="996">
        <v>0</v>
      </c>
      <c r="F45" s="996">
        <v>0</v>
      </c>
      <c r="G45" s="997">
        <v>0</v>
      </c>
      <c r="H45" s="996">
        <v>0</v>
      </c>
      <c r="I45" s="997">
        <v>0</v>
      </c>
      <c r="J45" s="996">
        <v>0</v>
      </c>
      <c r="K45" s="996">
        <v>0</v>
      </c>
      <c r="L45" s="998">
        <v>0</v>
      </c>
      <c r="M45" s="999">
        <v>0</v>
      </c>
    </row>
    <row r="46" spans="2:13" ht="15" customHeight="1">
      <c r="B46" s="313">
        <v>39</v>
      </c>
      <c r="C46" s="315" t="s">
        <v>23</v>
      </c>
      <c r="D46" s="995">
        <v>7724</v>
      </c>
      <c r="E46" s="996">
        <v>1086</v>
      </c>
      <c r="F46" s="996">
        <v>325</v>
      </c>
      <c r="G46" s="997">
        <v>6313</v>
      </c>
      <c r="H46" s="996">
        <v>94</v>
      </c>
      <c r="I46" s="997">
        <v>6219</v>
      </c>
      <c r="J46" s="996">
        <v>2837</v>
      </c>
      <c r="K46" s="996">
        <v>3382</v>
      </c>
      <c r="L46" s="998">
        <v>0.25379499999999999</v>
      </c>
      <c r="M46" s="999">
        <v>0.20743200000000001</v>
      </c>
    </row>
    <row r="47" spans="2:13" ht="15" customHeight="1">
      <c r="B47" s="324"/>
      <c r="C47" s="349" t="s">
        <v>382</v>
      </c>
      <c r="D47" s="1030">
        <v>538918</v>
      </c>
      <c r="E47" s="1031">
        <v>65433</v>
      </c>
      <c r="F47" s="1031">
        <v>31606</v>
      </c>
      <c r="G47" s="1031">
        <v>441879</v>
      </c>
      <c r="H47" s="1031">
        <v>24221</v>
      </c>
      <c r="I47" s="1031">
        <v>417658</v>
      </c>
      <c r="J47" s="1031">
        <v>393145</v>
      </c>
      <c r="K47" s="1031">
        <v>24513</v>
      </c>
      <c r="L47" s="1000">
        <v>7.8061000000000005E-2</v>
      </c>
      <c r="M47" s="1001">
        <v>6.5894999999999995E-2</v>
      </c>
    </row>
  </sheetData>
  <sheetProtection sheet="1" objects="1" scenarios="1" selectLockedCells="1" selectUnlockedCells="1"/>
  <mergeCells count="10">
    <mergeCell ref="B2:C2"/>
    <mergeCell ref="B6:C7"/>
    <mergeCell ref="D4:D7"/>
    <mergeCell ref="E5:E7"/>
    <mergeCell ref="M4:M7"/>
    <mergeCell ref="F5:F7"/>
    <mergeCell ref="G5:G7"/>
    <mergeCell ref="H6:H7"/>
    <mergeCell ref="I6:I7"/>
    <mergeCell ref="L4:L7"/>
  </mergeCells>
  <phoneticPr fontId="2"/>
  <pageMargins left="0.78740157480314965" right="0.78740157480314965" top="0.78740157480314965" bottom="0.78740157480314965" header="0" footer="0.19685039370078741"/>
  <pageSetup paperSize="8" orientation="landscape" useFirstPageNumber="1" r:id="rId1"/>
  <headerFooter alignWithMargins="0">
    <oddFooter>&amp;C&amp;P / 1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S65"/>
  <sheetViews>
    <sheetView view="pageBreakPreview" zoomScale="145" zoomScaleNormal="100" zoomScaleSheetLayoutView="145" workbookViewId="0">
      <selection activeCell="F52" sqref="F52"/>
    </sheetView>
  </sheetViews>
  <sheetFormatPr defaultColWidth="9" defaultRowHeight="15" customHeight="1"/>
  <cols>
    <col min="1" max="1" width="3" style="375" customWidth="1"/>
    <col min="2" max="2" width="4.125" style="375" customWidth="1"/>
    <col min="3" max="3" width="13.75" style="375" customWidth="1"/>
    <col min="4" max="4" width="10.25" style="375" customWidth="1"/>
    <col min="5" max="9" width="9.375" style="375" customWidth="1"/>
    <col min="10" max="16384" width="9" style="375"/>
  </cols>
  <sheetData>
    <row r="1" spans="1:19" ht="15" customHeight="1">
      <c r="A1" s="1032"/>
      <c r="B1" s="1033"/>
      <c r="C1" s="1033"/>
      <c r="D1" s="1033"/>
      <c r="E1" s="1033"/>
      <c r="F1" s="1033"/>
      <c r="G1" s="1033"/>
      <c r="H1" s="1033"/>
      <c r="I1" s="1033"/>
      <c r="J1" s="1033"/>
      <c r="K1" s="1033"/>
      <c r="L1" s="1033"/>
      <c r="M1" s="1033"/>
      <c r="N1" s="1033"/>
      <c r="O1" s="1033"/>
      <c r="P1" s="1033"/>
      <c r="Q1" s="1033"/>
      <c r="R1" s="1033"/>
      <c r="S1" s="1033"/>
    </row>
    <row r="2" spans="1:19" ht="15" customHeight="1" thickBot="1">
      <c r="A2" s="1033"/>
      <c r="B2" s="1033"/>
      <c r="C2" s="1033"/>
      <c r="D2" s="1033"/>
      <c r="E2" s="1033"/>
      <c r="F2" s="1033"/>
      <c r="G2" s="1033"/>
      <c r="H2" s="1033"/>
      <c r="I2" s="1033"/>
      <c r="J2" s="1033"/>
      <c r="K2" s="1033"/>
      <c r="L2" s="1033"/>
      <c r="M2" s="1033"/>
      <c r="N2" s="1033"/>
      <c r="O2" s="1033"/>
      <c r="P2" s="1033"/>
      <c r="Q2" s="1033"/>
      <c r="R2" s="1033"/>
      <c r="S2" s="1033"/>
    </row>
    <row r="3" spans="1:19" ht="15" customHeight="1" thickBot="1">
      <c r="A3" s="1033"/>
      <c r="B3" s="1033" t="s">
        <v>591</v>
      </c>
      <c r="C3" s="1033"/>
      <c r="D3" s="1127" t="s">
        <v>884</v>
      </c>
      <c r="E3" s="1128"/>
      <c r="F3" s="1128"/>
      <c r="G3" s="1128"/>
      <c r="H3" s="1128"/>
      <c r="I3" s="1129"/>
      <c r="J3" s="1037"/>
      <c r="K3" s="1037"/>
      <c r="L3" s="1033"/>
      <c r="M3" s="1033"/>
      <c r="N3" s="1033"/>
      <c r="O3" s="1033"/>
      <c r="P3" s="1033"/>
      <c r="Q3" s="1033"/>
      <c r="R3" s="1033"/>
      <c r="S3" s="1033"/>
    </row>
    <row r="4" spans="1:19" ht="15" customHeight="1">
      <c r="A4" s="1033"/>
      <c r="B4" s="1033"/>
      <c r="C4" s="1033"/>
      <c r="D4" s="1033"/>
      <c r="E4" s="1033"/>
      <c r="F4" s="1033"/>
      <c r="G4" s="1033"/>
      <c r="H4" s="1033"/>
      <c r="I4" s="1033"/>
      <c r="J4" s="1033"/>
      <c r="K4" s="1033"/>
      <c r="L4" s="1033"/>
      <c r="M4" s="1033"/>
      <c r="N4" s="1033"/>
      <c r="O4" s="1033"/>
      <c r="P4" s="1033"/>
      <c r="Q4" s="1033"/>
      <c r="R4" s="1033"/>
      <c r="S4" s="1033"/>
    </row>
    <row r="5" spans="1:19" ht="15" customHeight="1" thickBot="1">
      <c r="A5" s="1033"/>
      <c r="B5" s="1033"/>
      <c r="C5" s="1033"/>
      <c r="D5" s="1033"/>
      <c r="E5" s="1033"/>
      <c r="F5" s="1033"/>
      <c r="G5" s="1033"/>
      <c r="H5" s="1033"/>
      <c r="I5" s="1033"/>
      <c r="J5" s="1033"/>
      <c r="K5" s="1033"/>
      <c r="L5" s="1033"/>
      <c r="M5" s="1033"/>
      <c r="N5" s="1033"/>
      <c r="O5" s="1033"/>
      <c r="P5" s="1033"/>
      <c r="Q5" s="1033"/>
      <c r="R5" s="1033"/>
      <c r="S5" s="1033"/>
    </row>
    <row r="6" spans="1:19" ht="15" customHeight="1" thickBot="1">
      <c r="A6" s="1033"/>
      <c r="B6" s="1034" t="s">
        <v>592</v>
      </c>
      <c r="C6" s="1033" t="s">
        <v>593</v>
      </c>
      <c r="D6" s="1035" t="s">
        <v>594</v>
      </c>
      <c r="E6" s="908" t="s">
        <v>609</v>
      </c>
      <c r="F6" s="579" t="s">
        <v>818</v>
      </c>
      <c r="G6" s="1033"/>
      <c r="H6" s="1033"/>
      <c r="I6" s="1033"/>
      <c r="J6" s="1046" t="s">
        <v>814</v>
      </c>
      <c r="K6" s="1062"/>
      <c r="L6" s="1063"/>
      <c r="M6" s="1062"/>
      <c r="N6" s="1064"/>
      <c r="O6" s="1064"/>
      <c r="P6" s="1064"/>
      <c r="Q6" s="1064"/>
      <c r="R6" s="1064"/>
      <c r="S6" s="1064"/>
    </row>
    <row r="7" spans="1:19" ht="15" customHeight="1" thickBot="1">
      <c r="A7" s="1033"/>
      <c r="B7" s="1033"/>
      <c r="C7" s="1033"/>
      <c r="D7" s="1033"/>
      <c r="E7" s="1051" t="s">
        <v>835</v>
      </c>
      <c r="F7" s="1033"/>
      <c r="G7" s="1033"/>
      <c r="H7" s="1033"/>
      <c r="I7" s="1033"/>
      <c r="J7" s="1062"/>
      <c r="K7" s="1062"/>
      <c r="L7" s="1062"/>
      <c r="M7" s="1064"/>
      <c r="N7" s="1062"/>
      <c r="O7" s="1062"/>
      <c r="P7" s="1062"/>
      <c r="Q7" s="1062"/>
      <c r="R7" s="1062"/>
      <c r="S7" s="1062"/>
    </row>
    <row r="8" spans="1:19" ht="24.95" customHeight="1" thickBot="1">
      <c r="A8" s="1033"/>
      <c r="B8" s="1130" t="s">
        <v>596</v>
      </c>
      <c r="C8" s="1131"/>
      <c r="D8" s="1132"/>
      <c r="E8" s="1136" t="s">
        <v>873</v>
      </c>
      <c r="F8" s="1138" t="s">
        <v>845</v>
      </c>
      <c r="G8" s="1140" t="s">
        <v>597</v>
      </c>
      <c r="H8" s="1057"/>
      <c r="I8" s="1057"/>
      <c r="J8" s="584" t="s">
        <v>815</v>
      </c>
      <c r="K8" s="909">
        <f>K13</f>
        <v>0.56056399999999995</v>
      </c>
      <c r="L8" s="1065"/>
      <c r="M8" s="1064"/>
      <c r="N8" s="1064"/>
      <c r="O8" s="1064"/>
      <c r="P8" s="1064"/>
      <c r="Q8" s="1064"/>
      <c r="R8" s="1064"/>
      <c r="S8" s="1064"/>
    </row>
    <row r="9" spans="1:19" ht="24.95" customHeight="1" thickBot="1">
      <c r="A9" s="1033"/>
      <c r="B9" s="1133"/>
      <c r="C9" s="1134"/>
      <c r="D9" s="1135"/>
      <c r="E9" s="1137"/>
      <c r="F9" s="1139"/>
      <c r="G9" s="1141"/>
      <c r="H9" s="1058"/>
      <c r="I9" s="1058"/>
      <c r="J9" s="1068" t="s">
        <v>846</v>
      </c>
      <c r="K9" s="1069"/>
      <c r="L9" s="1065"/>
      <c r="M9" s="1064"/>
      <c r="N9" s="1064"/>
      <c r="O9" s="1064"/>
      <c r="P9" s="1064"/>
      <c r="Q9" s="1066"/>
      <c r="R9" s="1064"/>
      <c r="S9" s="1064"/>
    </row>
    <row r="10" spans="1:19" ht="15" customHeight="1" thickTop="1">
      <c r="A10" s="1033"/>
      <c r="B10" s="1036">
        <v>1</v>
      </c>
      <c r="C10" s="1037" t="s">
        <v>16</v>
      </c>
      <c r="D10" s="1038"/>
      <c r="E10" s="1055">
        <f>SUM(F10:G10)</f>
        <v>0</v>
      </c>
      <c r="F10" s="886"/>
      <c r="G10" s="1059">
        <f>ROUND(部門別消費額!V5/VLOOKUP($E$6,$C$59:$D$63,2,FALSE),0)</f>
        <v>0</v>
      </c>
      <c r="H10" s="1057"/>
      <c r="I10" s="1057"/>
      <c r="J10" s="1070"/>
      <c r="K10" s="1069"/>
      <c r="L10" s="1067"/>
      <c r="M10" s="1064"/>
      <c r="N10" s="1064"/>
      <c r="O10" s="1064"/>
      <c r="P10" s="1064"/>
      <c r="Q10" s="1066"/>
      <c r="R10" s="1064"/>
      <c r="S10" s="1064"/>
    </row>
    <row r="11" spans="1:19" ht="15" customHeight="1">
      <c r="A11" s="1033"/>
      <c r="B11" s="1036">
        <v>2</v>
      </c>
      <c r="C11" s="1037" t="s">
        <v>885</v>
      </c>
      <c r="D11" s="1038"/>
      <c r="E11" s="1055">
        <f t="shared" ref="E11:E48" si="0">SUM(F11:G11)</f>
        <v>0</v>
      </c>
      <c r="F11" s="884"/>
      <c r="G11" s="1059">
        <f>ROUND(部門別消費額!V6/VLOOKUP($E$6,$C$59:$D$63,2,FALSE),0)</f>
        <v>0</v>
      </c>
      <c r="H11" s="1057"/>
      <c r="I11" s="1057"/>
      <c r="J11" s="1124" t="s">
        <v>813</v>
      </c>
      <c r="K11" s="1125"/>
      <c r="L11" s="1126"/>
      <c r="M11" s="1064"/>
      <c r="N11" s="1064"/>
      <c r="O11" s="1064"/>
      <c r="P11" s="1064"/>
      <c r="Q11" s="1064"/>
      <c r="R11" s="1064"/>
      <c r="S11" s="1064"/>
    </row>
    <row r="12" spans="1:19" ht="21.75" customHeight="1">
      <c r="A12" s="1033"/>
      <c r="B12" s="1036">
        <v>3</v>
      </c>
      <c r="C12" s="1037" t="s">
        <v>886</v>
      </c>
      <c r="D12" s="1038"/>
      <c r="E12" s="1055">
        <f t="shared" si="0"/>
        <v>0</v>
      </c>
      <c r="F12" s="884"/>
      <c r="G12" s="1059">
        <f>ROUND(部門別消費額!V7/VLOOKUP($E$6,$C$59:$D$63,2,FALSE),0)</f>
        <v>0</v>
      </c>
      <c r="H12" s="1057"/>
      <c r="I12" s="1057"/>
      <c r="J12" s="1071" t="s">
        <v>489</v>
      </c>
      <c r="K12" s="1072" t="s">
        <v>64</v>
      </c>
      <c r="L12" s="1073" t="s">
        <v>507</v>
      </c>
      <c r="M12" s="1064"/>
      <c r="N12" s="1074"/>
      <c r="O12" s="1074"/>
      <c r="P12" s="1074"/>
      <c r="Q12" s="1074"/>
      <c r="R12" s="1074"/>
      <c r="S12" s="1064"/>
    </row>
    <row r="13" spans="1:19" ht="15" customHeight="1">
      <c r="A13" s="1033"/>
      <c r="B13" s="1036">
        <v>4</v>
      </c>
      <c r="C13" s="1037" t="s">
        <v>17</v>
      </c>
      <c r="D13" s="1038"/>
      <c r="E13" s="1055">
        <f t="shared" si="0"/>
        <v>0</v>
      </c>
      <c r="F13" s="884"/>
      <c r="G13" s="1059">
        <f>ROUND(部門別消費額!V8/VLOOKUP($E$6,$C$59:$D$63,2,FALSE),0)</f>
        <v>0</v>
      </c>
      <c r="H13" s="1057"/>
      <c r="I13" s="1057"/>
      <c r="J13" s="1094" t="s">
        <v>910</v>
      </c>
      <c r="K13" s="927">
        <f>ROUND(271886/485022,6)</f>
        <v>0.56056399999999995</v>
      </c>
      <c r="L13" s="1018">
        <f>AVERAGE(K13:K15)</f>
        <v>0.54255266666666657</v>
      </c>
      <c r="M13" s="1064"/>
      <c r="N13" s="1074"/>
      <c r="O13" s="1074"/>
      <c r="P13" s="1074"/>
      <c r="Q13" s="1074"/>
      <c r="R13" s="1074"/>
      <c r="S13" s="1064"/>
    </row>
    <row r="14" spans="1:19" ht="15" customHeight="1">
      <c r="A14" s="1033"/>
      <c r="B14" s="1039">
        <v>5</v>
      </c>
      <c r="C14" s="1040" t="s">
        <v>521</v>
      </c>
      <c r="D14" s="1041"/>
      <c r="E14" s="1056">
        <f t="shared" si="0"/>
        <v>0</v>
      </c>
      <c r="F14" s="941"/>
      <c r="G14" s="1060">
        <f>ROUND(部門別消費額!V9/VLOOKUP($E$6,$C$59:$D$63,2,FALSE),0)</f>
        <v>0</v>
      </c>
      <c r="H14" s="1057"/>
      <c r="I14" s="1057"/>
      <c r="J14" s="1093" t="s">
        <v>909</v>
      </c>
      <c r="K14" s="203">
        <f>ROUND(272867/516111,6)</f>
        <v>0.528698</v>
      </c>
      <c r="L14" s="1018">
        <f>AVERAGE(K14:K16)</f>
        <v>0.52093866666666666</v>
      </c>
      <c r="M14" s="1064"/>
      <c r="N14" s="1074"/>
      <c r="O14" s="1074"/>
      <c r="P14" s="1074"/>
      <c r="Q14" s="1074"/>
      <c r="R14" s="1074"/>
      <c r="S14" s="1064"/>
    </row>
    <row r="15" spans="1:19" ht="15" customHeight="1">
      <c r="A15" s="1033"/>
      <c r="B15" s="1036">
        <v>6</v>
      </c>
      <c r="C15" s="1037" t="s">
        <v>135</v>
      </c>
      <c r="D15" s="1038"/>
      <c r="E15" s="1055">
        <f t="shared" si="0"/>
        <v>0</v>
      </c>
      <c r="F15" s="884"/>
      <c r="G15" s="1059">
        <f>ROUND(部門別消費額!V10/VLOOKUP($E$6,$C$59:$D$63,2,FALSE),0)</f>
        <v>0</v>
      </c>
      <c r="H15" s="1057"/>
      <c r="I15" s="1057"/>
      <c r="J15" s="1075" t="s">
        <v>907</v>
      </c>
      <c r="K15" s="1092">
        <f>ROUND(293133/544456,6)</f>
        <v>0.53839599999999999</v>
      </c>
      <c r="L15" s="1077">
        <f>AVERAGE(K15:K17)</f>
        <v>0.52705199999999996</v>
      </c>
      <c r="M15" s="1064"/>
      <c r="N15" s="1074"/>
      <c r="O15" s="1074"/>
      <c r="P15" s="1074"/>
      <c r="Q15" s="1074"/>
      <c r="R15" s="1074"/>
      <c r="S15" s="1064"/>
    </row>
    <row r="16" spans="1:19" ht="15" customHeight="1">
      <c r="A16" s="1033"/>
      <c r="B16" s="1036">
        <v>7</v>
      </c>
      <c r="C16" s="1037" t="s">
        <v>108</v>
      </c>
      <c r="D16" s="1038"/>
      <c r="E16" s="1055">
        <f t="shared" si="0"/>
        <v>0</v>
      </c>
      <c r="F16" s="884"/>
      <c r="G16" s="1059">
        <f>ROUND(部門別消費額!V11/VLOOKUP($E$6,$C$59:$D$63,2,FALSE),0)</f>
        <v>0</v>
      </c>
      <c r="H16" s="1057"/>
      <c r="I16" s="1057"/>
      <c r="J16" s="1075" t="s">
        <v>894</v>
      </c>
      <c r="K16" s="1076">
        <f>ROUND(255676/515765,6)</f>
        <v>0.495722</v>
      </c>
      <c r="L16" s="1077">
        <f t="shared" ref="L16:L22" si="1">AVERAGE(K16:K18)</f>
        <v>0.5316993333333333</v>
      </c>
      <c r="M16" s="1064"/>
      <c r="N16" s="1074"/>
      <c r="O16" s="1074"/>
      <c r="P16" s="1074"/>
      <c r="Q16" s="1074"/>
      <c r="R16" s="1074"/>
      <c r="S16" s="1064"/>
    </row>
    <row r="17" spans="1:19" ht="15" customHeight="1">
      <c r="A17" s="1033"/>
      <c r="B17" s="1036">
        <v>8</v>
      </c>
      <c r="C17" s="1037" t="s">
        <v>136</v>
      </c>
      <c r="D17" s="1038"/>
      <c r="E17" s="1055">
        <f t="shared" si="0"/>
        <v>0</v>
      </c>
      <c r="F17" s="884"/>
      <c r="G17" s="1059">
        <f>ROUND(部門別消費額!V12/VLOOKUP($E$6,$C$59:$D$63,2,FALSE),0)</f>
        <v>0</v>
      </c>
      <c r="H17" s="1057"/>
      <c r="I17" s="1057"/>
      <c r="J17" s="1075" t="s">
        <v>892</v>
      </c>
      <c r="K17" s="1076">
        <f>ROUND(291388/532665,6)</f>
        <v>0.54703800000000002</v>
      </c>
      <c r="L17" s="1077">
        <f t="shared" si="1"/>
        <v>0.54704033333333335</v>
      </c>
      <c r="M17" s="1064"/>
      <c r="N17" s="1064"/>
      <c r="O17" s="1064"/>
      <c r="P17" s="1064"/>
      <c r="Q17" s="1064"/>
      <c r="R17" s="1064"/>
      <c r="S17" s="1064"/>
    </row>
    <row r="18" spans="1:19" ht="15" customHeight="1">
      <c r="A18" s="1033"/>
      <c r="B18" s="1036">
        <v>9</v>
      </c>
      <c r="C18" s="1037" t="s">
        <v>306</v>
      </c>
      <c r="D18" s="1038"/>
      <c r="E18" s="1055">
        <f t="shared" si="0"/>
        <v>0</v>
      </c>
      <c r="F18" s="884"/>
      <c r="G18" s="1059">
        <f>ROUND(部門別消費額!V13/VLOOKUP($E$6,$C$59:$D$63,2,FALSE),0)</f>
        <v>0</v>
      </c>
      <c r="H18" s="1057"/>
      <c r="I18" s="1057"/>
      <c r="J18" s="1075" t="s">
        <v>891</v>
      </c>
      <c r="K18" s="1076">
        <f>ROUND(281663/509947,6)</f>
        <v>0.552338</v>
      </c>
      <c r="L18" s="1077">
        <f t="shared" si="1"/>
        <v>0.58155666666666661</v>
      </c>
      <c r="M18" s="1064"/>
      <c r="N18" s="1064"/>
      <c r="O18" s="1064"/>
      <c r="P18" s="1064"/>
      <c r="Q18" s="1064"/>
      <c r="R18" s="1064"/>
      <c r="S18" s="1064"/>
    </row>
    <row r="19" spans="1:19" ht="15" customHeight="1">
      <c r="A19" s="1033"/>
      <c r="B19" s="1039">
        <v>10</v>
      </c>
      <c r="C19" s="1040" t="s">
        <v>576</v>
      </c>
      <c r="D19" s="1041"/>
      <c r="E19" s="1056">
        <f t="shared" si="0"/>
        <v>0</v>
      </c>
      <c r="F19" s="941"/>
      <c r="G19" s="1060">
        <f>ROUND(部門別消費額!V14/VLOOKUP($E$6,$C$59:$D$63,2,FALSE),0)</f>
        <v>0</v>
      </c>
      <c r="H19" s="1057"/>
      <c r="I19" s="1057"/>
      <c r="J19" s="1075" t="s">
        <v>570</v>
      </c>
      <c r="K19" s="1076">
        <f>ROUND(296141/546643,6)</f>
        <v>0.54174500000000003</v>
      </c>
      <c r="L19" s="1077">
        <f t="shared" si="1"/>
        <v>0.60670499999999994</v>
      </c>
      <c r="M19" s="1064"/>
      <c r="N19" s="1064"/>
      <c r="O19" s="1064"/>
      <c r="P19" s="1064"/>
      <c r="Q19" s="1064"/>
      <c r="R19" s="1064"/>
      <c r="S19" s="1064"/>
    </row>
    <row r="20" spans="1:19" ht="15" customHeight="1">
      <c r="A20" s="1033"/>
      <c r="B20" s="1036">
        <v>11</v>
      </c>
      <c r="C20" s="1037" t="s">
        <v>307</v>
      </c>
      <c r="D20" s="1038"/>
      <c r="E20" s="1055">
        <f t="shared" si="0"/>
        <v>0</v>
      </c>
      <c r="F20" s="884"/>
      <c r="G20" s="1059">
        <f>ROUND(部門別消費額!V15/VLOOKUP($E$6,$C$59:$D$63,2,FALSE),0)</f>
        <v>0</v>
      </c>
      <c r="H20" s="1057"/>
      <c r="I20" s="1057"/>
      <c r="J20" s="1075" t="s">
        <v>568</v>
      </c>
      <c r="K20" s="1076">
        <f>ROUND(272054/418167,6)</f>
        <v>0.65058700000000003</v>
      </c>
      <c r="L20" s="1077">
        <f t="shared" si="1"/>
        <v>0.62639833333333339</v>
      </c>
      <c r="M20" s="1064"/>
      <c r="N20" s="1064"/>
      <c r="O20" s="1064"/>
      <c r="P20" s="1064"/>
      <c r="Q20" s="1064"/>
      <c r="R20" s="1064"/>
      <c r="S20" s="1064"/>
    </row>
    <row r="21" spans="1:19" ht="15" customHeight="1">
      <c r="A21" s="1033"/>
      <c r="B21" s="1036">
        <v>12</v>
      </c>
      <c r="C21" s="1037" t="s">
        <v>137</v>
      </c>
      <c r="D21" s="1038"/>
      <c r="E21" s="1055">
        <f t="shared" si="0"/>
        <v>0</v>
      </c>
      <c r="F21" s="884"/>
      <c r="G21" s="1059">
        <f>ROUND(部門別消費額!V16/VLOOKUP($E$6,$C$59:$D$63,2,FALSE),0)</f>
        <v>0</v>
      </c>
      <c r="H21" s="1057"/>
      <c r="I21" s="1057"/>
      <c r="J21" s="1075" t="s">
        <v>508</v>
      </c>
      <c r="K21" s="1076">
        <v>0.62778299999999998</v>
      </c>
      <c r="L21" s="1077">
        <f t="shared" si="1"/>
        <v>0.63088999999999995</v>
      </c>
      <c r="M21" s="1064"/>
      <c r="N21" s="1064"/>
      <c r="O21" s="1064"/>
      <c r="P21" s="1064"/>
      <c r="Q21" s="1064"/>
      <c r="R21" s="1064"/>
      <c r="S21" s="1064"/>
    </row>
    <row r="22" spans="1:19" ht="15" customHeight="1">
      <c r="A22" s="1033"/>
      <c r="B22" s="1036">
        <v>13</v>
      </c>
      <c r="C22" s="1037" t="s">
        <v>138</v>
      </c>
      <c r="D22" s="1038"/>
      <c r="E22" s="1055">
        <f t="shared" si="0"/>
        <v>0</v>
      </c>
      <c r="F22" s="884"/>
      <c r="G22" s="1059">
        <f>ROUND(部門別消費額!V17/VLOOKUP($E$6,$C$59:$D$63,2,FALSE),0)</f>
        <v>0</v>
      </c>
      <c r="H22" s="1057"/>
      <c r="I22" s="1057"/>
      <c r="J22" s="1075" t="s">
        <v>509</v>
      </c>
      <c r="K22" s="1078">
        <v>0.60082500000000005</v>
      </c>
      <c r="L22" s="1079">
        <f t="shared" si="1"/>
        <v>0.64752366666666672</v>
      </c>
      <c r="M22" s="1064"/>
      <c r="N22" s="1064"/>
      <c r="O22" s="1064"/>
      <c r="P22" s="1064"/>
      <c r="Q22" s="1064"/>
      <c r="R22" s="1064"/>
      <c r="S22" s="1064"/>
    </row>
    <row r="23" spans="1:19" ht="15" customHeight="1">
      <c r="A23" s="1033"/>
      <c r="B23" s="1036">
        <v>14</v>
      </c>
      <c r="C23" s="1037" t="s">
        <v>139</v>
      </c>
      <c r="D23" s="1038"/>
      <c r="E23" s="1055">
        <f t="shared" si="0"/>
        <v>0</v>
      </c>
      <c r="F23" s="884"/>
      <c r="G23" s="1059">
        <f>ROUND(部門別消費額!V18/VLOOKUP($E$6,$C$59:$D$63,2,FALSE),0)</f>
        <v>0</v>
      </c>
      <c r="H23" s="1057"/>
      <c r="I23" s="1057"/>
      <c r="J23" s="1075" t="s">
        <v>510</v>
      </c>
      <c r="K23" s="1076">
        <v>0.66406200000000004</v>
      </c>
      <c r="L23" s="1079"/>
      <c r="M23" s="1064"/>
      <c r="N23" s="1064"/>
      <c r="O23" s="1064"/>
      <c r="P23" s="1064"/>
      <c r="Q23" s="1064"/>
      <c r="R23" s="1064"/>
      <c r="S23" s="1064"/>
    </row>
    <row r="24" spans="1:19" ht="15" customHeight="1">
      <c r="A24" s="1033"/>
      <c r="B24" s="1039">
        <v>15</v>
      </c>
      <c r="C24" s="1040" t="s">
        <v>522</v>
      </c>
      <c r="D24" s="1041"/>
      <c r="E24" s="1056">
        <f t="shared" si="0"/>
        <v>0</v>
      </c>
      <c r="F24" s="941"/>
      <c r="G24" s="1060">
        <f>ROUND(部門別消費額!V19/VLOOKUP($E$6,$C$59:$D$63,2,FALSE),0)</f>
        <v>0</v>
      </c>
      <c r="H24" s="1057"/>
      <c r="I24" s="1057"/>
      <c r="J24" s="1075" t="s">
        <v>511</v>
      </c>
      <c r="K24" s="1076">
        <v>0.67768399999999995</v>
      </c>
      <c r="L24" s="1079"/>
      <c r="M24" s="1064"/>
      <c r="N24" s="1064"/>
      <c r="O24" s="1064"/>
      <c r="P24" s="1064"/>
      <c r="Q24" s="1064"/>
      <c r="R24" s="1064"/>
      <c r="S24" s="1064"/>
    </row>
    <row r="25" spans="1:19" ht="15" customHeight="1">
      <c r="A25" s="1033"/>
      <c r="B25" s="1036">
        <v>16</v>
      </c>
      <c r="C25" s="1037" t="s">
        <v>523</v>
      </c>
      <c r="D25" s="1038"/>
      <c r="E25" s="1055">
        <f t="shared" si="0"/>
        <v>0</v>
      </c>
      <c r="F25" s="884"/>
      <c r="G25" s="1059">
        <f>ROUND(部門別消費額!V20/VLOOKUP($E$6,$C$59:$D$63,2,FALSE),0)</f>
        <v>0</v>
      </c>
      <c r="H25" s="1057"/>
      <c r="I25" s="1057"/>
      <c r="J25" s="1075" t="s">
        <v>512</v>
      </c>
      <c r="K25" s="1076">
        <v>0.62573400000000001</v>
      </c>
      <c r="L25" s="1079"/>
      <c r="M25" s="1064"/>
      <c r="N25" s="1064"/>
      <c r="O25" s="1064"/>
      <c r="P25" s="1064"/>
      <c r="Q25" s="1064"/>
      <c r="R25" s="1064"/>
      <c r="S25" s="1064"/>
    </row>
    <row r="26" spans="1:19" ht="15" customHeight="1">
      <c r="A26" s="1033"/>
      <c r="B26" s="1036">
        <v>17</v>
      </c>
      <c r="C26" s="1037" t="s">
        <v>524</v>
      </c>
      <c r="D26" s="1038"/>
      <c r="E26" s="1055">
        <f t="shared" si="0"/>
        <v>0</v>
      </c>
      <c r="F26" s="884"/>
      <c r="G26" s="1059">
        <f>ROUND(部門別消費額!V21/VLOOKUP($E$6,$C$59:$D$63,2,FALSE),0)</f>
        <v>0</v>
      </c>
      <c r="H26" s="1057"/>
      <c r="I26" s="1057"/>
      <c r="J26" s="1075" t="s">
        <v>513</v>
      </c>
      <c r="K26" s="1076">
        <v>0.62355400000000005</v>
      </c>
      <c r="L26" s="1079"/>
      <c r="M26" s="1064"/>
      <c r="N26" s="1064"/>
      <c r="O26" s="1064"/>
      <c r="P26" s="1064"/>
      <c r="Q26" s="1064"/>
      <c r="R26" s="1064"/>
      <c r="S26" s="1064"/>
    </row>
    <row r="27" spans="1:19" ht="15" customHeight="1">
      <c r="A27" s="1033"/>
      <c r="B27" s="1036">
        <v>18</v>
      </c>
      <c r="C27" s="1037" t="s">
        <v>525</v>
      </c>
      <c r="D27" s="1038"/>
      <c r="E27" s="1055">
        <f t="shared" si="0"/>
        <v>0</v>
      </c>
      <c r="F27" s="884"/>
      <c r="G27" s="1059">
        <f>ROUND(部門別消費額!V22/VLOOKUP($E$6,$C$59:$D$63,2,FALSE),0)</f>
        <v>0</v>
      </c>
      <c r="H27" s="1057"/>
      <c r="I27" s="1057"/>
      <c r="J27" s="1075" t="s">
        <v>514</v>
      </c>
      <c r="K27" s="1076">
        <v>0.63372200000000001</v>
      </c>
      <c r="L27" s="1079"/>
      <c r="M27" s="1064"/>
      <c r="N27" s="1064"/>
      <c r="O27" s="1064"/>
      <c r="P27" s="1064"/>
      <c r="Q27" s="1064"/>
      <c r="R27" s="1064"/>
      <c r="S27" s="1064"/>
    </row>
    <row r="28" spans="1:19" ht="15" customHeight="1">
      <c r="A28" s="1033"/>
      <c r="B28" s="1036">
        <v>19</v>
      </c>
      <c r="C28" s="1037" t="s">
        <v>526</v>
      </c>
      <c r="D28" s="1038"/>
      <c r="E28" s="1055">
        <f t="shared" si="0"/>
        <v>0</v>
      </c>
      <c r="F28" s="884"/>
      <c r="G28" s="1059">
        <f>ROUND(部門別消費額!V23/VLOOKUP($E$6,$C$59:$D$63,2,FALSE),0)</f>
        <v>0</v>
      </c>
      <c r="H28" s="1057"/>
      <c r="I28" s="1057"/>
      <c r="J28" s="1075" t="s">
        <v>515</v>
      </c>
      <c r="K28" s="1076">
        <v>0.65362699999999996</v>
      </c>
      <c r="L28" s="1079"/>
      <c r="M28" s="1064"/>
      <c r="N28" s="1064"/>
      <c r="O28" s="1064"/>
      <c r="P28" s="1064"/>
      <c r="Q28" s="1064"/>
      <c r="R28" s="1064"/>
      <c r="S28" s="1064"/>
    </row>
    <row r="29" spans="1:19" ht="15" customHeight="1">
      <c r="A29" s="1033"/>
      <c r="B29" s="1039">
        <v>20</v>
      </c>
      <c r="C29" s="1040" t="s">
        <v>577</v>
      </c>
      <c r="D29" s="1041"/>
      <c r="E29" s="1056">
        <f t="shared" si="0"/>
        <v>0</v>
      </c>
      <c r="F29" s="941"/>
      <c r="G29" s="1060">
        <f>ROUND(部門別消費額!V24/VLOOKUP($E$6,$C$59:$D$63,2,FALSE),0)</f>
        <v>0</v>
      </c>
      <c r="H29" s="1057"/>
      <c r="I29" s="1057"/>
      <c r="J29" s="1075" t="s">
        <v>516</v>
      </c>
      <c r="K29" s="1076">
        <v>0.65875700000000004</v>
      </c>
      <c r="L29" s="1079"/>
      <c r="M29" s="1064"/>
      <c r="N29" s="1064"/>
      <c r="O29" s="1064"/>
      <c r="P29" s="1064"/>
      <c r="Q29" s="1064"/>
      <c r="R29" s="1064"/>
      <c r="S29" s="1064"/>
    </row>
    <row r="30" spans="1:19" ht="15" customHeight="1">
      <c r="A30" s="1033"/>
      <c r="B30" s="1036">
        <v>21</v>
      </c>
      <c r="C30" s="1037" t="s">
        <v>140</v>
      </c>
      <c r="D30" s="1038"/>
      <c r="E30" s="1055">
        <f t="shared" si="0"/>
        <v>0</v>
      </c>
      <c r="F30" s="884"/>
      <c r="G30" s="1059">
        <f>ROUND(部門別消費額!V25/VLOOKUP($E$6,$C$59:$D$63,2,FALSE),0)</f>
        <v>0</v>
      </c>
      <c r="H30" s="1057"/>
      <c r="I30" s="1057"/>
      <c r="J30" s="1075" t="s">
        <v>517</v>
      </c>
      <c r="K30" s="1076">
        <v>0.60351500000000002</v>
      </c>
      <c r="L30" s="1079"/>
      <c r="M30" s="1057"/>
      <c r="N30" s="1057"/>
      <c r="O30" s="1057"/>
      <c r="P30" s="1057"/>
      <c r="Q30" s="1057"/>
      <c r="R30" s="1033"/>
      <c r="S30" s="1033"/>
    </row>
    <row r="31" spans="1:19" ht="15" customHeight="1">
      <c r="A31" s="1033"/>
      <c r="B31" s="1036">
        <v>22</v>
      </c>
      <c r="C31" s="1037" t="s">
        <v>112</v>
      </c>
      <c r="D31" s="1038"/>
      <c r="E31" s="1055">
        <f t="shared" si="0"/>
        <v>0</v>
      </c>
      <c r="F31" s="884"/>
      <c r="G31" s="1059">
        <f>ROUND(部門別消費額!V26/VLOOKUP($E$6,$C$59:$D$63,2,FALSE),0)</f>
        <v>0</v>
      </c>
      <c r="H31" s="1057"/>
      <c r="I31" s="1057"/>
      <c r="J31" s="1075" t="s">
        <v>518</v>
      </c>
      <c r="K31" s="1076">
        <v>0.56442700000000001</v>
      </c>
      <c r="L31" s="1079"/>
      <c r="M31" s="1057"/>
      <c r="N31" s="1057"/>
      <c r="O31" s="1057"/>
      <c r="P31" s="1057"/>
      <c r="Q31" s="1057"/>
      <c r="R31" s="1033"/>
      <c r="S31" s="1033"/>
    </row>
    <row r="32" spans="1:19" ht="15" customHeight="1">
      <c r="A32" s="1033"/>
      <c r="B32" s="1036">
        <v>23</v>
      </c>
      <c r="C32" s="1037" t="s">
        <v>18</v>
      </c>
      <c r="D32" s="1038"/>
      <c r="E32" s="1055">
        <f t="shared" si="0"/>
        <v>0</v>
      </c>
      <c r="F32" s="884"/>
      <c r="G32" s="1059">
        <f>ROUND(部門別消費額!V27/VLOOKUP($E$6,$C$59:$D$63,2,FALSE),0)</f>
        <v>0</v>
      </c>
      <c r="H32" s="1057"/>
      <c r="I32" s="1057"/>
      <c r="J32" s="1080" t="s">
        <v>519</v>
      </c>
      <c r="K32" s="1076">
        <v>0.55764999999999998</v>
      </c>
      <c r="L32" s="1079"/>
      <c r="M32" s="1057"/>
      <c r="N32" s="1057"/>
      <c r="O32" s="1057"/>
      <c r="P32" s="1057"/>
      <c r="Q32" s="1057"/>
      <c r="R32" s="1033"/>
      <c r="S32" s="1033"/>
    </row>
    <row r="33" spans="1:19" ht="15" customHeight="1">
      <c r="A33" s="1033"/>
      <c r="B33" s="1036">
        <v>24</v>
      </c>
      <c r="C33" s="1037" t="s">
        <v>141</v>
      </c>
      <c r="D33" s="1038"/>
      <c r="E33" s="1055">
        <f t="shared" si="0"/>
        <v>0</v>
      </c>
      <c r="F33" s="884"/>
      <c r="G33" s="1059">
        <f>ROUND(部門別消費額!V28/VLOOKUP($E$6,$C$59:$D$63,2,FALSE),0)</f>
        <v>0</v>
      </c>
      <c r="H33" s="1057"/>
      <c r="I33" s="1057"/>
      <c r="J33" s="1080" t="s">
        <v>520</v>
      </c>
      <c r="K33" s="1076">
        <v>0.60202299999999997</v>
      </c>
      <c r="L33" s="1081"/>
      <c r="M33" s="1057"/>
      <c r="N33" s="1057"/>
      <c r="O33" s="1057"/>
      <c r="P33" s="1057"/>
      <c r="Q33" s="1057"/>
      <c r="R33" s="1033"/>
      <c r="S33" s="1033"/>
    </row>
    <row r="34" spans="1:19" ht="15" customHeight="1">
      <c r="A34" s="1033"/>
      <c r="B34" s="1039">
        <v>25</v>
      </c>
      <c r="C34" s="1040" t="s">
        <v>527</v>
      </c>
      <c r="D34" s="1041"/>
      <c r="E34" s="1056">
        <f t="shared" si="0"/>
        <v>0</v>
      </c>
      <c r="F34" s="941"/>
      <c r="G34" s="1060">
        <f>ROUND(部門別消費額!V29/VLOOKUP($E$6,$C$59:$D$63,2,FALSE),0)</f>
        <v>0</v>
      </c>
      <c r="H34" s="1057"/>
      <c r="I34" s="1057"/>
      <c r="J34" s="1095"/>
      <c r="K34" s="1095"/>
      <c r="L34" s="1057"/>
      <c r="M34" s="1057"/>
      <c r="N34" s="1057"/>
      <c r="O34" s="1057"/>
      <c r="P34" s="1057"/>
      <c r="Q34" s="1057"/>
      <c r="R34" s="1033"/>
      <c r="S34" s="1033"/>
    </row>
    <row r="35" spans="1:19" ht="15" customHeight="1">
      <c r="A35" s="1033"/>
      <c r="B35" s="1036">
        <v>26</v>
      </c>
      <c r="C35" s="1037" t="s">
        <v>528</v>
      </c>
      <c r="D35" s="1038"/>
      <c r="E35" s="1055">
        <f t="shared" si="0"/>
        <v>0</v>
      </c>
      <c r="F35" s="884"/>
      <c r="G35" s="1059">
        <f>ROUND(部門別消費額!V30/VLOOKUP($E$6,$C$59:$D$63,2,FALSE),0)</f>
        <v>0</v>
      </c>
      <c r="H35" s="1057"/>
      <c r="I35" s="1057"/>
      <c r="J35" s="1057"/>
      <c r="K35" s="1057"/>
      <c r="L35" s="1057"/>
      <c r="M35" s="1057"/>
      <c r="N35" s="1057"/>
      <c r="O35" s="1057"/>
      <c r="P35" s="1057"/>
      <c r="Q35" s="1057"/>
      <c r="R35" s="1033"/>
      <c r="S35" s="1033"/>
    </row>
    <row r="36" spans="1:19" ht="15" customHeight="1">
      <c r="A36" s="1033"/>
      <c r="B36" s="1036">
        <v>27</v>
      </c>
      <c r="C36" s="1037" t="s">
        <v>19</v>
      </c>
      <c r="D36" s="1038"/>
      <c r="E36" s="1055">
        <f t="shared" si="0"/>
        <v>0</v>
      </c>
      <c r="F36" s="884"/>
      <c r="G36" s="1059">
        <f>ROUND(部門別消費額!V31/VLOOKUP($E$6,$C$59:$D$63,2,FALSE),0)</f>
        <v>0</v>
      </c>
      <c r="H36" s="1057"/>
      <c r="I36" s="1057"/>
      <c r="M36" s="1057"/>
      <c r="N36" s="1057"/>
      <c r="O36" s="1057"/>
      <c r="P36" s="1057"/>
      <c r="Q36" s="1057"/>
      <c r="R36" s="1033"/>
      <c r="S36" s="1033"/>
    </row>
    <row r="37" spans="1:19" ht="15" customHeight="1">
      <c r="A37" s="1033"/>
      <c r="B37" s="1036">
        <v>28</v>
      </c>
      <c r="C37" s="1037" t="s">
        <v>20</v>
      </c>
      <c r="D37" s="1038"/>
      <c r="E37" s="1055">
        <f t="shared" si="0"/>
        <v>0</v>
      </c>
      <c r="F37" s="884"/>
      <c r="G37" s="1059">
        <f>ROUND(部門別消費額!V32/VLOOKUP($E$6,$C$59:$D$63,2,FALSE),0)</f>
        <v>0</v>
      </c>
      <c r="H37" s="1057"/>
      <c r="I37" s="1057"/>
      <c r="J37" s="1062"/>
      <c r="K37" s="1062"/>
      <c r="L37" s="1082" t="s">
        <v>80</v>
      </c>
      <c r="M37" s="1057"/>
      <c r="N37" s="1057"/>
      <c r="O37" s="1057"/>
      <c r="P37" s="1057"/>
      <c r="Q37" s="1057"/>
      <c r="R37" s="1033"/>
      <c r="S37" s="1033"/>
    </row>
    <row r="38" spans="1:19" ht="15" customHeight="1" thickBot="1">
      <c r="A38" s="1033"/>
      <c r="B38" s="1036">
        <v>29</v>
      </c>
      <c r="C38" s="1037" t="s">
        <v>21</v>
      </c>
      <c r="D38" s="1038"/>
      <c r="E38" s="1055">
        <f t="shared" si="0"/>
        <v>0</v>
      </c>
      <c r="F38" s="884"/>
      <c r="G38" s="1059">
        <f>ROUND(部門別消費額!V33/VLOOKUP($E$6,$C$59:$D$63,2,FALSE),0)</f>
        <v>0</v>
      </c>
      <c r="H38" s="1057"/>
      <c r="I38" s="1057"/>
      <c r="J38" s="1121" t="s">
        <v>817</v>
      </c>
      <c r="K38" s="1122"/>
      <c r="L38" s="1123"/>
      <c r="M38" s="1057"/>
      <c r="N38" s="1057"/>
      <c r="O38" s="1057"/>
      <c r="P38" s="1057"/>
      <c r="Q38" s="1057"/>
      <c r="R38" s="1033"/>
      <c r="S38" s="1033"/>
    </row>
    <row r="39" spans="1:19" ht="15" customHeight="1">
      <c r="A39" s="1033"/>
      <c r="B39" s="1039">
        <v>30</v>
      </c>
      <c r="C39" s="1040" t="s">
        <v>529</v>
      </c>
      <c r="D39" s="1041"/>
      <c r="E39" s="1056">
        <f t="shared" si="0"/>
        <v>0</v>
      </c>
      <c r="F39" s="941"/>
      <c r="G39" s="1060">
        <f>ROUND(部門別消費額!V34/VLOOKUP($E$6,$C$59:$D$63,2,FALSE),0)</f>
        <v>0</v>
      </c>
      <c r="H39" s="1057"/>
      <c r="I39" s="1057"/>
      <c r="J39" s="1083" t="s">
        <v>42</v>
      </c>
      <c r="K39" s="1084" t="s">
        <v>293</v>
      </c>
      <c r="L39" s="1003"/>
      <c r="M39" s="1057"/>
      <c r="N39" s="1057"/>
      <c r="O39" s="1057"/>
      <c r="P39" s="1057"/>
      <c r="Q39" s="1057"/>
      <c r="R39" s="1033"/>
      <c r="S39" s="1033"/>
    </row>
    <row r="40" spans="1:19" ht="15" customHeight="1" thickBot="1">
      <c r="A40" s="1033"/>
      <c r="B40" s="1036">
        <v>31</v>
      </c>
      <c r="C40" s="1037" t="s">
        <v>530</v>
      </c>
      <c r="D40" s="1038"/>
      <c r="E40" s="1055">
        <f t="shared" si="0"/>
        <v>0</v>
      </c>
      <c r="F40" s="884"/>
      <c r="G40" s="1059">
        <f>ROUND(部門別消費額!V35/VLOOKUP($E$6,$C$59:$D$63,2,FALSE),0)</f>
        <v>0</v>
      </c>
      <c r="H40" s="1057"/>
      <c r="I40" s="1057"/>
      <c r="J40" s="1083" t="s">
        <v>41</v>
      </c>
      <c r="K40" s="1084" t="s">
        <v>294</v>
      </c>
      <c r="L40" s="1004"/>
      <c r="M40" s="1057"/>
      <c r="N40" s="1057"/>
      <c r="O40" s="1057"/>
      <c r="P40" s="1057"/>
      <c r="Q40" s="1057"/>
      <c r="R40" s="1033"/>
      <c r="S40" s="1033"/>
    </row>
    <row r="41" spans="1:19" ht="15" customHeight="1">
      <c r="A41" s="1033"/>
      <c r="B41" s="1036">
        <v>32</v>
      </c>
      <c r="C41" s="1037" t="s">
        <v>22</v>
      </c>
      <c r="D41" s="1038"/>
      <c r="E41" s="1055">
        <f t="shared" si="0"/>
        <v>0</v>
      </c>
      <c r="F41" s="884"/>
      <c r="G41" s="1059">
        <f>ROUND(部門別消費額!V36/VLOOKUP($E$6,$C$59:$D$63,2,FALSE),0)</f>
        <v>0</v>
      </c>
      <c r="H41" s="1057"/>
      <c r="I41" s="1057"/>
      <c r="J41" s="1085" t="s">
        <v>64</v>
      </c>
      <c r="K41" s="1086" t="s">
        <v>295</v>
      </c>
      <c r="L41" s="1002" t="str">
        <f>IF(L39&gt;0,ROUND(L40/L39,6),"")</f>
        <v/>
      </c>
      <c r="M41" s="1057"/>
      <c r="N41" s="1057"/>
      <c r="O41" s="1057"/>
      <c r="P41" s="1057"/>
      <c r="Q41" s="1057"/>
      <c r="R41" s="1033"/>
      <c r="S41" s="1033"/>
    </row>
    <row r="42" spans="1:19" ht="15" customHeight="1">
      <c r="A42" s="1033"/>
      <c r="B42" s="1036">
        <v>33</v>
      </c>
      <c r="C42" s="1037" t="s">
        <v>142</v>
      </c>
      <c r="D42" s="1038"/>
      <c r="E42" s="1055">
        <f t="shared" si="0"/>
        <v>0</v>
      </c>
      <c r="F42" s="884"/>
      <c r="G42" s="1059">
        <f>ROUND(部門別消費額!V37/VLOOKUP($E$6,$C$59:$D$63,2,FALSE),0)</f>
        <v>0</v>
      </c>
      <c r="H42" s="1057"/>
      <c r="I42" s="1057"/>
      <c r="J42" s="1087" t="s">
        <v>816</v>
      </c>
      <c r="K42" s="1057"/>
      <c r="L42" s="376"/>
      <c r="M42" s="1057"/>
      <c r="N42" s="1057"/>
      <c r="O42" s="1057"/>
      <c r="P42" s="1057"/>
      <c r="Q42" s="1057"/>
      <c r="R42" s="1033"/>
      <c r="S42" s="1033"/>
    </row>
    <row r="43" spans="1:19" ht="15" customHeight="1">
      <c r="A43" s="1033"/>
      <c r="B43" s="1036">
        <v>34</v>
      </c>
      <c r="C43" s="1037" t="s">
        <v>531</v>
      </c>
      <c r="D43" s="1038"/>
      <c r="E43" s="1055">
        <f t="shared" si="0"/>
        <v>0</v>
      </c>
      <c r="F43" s="884"/>
      <c r="G43" s="1059">
        <f>ROUND(部門別消費額!V38/VLOOKUP($E$6,$C$59:$D$63,2,FALSE),0)</f>
        <v>0</v>
      </c>
      <c r="H43" s="1057"/>
      <c r="I43" s="1057"/>
      <c r="J43" s="1057"/>
      <c r="K43" s="1057"/>
      <c r="L43" s="1057"/>
      <c r="M43" s="1057"/>
      <c r="N43" s="1057"/>
      <c r="O43" s="1057"/>
      <c r="P43" s="1057"/>
      <c r="Q43" s="1057"/>
      <c r="R43" s="1033"/>
      <c r="S43" s="1033"/>
    </row>
    <row r="44" spans="1:19" ht="15" customHeight="1">
      <c r="A44" s="1033"/>
      <c r="B44" s="1039">
        <v>35</v>
      </c>
      <c r="C44" s="1040" t="s">
        <v>578</v>
      </c>
      <c r="D44" s="1041"/>
      <c r="E44" s="1056">
        <f t="shared" si="0"/>
        <v>0</v>
      </c>
      <c r="F44" s="941"/>
      <c r="G44" s="1060">
        <f>ROUND(部門別消費額!V39/VLOOKUP($E$6,$C$59:$D$63,2,FALSE),0)</f>
        <v>0</v>
      </c>
      <c r="H44" s="1057"/>
      <c r="I44" s="1057"/>
      <c r="J44" s="1057"/>
      <c r="K44" s="1057"/>
      <c r="L44" s="1057"/>
      <c r="M44" s="1057"/>
      <c r="N44" s="1057"/>
      <c r="O44" s="1057"/>
      <c r="P44" s="1057"/>
      <c r="Q44" s="1057"/>
      <c r="R44" s="1033"/>
      <c r="S44" s="1033"/>
    </row>
    <row r="45" spans="1:19" ht="15" customHeight="1">
      <c r="A45" s="1033"/>
      <c r="B45" s="1036">
        <v>36</v>
      </c>
      <c r="C45" s="1037" t="s">
        <v>126</v>
      </c>
      <c r="D45" s="1038"/>
      <c r="E45" s="1055">
        <f t="shared" si="0"/>
        <v>0</v>
      </c>
      <c r="F45" s="884"/>
      <c r="G45" s="1059">
        <f>ROUND(部門別消費額!V40/VLOOKUP($E$6,$C$59:$D$63,2,FALSE),0)</f>
        <v>0</v>
      </c>
      <c r="H45" s="1057"/>
      <c r="I45" s="1057"/>
      <c r="J45" s="1057"/>
      <c r="K45" s="1057"/>
      <c r="L45" s="1057"/>
      <c r="M45" s="1057"/>
      <c r="N45" s="1057"/>
      <c r="O45" s="1057"/>
      <c r="P45" s="1057"/>
      <c r="Q45" s="1057"/>
      <c r="R45" s="1033"/>
      <c r="S45" s="1033"/>
    </row>
    <row r="46" spans="1:19" ht="15" customHeight="1">
      <c r="A46" s="1033"/>
      <c r="B46" s="1036">
        <v>37</v>
      </c>
      <c r="C46" s="1037" t="s">
        <v>128</v>
      </c>
      <c r="D46" s="1038"/>
      <c r="E46" s="1055">
        <f t="shared" si="0"/>
        <v>0</v>
      </c>
      <c r="F46" s="884"/>
      <c r="G46" s="1059">
        <f>ROUND(部門別消費額!V41/VLOOKUP($E$6,$C$59:$D$63,2,FALSE),0)</f>
        <v>0</v>
      </c>
      <c r="H46" s="1057"/>
      <c r="I46" s="1057"/>
      <c r="J46" s="1057"/>
      <c r="K46" s="1057"/>
      <c r="L46" s="1057"/>
      <c r="M46" s="1057"/>
      <c r="N46" s="1057"/>
      <c r="O46" s="1057"/>
      <c r="P46" s="1057"/>
      <c r="Q46" s="1057"/>
      <c r="R46" s="1033"/>
      <c r="S46" s="1033"/>
    </row>
    <row r="47" spans="1:19" ht="15" customHeight="1">
      <c r="A47" s="1033"/>
      <c r="B47" s="1036">
        <v>38</v>
      </c>
      <c r="C47" s="1037" t="s">
        <v>143</v>
      </c>
      <c r="D47" s="1038"/>
      <c r="E47" s="1055">
        <f t="shared" si="0"/>
        <v>0</v>
      </c>
      <c r="F47" s="884"/>
      <c r="G47" s="1059">
        <f>ROUND(部門別消費額!V42/VLOOKUP($E$6,$C$59:$D$63,2,FALSE),0)</f>
        <v>0</v>
      </c>
      <c r="H47" s="1057"/>
      <c r="I47" s="1057"/>
      <c r="J47" s="1057"/>
      <c r="K47" s="1057"/>
      <c r="L47" s="1057"/>
      <c r="M47" s="1057"/>
      <c r="N47" s="1057"/>
      <c r="O47" s="1057"/>
      <c r="P47" s="1057"/>
      <c r="Q47" s="1057"/>
      <c r="R47" s="1033"/>
      <c r="S47" s="1033"/>
    </row>
    <row r="48" spans="1:19" ht="15" customHeight="1" thickBot="1">
      <c r="A48" s="1033"/>
      <c r="B48" s="1036">
        <v>39</v>
      </c>
      <c r="C48" s="1037" t="s">
        <v>23</v>
      </c>
      <c r="D48" s="1038"/>
      <c r="E48" s="1055">
        <f t="shared" si="0"/>
        <v>0</v>
      </c>
      <c r="F48" s="885"/>
      <c r="G48" s="1061">
        <f>ROUND(部門別消費額!V43/VLOOKUP($E$6,$C$59:$D$63,2,FALSE),0)</f>
        <v>0</v>
      </c>
      <c r="H48" s="1057"/>
      <c r="I48" s="1057"/>
      <c r="J48" s="1057"/>
      <c r="K48" s="1057"/>
      <c r="L48" s="1057"/>
      <c r="M48" s="1057"/>
      <c r="N48" s="1057"/>
      <c r="O48" s="1057"/>
      <c r="P48" s="1057"/>
      <c r="Q48" s="1057"/>
      <c r="R48" s="1033"/>
      <c r="S48" s="1033"/>
    </row>
    <row r="49" spans="1:19" ht="15" customHeight="1" thickBot="1">
      <c r="A49" s="1033"/>
      <c r="B49" s="1042"/>
      <c r="C49" s="1043" t="s">
        <v>584</v>
      </c>
      <c r="D49" s="1044"/>
      <c r="E49" s="1048">
        <f>SUM(E10:E48)</f>
        <v>0</v>
      </c>
      <c r="F49" s="1049">
        <f>SUM(F10:F48)</f>
        <v>0</v>
      </c>
      <c r="G49" s="1050">
        <f>SUM(G10:G48)</f>
        <v>0</v>
      </c>
      <c r="H49" s="1057"/>
      <c r="I49" s="1057"/>
      <c r="J49" s="1057"/>
      <c r="K49" s="1057"/>
      <c r="L49" s="1057"/>
      <c r="M49" s="1033"/>
      <c r="N49" s="1033"/>
      <c r="O49" s="1033"/>
      <c r="P49" s="1033"/>
      <c r="Q49" s="1033"/>
      <c r="R49" s="1033"/>
      <c r="S49" s="1033"/>
    </row>
    <row r="50" spans="1:19" ht="15" customHeight="1">
      <c r="A50" s="1033"/>
      <c r="B50" s="1033"/>
      <c r="C50" s="1033"/>
      <c r="D50" s="1033"/>
      <c r="E50" s="1033"/>
      <c r="F50" s="1033"/>
      <c r="G50" s="1051" t="s">
        <v>598</v>
      </c>
      <c r="H50" s="1033"/>
      <c r="I50" s="1033"/>
      <c r="J50" s="1057"/>
      <c r="K50" s="1057"/>
      <c r="L50" s="1057"/>
      <c r="M50" s="1033"/>
      <c r="N50" s="1033"/>
      <c r="O50" s="1033"/>
      <c r="P50" s="1033"/>
      <c r="Q50" s="1033"/>
      <c r="R50" s="1033"/>
      <c r="S50" s="1033"/>
    </row>
    <row r="51" spans="1:19" ht="15" customHeight="1">
      <c r="A51" s="1033"/>
      <c r="B51" s="1033"/>
      <c r="C51" s="1033"/>
      <c r="D51" s="1033"/>
      <c r="E51" s="1033"/>
      <c r="F51" s="1033"/>
      <c r="G51" s="1051"/>
      <c r="H51" s="1033"/>
      <c r="I51" s="1033"/>
      <c r="J51" s="1033"/>
      <c r="K51" s="1033"/>
      <c r="L51" s="1033"/>
      <c r="M51" s="1033"/>
      <c r="N51" s="1033"/>
      <c r="O51" s="1033"/>
      <c r="P51" s="1033"/>
      <c r="Q51" s="1033"/>
      <c r="R51" s="1033"/>
      <c r="S51" s="1033"/>
    </row>
    <row r="52" spans="1:19" ht="15" customHeight="1">
      <c r="A52" s="1033"/>
      <c r="B52" s="1033" t="s">
        <v>599</v>
      </c>
      <c r="C52" s="1033" t="s">
        <v>600</v>
      </c>
      <c r="D52" s="910" t="s">
        <v>601</v>
      </c>
      <c r="E52" s="1052" t="s">
        <v>818</v>
      </c>
      <c r="F52" s="1033"/>
      <c r="G52" s="1033"/>
      <c r="H52" s="1033"/>
      <c r="I52" s="1033"/>
      <c r="J52" s="1033"/>
      <c r="K52" s="1033"/>
      <c r="L52" s="1033"/>
      <c r="M52" s="1033"/>
      <c r="N52" s="1033"/>
      <c r="O52" s="1033"/>
      <c r="P52" s="1033"/>
      <c r="Q52" s="1033"/>
      <c r="R52" s="1033"/>
      <c r="S52" s="1033"/>
    </row>
    <row r="53" spans="1:19" ht="15" customHeight="1">
      <c r="A53" s="1033"/>
      <c r="B53" s="1033"/>
      <c r="C53" s="1033"/>
      <c r="D53" s="1033"/>
      <c r="E53" s="1033"/>
      <c r="F53" s="1033"/>
      <c r="G53" s="1033"/>
      <c r="H53" s="1033"/>
      <c r="I53" s="1033"/>
      <c r="J53" s="1033"/>
      <c r="K53" s="1033"/>
      <c r="L53" s="1033"/>
      <c r="M53" s="1033"/>
      <c r="N53" s="1033"/>
      <c r="O53" s="1033"/>
      <c r="P53" s="1033"/>
      <c r="Q53" s="1033"/>
      <c r="R53" s="1033"/>
      <c r="S53" s="1033"/>
    </row>
    <row r="54" spans="1:19" ht="15" customHeight="1">
      <c r="A54" s="1033"/>
      <c r="B54" s="1045" t="s">
        <v>602</v>
      </c>
      <c r="C54" s="1046" t="s">
        <v>601</v>
      </c>
      <c r="D54" s="1033" t="s">
        <v>603</v>
      </c>
      <c r="E54" s="1033"/>
      <c r="F54" s="1033"/>
      <c r="G54" s="1033"/>
      <c r="H54" s="1033"/>
      <c r="I54" s="1033"/>
      <c r="J54" s="1033"/>
      <c r="K54" s="1033"/>
      <c r="L54" s="1033"/>
      <c r="M54" s="1033"/>
      <c r="N54" s="1033"/>
      <c r="O54" s="1033"/>
      <c r="P54" s="1033"/>
      <c r="Q54" s="1033"/>
      <c r="R54" s="1033"/>
      <c r="S54" s="1033"/>
    </row>
    <row r="55" spans="1:19" ht="15" customHeight="1">
      <c r="A55" s="1033"/>
      <c r="B55" s="1045" t="s">
        <v>602</v>
      </c>
      <c r="C55" s="1046" t="s">
        <v>604</v>
      </c>
      <c r="D55" s="1033" t="s">
        <v>605</v>
      </c>
      <c r="E55" s="1033"/>
      <c r="F55" s="1033"/>
      <c r="G55" s="1033"/>
      <c r="H55" s="1033"/>
      <c r="I55" s="1033"/>
      <c r="J55" s="1033"/>
      <c r="K55" s="1033"/>
      <c r="L55" s="1033"/>
      <c r="M55" s="1033"/>
      <c r="N55" s="1033"/>
      <c r="O55" s="1033"/>
      <c r="P55" s="1033"/>
      <c r="Q55" s="1033"/>
      <c r="R55" s="1033"/>
      <c r="S55" s="1033"/>
    </row>
    <row r="56" spans="1:19" ht="15" customHeight="1">
      <c r="A56" s="1033"/>
      <c r="B56" s="1033"/>
      <c r="C56" s="1033"/>
      <c r="D56" s="1033"/>
      <c r="E56" s="1033"/>
      <c r="F56" s="1033"/>
      <c r="G56" s="1033"/>
      <c r="H56" s="1033"/>
      <c r="I56" s="1033"/>
      <c r="J56" s="1033"/>
      <c r="K56" s="1033"/>
      <c r="L56" s="1033"/>
      <c r="M56" s="1033"/>
      <c r="N56" s="1033"/>
      <c r="O56" s="1033"/>
      <c r="P56" s="1033"/>
      <c r="Q56" s="1033"/>
      <c r="R56" s="1033"/>
      <c r="S56" s="1033"/>
    </row>
    <row r="57" spans="1:19" ht="15" customHeight="1">
      <c r="A57" s="1033"/>
      <c r="B57" s="1033" t="s">
        <v>599</v>
      </c>
      <c r="C57" s="1033" t="s">
        <v>606</v>
      </c>
      <c r="D57" s="1037"/>
      <c r="E57" s="1033"/>
      <c r="F57" s="1033"/>
      <c r="G57" s="1033"/>
      <c r="H57" s="1033"/>
      <c r="I57" s="1033"/>
      <c r="J57" s="1033"/>
      <c r="K57" s="1033"/>
      <c r="L57" s="1033"/>
      <c r="M57" s="1033"/>
      <c r="N57" s="1033"/>
      <c r="O57" s="1033"/>
      <c r="P57" s="1033"/>
      <c r="Q57" s="1033"/>
      <c r="R57" s="1033"/>
      <c r="S57" s="1033"/>
    </row>
    <row r="58" spans="1:19" ht="15" customHeight="1">
      <c r="A58" s="1033"/>
      <c r="B58" s="1033"/>
      <c r="C58" s="1033"/>
      <c r="D58" s="1033"/>
      <c r="E58" s="1033"/>
      <c r="F58" s="1053"/>
      <c r="G58" s="1053"/>
      <c r="H58" s="1033"/>
      <c r="I58" s="1033"/>
      <c r="J58" s="1033"/>
      <c r="K58" s="1033"/>
      <c r="L58" s="1033"/>
      <c r="M58" s="1033"/>
      <c r="N58" s="1033"/>
      <c r="O58" s="1033"/>
      <c r="P58" s="1033"/>
      <c r="Q58" s="1033"/>
      <c r="R58" s="1033"/>
      <c r="S58" s="1033"/>
    </row>
    <row r="59" spans="1:19" ht="15" customHeight="1">
      <c r="A59" s="1033"/>
      <c r="B59" s="1033"/>
      <c r="C59" s="1047" t="s">
        <v>607</v>
      </c>
      <c r="D59" s="1054">
        <v>1</v>
      </c>
      <c r="E59" s="1033"/>
      <c r="F59" s="1053"/>
      <c r="G59" s="1053"/>
      <c r="H59" s="1033"/>
      <c r="I59" s="1033"/>
      <c r="J59" s="1033"/>
      <c r="K59" s="1033"/>
      <c r="L59" s="1033"/>
      <c r="M59" s="1033"/>
      <c r="N59" s="1033"/>
      <c r="O59" s="1033"/>
      <c r="P59" s="1033"/>
      <c r="Q59" s="1033"/>
      <c r="R59" s="1033"/>
      <c r="S59" s="1033"/>
    </row>
    <row r="60" spans="1:19" ht="15" customHeight="1">
      <c r="A60" s="1033"/>
      <c r="B60" s="1033"/>
      <c r="C60" s="1047" t="s">
        <v>595</v>
      </c>
      <c r="D60" s="1054">
        <v>1000</v>
      </c>
      <c r="E60" s="1053"/>
      <c r="F60" s="1053"/>
      <c r="G60" s="1033"/>
      <c r="H60" s="1033"/>
      <c r="I60" s="1033"/>
      <c r="J60" s="1033"/>
      <c r="K60" s="1033"/>
      <c r="L60" s="1033"/>
      <c r="M60" s="1033"/>
      <c r="N60" s="1033"/>
      <c r="O60" s="1033"/>
      <c r="P60" s="1033"/>
      <c r="Q60" s="1033"/>
      <c r="R60" s="1033"/>
      <c r="S60" s="1033"/>
    </row>
    <row r="61" spans="1:19" ht="15" customHeight="1">
      <c r="A61" s="1033"/>
      <c r="B61" s="1033"/>
      <c r="C61" s="1047" t="s">
        <v>608</v>
      </c>
      <c r="D61" s="1054">
        <v>10000</v>
      </c>
      <c r="E61" s="1053"/>
      <c r="F61" s="1053"/>
      <c r="G61" s="1033"/>
      <c r="H61" s="1033"/>
      <c r="I61" s="1033"/>
      <c r="J61" s="1033"/>
      <c r="K61" s="1033"/>
      <c r="L61" s="1033"/>
      <c r="M61" s="1033"/>
      <c r="N61" s="1033"/>
      <c r="O61" s="1033"/>
      <c r="P61" s="1033"/>
      <c r="Q61" s="1033"/>
      <c r="R61" s="1033"/>
      <c r="S61" s="1033"/>
    </row>
    <row r="62" spans="1:19" ht="15" customHeight="1">
      <c r="A62" s="1033"/>
      <c r="B62" s="1033"/>
      <c r="C62" s="1047" t="s">
        <v>609</v>
      </c>
      <c r="D62" s="1054">
        <v>1000000</v>
      </c>
      <c r="E62" s="1053"/>
      <c r="F62" s="1053"/>
      <c r="G62" s="1033"/>
      <c r="H62" s="1033"/>
      <c r="I62" s="1033"/>
      <c r="J62" s="1033"/>
      <c r="K62" s="1033"/>
      <c r="L62" s="1033"/>
      <c r="M62" s="1033"/>
      <c r="N62" s="1033"/>
      <c r="O62" s="1033"/>
      <c r="P62" s="1033"/>
      <c r="Q62" s="1033"/>
      <c r="R62" s="1033"/>
      <c r="S62" s="1033"/>
    </row>
    <row r="63" spans="1:19" ht="15" customHeight="1">
      <c r="A63" s="1033"/>
      <c r="B63" s="1033"/>
      <c r="C63" s="1047" t="s">
        <v>610</v>
      </c>
      <c r="D63" s="1054">
        <v>100000000</v>
      </c>
      <c r="E63" s="1033"/>
      <c r="F63" s="1033"/>
      <c r="G63" s="1033"/>
      <c r="H63" s="1033"/>
      <c r="I63" s="1033"/>
      <c r="J63" s="1033"/>
      <c r="K63" s="1033"/>
      <c r="L63" s="1033"/>
      <c r="M63" s="1033"/>
      <c r="N63" s="1033"/>
      <c r="O63" s="1033"/>
      <c r="P63" s="1033"/>
      <c r="Q63" s="1033"/>
      <c r="R63" s="1033"/>
      <c r="S63" s="1033"/>
    </row>
    <row r="64" spans="1:19" ht="15" customHeight="1">
      <c r="A64" s="1033"/>
      <c r="B64" s="1033"/>
      <c r="C64" s="1033"/>
      <c r="D64" s="1033"/>
      <c r="E64" s="1033"/>
      <c r="F64" s="1033"/>
      <c r="G64" s="1033"/>
      <c r="H64" s="1033"/>
      <c r="I64" s="1033"/>
      <c r="J64" s="1033"/>
      <c r="K64" s="1033"/>
      <c r="L64" s="1033"/>
      <c r="M64" s="1033"/>
      <c r="N64" s="1033"/>
      <c r="O64" s="1033"/>
      <c r="P64" s="1033"/>
      <c r="Q64" s="1033"/>
      <c r="R64" s="1033"/>
      <c r="S64" s="1033"/>
    </row>
    <row r="65" spans="10:12" ht="15" customHeight="1">
      <c r="J65" s="1033"/>
      <c r="K65" s="1033"/>
      <c r="L65" s="1033"/>
    </row>
  </sheetData>
  <sheetProtection selectLockedCells="1" selectUnlockedCells="1"/>
  <mergeCells count="7">
    <mergeCell ref="J38:L38"/>
    <mergeCell ref="J11:L11"/>
    <mergeCell ref="D3:I3"/>
    <mergeCell ref="B8:D9"/>
    <mergeCell ref="E8:E9"/>
    <mergeCell ref="F8:F9"/>
    <mergeCell ref="G8:G9"/>
  </mergeCells>
  <phoneticPr fontId="2"/>
  <dataValidations count="2">
    <dataValidation type="list" allowBlank="1" showInputMessage="1" showErrorMessage="1" sqref="E6" xr:uid="{00000000-0002-0000-0200-000000000000}">
      <formula1>$C$59:$C$63</formula1>
    </dataValidation>
    <dataValidation type="list" allowBlank="1" showInputMessage="1" showErrorMessage="1" sqref="D52" xr:uid="{00000000-0002-0000-0200-000001000000}">
      <formula1>$C$54:$C$55</formula1>
    </dataValidation>
  </dataValidations>
  <pageMargins left="0.70866141732283472" right="0.39370078740157483" top="0.59055118110236227" bottom="0.59055118110236227" header="0.31496062992125984" footer="0.31496062992125984"/>
  <pageSetup paperSize="9" scale="55" orientation="portrait" horizontalDpi="300" verticalDpi="300" r:id="rId1"/>
  <rowBreaks count="1" manualBreakCount="1">
    <brk id="5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1:H42"/>
  <sheetViews>
    <sheetView showGridLines="0" view="pageBreakPreview" zoomScale="145" zoomScaleNormal="100" zoomScaleSheetLayoutView="145" workbookViewId="0">
      <selection activeCell="B5" sqref="B5:H6"/>
    </sheetView>
  </sheetViews>
  <sheetFormatPr defaultColWidth="9" defaultRowHeight="20.25" customHeight="1"/>
  <cols>
    <col min="1" max="1" width="1.625" style="13" customWidth="1"/>
    <col min="2" max="2" width="17.375" style="13" customWidth="1"/>
    <col min="3" max="3" width="11.25" style="13" customWidth="1"/>
    <col min="4" max="8" width="11.625" style="13" customWidth="1"/>
    <col min="9" max="16384" width="9" style="13"/>
  </cols>
  <sheetData>
    <row r="1" spans="2:8" ht="15" customHeight="1"/>
    <row r="2" spans="2:8" ht="20.25" customHeight="1">
      <c r="B2" s="911" t="s">
        <v>61</v>
      </c>
    </row>
    <row r="3" spans="2:8" ht="20.25" customHeight="1" thickBot="1">
      <c r="F3" s="14"/>
      <c r="G3" s="1151">
        <f ca="1">TODAY()</f>
        <v>46225</v>
      </c>
      <c r="H3" s="1151"/>
    </row>
    <row r="4" spans="2:8" ht="20.25" customHeight="1" thickTop="1">
      <c r="B4" s="15" t="s">
        <v>819</v>
      </c>
      <c r="C4" s="16"/>
      <c r="D4" s="16"/>
      <c r="E4" s="16"/>
      <c r="F4" s="16"/>
      <c r="G4" s="16"/>
      <c r="H4" s="17"/>
    </row>
    <row r="5" spans="2:8" ht="20.25" customHeight="1">
      <c r="B5" s="1152" t="str">
        <f>'(入力②)データ入力表'!D3</f>
        <v>（〇〇祭り）観光客の消費がもたらす経済波及効果</v>
      </c>
      <c r="C5" s="1153"/>
      <c r="D5" s="1153"/>
      <c r="E5" s="1153"/>
      <c r="F5" s="1153"/>
      <c r="G5" s="1153"/>
      <c r="H5" s="1154"/>
    </row>
    <row r="6" spans="2:8" ht="20.25" customHeight="1" thickBot="1">
      <c r="B6" s="1155"/>
      <c r="C6" s="1156"/>
      <c r="D6" s="1156"/>
      <c r="E6" s="1156"/>
      <c r="F6" s="1156"/>
      <c r="G6" s="1156"/>
      <c r="H6" s="1157"/>
    </row>
    <row r="7" spans="2:8" ht="20.25" customHeight="1" thickTop="1">
      <c r="B7" s="18"/>
      <c r="C7" s="18"/>
      <c r="D7" s="18"/>
      <c r="E7" s="18"/>
      <c r="F7" s="18"/>
    </row>
    <row r="8" spans="2:8" ht="20.25" customHeight="1">
      <c r="B8" s="13" t="s">
        <v>62</v>
      </c>
    </row>
    <row r="9" spans="2:8" ht="20.25" customHeight="1">
      <c r="B9" s="19" t="s">
        <v>82</v>
      </c>
      <c r="C9" s="1158"/>
      <c r="D9" s="1159"/>
      <c r="E9" s="1159"/>
      <c r="F9" s="1159"/>
      <c r="G9" s="1159"/>
      <c r="H9" s="1160"/>
    </row>
    <row r="10" spans="2:8" ht="20.25" customHeight="1">
      <c r="B10" s="20" t="s">
        <v>69</v>
      </c>
      <c r="C10" s="1161"/>
      <c r="D10" s="1162"/>
      <c r="E10" s="1162"/>
      <c r="F10" s="1162"/>
      <c r="G10" s="1162"/>
      <c r="H10" s="1163"/>
    </row>
    <row r="11" spans="2:8" ht="20.25" customHeight="1">
      <c r="B11" s="21" t="s">
        <v>66</v>
      </c>
      <c r="C11" s="1166"/>
      <c r="D11" s="1167"/>
      <c r="E11" s="1167"/>
      <c r="F11" s="1167"/>
      <c r="G11" s="1167"/>
      <c r="H11" s="1168"/>
    </row>
    <row r="12" spans="2:8" ht="20.25" customHeight="1">
      <c r="B12" s="18"/>
      <c r="C12" s="18"/>
      <c r="D12" s="18"/>
      <c r="E12" s="18"/>
    </row>
    <row r="13" spans="2:8" ht="20.25" customHeight="1">
      <c r="B13" s="18" t="s">
        <v>354</v>
      </c>
      <c r="C13" s="18"/>
      <c r="D13" s="22" t="s">
        <v>63</v>
      </c>
      <c r="E13" s="18"/>
    </row>
    <row r="14" spans="2:8" ht="20.25" customHeight="1">
      <c r="B14" s="1183" t="s">
        <v>204</v>
      </c>
      <c r="C14" s="1184"/>
      <c r="D14" s="23">
        <f>★波及効果計算ｼｰﾄ!D47</f>
        <v>0</v>
      </c>
      <c r="E14" s="18"/>
    </row>
    <row r="15" spans="2:8" ht="20.25" customHeight="1">
      <c r="B15" s="1185" t="s">
        <v>310</v>
      </c>
      <c r="C15" s="1186"/>
      <c r="D15" s="24">
        <f>★波及効果計算ｼｰﾄ!E47</f>
        <v>0</v>
      </c>
      <c r="E15" s="18"/>
    </row>
    <row r="16" spans="2:8" ht="20.25" customHeight="1">
      <c r="B16" s="1179" t="s">
        <v>355</v>
      </c>
      <c r="C16" s="1180"/>
      <c r="D16" s="25">
        <f>★波及効果計算ｼｰﾄ!I138</f>
        <v>0.56056399999999995</v>
      </c>
      <c r="E16" s="18"/>
    </row>
    <row r="17" spans="2:8" ht="20.25" customHeight="1">
      <c r="B17" s="953" t="s">
        <v>895</v>
      </c>
      <c r="C17" s="18"/>
      <c r="D17" s="18"/>
      <c r="E17" s="18"/>
    </row>
    <row r="18" spans="2:8" ht="20.25" customHeight="1">
      <c r="B18" s="18"/>
      <c r="C18" s="18"/>
      <c r="D18" s="18"/>
      <c r="E18" s="18"/>
    </row>
    <row r="19" spans="2:8" ht="20.25" customHeight="1">
      <c r="B19" s="13" t="s">
        <v>356</v>
      </c>
      <c r="F19" s="22"/>
      <c r="H19" s="22" t="s">
        <v>357</v>
      </c>
    </row>
    <row r="20" spans="2:8" ht="12" customHeight="1">
      <c r="B20" s="1173"/>
      <c r="C20" s="1174"/>
      <c r="D20" s="26"/>
      <c r="E20" s="27"/>
      <c r="F20" s="27"/>
      <c r="G20" s="28"/>
      <c r="H20" s="29"/>
    </row>
    <row r="21" spans="2:8" ht="12" customHeight="1">
      <c r="B21" s="1175"/>
      <c r="C21" s="1176"/>
      <c r="D21" s="30"/>
      <c r="E21" s="31"/>
      <c r="F21" s="32"/>
      <c r="G21" s="33"/>
      <c r="H21" s="34"/>
    </row>
    <row r="22" spans="2:8" ht="26.25" customHeight="1">
      <c r="B22" s="1177"/>
      <c r="C22" s="1178"/>
      <c r="D22" s="35" t="s">
        <v>358</v>
      </c>
      <c r="E22" s="36" t="s">
        <v>359</v>
      </c>
      <c r="F22" s="37" t="s">
        <v>360</v>
      </c>
      <c r="G22" s="38" t="s">
        <v>361</v>
      </c>
      <c r="H22" s="39" t="s">
        <v>362</v>
      </c>
    </row>
    <row r="23" spans="2:8" ht="20.25" customHeight="1">
      <c r="B23" s="1181" t="s">
        <v>363</v>
      </c>
      <c r="C23" s="1182"/>
      <c r="D23" s="40">
        <f>★波及効果計算ｼｰﾄ!E47</f>
        <v>0</v>
      </c>
      <c r="E23" s="41">
        <f>★波及効果計算ｼｰﾄ!F47</f>
        <v>0</v>
      </c>
      <c r="F23" s="42">
        <f>★波及効果計算ｼｰﾄ!G47</f>
        <v>0</v>
      </c>
      <c r="G23" s="43">
        <f>★波及効果計算ｼｰﾄ!D93</f>
        <v>0</v>
      </c>
      <c r="H23" s="42">
        <f>★波及効果計算ｼｰﾄ!E93</f>
        <v>0</v>
      </c>
    </row>
    <row r="24" spans="2:8" ht="20.25" customHeight="1">
      <c r="B24" s="1169" t="s">
        <v>67</v>
      </c>
      <c r="C24" s="1170"/>
      <c r="D24" s="44">
        <f>★波及効果計算ｼｰﾄ!J47</f>
        <v>0</v>
      </c>
      <c r="E24" s="45">
        <f>★波及効果計算ｼｰﾄ!K47</f>
        <v>0</v>
      </c>
      <c r="F24" s="46">
        <f>★波及効果計算ｼｰﾄ!L47</f>
        <v>0</v>
      </c>
      <c r="G24" s="47">
        <f>★波及効果計算ｼｰﾄ!F93</f>
        <v>0</v>
      </c>
      <c r="H24" s="48">
        <f>★波及効果計算ｼｰﾄ!G93</f>
        <v>0</v>
      </c>
    </row>
    <row r="25" spans="2:8" ht="20.25" customHeight="1">
      <c r="B25" s="1169" t="s">
        <v>68</v>
      </c>
      <c r="C25" s="1170"/>
      <c r="D25" s="44">
        <f>★波及効果計算ｼｰﾄ!Q47</f>
        <v>0</v>
      </c>
      <c r="E25" s="45">
        <f>★波及効果計算ｼｰﾄ!R47</f>
        <v>0</v>
      </c>
      <c r="F25" s="46">
        <f>★波及効果計算ｼｰﾄ!S47</f>
        <v>0</v>
      </c>
      <c r="G25" s="47">
        <f>★波及効果計算ｼｰﾄ!H93</f>
        <v>0</v>
      </c>
      <c r="H25" s="48">
        <f>★波及効果計算ｼｰﾄ!I93</f>
        <v>0</v>
      </c>
    </row>
    <row r="26" spans="2:8" ht="20.25" customHeight="1">
      <c r="B26" s="1171" t="s">
        <v>364</v>
      </c>
      <c r="C26" s="1172"/>
      <c r="D26" s="49">
        <f>★波及効果計算ｼｰﾄ!T47</f>
        <v>0</v>
      </c>
      <c r="E26" s="50">
        <f>★波及効果計算ｼｰﾄ!U47</f>
        <v>0</v>
      </c>
      <c r="F26" s="51">
        <f>★波及効果計算ｼｰﾄ!V47</f>
        <v>0</v>
      </c>
      <c r="G26" s="52">
        <f>★波及効果計算ｼｰﾄ!J93</f>
        <v>0</v>
      </c>
      <c r="H26" s="53">
        <f>★波及効果計算ｼｰﾄ!K93</f>
        <v>0</v>
      </c>
    </row>
    <row r="27" spans="2:8" ht="20.25" customHeight="1">
      <c r="B27" s="1164" t="s">
        <v>365</v>
      </c>
      <c r="C27" s="1165"/>
      <c r="D27" s="54" t="str">
        <f>IF(D14=0,"",ROUND(D26/D14,2))</f>
        <v/>
      </c>
      <c r="E27" s="55"/>
      <c r="F27" s="55"/>
    </row>
    <row r="28" spans="2:8" ht="20.25" customHeight="1">
      <c r="B28" s="13" t="s">
        <v>366</v>
      </c>
    </row>
    <row r="29" spans="2:8" ht="20.25" customHeight="1">
      <c r="B29" s="13" t="s">
        <v>486</v>
      </c>
    </row>
    <row r="30" spans="2:8" ht="20.25" customHeight="1">
      <c r="B30" s="13" t="s">
        <v>487</v>
      </c>
    </row>
    <row r="31" spans="2:8" ht="20.25" customHeight="1">
      <c r="B31" s="13" t="s">
        <v>368</v>
      </c>
    </row>
    <row r="32" spans="2:8" ht="20.25" customHeight="1">
      <c r="B32" s="583" t="s">
        <v>875</v>
      </c>
    </row>
    <row r="33" spans="2:8" ht="20.25" customHeight="1">
      <c r="B33" s="583" t="s">
        <v>876</v>
      </c>
    </row>
    <row r="35" spans="2:8" ht="20.25" customHeight="1">
      <c r="B35" s="13" t="s">
        <v>311</v>
      </c>
    </row>
    <row r="36" spans="2:8" ht="20.25" customHeight="1">
      <c r="B36" s="1142"/>
      <c r="C36" s="1143"/>
      <c r="D36" s="1143"/>
      <c r="E36" s="1143"/>
      <c r="F36" s="1143"/>
      <c r="G36" s="1143"/>
      <c r="H36" s="1144"/>
    </row>
    <row r="37" spans="2:8" ht="20.25" customHeight="1">
      <c r="B37" s="1145"/>
      <c r="C37" s="1146"/>
      <c r="D37" s="1146"/>
      <c r="E37" s="1146"/>
      <c r="F37" s="1146"/>
      <c r="G37" s="1146"/>
      <c r="H37" s="1147"/>
    </row>
    <row r="38" spans="2:8" ht="20.25" customHeight="1">
      <c r="B38" s="1145"/>
      <c r="C38" s="1146"/>
      <c r="D38" s="1146"/>
      <c r="E38" s="1146"/>
      <c r="F38" s="1146"/>
      <c r="G38" s="1146"/>
      <c r="H38" s="1147"/>
    </row>
    <row r="39" spans="2:8" ht="20.25" customHeight="1">
      <c r="B39" s="1145"/>
      <c r="C39" s="1146"/>
      <c r="D39" s="1146"/>
      <c r="E39" s="1146"/>
      <c r="F39" s="1146"/>
      <c r="G39" s="1146"/>
      <c r="H39" s="1147"/>
    </row>
    <row r="40" spans="2:8" ht="20.25" customHeight="1">
      <c r="B40" s="1145"/>
      <c r="C40" s="1146"/>
      <c r="D40" s="1146"/>
      <c r="E40" s="1146"/>
      <c r="F40" s="1146"/>
      <c r="G40" s="1146"/>
      <c r="H40" s="1147"/>
    </row>
    <row r="41" spans="2:8" ht="20.25" customHeight="1">
      <c r="B41" s="1145"/>
      <c r="C41" s="1146"/>
      <c r="D41" s="1146"/>
      <c r="E41" s="1146"/>
      <c r="F41" s="1146"/>
      <c r="G41" s="1146"/>
      <c r="H41" s="1147"/>
    </row>
    <row r="42" spans="2:8" ht="20.25" customHeight="1">
      <c r="B42" s="1148"/>
      <c r="C42" s="1149"/>
      <c r="D42" s="1149"/>
      <c r="E42" s="1149"/>
      <c r="F42" s="1149"/>
      <c r="G42" s="1149"/>
      <c r="H42" s="1150"/>
    </row>
  </sheetData>
  <sheetProtection sheet="1" objects="1" scenarios="1" selectLockedCells="1" selectUnlockedCells="1"/>
  <mergeCells count="15">
    <mergeCell ref="B36:H42"/>
    <mergeCell ref="G3:H3"/>
    <mergeCell ref="B5:H6"/>
    <mergeCell ref="C9:H9"/>
    <mergeCell ref="C10:H10"/>
    <mergeCell ref="B27:C27"/>
    <mergeCell ref="C11:H11"/>
    <mergeCell ref="B24:C24"/>
    <mergeCell ref="B25:C25"/>
    <mergeCell ref="B26:C26"/>
    <mergeCell ref="B20:C22"/>
    <mergeCell ref="B16:C16"/>
    <mergeCell ref="B23:C23"/>
    <mergeCell ref="B14:C14"/>
    <mergeCell ref="B15:C15"/>
  </mergeCells>
  <phoneticPr fontId="13"/>
  <pageMargins left="0.78740157480314965" right="0.78740157480314965" top="0.78740157480314965" bottom="0.78740157480314965" header="0" footer="0.19685039370078741"/>
  <pageSetup paperSize="9" scale="94" orientation="portrait" useFirstPageNumber="1" r:id="rId1"/>
  <headerFooter alignWithMargins="0">
    <oddFooter>&amp;C&amp;P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FFC000"/>
  </sheetPr>
  <dimension ref="B1:W91"/>
  <sheetViews>
    <sheetView showGridLines="0" view="pageBreakPreview" zoomScale="145" zoomScaleNormal="100" zoomScaleSheetLayoutView="145" workbookViewId="0">
      <selection activeCell="H2" sqref="H2:J2"/>
    </sheetView>
  </sheetViews>
  <sheetFormatPr defaultColWidth="9" defaultRowHeight="25.5" customHeight="1"/>
  <cols>
    <col min="1" max="1" width="1.625" style="56" customWidth="1"/>
    <col min="2" max="2" width="3.5" style="56" customWidth="1"/>
    <col min="3" max="3" width="29.625" style="56" customWidth="1"/>
    <col min="4" max="6" width="17.625" style="56" customWidth="1"/>
    <col min="7" max="16384" width="9" style="56"/>
  </cols>
  <sheetData>
    <row r="1" spans="2:23" ht="15" customHeight="1"/>
    <row r="2" spans="2:23" ht="20.25" customHeight="1">
      <c r="B2" s="1096" t="s">
        <v>132</v>
      </c>
      <c r="C2" s="1097"/>
      <c r="D2" s="57"/>
    </row>
    <row r="3" spans="2:23" ht="20.25" customHeight="1">
      <c r="F3" s="58" t="s">
        <v>0</v>
      </c>
    </row>
    <row r="4" spans="2:23" ht="22.5" customHeight="1">
      <c r="B4" s="1187" t="s">
        <v>131</v>
      </c>
      <c r="C4" s="1188"/>
      <c r="D4" s="1191" t="s">
        <v>312</v>
      </c>
      <c r="E4" s="1193"/>
      <c r="F4" s="1192"/>
    </row>
    <row r="5" spans="2:23" s="65" customFormat="1" ht="22.5" customHeight="1">
      <c r="B5" s="1189"/>
      <c r="C5" s="1190"/>
      <c r="D5" s="59" t="s">
        <v>59</v>
      </c>
      <c r="E5" s="60" t="s">
        <v>133</v>
      </c>
      <c r="F5" s="61" t="s">
        <v>134</v>
      </c>
      <c r="G5" s="62"/>
      <c r="H5" s="63"/>
      <c r="I5" s="63"/>
      <c r="J5" s="63"/>
      <c r="K5" s="63"/>
      <c r="L5" s="62"/>
      <c r="M5" s="62"/>
      <c r="N5" s="62"/>
      <c r="O5" s="62"/>
      <c r="P5" s="62"/>
      <c r="Q5" s="62"/>
      <c r="R5" s="62"/>
      <c r="S5" s="62"/>
      <c r="T5" s="64"/>
      <c r="U5" s="64"/>
      <c r="V5" s="64"/>
      <c r="W5" s="64"/>
    </row>
    <row r="6" spans="2:23" s="71" customFormat="1" ht="20.25" customHeight="1">
      <c r="B6" s="66" t="s">
        <v>1</v>
      </c>
      <c r="C6" s="67" t="s">
        <v>16</v>
      </c>
      <c r="D6" s="68">
        <f>★波及効果計算ｼｰﾄ!T8</f>
        <v>0</v>
      </c>
      <c r="E6" s="69">
        <f>★波及効果計算ｼｰﾄ!U8</f>
        <v>0</v>
      </c>
      <c r="F6" s="70">
        <f>★波及効果計算ｼｰﾄ!V8</f>
        <v>0</v>
      </c>
    </row>
    <row r="7" spans="2:23" s="71" customFormat="1" ht="20.25" customHeight="1">
      <c r="B7" s="72" t="s">
        <v>2</v>
      </c>
      <c r="C7" s="73" t="s">
        <v>885</v>
      </c>
      <c r="D7" s="74">
        <f>★波及効果計算ｼｰﾄ!T9</f>
        <v>0</v>
      </c>
      <c r="E7" s="75">
        <f>★波及効果計算ｼｰﾄ!U9</f>
        <v>0</v>
      </c>
      <c r="F7" s="76">
        <f>★波及効果計算ｼｰﾄ!V9</f>
        <v>0</v>
      </c>
    </row>
    <row r="8" spans="2:23" s="71" customFormat="1" ht="20.25" customHeight="1">
      <c r="B8" s="72" t="s">
        <v>3</v>
      </c>
      <c r="C8" s="73" t="s">
        <v>886</v>
      </c>
      <c r="D8" s="74">
        <f>★波及効果計算ｼｰﾄ!T10</f>
        <v>0</v>
      </c>
      <c r="E8" s="75">
        <f>★波及効果計算ｼｰﾄ!U10</f>
        <v>0</v>
      </c>
      <c r="F8" s="76">
        <f>★波及効果計算ｼｰﾄ!V10</f>
        <v>0</v>
      </c>
    </row>
    <row r="9" spans="2:23" s="71" customFormat="1" ht="20.25" customHeight="1">
      <c r="B9" s="72" t="s">
        <v>4</v>
      </c>
      <c r="C9" s="73" t="s">
        <v>17</v>
      </c>
      <c r="D9" s="74">
        <f>★波及効果計算ｼｰﾄ!T11</f>
        <v>0</v>
      </c>
      <c r="E9" s="75">
        <f>★波及効果計算ｼｰﾄ!U11</f>
        <v>0</v>
      </c>
      <c r="F9" s="76">
        <f>★波及効果計算ｼｰﾄ!V11</f>
        <v>0</v>
      </c>
    </row>
    <row r="10" spans="2:23" s="71" customFormat="1" ht="20.25" customHeight="1">
      <c r="B10" s="72" t="s">
        <v>5</v>
      </c>
      <c r="C10" s="73" t="s">
        <v>521</v>
      </c>
      <c r="D10" s="74">
        <f>★波及効果計算ｼｰﾄ!T12</f>
        <v>0</v>
      </c>
      <c r="E10" s="75">
        <f>★波及効果計算ｼｰﾄ!U12</f>
        <v>0</v>
      </c>
      <c r="F10" s="76">
        <f>★波及効果計算ｼｰﾄ!V12</f>
        <v>0</v>
      </c>
    </row>
    <row r="11" spans="2:23" s="71" customFormat="1" ht="20.25" customHeight="1">
      <c r="B11" s="72" t="s">
        <v>6</v>
      </c>
      <c r="C11" s="73" t="s">
        <v>135</v>
      </c>
      <c r="D11" s="74">
        <f>★波及効果計算ｼｰﾄ!T13</f>
        <v>0</v>
      </c>
      <c r="E11" s="75">
        <f>★波及効果計算ｼｰﾄ!U13</f>
        <v>0</v>
      </c>
      <c r="F11" s="76">
        <f>★波及効果計算ｼｰﾄ!V13</f>
        <v>0</v>
      </c>
    </row>
    <row r="12" spans="2:23" s="71" customFormat="1" ht="20.25" customHeight="1">
      <c r="B12" s="72" t="s">
        <v>7</v>
      </c>
      <c r="C12" s="77" t="s">
        <v>108</v>
      </c>
      <c r="D12" s="74">
        <f>★波及効果計算ｼｰﾄ!T14</f>
        <v>0</v>
      </c>
      <c r="E12" s="75">
        <f>★波及効果計算ｼｰﾄ!U14</f>
        <v>0</v>
      </c>
      <c r="F12" s="76">
        <f>★波及効果計算ｼｰﾄ!V14</f>
        <v>0</v>
      </c>
    </row>
    <row r="13" spans="2:23" s="71" customFormat="1" ht="20.25" customHeight="1">
      <c r="B13" s="72" t="s">
        <v>8</v>
      </c>
      <c r="C13" s="73" t="s">
        <v>136</v>
      </c>
      <c r="D13" s="74">
        <f>★波及効果計算ｼｰﾄ!T15</f>
        <v>0</v>
      </c>
      <c r="E13" s="75">
        <f>★波及効果計算ｼｰﾄ!U15</f>
        <v>0</v>
      </c>
      <c r="F13" s="76">
        <f>★波及効果計算ｼｰﾄ!V15</f>
        <v>0</v>
      </c>
    </row>
    <row r="14" spans="2:23" s="71" customFormat="1" ht="20.25" customHeight="1">
      <c r="B14" s="72" t="s">
        <v>9</v>
      </c>
      <c r="C14" s="73" t="s">
        <v>306</v>
      </c>
      <c r="D14" s="74">
        <f>★波及効果計算ｼｰﾄ!T16</f>
        <v>0</v>
      </c>
      <c r="E14" s="75">
        <f>★波及効果計算ｼｰﾄ!U16</f>
        <v>0</v>
      </c>
      <c r="F14" s="76">
        <f>★波及効果計算ｼｰﾄ!V16</f>
        <v>0</v>
      </c>
    </row>
    <row r="15" spans="2:23" s="71" customFormat="1" ht="20.25" customHeight="1">
      <c r="B15" s="72" t="s">
        <v>10</v>
      </c>
      <c r="C15" s="73" t="s">
        <v>576</v>
      </c>
      <c r="D15" s="74">
        <f>★波及効果計算ｼｰﾄ!T17</f>
        <v>0</v>
      </c>
      <c r="E15" s="75">
        <f>★波及効果計算ｼｰﾄ!U17</f>
        <v>0</v>
      </c>
      <c r="F15" s="76">
        <f>★波及効果計算ｼｰﾄ!V17</f>
        <v>0</v>
      </c>
    </row>
    <row r="16" spans="2:23" s="71" customFormat="1" ht="20.25" customHeight="1">
      <c r="B16" s="72" t="s">
        <v>11</v>
      </c>
      <c r="C16" s="73" t="s">
        <v>307</v>
      </c>
      <c r="D16" s="74">
        <f>★波及効果計算ｼｰﾄ!T18</f>
        <v>0</v>
      </c>
      <c r="E16" s="75">
        <f>★波及効果計算ｼｰﾄ!U18</f>
        <v>0</v>
      </c>
      <c r="F16" s="76">
        <f>★波及効果計算ｼｰﾄ!V18</f>
        <v>0</v>
      </c>
    </row>
    <row r="17" spans="2:6" s="71" customFormat="1" ht="20.25" customHeight="1">
      <c r="B17" s="72" t="s">
        <v>12</v>
      </c>
      <c r="C17" s="73" t="s">
        <v>137</v>
      </c>
      <c r="D17" s="74">
        <f>★波及効果計算ｼｰﾄ!T19</f>
        <v>0</v>
      </c>
      <c r="E17" s="75">
        <f>★波及効果計算ｼｰﾄ!U19</f>
        <v>0</v>
      </c>
      <c r="F17" s="76">
        <f>★波及効果計算ｼｰﾄ!V19</f>
        <v>0</v>
      </c>
    </row>
    <row r="18" spans="2:6" s="71" customFormat="1" ht="20.25" customHeight="1">
      <c r="B18" s="72" t="s">
        <v>13</v>
      </c>
      <c r="C18" s="73" t="s">
        <v>138</v>
      </c>
      <c r="D18" s="74">
        <f>★波及効果計算ｼｰﾄ!T20</f>
        <v>0</v>
      </c>
      <c r="E18" s="75">
        <f>★波及効果計算ｼｰﾄ!U20</f>
        <v>0</v>
      </c>
      <c r="F18" s="76">
        <f>★波及効果計算ｼｰﾄ!V20</f>
        <v>0</v>
      </c>
    </row>
    <row r="19" spans="2:6" s="71" customFormat="1" ht="20.25" customHeight="1">
      <c r="B19" s="72" t="s">
        <v>14</v>
      </c>
      <c r="C19" s="73" t="s">
        <v>139</v>
      </c>
      <c r="D19" s="74">
        <f>★波及効果計算ｼｰﾄ!T21</f>
        <v>0</v>
      </c>
      <c r="E19" s="75">
        <f>★波及効果計算ｼｰﾄ!U21</f>
        <v>0</v>
      </c>
      <c r="F19" s="76">
        <f>★波及効果計算ｼｰﾄ!V21</f>
        <v>0</v>
      </c>
    </row>
    <row r="20" spans="2:6" s="71" customFormat="1" ht="20.25" customHeight="1">
      <c r="B20" s="72" t="s">
        <v>28</v>
      </c>
      <c r="C20" s="73" t="s">
        <v>522</v>
      </c>
      <c r="D20" s="74">
        <f>★波及効果計算ｼｰﾄ!T22</f>
        <v>0</v>
      </c>
      <c r="E20" s="75">
        <f>★波及効果計算ｼｰﾄ!U22</f>
        <v>0</v>
      </c>
      <c r="F20" s="76">
        <f>★波及効果計算ｼｰﾄ!V22</f>
        <v>0</v>
      </c>
    </row>
    <row r="21" spans="2:6" s="71" customFormat="1" ht="20.25" customHeight="1">
      <c r="B21" s="66" t="s">
        <v>109</v>
      </c>
      <c r="C21" s="67" t="s">
        <v>523</v>
      </c>
      <c r="D21" s="68">
        <f>★波及効果計算ｼｰﾄ!T23</f>
        <v>0</v>
      </c>
      <c r="E21" s="69">
        <f>★波及効果計算ｼｰﾄ!U23</f>
        <v>0</v>
      </c>
      <c r="F21" s="70">
        <f>★波及効果計算ｼｰﾄ!V23</f>
        <v>0</v>
      </c>
    </row>
    <row r="22" spans="2:6" s="71" customFormat="1" ht="20.25" customHeight="1">
      <c r="B22" s="72" t="s">
        <v>110</v>
      </c>
      <c r="C22" s="73" t="s">
        <v>524</v>
      </c>
      <c r="D22" s="74">
        <f>★波及効果計算ｼｰﾄ!T24</f>
        <v>0</v>
      </c>
      <c r="E22" s="75">
        <f>★波及効果計算ｼｰﾄ!U24</f>
        <v>0</v>
      </c>
      <c r="F22" s="76">
        <f>★波及効果計算ｼｰﾄ!V24</f>
        <v>0</v>
      </c>
    </row>
    <row r="23" spans="2:6" s="71" customFormat="1" ht="20.25" customHeight="1">
      <c r="B23" s="72" t="s">
        <v>111</v>
      </c>
      <c r="C23" s="73" t="s">
        <v>525</v>
      </c>
      <c r="D23" s="74">
        <f>★波及効果計算ｼｰﾄ!T25</f>
        <v>0</v>
      </c>
      <c r="E23" s="75">
        <f>★波及効果計算ｼｰﾄ!U25</f>
        <v>0</v>
      </c>
      <c r="F23" s="76">
        <f>★波及効果計算ｼｰﾄ!V25</f>
        <v>0</v>
      </c>
    </row>
    <row r="24" spans="2:6" s="71" customFormat="1" ht="20.25" customHeight="1">
      <c r="B24" s="72" t="s">
        <v>113</v>
      </c>
      <c r="C24" s="73" t="s">
        <v>526</v>
      </c>
      <c r="D24" s="74">
        <f>★波及効果計算ｼｰﾄ!T26</f>
        <v>0</v>
      </c>
      <c r="E24" s="75">
        <f>★波及効果計算ｼｰﾄ!U26</f>
        <v>0</v>
      </c>
      <c r="F24" s="76">
        <f>★波及効果計算ｼｰﾄ!V26</f>
        <v>0</v>
      </c>
    </row>
    <row r="25" spans="2:6" s="71" customFormat="1" ht="20.25" customHeight="1">
      <c r="B25" s="72" t="s">
        <v>114</v>
      </c>
      <c r="C25" s="73" t="s">
        <v>577</v>
      </c>
      <c r="D25" s="74">
        <f>★波及効果計算ｼｰﾄ!T27</f>
        <v>0</v>
      </c>
      <c r="E25" s="75">
        <f>★波及効果計算ｼｰﾄ!U27</f>
        <v>0</v>
      </c>
      <c r="F25" s="76">
        <f>★波及効果計算ｼｰﾄ!V27</f>
        <v>0</v>
      </c>
    </row>
    <row r="26" spans="2:6" s="71" customFormat="1" ht="20.25" customHeight="1">
      <c r="B26" s="72" t="s">
        <v>115</v>
      </c>
      <c r="C26" s="73" t="s">
        <v>140</v>
      </c>
      <c r="D26" s="74">
        <f>★波及効果計算ｼｰﾄ!T28</f>
        <v>0</v>
      </c>
      <c r="E26" s="75">
        <f>★波及効果計算ｼｰﾄ!U28</f>
        <v>0</v>
      </c>
      <c r="F26" s="76">
        <f>★波及効果計算ｼｰﾄ!V28</f>
        <v>0</v>
      </c>
    </row>
    <row r="27" spans="2:6" s="71" customFormat="1" ht="20.25" customHeight="1">
      <c r="B27" s="72" t="s">
        <v>116</v>
      </c>
      <c r="C27" s="77" t="s">
        <v>112</v>
      </c>
      <c r="D27" s="74">
        <f>★波及効果計算ｼｰﾄ!T29</f>
        <v>0</v>
      </c>
      <c r="E27" s="75">
        <f>★波及効果計算ｼｰﾄ!U29</f>
        <v>0</v>
      </c>
      <c r="F27" s="76">
        <f>★波及効果計算ｼｰﾄ!V29</f>
        <v>0</v>
      </c>
    </row>
    <row r="28" spans="2:6" s="71" customFormat="1" ht="20.25" customHeight="1">
      <c r="B28" s="72" t="s">
        <v>117</v>
      </c>
      <c r="C28" s="73" t="s">
        <v>18</v>
      </c>
      <c r="D28" s="74">
        <f>★波及効果計算ｼｰﾄ!T30</f>
        <v>0</v>
      </c>
      <c r="E28" s="75">
        <f>★波及効果計算ｼｰﾄ!U30</f>
        <v>0</v>
      </c>
      <c r="F28" s="76">
        <f>★波及効果計算ｼｰﾄ!V30</f>
        <v>0</v>
      </c>
    </row>
    <row r="29" spans="2:6" s="71" customFormat="1" ht="20.25" customHeight="1">
      <c r="B29" s="72" t="s">
        <v>118</v>
      </c>
      <c r="C29" s="73" t="s">
        <v>141</v>
      </c>
      <c r="D29" s="74">
        <f>★波及効果計算ｼｰﾄ!T31</f>
        <v>0</v>
      </c>
      <c r="E29" s="75">
        <f>★波及効果計算ｼｰﾄ!U31</f>
        <v>0</v>
      </c>
      <c r="F29" s="76">
        <f>★波及効果計算ｼｰﾄ!V31</f>
        <v>0</v>
      </c>
    </row>
    <row r="30" spans="2:6" s="71" customFormat="1" ht="20.25" customHeight="1">
      <c r="B30" s="72" t="s">
        <v>119</v>
      </c>
      <c r="C30" s="73" t="s">
        <v>527</v>
      </c>
      <c r="D30" s="74">
        <f>★波及効果計算ｼｰﾄ!T32</f>
        <v>0</v>
      </c>
      <c r="E30" s="75">
        <f>★波及効果計算ｼｰﾄ!U32</f>
        <v>0</v>
      </c>
      <c r="F30" s="76">
        <f>★波及効果計算ｼｰﾄ!V32</f>
        <v>0</v>
      </c>
    </row>
    <row r="31" spans="2:6" s="71" customFormat="1" ht="20.25" customHeight="1">
      <c r="B31" s="72" t="s">
        <v>120</v>
      </c>
      <c r="C31" s="73" t="s">
        <v>528</v>
      </c>
      <c r="D31" s="74">
        <f>★波及効果計算ｼｰﾄ!T33</f>
        <v>0</v>
      </c>
      <c r="E31" s="75">
        <f>★波及効果計算ｼｰﾄ!U33</f>
        <v>0</v>
      </c>
      <c r="F31" s="76">
        <f>★波及効果計算ｼｰﾄ!V33</f>
        <v>0</v>
      </c>
    </row>
    <row r="32" spans="2:6" s="71" customFormat="1" ht="20.25" customHeight="1">
      <c r="B32" s="72" t="s">
        <v>121</v>
      </c>
      <c r="C32" s="73" t="s">
        <v>19</v>
      </c>
      <c r="D32" s="74">
        <f>★波及効果計算ｼｰﾄ!T34</f>
        <v>0</v>
      </c>
      <c r="E32" s="75">
        <f>★波及効果計算ｼｰﾄ!U34</f>
        <v>0</v>
      </c>
      <c r="F32" s="76">
        <f>★波及効果計算ｼｰﾄ!V34</f>
        <v>0</v>
      </c>
    </row>
    <row r="33" spans="2:6" s="71" customFormat="1" ht="20.25" customHeight="1">
      <c r="B33" s="72" t="s">
        <v>122</v>
      </c>
      <c r="C33" s="73" t="s">
        <v>20</v>
      </c>
      <c r="D33" s="74">
        <f>★波及効果計算ｼｰﾄ!T35</f>
        <v>0</v>
      </c>
      <c r="E33" s="75">
        <f>★波及効果計算ｼｰﾄ!U35</f>
        <v>0</v>
      </c>
      <c r="F33" s="76">
        <f>★波及効果計算ｼｰﾄ!V35</f>
        <v>0</v>
      </c>
    </row>
    <row r="34" spans="2:6" s="71" customFormat="1" ht="20.25" customHeight="1">
      <c r="B34" s="72" t="s">
        <v>123</v>
      </c>
      <c r="C34" s="73" t="s">
        <v>21</v>
      </c>
      <c r="D34" s="74">
        <f>★波及効果計算ｼｰﾄ!T36</f>
        <v>0</v>
      </c>
      <c r="E34" s="75">
        <f>★波及効果計算ｼｰﾄ!U36</f>
        <v>0</v>
      </c>
      <c r="F34" s="76">
        <f>★波及効果計算ｼｰﾄ!V36</f>
        <v>0</v>
      </c>
    </row>
    <row r="35" spans="2:6" s="71" customFormat="1" ht="20.25" customHeight="1">
      <c r="B35" s="72" t="s">
        <v>124</v>
      </c>
      <c r="C35" s="73" t="s">
        <v>529</v>
      </c>
      <c r="D35" s="74">
        <f>★波及効果計算ｼｰﾄ!T37</f>
        <v>0</v>
      </c>
      <c r="E35" s="75">
        <f>★波及効果計算ｼｰﾄ!U37</f>
        <v>0</v>
      </c>
      <c r="F35" s="76">
        <f>★波及効果計算ｼｰﾄ!V37</f>
        <v>0</v>
      </c>
    </row>
    <row r="36" spans="2:6" s="71" customFormat="1" ht="20.25" customHeight="1">
      <c r="B36" s="72" t="s">
        <v>125</v>
      </c>
      <c r="C36" s="73" t="s">
        <v>530</v>
      </c>
      <c r="D36" s="74">
        <f>★波及効果計算ｼｰﾄ!T38</f>
        <v>0</v>
      </c>
      <c r="E36" s="75">
        <f>★波及効果計算ｼｰﾄ!U38</f>
        <v>0</v>
      </c>
      <c r="F36" s="76">
        <f>★波及効果計算ｼｰﾄ!V38</f>
        <v>0</v>
      </c>
    </row>
    <row r="37" spans="2:6" s="71" customFormat="1" ht="20.25" customHeight="1">
      <c r="B37" s="72" t="s">
        <v>127</v>
      </c>
      <c r="C37" s="73" t="s">
        <v>22</v>
      </c>
      <c r="D37" s="74">
        <f>★波及効果計算ｼｰﾄ!T39</f>
        <v>0</v>
      </c>
      <c r="E37" s="75">
        <f>★波及効果計算ｼｰﾄ!U39</f>
        <v>0</v>
      </c>
      <c r="F37" s="76">
        <f>★波及効果計算ｼｰﾄ!V39</f>
        <v>0</v>
      </c>
    </row>
    <row r="38" spans="2:6" s="71" customFormat="1" ht="20.25" customHeight="1">
      <c r="B38" s="72" t="s">
        <v>129</v>
      </c>
      <c r="C38" s="73" t="s">
        <v>142</v>
      </c>
      <c r="D38" s="74">
        <f>★波及効果計算ｼｰﾄ!T40</f>
        <v>0</v>
      </c>
      <c r="E38" s="75">
        <f>★波及効果計算ｼｰﾄ!U40</f>
        <v>0</v>
      </c>
      <c r="F38" s="76">
        <f>★波及効果計算ｼｰﾄ!V40</f>
        <v>0</v>
      </c>
    </row>
    <row r="39" spans="2:6" s="71" customFormat="1" ht="20.25" customHeight="1">
      <c r="B39" s="78" t="s">
        <v>130</v>
      </c>
      <c r="C39" s="79" t="s">
        <v>531</v>
      </c>
      <c r="D39" s="80">
        <f>★波及効果計算ｼｰﾄ!T41</f>
        <v>0</v>
      </c>
      <c r="E39" s="81">
        <f>★波及効果計算ｼｰﾄ!U41</f>
        <v>0</v>
      </c>
      <c r="F39" s="82">
        <f>★波及効果計算ｼｰﾄ!V41</f>
        <v>0</v>
      </c>
    </row>
    <row r="40" spans="2:6" s="71" customFormat="1" ht="20.25" customHeight="1">
      <c r="B40" s="72" t="s">
        <v>15</v>
      </c>
      <c r="C40" s="73" t="s">
        <v>578</v>
      </c>
      <c r="D40" s="74">
        <f>★波及効果計算ｼｰﾄ!T42</f>
        <v>0</v>
      </c>
      <c r="E40" s="75">
        <f>★波及効果計算ｼｰﾄ!U42</f>
        <v>0</v>
      </c>
      <c r="F40" s="76">
        <f>★波及効果計算ｼｰﾄ!V42</f>
        <v>0</v>
      </c>
    </row>
    <row r="41" spans="2:6" s="71" customFormat="1" ht="20.25" customHeight="1">
      <c r="B41" s="66" t="s">
        <v>308</v>
      </c>
      <c r="C41" s="67" t="s">
        <v>126</v>
      </c>
      <c r="D41" s="68">
        <f>★波及効果計算ｼｰﾄ!T43</f>
        <v>0</v>
      </c>
      <c r="E41" s="69">
        <f>★波及効果計算ｼｰﾄ!U43</f>
        <v>0</v>
      </c>
      <c r="F41" s="70">
        <f>★波及効果計算ｼｰﾄ!V43</f>
        <v>0</v>
      </c>
    </row>
    <row r="42" spans="2:6" s="71" customFormat="1" ht="20.25" customHeight="1">
      <c r="B42" s="72" t="s">
        <v>29</v>
      </c>
      <c r="C42" s="73" t="s">
        <v>128</v>
      </c>
      <c r="D42" s="74">
        <f>★波及効果計算ｼｰﾄ!T44</f>
        <v>0</v>
      </c>
      <c r="E42" s="75">
        <f>★波及効果計算ｼｰﾄ!U44</f>
        <v>0</v>
      </c>
      <c r="F42" s="76">
        <f>★波及効果計算ｼｰﾄ!V44</f>
        <v>0</v>
      </c>
    </row>
    <row r="43" spans="2:6" s="71" customFormat="1" ht="20.25" customHeight="1">
      <c r="B43" s="72" t="s">
        <v>532</v>
      </c>
      <c r="C43" s="73" t="s">
        <v>143</v>
      </c>
      <c r="D43" s="74">
        <f>★波及効果計算ｼｰﾄ!T45</f>
        <v>0</v>
      </c>
      <c r="E43" s="75">
        <f>★波及効果計算ｼｰﾄ!U45</f>
        <v>0</v>
      </c>
      <c r="F43" s="76">
        <f>★波及効果計算ｼｰﾄ!V45</f>
        <v>0</v>
      </c>
    </row>
    <row r="44" spans="2:6" s="71" customFormat="1" ht="20.25" customHeight="1">
      <c r="B44" s="66" t="s">
        <v>31</v>
      </c>
      <c r="C44" s="67" t="s">
        <v>23</v>
      </c>
      <c r="D44" s="68">
        <f>★波及効果計算ｼｰﾄ!T46</f>
        <v>0</v>
      </c>
      <c r="E44" s="69">
        <f>★波及効果計算ｼｰﾄ!U46</f>
        <v>0</v>
      </c>
      <c r="F44" s="70">
        <f>★波及効果計算ｼｰﾄ!V46</f>
        <v>0</v>
      </c>
    </row>
    <row r="45" spans="2:6" s="71" customFormat="1" ht="20.25" customHeight="1">
      <c r="B45" s="83"/>
      <c r="C45" s="84" t="s">
        <v>60</v>
      </c>
      <c r="D45" s="85">
        <f>SUM(D6:D44)</f>
        <v>0</v>
      </c>
      <c r="E45" s="86">
        <f>SUM(E6:E44)</f>
        <v>0</v>
      </c>
      <c r="F45" s="87">
        <f>SUM(F6:F44)</f>
        <v>0</v>
      </c>
    </row>
    <row r="46" spans="2:6" ht="20.25" customHeight="1">
      <c r="B46" s="56" t="s">
        <v>474</v>
      </c>
    </row>
    <row r="47" spans="2:6" ht="20.25" customHeight="1"/>
    <row r="48" spans="2:6" ht="20.25" customHeight="1">
      <c r="B48" s="1096" t="s">
        <v>475</v>
      </c>
      <c r="C48" s="1097"/>
      <c r="D48" s="57"/>
    </row>
    <row r="49" spans="2:5" ht="20.25" customHeight="1">
      <c r="E49" s="58" t="s">
        <v>476</v>
      </c>
    </row>
    <row r="50" spans="2:5" ht="20.25" customHeight="1">
      <c r="B50" s="1187" t="s">
        <v>477</v>
      </c>
      <c r="C50" s="1188"/>
      <c r="D50" s="1191" t="s">
        <v>478</v>
      </c>
      <c r="E50" s="1192"/>
    </row>
    <row r="51" spans="2:5" ht="20.25" customHeight="1">
      <c r="B51" s="1189"/>
      <c r="C51" s="1190"/>
      <c r="D51" s="59" t="s">
        <v>479</v>
      </c>
      <c r="E51" s="61" t="s">
        <v>480</v>
      </c>
    </row>
    <row r="52" spans="2:5" ht="20.25" customHeight="1">
      <c r="B52" s="66" t="s">
        <v>1</v>
      </c>
      <c r="C52" s="67" t="s">
        <v>16</v>
      </c>
      <c r="D52" s="68">
        <f>★波及効果計算ｼｰﾄ!J54</f>
        <v>0</v>
      </c>
      <c r="E52" s="70">
        <f>★波及効果計算ｼｰﾄ!K54</f>
        <v>0</v>
      </c>
    </row>
    <row r="53" spans="2:5" ht="20.25" customHeight="1">
      <c r="B53" s="72" t="s">
        <v>2</v>
      </c>
      <c r="C53" s="73" t="s">
        <v>885</v>
      </c>
      <c r="D53" s="74">
        <f>★波及効果計算ｼｰﾄ!J55</f>
        <v>0</v>
      </c>
      <c r="E53" s="76">
        <f>★波及効果計算ｼｰﾄ!K55</f>
        <v>0</v>
      </c>
    </row>
    <row r="54" spans="2:5" ht="20.25" customHeight="1">
      <c r="B54" s="72" t="s">
        <v>3</v>
      </c>
      <c r="C54" s="73" t="s">
        <v>886</v>
      </c>
      <c r="D54" s="74">
        <f>★波及効果計算ｼｰﾄ!J56</f>
        <v>0</v>
      </c>
      <c r="E54" s="76">
        <f>★波及効果計算ｼｰﾄ!K56</f>
        <v>0</v>
      </c>
    </row>
    <row r="55" spans="2:5" ht="20.25" customHeight="1">
      <c r="B55" s="72" t="s">
        <v>4</v>
      </c>
      <c r="C55" s="73" t="s">
        <v>17</v>
      </c>
      <c r="D55" s="74">
        <f>★波及効果計算ｼｰﾄ!J57</f>
        <v>0</v>
      </c>
      <c r="E55" s="76">
        <f>★波及効果計算ｼｰﾄ!K57</f>
        <v>0</v>
      </c>
    </row>
    <row r="56" spans="2:5" ht="20.25" customHeight="1">
      <c r="B56" s="72" t="s">
        <v>5</v>
      </c>
      <c r="C56" s="73" t="s">
        <v>521</v>
      </c>
      <c r="D56" s="74">
        <f>★波及効果計算ｼｰﾄ!J58</f>
        <v>0</v>
      </c>
      <c r="E56" s="76">
        <f>★波及効果計算ｼｰﾄ!K58</f>
        <v>0</v>
      </c>
    </row>
    <row r="57" spans="2:5" ht="20.25" customHeight="1">
      <c r="B57" s="72" t="s">
        <v>6</v>
      </c>
      <c r="C57" s="73" t="s">
        <v>135</v>
      </c>
      <c r="D57" s="74">
        <f>★波及効果計算ｼｰﾄ!J59</f>
        <v>0</v>
      </c>
      <c r="E57" s="76">
        <f>★波及効果計算ｼｰﾄ!K59</f>
        <v>0</v>
      </c>
    </row>
    <row r="58" spans="2:5" ht="20.25" customHeight="1">
      <c r="B58" s="72" t="s">
        <v>7</v>
      </c>
      <c r="C58" s="77" t="s">
        <v>108</v>
      </c>
      <c r="D58" s="74">
        <f>★波及効果計算ｼｰﾄ!J60</f>
        <v>0</v>
      </c>
      <c r="E58" s="76">
        <f>★波及効果計算ｼｰﾄ!K60</f>
        <v>0</v>
      </c>
    </row>
    <row r="59" spans="2:5" ht="20.25" customHeight="1">
      <c r="B59" s="72" t="s">
        <v>8</v>
      </c>
      <c r="C59" s="73" t="s">
        <v>136</v>
      </c>
      <c r="D59" s="74">
        <f>★波及効果計算ｼｰﾄ!J61</f>
        <v>0</v>
      </c>
      <c r="E59" s="76">
        <f>★波及効果計算ｼｰﾄ!K61</f>
        <v>0</v>
      </c>
    </row>
    <row r="60" spans="2:5" ht="20.25" customHeight="1">
      <c r="B60" s="72" t="s">
        <v>9</v>
      </c>
      <c r="C60" s="73" t="s">
        <v>306</v>
      </c>
      <c r="D60" s="74">
        <f>★波及効果計算ｼｰﾄ!J62</f>
        <v>0</v>
      </c>
      <c r="E60" s="76">
        <f>★波及効果計算ｼｰﾄ!K62</f>
        <v>0</v>
      </c>
    </row>
    <row r="61" spans="2:5" ht="20.25" customHeight="1">
      <c r="B61" s="72" t="s">
        <v>10</v>
      </c>
      <c r="C61" s="73" t="s">
        <v>576</v>
      </c>
      <c r="D61" s="74">
        <f>★波及効果計算ｼｰﾄ!J63</f>
        <v>0</v>
      </c>
      <c r="E61" s="76">
        <f>★波及効果計算ｼｰﾄ!K63</f>
        <v>0</v>
      </c>
    </row>
    <row r="62" spans="2:5" ht="20.25" customHeight="1">
      <c r="B62" s="72" t="s">
        <v>11</v>
      </c>
      <c r="C62" s="73" t="s">
        <v>307</v>
      </c>
      <c r="D62" s="74">
        <f>★波及効果計算ｼｰﾄ!J64</f>
        <v>0</v>
      </c>
      <c r="E62" s="76">
        <f>★波及効果計算ｼｰﾄ!K64</f>
        <v>0</v>
      </c>
    </row>
    <row r="63" spans="2:5" ht="20.25" customHeight="1">
      <c r="B63" s="72" t="s">
        <v>12</v>
      </c>
      <c r="C63" s="73" t="s">
        <v>137</v>
      </c>
      <c r="D63" s="74">
        <f>★波及効果計算ｼｰﾄ!J65</f>
        <v>0</v>
      </c>
      <c r="E63" s="76">
        <f>★波及効果計算ｼｰﾄ!K65</f>
        <v>0</v>
      </c>
    </row>
    <row r="64" spans="2:5" ht="20.25" customHeight="1">
      <c r="B64" s="72" t="s">
        <v>13</v>
      </c>
      <c r="C64" s="73" t="s">
        <v>138</v>
      </c>
      <c r="D64" s="74">
        <f>★波及効果計算ｼｰﾄ!J66</f>
        <v>0</v>
      </c>
      <c r="E64" s="76">
        <f>★波及効果計算ｼｰﾄ!K66</f>
        <v>0</v>
      </c>
    </row>
    <row r="65" spans="2:5" ht="20.25" customHeight="1">
      <c r="B65" s="72" t="s">
        <v>14</v>
      </c>
      <c r="C65" s="73" t="s">
        <v>139</v>
      </c>
      <c r="D65" s="74">
        <f>★波及効果計算ｼｰﾄ!J67</f>
        <v>0</v>
      </c>
      <c r="E65" s="76">
        <f>★波及効果計算ｼｰﾄ!K67</f>
        <v>0</v>
      </c>
    </row>
    <row r="66" spans="2:5" ht="20.25" customHeight="1">
      <c r="B66" s="72" t="s">
        <v>28</v>
      </c>
      <c r="C66" s="73" t="s">
        <v>522</v>
      </c>
      <c r="D66" s="74">
        <f>★波及効果計算ｼｰﾄ!J68</f>
        <v>0</v>
      </c>
      <c r="E66" s="76">
        <f>★波及効果計算ｼｰﾄ!K68</f>
        <v>0</v>
      </c>
    </row>
    <row r="67" spans="2:5" ht="20.25" customHeight="1">
      <c r="B67" s="66" t="s">
        <v>109</v>
      </c>
      <c r="C67" s="67" t="s">
        <v>523</v>
      </c>
      <c r="D67" s="68">
        <f>★波及効果計算ｼｰﾄ!J69</f>
        <v>0</v>
      </c>
      <c r="E67" s="70">
        <f>★波及効果計算ｼｰﾄ!K69</f>
        <v>0</v>
      </c>
    </row>
    <row r="68" spans="2:5" ht="20.25" customHeight="1">
      <c r="B68" s="72" t="s">
        <v>110</v>
      </c>
      <c r="C68" s="73" t="s">
        <v>524</v>
      </c>
      <c r="D68" s="74">
        <f>★波及効果計算ｼｰﾄ!J70</f>
        <v>0</v>
      </c>
      <c r="E68" s="76">
        <f>★波及効果計算ｼｰﾄ!K70</f>
        <v>0</v>
      </c>
    </row>
    <row r="69" spans="2:5" ht="20.25" customHeight="1">
      <c r="B69" s="72" t="s">
        <v>111</v>
      </c>
      <c r="C69" s="73" t="s">
        <v>525</v>
      </c>
      <c r="D69" s="74">
        <f>★波及効果計算ｼｰﾄ!J71</f>
        <v>0</v>
      </c>
      <c r="E69" s="76">
        <f>★波及効果計算ｼｰﾄ!K71</f>
        <v>0</v>
      </c>
    </row>
    <row r="70" spans="2:5" ht="20.25" customHeight="1">
      <c r="B70" s="72" t="s">
        <v>113</v>
      </c>
      <c r="C70" s="73" t="s">
        <v>526</v>
      </c>
      <c r="D70" s="74">
        <f>★波及効果計算ｼｰﾄ!J72</f>
        <v>0</v>
      </c>
      <c r="E70" s="76">
        <f>★波及効果計算ｼｰﾄ!K72</f>
        <v>0</v>
      </c>
    </row>
    <row r="71" spans="2:5" ht="20.25" customHeight="1">
      <c r="B71" s="72" t="s">
        <v>114</v>
      </c>
      <c r="C71" s="73" t="s">
        <v>577</v>
      </c>
      <c r="D71" s="74">
        <f>★波及効果計算ｼｰﾄ!J73</f>
        <v>0</v>
      </c>
      <c r="E71" s="76">
        <f>★波及効果計算ｼｰﾄ!K73</f>
        <v>0</v>
      </c>
    </row>
    <row r="72" spans="2:5" ht="20.25" customHeight="1">
      <c r="B72" s="72" t="s">
        <v>115</v>
      </c>
      <c r="C72" s="73" t="s">
        <v>140</v>
      </c>
      <c r="D72" s="74">
        <f>★波及効果計算ｼｰﾄ!J74</f>
        <v>0</v>
      </c>
      <c r="E72" s="76">
        <f>★波及効果計算ｼｰﾄ!K74</f>
        <v>0</v>
      </c>
    </row>
    <row r="73" spans="2:5" ht="20.25" customHeight="1">
      <c r="B73" s="72" t="s">
        <v>116</v>
      </c>
      <c r="C73" s="77" t="s">
        <v>112</v>
      </c>
      <c r="D73" s="74">
        <f>★波及効果計算ｼｰﾄ!J75</f>
        <v>0</v>
      </c>
      <c r="E73" s="76">
        <f>★波及効果計算ｼｰﾄ!K75</f>
        <v>0</v>
      </c>
    </row>
    <row r="74" spans="2:5" ht="20.25" customHeight="1">
      <c r="B74" s="72" t="s">
        <v>117</v>
      </c>
      <c r="C74" s="73" t="s">
        <v>18</v>
      </c>
      <c r="D74" s="74">
        <f>★波及効果計算ｼｰﾄ!J76</f>
        <v>0</v>
      </c>
      <c r="E74" s="76">
        <f>★波及効果計算ｼｰﾄ!K76</f>
        <v>0</v>
      </c>
    </row>
    <row r="75" spans="2:5" ht="20.25" customHeight="1">
      <c r="B75" s="72" t="s">
        <v>118</v>
      </c>
      <c r="C75" s="73" t="s">
        <v>141</v>
      </c>
      <c r="D75" s="74">
        <f>★波及効果計算ｼｰﾄ!J77</f>
        <v>0</v>
      </c>
      <c r="E75" s="76">
        <f>★波及効果計算ｼｰﾄ!K77</f>
        <v>0</v>
      </c>
    </row>
    <row r="76" spans="2:5" ht="20.25" customHeight="1">
      <c r="B76" s="72" t="s">
        <v>119</v>
      </c>
      <c r="C76" s="73" t="s">
        <v>527</v>
      </c>
      <c r="D76" s="74">
        <f>★波及効果計算ｼｰﾄ!J78</f>
        <v>0</v>
      </c>
      <c r="E76" s="76">
        <f>★波及効果計算ｼｰﾄ!K78</f>
        <v>0</v>
      </c>
    </row>
    <row r="77" spans="2:5" ht="20.25" customHeight="1">
      <c r="B77" s="72" t="s">
        <v>120</v>
      </c>
      <c r="C77" s="73" t="s">
        <v>528</v>
      </c>
      <c r="D77" s="74">
        <f>★波及効果計算ｼｰﾄ!J79</f>
        <v>0</v>
      </c>
      <c r="E77" s="76">
        <f>★波及効果計算ｼｰﾄ!K79</f>
        <v>0</v>
      </c>
    </row>
    <row r="78" spans="2:5" ht="20.25" customHeight="1">
      <c r="B78" s="72" t="s">
        <v>121</v>
      </c>
      <c r="C78" s="73" t="s">
        <v>19</v>
      </c>
      <c r="D78" s="74">
        <f>★波及効果計算ｼｰﾄ!J80</f>
        <v>0</v>
      </c>
      <c r="E78" s="76">
        <f>★波及効果計算ｼｰﾄ!K80</f>
        <v>0</v>
      </c>
    </row>
    <row r="79" spans="2:5" ht="20.25" customHeight="1">
      <c r="B79" s="72" t="s">
        <v>122</v>
      </c>
      <c r="C79" s="73" t="s">
        <v>20</v>
      </c>
      <c r="D79" s="74">
        <f>★波及効果計算ｼｰﾄ!J81</f>
        <v>0</v>
      </c>
      <c r="E79" s="76">
        <f>★波及効果計算ｼｰﾄ!K81</f>
        <v>0</v>
      </c>
    </row>
    <row r="80" spans="2:5" ht="20.25" customHeight="1">
      <c r="B80" s="72" t="s">
        <v>123</v>
      </c>
      <c r="C80" s="73" t="s">
        <v>21</v>
      </c>
      <c r="D80" s="74">
        <f>★波及効果計算ｼｰﾄ!J82</f>
        <v>0</v>
      </c>
      <c r="E80" s="76">
        <f>★波及効果計算ｼｰﾄ!K82</f>
        <v>0</v>
      </c>
    </row>
    <row r="81" spans="2:5" ht="20.25" customHeight="1">
      <c r="B81" s="72" t="s">
        <v>124</v>
      </c>
      <c r="C81" s="73" t="s">
        <v>529</v>
      </c>
      <c r="D81" s="74">
        <f>★波及効果計算ｼｰﾄ!J83</f>
        <v>0</v>
      </c>
      <c r="E81" s="76">
        <f>★波及効果計算ｼｰﾄ!K83</f>
        <v>0</v>
      </c>
    </row>
    <row r="82" spans="2:5" ht="20.25" customHeight="1">
      <c r="B82" s="72" t="s">
        <v>125</v>
      </c>
      <c r="C82" s="73" t="s">
        <v>530</v>
      </c>
      <c r="D82" s="74">
        <f>★波及効果計算ｼｰﾄ!J84</f>
        <v>0</v>
      </c>
      <c r="E82" s="76">
        <f>★波及効果計算ｼｰﾄ!K84</f>
        <v>0</v>
      </c>
    </row>
    <row r="83" spans="2:5" ht="20.25" customHeight="1">
      <c r="B83" s="72" t="s">
        <v>127</v>
      </c>
      <c r="C83" s="73" t="s">
        <v>22</v>
      </c>
      <c r="D83" s="74">
        <f>★波及効果計算ｼｰﾄ!J85</f>
        <v>0</v>
      </c>
      <c r="E83" s="76">
        <f>★波及効果計算ｼｰﾄ!K85</f>
        <v>0</v>
      </c>
    </row>
    <row r="84" spans="2:5" ht="20.25" customHeight="1">
      <c r="B84" s="72" t="s">
        <v>129</v>
      </c>
      <c r="C84" s="73" t="s">
        <v>142</v>
      </c>
      <c r="D84" s="74">
        <f>★波及効果計算ｼｰﾄ!J86</f>
        <v>0</v>
      </c>
      <c r="E84" s="76">
        <f>★波及効果計算ｼｰﾄ!K86</f>
        <v>0</v>
      </c>
    </row>
    <row r="85" spans="2:5" ht="20.25" customHeight="1">
      <c r="B85" s="78" t="s">
        <v>130</v>
      </c>
      <c r="C85" s="79" t="s">
        <v>531</v>
      </c>
      <c r="D85" s="80">
        <f>★波及効果計算ｼｰﾄ!J87</f>
        <v>0</v>
      </c>
      <c r="E85" s="82">
        <f>★波及効果計算ｼｰﾄ!K87</f>
        <v>0</v>
      </c>
    </row>
    <row r="86" spans="2:5" ht="20.25" customHeight="1">
      <c r="B86" s="72" t="s">
        <v>15</v>
      </c>
      <c r="C86" s="73" t="s">
        <v>578</v>
      </c>
      <c r="D86" s="74">
        <f>★波及効果計算ｼｰﾄ!J88</f>
        <v>0</v>
      </c>
      <c r="E86" s="76">
        <f>★波及効果計算ｼｰﾄ!K88</f>
        <v>0</v>
      </c>
    </row>
    <row r="87" spans="2:5" ht="20.25" customHeight="1">
      <c r="B87" s="66" t="s">
        <v>308</v>
      </c>
      <c r="C87" s="67" t="s">
        <v>126</v>
      </c>
      <c r="D87" s="68">
        <f>★波及効果計算ｼｰﾄ!J89</f>
        <v>0</v>
      </c>
      <c r="E87" s="70">
        <f>★波及効果計算ｼｰﾄ!K89</f>
        <v>0</v>
      </c>
    </row>
    <row r="88" spans="2:5" ht="20.25" customHeight="1">
      <c r="B88" s="72" t="s">
        <v>29</v>
      </c>
      <c r="C88" s="73" t="s">
        <v>128</v>
      </c>
      <c r="D88" s="74">
        <f>★波及効果計算ｼｰﾄ!J90</f>
        <v>0</v>
      </c>
      <c r="E88" s="76">
        <f>★波及効果計算ｼｰﾄ!K90</f>
        <v>0</v>
      </c>
    </row>
    <row r="89" spans="2:5" ht="20.25" customHeight="1">
      <c r="B89" s="72" t="s">
        <v>532</v>
      </c>
      <c r="C89" s="73" t="s">
        <v>143</v>
      </c>
      <c r="D89" s="74">
        <f>★波及効果計算ｼｰﾄ!J91</f>
        <v>0</v>
      </c>
      <c r="E89" s="76">
        <f>★波及効果計算ｼｰﾄ!K91</f>
        <v>0</v>
      </c>
    </row>
    <row r="90" spans="2:5" ht="20.25" customHeight="1">
      <c r="B90" s="66" t="s">
        <v>31</v>
      </c>
      <c r="C90" s="67" t="s">
        <v>23</v>
      </c>
      <c r="D90" s="68">
        <f>★波及効果計算ｼｰﾄ!J92</f>
        <v>0</v>
      </c>
      <c r="E90" s="70">
        <f>★波及効果計算ｼｰﾄ!K92</f>
        <v>0</v>
      </c>
    </row>
    <row r="91" spans="2:5" ht="20.25" customHeight="1">
      <c r="B91" s="83"/>
      <c r="C91" s="84" t="s">
        <v>60</v>
      </c>
      <c r="D91" s="85">
        <f>SUM(D52:D90)</f>
        <v>0</v>
      </c>
      <c r="E91" s="87">
        <f>SUM(E52:E90)</f>
        <v>0</v>
      </c>
    </row>
  </sheetData>
  <sheetProtection sheet="1" objects="1" scenarios="1" selectLockedCells="1" selectUnlockedCells="1"/>
  <mergeCells count="6">
    <mergeCell ref="B2:C2"/>
    <mergeCell ref="B48:C48"/>
    <mergeCell ref="B50:C51"/>
    <mergeCell ref="D50:E50"/>
    <mergeCell ref="B4:C5"/>
    <mergeCell ref="D4:F4"/>
  </mergeCells>
  <phoneticPr fontId="13"/>
  <pageMargins left="0.78740157480314965" right="0.78740157480314965" top="0.78740157480314965" bottom="0.78740157480314965" header="0" footer="0.19685039370078741"/>
  <pageSetup paperSize="9" scale="83" firstPageNumber="2" orientation="portrait" useFirstPageNumber="1" r:id="rId1"/>
  <headerFooter alignWithMargins="0">
    <oddFooter>&amp;P ページ</oddFooter>
  </headerFooter>
  <rowBreaks count="1" manualBreakCount="1">
    <brk id="47" min="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AH100"/>
  <sheetViews>
    <sheetView showGridLines="0" view="pageBreakPreview" zoomScale="145" zoomScaleNormal="100" zoomScaleSheetLayoutView="145" workbookViewId="0">
      <selection activeCell="B2" sqref="B2:L2"/>
    </sheetView>
  </sheetViews>
  <sheetFormatPr defaultColWidth="2.625" defaultRowHeight="15.75" customHeight="1"/>
  <cols>
    <col min="1" max="1" width="1.625" style="88" customWidth="1"/>
    <col min="2" max="16384" width="2.625" style="88"/>
  </cols>
  <sheetData>
    <row r="1" spans="2:33" ht="15" customHeight="1"/>
    <row r="2" spans="2:33" ht="20.25" customHeight="1">
      <c r="B2" s="1096" t="s">
        <v>203</v>
      </c>
      <c r="C2" s="1214"/>
      <c r="D2" s="1214"/>
      <c r="E2" s="1214"/>
      <c r="F2" s="1214"/>
      <c r="G2" s="1214"/>
      <c r="H2" s="1214"/>
      <c r="I2" s="1214"/>
      <c r="J2" s="1214"/>
      <c r="K2" s="1214"/>
      <c r="L2" s="1097"/>
    </row>
    <row r="3" spans="2:33" ht="9" customHeight="1">
      <c r="B3" s="89"/>
    </row>
    <row r="4" spans="2:33" ht="16.5" customHeight="1">
      <c r="B4" s="90"/>
      <c r="C4" s="90"/>
      <c r="D4" s="90"/>
      <c r="E4" s="90"/>
      <c r="F4" s="90"/>
      <c r="G4" s="90"/>
      <c r="H4" s="90"/>
      <c r="I4" s="90"/>
      <c r="J4" s="90"/>
      <c r="K4" s="90"/>
      <c r="M4" s="90"/>
      <c r="N4" s="90"/>
      <c r="AG4" s="91" t="s">
        <v>70</v>
      </c>
    </row>
    <row r="5" spans="2:33" ht="16.5" customHeight="1">
      <c r="B5" s="90"/>
      <c r="C5" s="1205" t="s">
        <v>204</v>
      </c>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7"/>
    </row>
    <row r="6" spans="2:33" ht="16.5" customHeight="1">
      <c r="B6" s="90"/>
      <c r="C6" s="1208"/>
      <c r="D6" s="1209"/>
      <c r="E6" s="1209"/>
      <c r="F6" s="1209"/>
      <c r="G6" s="1209"/>
      <c r="H6" s="1209"/>
      <c r="I6" s="1209"/>
      <c r="J6" s="1209"/>
      <c r="K6" s="1209"/>
      <c r="L6" s="1209"/>
      <c r="M6" s="1209"/>
      <c r="N6" s="1209"/>
      <c r="O6" s="1209"/>
      <c r="P6" s="1209"/>
      <c r="Q6" s="1209"/>
      <c r="R6" s="1209"/>
      <c r="S6" s="1209"/>
      <c r="T6" s="1209"/>
      <c r="U6" s="1209"/>
      <c r="V6" s="1209"/>
      <c r="W6" s="1209"/>
      <c r="X6" s="1209"/>
      <c r="Y6" s="1209"/>
      <c r="Z6" s="1209"/>
      <c r="AA6" s="1209"/>
      <c r="AB6" s="1209"/>
      <c r="AC6" s="1209"/>
      <c r="AD6" s="1209"/>
      <c r="AE6" s="1209"/>
      <c r="AF6" s="1209"/>
      <c r="AG6" s="1210"/>
    </row>
    <row r="7" spans="2:33" ht="16.5" customHeight="1">
      <c r="B7" s="90"/>
      <c r="C7" s="1211">
        <f>★波及効果計算ｼｰﾄ!D47</f>
        <v>0</v>
      </c>
      <c r="D7" s="1212"/>
      <c r="E7" s="1212"/>
      <c r="F7" s="1212"/>
      <c r="G7" s="1212"/>
      <c r="H7" s="1212"/>
      <c r="I7" s="1212"/>
      <c r="J7" s="1212"/>
      <c r="K7" s="1212"/>
      <c r="L7" s="1212"/>
      <c r="M7" s="1212"/>
      <c r="N7" s="1212"/>
      <c r="O7" s="1212"/>
      <c r="P7" s="1212"/>
      <c r="Q7" s="1212"/>
      <c r="R7" s="1212"/>
      <c r="S7" s="1212"/>
      <c r="T7" s="1212"/>
      <c r="U7" s="1212"/>
      <c r="V7" s="1212"/>
      <c r="W7" s="1212"/>
      <c r="X7" s="1212"/>
      <c r="Y7" s="1212"/>
      <c r="Z7" s="1212"/>
      <c r="AA7" s="1212"/>
      <c r="AB7" s="1212"/>
      <c r="AC7" s="1212"/>
      <c r="AD7" s="1212"/>
      <c r="AE7" s="1212"/>
      <c r="AF7" s="1212"/>
      <c r="AG7" s="1213"/>
    </row>
    <row r="8" spans="2:33" ht="16.5" customHeight="1">
      <c r="B8" s="90"/>
      <c r="C8" s="90"/>
      <c r="D8" s="93"/>
      <c r="E8" s="93"/>
      <c r="F8" s="94"/>
      <c r="G8" s="93"/>
      <c r="H8" s="93"/>
      <c r="I8" s="93"/>
      <c r="J8" s="93"/>
      <c r="K8" s="93"/>
      <c r="L8" s="90"/>
      <c r="M8" s="90"/>
      <c r="N8" s="90"/>
    </row>
    <row r="9" spans="2:33" ht="16.5" customHeight="1">
      <c r="C9" s="93"/>
      <c r="D9" s="95"/>
      <c r="E9" s="93"/>
      <c r="F9" s="93"/>
      <c r="G9" s="93"/>
      <c r="H9" s="90"/>
      <c r="I9" s="93"/>
      <c r="J9" s="93"/>
      <c r="K9" s="93"/>
      <c r="L9" s="93"/>
      <c r="M9" s="90"/>
      <c r="N9" s="90"/>
      <c r="Q9" s="90" t="s">
        <v>205</v>
      </c>
    </row>
    <row r="10" spans="2:33" ht="16.5" customHeight="1">
      <c r="B10" s="106" t="s">
        <v>65</v>
      </c>
      <c r="C10" s="107"/>
      <c r="D10" s="107"/>
      <c r="E10" s="107"/>
      <c r="F10" s="107"/>
      <c r="G10" s="107"/>
      <c r="H10" s="107"/>
      <c r="I10" s="107"/>
      <c r="J10" s="107"/>
      <c r="K10" s="107"/>
      <c r="L10" s="107"/>
      <c r="M10" s="108"/>
      <c r="N10" s="108"/>
      <c r="O10" s="109"/>
      <c r="P10" s="109"/>
      <c r="Q10" s="109"/>
      <c r="R10" s="109"/>
      <c r="S10" s="109"/>
      <c r="T10" s="109"/>
      <c r="U10" s="109"/>
      <c r="V10" s="109"/>
      <c r="W10" s="109"/>
      <c r="X10" s="109"/>
      <c r="Y10" s="109"/>
      <c r="Z10" s="109"/>
      <c r="AA10" s="109"/>
      <c r="AB10" s="109"/>
      <c r="AC10" s="109"/>
      <c r="AD10" s="109"/>
      <c r="AE10" s="109"/>
      <c r="AF10" s="109"/>
      <c r="AG10" s="109"/>
    </row>
    <row r="11" spans="2:33" ht="16.5" customHeight="1">
      <c r="B11" s="108"/>
      <c r="C11" s="1205" t="s">
        <v>206</v>
      </c>
      <c r="D11" s="1206"/>
      <c r="E11" s="1206"/>
      <c r="F11" s="1206"/>
      <c r="G11" s="1206"/>
      <c r="H11" s="1206"/>
      <c r="I11" s="1206"/>
      <c r="J11" s="1206"/>
      <c r="K11" s="1206"/>
      <c r="L11" s="1206"/>
      <c r="M11" s="1206"/>
      <c r="N11" s="1206"/>
      <c r="O11" s="1206"/>
      <c r="P11" s="1206"/>
      <c r="Q11" s="1206"/>
      <c r="R11" s="1206"/>
      <c r="S11" s="1206"/>
      <c r="T11" s="1206"/>
      <c r="U11" s="1206"/>
      <c r="V11" s="1206"/>
      <c r="W11" s="1206"/>
      <c r="X11" s="1206"/>
      <c r="Y11" s="1206"/>
      <c r="Z11" s="1206"/>
      <c r="AA11" s="1206"/>
      <c r="AB11" s="1206"/>
      <c r="AC11" s="1206"/>
      <c r="AD11" s="1206"/>
      <c r="AE11" s="1206"/>
      <c r="AF11" s="1207"/>
      <c r="AG11" s="109"/>
    </row>
    <row r="12" spans="2:33" ht="16.5" customHeight="1">
      <c r="B12" s="108"/>
      <c r="C12" s="1208"/>
      <c r="D12" s="1209"/>
      <c r="E12" s="1209"/>
      <c r="F12" s="1209"/>
      <c r="G12" s="1209"/>
      <c r="H12" s="1209"/>
      <c r="I12" s="1209"/>
      <c r="J12" s="1209"/>
      <c r="K12" s="1209"/>
      <c r="L12" s="1209"/>
      <c r="M12" s="1209"/>
      <c r="N12" s="1209"/>
      <c r="O12" s="1209"/>
      <c r="P12" s="1209"/>
      <c r="Q12" s="1209"/>
      <c r="R12" s="1209"/>
      <c r="S12" s="1209"/>
      <c r="T12" s="1209"/>
      <c r="U12" s="1209"/>
      <c r="V12" s="1209"/>
      <c r="W12" s="1209"/>
      <c r="X12" s="1209"/>
      <c r="Y12" s="1209"/>
      <c r="Z12" s="1209"/>
      <c r="AA12" s="1209"/>
      <c r="AB12" s="1209"/>
      <c r="AC12" s="1209"/>
      <c r="AD12" s="1209"/>
      <c r="AE12" s="1209"/>
      <c r="AF12" s="1210"/>
      <c r="AG12" s="109"/>
    </row>
    <row r="13" spans="2:33" ht="16.5" customHeight="1">
      <c r="B13" s="108"/>
      <c r="C13" s="1211">
        <f>★波及効果計算ｼｰﾄ!E47</f>
        <v>0</v>
      </c>
      <c r="D13" s="1212"/>
      <c r="E13" s="1212"/>
      <c r="F13" s="1212"/>
      <c r="G13" s="1212"/>
      <c r="H13" s="1212"/>
      <c r="I13" s="1212"/>
      <c r="J13" s="1212"/>
      <c r="K13" s="1212"/>
      <c r="L13" s="1212"/>
      <c r="M13" s="1212"/>
      <c r="N13" s="1212"/>
      <c r="O13" s="1212"/>
      <c r="P13" s="1212"/>
      <c r="Q13" s="1212"/>
      <c r="R13" s="1212"/>
      <c r="S13" s="1212"/>
      <c r="T13" s="1212"/>
      <c r="U13" s="1212"/>
      <c r="V13" s="1212"/>
      <c r="W13" s="1212"/>
      <c r="X13" s="1212"/>
      <c r="Y13" s="1212"/>
      <c r="Z13" s="1212"/>
      <c r="AA13" s="1212"/>
      <c r="AB13" s="1212"/>
      <c r="AC13" s="1212"/>
      <c r="AD13" s="1212"/>
      <c r="AE13" s="1212"/>
      <c r="AF13" s="1213"/>
      <c r="AG13" s="109"/>
    </row>
    <row r="14" spans="2:33" ht="16.5" customHeight="1">
      <c r="B14" s="108"/>
      <c r="C14" s="107"/>
      <c r="D14" s="107"/>
      <c r="E14" s="107"/>
      <c r="F14" s="107"/>
      <c r="G14" s="107"/>
      <c r="H14" s="107"/>
      <c r="I14" s="107"/>
      <c r="J14" s="107"/>
      <c r="K14" s="107"/>
      <c r="L14" s="107"/>
      <c r="M14" s="108"/>
      <c r="N14" s="108"/>
      <c r="O14" s="109"/>
      <c r="P14" s="109"/>
      <c r="Q14" s="109"/>
      <c r="R14" s="109"/>
      <c r="S14" s="109"/>
      <c r="T14" s="109"/>
      <c r="U14" s="109"/>
      <c r="V14" s="109"/>
      <c r="W14" s="109"/>
      <c r="X14" s="109"/>
      <c r="Y14" s="109"/>
      <c r="Z14" s="109"/>
      <c r="AA14" s="109"/>
      <c r="AB14" s="109"/>
      <c r="AC14" s="109"/>
      <c r="AD14" s="109"/>
      <c r="AE14" s="109"/>
      <c r="AF14" s="109"/>
      <c r="AG14" s="109"/>
    </row>
    <row r="15" spans="2:33" ht="16.5" customHeight="1">
      <c r="B15" s="90"/>
      <c r="C15" s="93"/>
      <c r="D15" s="95"/>
      <c r="E15" s="93"/>
      <c r="F15" s="93"/>
      <c r="G15" s="90"/>
      <c r="H15" s="93"/>
      <c r="I15" s="93"/>
      <c r="J15" s="93" t="s">
        <v>447</v>
      </c>
      <c r="K15" s="93"/>
      <c r="L15" s="93"/>
      <c r="M15" s="90"/>
      <c r="N15" s="90"/>
      <c r="R15" s="93"/>
      <c r="S15" s="109"/>
      <c r="T15" s="107" t="s">
        <v>448</v>
      </c>
      <c r="U15" s="109"/>
      <c r="V15" s="109"/>
      <c r="W15" s="107"/>
      <c r="X15" s="107"/>
      <c r="Y15" s="109"/>
      <c r="Z15" s="109"/>
      <c r="AA15" s="107" t="s">
        <v>449</v>
      </c>
      <c r="AB15" s="109"/>
      <c r="AC15" s="109"/>
      <c r="AD15" s="109"/>
      <c r="AE15" s="109"/>
      <c r="AF15" s="109"/>
      <c r="AG15" s="109"/>
    </row>
    <row r="16" spans="2:33" ht="16.5" customHeight="1">
      <c r="B16" s="90"/>
      <c r="C16" s="93"/>
      <c r="D16" s="93"/>
      <c r="E16" s="93"/>
      <c r="F16" s="93"/>
      <c r="G16" s="93"/>
      <c r="H16" s="93"/>
      <c r="I16" s="93"/>
      <c r="J16" s="93"/>
      <c r="K16" s="93"/>
      <c r="L16" s="93"/>
      <c r="M16" s="90"/>
      <c r="N16" s="90"/>
      <c r="S16" s="109"/>
      <c r="T16" s="109"/>
      <c r="U16" s="109"/>
      <c r="V16" s="109"/>
      <c r="W16" s="109"/>
      <c r="X16" s="109"/>
      <c r="Y16" s="109"/>
      <c r="Z16" s="109"/>
      <c r="AA16" s="109"/>
      <c r="AB16" s="109"/>
      <c r="AC16" s="109"/>
      <c r="AD16" s="109"/>
      <c r="AE16" s="109"/>
      <c r="AF16" s="109"/>
      <c r="AG16" s="109"/>
    </row>
    <row r="17" spans="2:33" ht="16.5" customHeight="1">
      <c r="B17" s="90"/>
      <c r="C17" s="1221" t="s">
        <v>207</v>
      </c>
      <c r="D17" s="1222"/>
      <c r="E17" s="1222"/>
      <c r="F17" s="1222"/>
      <c r="G17" s="1222"/>
      <c r="H17" s="1222"/>
      <c r="I17" s="1222"/>
      <c r="J17" s="1222"/>
      <c r="K17" s="1222"/>
      <c r="L17" s="1222"/>
      <c r="M17" s="1222"/>
      <c r="N17" s="1222"/>
      <c r="O17" s="1222"/>
      <c r="P17" s="1222"/>
      <c r="Q17" s="1222"/>
      <c r="R17" s="1223"/>
      <c r="S17" s="1231" t="s">
        <v>450</v>
      </c>
      <c r="T17" s="1232"/>
      <c r="U17" s="1232"/>
      <c r="V17" s="1232"/>
      <c r="W17" s="1232"/>
      <c r="X17" s="1232"/>
      <c r="Y17" s="1232"/>
      <c r="Z17" s="1232"/>
      <c r="AA17" s="1232"/>
      <c r="AB17" s="1232"/>
      <c r="AC17" s="1232"/>
      <c r="AD17" s="1232"/>
      <c r="AE17" s="1232"/>
      <c r="AF17" s="1233"/>
      <c r="AG17" s="108"/>
    </row>
    <row r="18" spans="2:33" ht="16.5" customHeight="1">
      <c r="B18" s="90"/>
      <c r="C18" s="1224"/>
      <c r="D18" s="1225"/>
      <c r="E18" s="1225"/>
      <c r="F18" s="1225"/>
      <c r="G18" s="1225"/>
      <c r="H18" s="1225"/>
      <c r="I18" s="1225"/>
      <c r="J18" s="1225"/>
      <c r="K18" s="1225"/>
      <c r="L18" s="1225"/>
      <c r="M18" s="1225"/>
      <c r="N18" s="1225"/>
      <c r="O18" s="1225"/>
      <c r="P18" s="1225"/>
      <c r="Q18" s="1225"/>
      <c r="R18" s="1226"/>
      <c r="S18" s="96"/>
      <c r="T18" s="97"/>
      <c r="U18" s="1215" t="s">
        <v>451</v>
      </c>
      <c r="V18" s="1216"/>
      <c r="W18" s="1216"/>
      <c r="X18" s="1216"/>
      <c r="Y18" s="1216"/>
      <c r="Z18" s="1216"/>
      <c r="AA18" s="1216"/>
      <c r="AB18" s="1216"/>
      <c r="AC18" s="1216"/>
      <c r="AD18" s="1216"/>
      <c r="AE18" s="1216"/>
      <c r="AF18" s="1217"/>
      <c r="AG18" s="108"/>
    </row>
    <row r="19" spans="2:33" s="98" customFormat="1" ht="16.5" customHeight="1">
      <c r="B19" s="1020"/>
      <c r="C19" s="1211">
        <f>★波及効果計算ｼｰﾄ!H47</f>
        <v>0</v>
      </c>
      <c r="D19" s="1212"/>
      <c r="E19" s="1212"/>
      <c r="F19" s="1212"/>
      <c r="G19" s="1212"/>
      <c r="H19" s="1212"/>
      <c r="I19" s="1212"/>
      <c r="J19" s="1212"/>
      <c r="K19" s="1212"/>
      <c r="L19" s="1212"/>
      <c r="M19" s="1212"/>
      <c r="N19" s="1212"/>
      <c r="O19" s="1212"/>
      <c r="P19" s="1212"/>
      <c r="Q19" s="1212"/>
      <c r="R19" s="1227"/>
      <c r="S19" s="1228">
        <f>★波及効果計算ｼｰﾄ!F47</f>
        <v>0</v>
      </c>
      <c r="T19" s="1227"/>
      <c r="U19" s="1228">
        <f>★波及効果計算ｼｰﾄ!G47</f>
        <v>0</v>
      </c>
      <c r="V19" s="1212"/>
      <c r="W19" s="1212"/>
      <c r="X19" s="1212"/>
      <c r="Y19" s="1212"/>
      <c r="Z19" s="1212"/>
      <c r="AA19" s="1212"/>
      <c r="AB19" s="1212"/>
      <c r="AC19" s="1212"/>
      <c r="AD19" s="1212"/>
      <c r="AE19" s="1212"/>
      <c r="AF19" s="1213"/>
      <c r="AG19" s="1025"/>
    </row>
    <row r="20" spans="2:33" ht="16.5" customHeight="1">
      <c r="B20" s="90"/>
      <c r="C20" s="93"/>
      <c r="D20" s="93"/>
      <c r="E20" s="93"/>
      <c r="F20" s="93"/>
      <c r="G20" s="93"/>
      <c r="H20" s="93"/>
      <c r="I20" s="93"/>
      <c r="J20" s="93"/>
      <c r="K20" s="93"/>
      <c r="L20" s="93"/>
      <c r="M20" s="90"/>
      <c r="N20" s="90"/>
      <c r="S20" s="109"/>
      <c r="T20" s="109"/>
      <c r="U20" s="109"/>
      <c r="V20" s="109"/>
      <c r="W20" s="109"/>
      <c r="X20" s="109"/>
      <c r="Y20" s="109"/>
      <c r="Z20" s="109"/>
      <c r="AA20" s="109"/>
      <c r="AB20" s="109"/>
      <c r="AC20" s="109"/>
      <c r="AD20" s="109"/>
      <c r="AE20" s="109"/>
      <c r="AF20" s="109"/>
      <c r="AG20" s="109"/>
    </row>
    <row r="21" spans="2:33" ht="16.5" customHeight="1">
      <c r="B21" s="90"/>
      <c r="C21" s="90"/>
      <c r="D21" s="90"/>
      <c r="E21" s="90"/>
      <c r="F21" s="90"/>
      <c r="G21" s="90"/>
      <c r="H21" s="90"/>
      <c r="I21" s="90"/>
      <c r="J21" s="90" t="s">
        <v>452</v>
      </c>
      <c r="K21" s="90"/>
      <c r="L21" s="90"/>
      <c r="M21" s="90"/>
      <c r="N21" s="90"/>
    </row>
    <row r="22" spans="2:33" ht="16.5" customHeight="1">
      <c r="B22" s="90"/>
      <c r="C22" s="90"/>
      <c r="D22" s="90"/>
      <c r="E22" s="90"/>
      <c r="F22" s="90"/>
      <c r="G22" s="90"/>
      <c r="H22" s="90"/>
      <c r="I22" s="90"/>
      <c r="J22" s="90"/>
      <c r="K22" s="90"/>
      <c r="L22" s="90"/>
      <c r="M22" s="90"/>
      <c r="N22" s="90"/>
    </row>
    <row r="23" spans="2:33" ht="16.5" customHeight="1">
      <c r="B23" s="90"/>
      <c r="C23" s="1221" t="s">
        <v>208</v>
      </c>
      <c r="D23" s="1222"/>
      <c r="E23" s="1222"/>
      <c r="F23" s="1222"/>
      <c r="G23" s="1222"/>
      <c r="H23" s="1222"/>
      <c r="I23" s="1222"/>
      <c r="J23" s="1222"/>
      <c r="K23" s="1222"/>
      <c r="L23" s="1222"/>
      <c r="M23" s="1222"/>
      <c r="N23" s="1222"/>
      <c r="O23" s="1222"/>
      <c r="P23" s="1222"/>
      <c r="Q23" s="1223"/>
      <c r="R23" s="1218" t="s">
        <v>453</v>
      </c>
      <c r="S23" s="93"/>
      <c r="T23" s="93"/>
      <c r="U23" s="90"/>
      <c r="V23" s="1221" t="s">
        <v>72</v>
      </c>
      <c r="W23" s="1222"/>
      <c r="X23" s="1222"/>
      <c r="Y23" s="1222"/>
      <c r="Z23" s="1222"/>
      <c r="AA23" s="1222"/>
      <c r="AB23" s="1222"/>
      <c r="AC23" s="1222"/>
      <c r="AD23" s="1222"/>
      <c r="AE23" s="1222"/>
      <c r="AF23" s="1222"/>
      <c r="AG23" s="1229"/>
    </row>
    <row r="24" spans="2:33" ht="16.5" customHeight="1">
      <c r="B24" s="90"/>
      <c r="C24" s="1224"/>
      <c r="D24" s="1225"/>
      <c r="E24" s="1225"/>
      <c r="F24" s="1225"/>
      <c r="G24" s="1225"/>
      <c r="H24" s="1225"/>
      <c r="I24" s="1225"/>
      <c r="J24" s="1225"/>
      <c r="K24" s="1225"/>
      <c r="L24" s="1225"/>
      <c r="M24" s="1225"/>
      <c r="N24" s="1225"/>
      <c r="O24" s="1225"/>
      <c r="P24" s="1225"/>
      <c r="Q24" s="1226"/>
      <c r="R24" s="1219"/>
      <c r="S24" s="93"/>
      <c r="T24" s="93"/>
      <c r="U24" s="90"/>
      <c r="V24" s="1224"/>
      <c r="W24" s="1225"/>
      <c r="X24" s="1225"/>
      <c r="Y24" s="1225"/>
      <c r="Z24" s="1225"/>
      <c r="AA24" s="1225"/>
      <c r="AB24" s="1225"/>
      <c r="AC24" s="1225"/>
      <c r="AD24" s="1225"/>
      <c r="AE24" s="1225"/>
      <c r="AF24" s="1225"/>
      <c r="AG24" s="1230"/>
    </row>
    <row r="25" spans="2:33" ht="16.5" customHeight="1">
      <c r="B25" s="90"/>
      <c r="C25" s="1211">
        <f>★波及効果計算ｼｰﾄ!I47</f>
        <v>0</v>
      </c>
      <c r="D25" s="1212"/>
      <c r="E25" s="1212"/>
      <c r="F25" s="1212"/>
      <c r="G25" s="1212"/>
      <c r="H25" s="1212"/>
      <c r="I25" s="1212"/>
      <c r="J25" s="1212"/>
      <c r="K25" s="1212"/>
      <c r="L25" s="1212"/>
      <c r="M25" s="1212"/>
      <c r="N25" s="1212"/>
      <c r="O25" s="1212"/>
      <c r="P25" s="1212"/>
      <c r="Q25" s="1227"/>
      <c r="R25" s="1220"/>
      <c r="S25" s="93"/>
      <c r="T25" s="93"/>
      <c r="U25" s="90"/>
      <c r="V25" s="1211">
        <f>★波及効果計算ｼｰﾄ!M47</f>
        <v>0</v>
      </c>
      <c r="W25" s="1212"/>
      <c r="X25" s="1212"/>
      <c r="Y25" s="1212"/>
      <c r="Z25" s="1212"/>
      <c r="AA25" s="1212"/>
      <c r="AB25" s="1212"/>
      <c r="AC25" s="1212"/>
      <c r="AD25" s="1212"/>
      <c r="AE25" s="1212"/>
      <c r="AF25" s="1212"/>
      <c r="AG25" s="1213"/>
    </row>
    <row r="26" spans="2:33" ht="16.5" customHeight="1">
      <c r="B26" s="90"/>
      <c r="C26" s="93"/>
      <c r="D26" s="93"/>
      <c r="E26" s="93"/>
      <c r="F26" s="93"/>
      <c r="G26" s="93"/>
      <c r="H26" s="93"/>
      <c r="I26" s="93"/>
      <c r="J26" s="90"/>
      <c r="K26" s="90"/>
      <c r="L26" s="90"/>
      <c r="M26" s="90"/>
      <c r="N26" s="90"/>
    </row>
    <row r="27" spans="2:33" ht="16.5" customHeight="1">
      <c r="C27" s="95"/>
      <c r="D27" s="95"/>
      <c r="E27" s="93"/>
      <c r="F27" s="93"/>
      <c r="G27" s="93"/>
      <c r="H27" s="93"/>
      <c r="I27" s="93"/>
      <c r="J27" s="93" t="s">
        <v>209</v>
      </c>
      <c r="K27" s="90"/>
      <c r="L27" s="90"/>
      <c r="M27" s="90"/>
      <c r="N27" s="90"/>
      <c r="AB27" s="90" t="s">
        <v>454</v>
      </c>
    </row>
    <row r="28" spans="2:33" ht="16.5" customHeight="1">
      <c r="B28" s="106" t="s">
        <v>67</v>
      </c>
      <c r="C28" s="107"/>
      <c r="D28" s="107"/>
      <c r="E28" s="107"/>
      <c r="F28" s="107"/>
      <c r="G28" s="107"/>
      <c r="H28" s="107"/>
      <c r="I28" s="107"/>
      <c r="J28" s="108"/>
      <c r="K28" s="108"/>
      <c r="L28" s="108"/>
      <c r="M28" s="108"/>
      <c r="N28" s="108"/>
      <c r="O28" s="108"/>
      <c r="P28" s="109"/>
      <c r="Q28" s="109"/>
      <c r="R28" s="109"/>
      <c r="S28" s="109"/>
    </row>
    <row r="29" spans="2:33" ht="16.5" customHeight="1">
      <c r="B29" s="107"/>
      <c r="C29" s="1205" t="s">
        <v>71</v>
      </c>
      <c r="D29" s="1206"/>
      <c r="E29" s="1206"/>
      <c r="F29" s="1206"/>
      <c r="G29" s="1206"/>
      <c r="H29" s="1206"/>
      <c r="I29" s="1206"/>
      <c r="J29" s="1206"/>
      <c r="K29" s="1206"/>
      <c r="L29" s="1206"/>
      <c r="M29" s="1206"/>
      <c r="N29" s="1206"/>
      <c r="O29" s="1206"/>
      <c r="P29" s="1206"/>
      <c r="Q29" s="1206"/>
      <c r="R29" s="1207"/>
      <c r="S29" s="108"/>
      <c r="T29" s="90"/>
      <c r="U29" s="90"/>
      <c r="V29" s="90"/>
      <c r="W29" s="1205" t="s">
        <v>73</v>
      </c>
      <c r="X29" s="1206"/>
      <c r="Y29" s="1206"/>
      <c r="Z29" s="1206"/>
      <c r="AA29" s="1206"/>
      <c r="AB29" s="1206"/>
      <c r="AC29" s="1206"/>
      <c r="AD29" s="1206"/>
      <c r="AE29" s="1206"/>
      <c r="AF29" s="1206"/>
      <c r="AG29" s="1207"/>
    </row>
    <row r="30" spans="2:33" ht="16.5" customHeight="1">
      <c r="B30" s="107"/>
      <c r="C30" s="1208"/>
      <c r="D30" s="1209"/>
      <c r="E30" s="1209"/>
      <c r="F30" s="1209"/>
      <c r="G30" s="1209"/>
      <c r="H30" s="1209"/>
      <c r="I30" s="1209"/>
      <c r="J30" s="1209"/>
      <c r="K30" s="1209"/>
      <c r="L30" s="1209"/>
      <c r="M30" s="1209"/>
      <c r="N30" s="1209"/>
      <c r="O30" s="1209"/>
      <c r="P30" s="1209"/>
      <c r="Q30" s="1209"/>
      <c r="R30" s="1210"/>
      <c r="S30" s="108"/>
      <c r="T30" s="90"/>
      <c r="U30" s="90"/>
      <c r="V30" s="90"/>
      <c r="W30" s="1208"/>
      <c r="X30" s="1209"/>
      <c r="Y30" s="1209"/>
      <c r="Z30" s="1209"/>
      <c r="AA30" s="1209"/>
      <c r="AB30" s="1209"/>
      <c r="AC30" s="1209"/>
      <c r="AD30" s="1209"/>
      <c r="AE30" s="1209"/>
      <c r="AF30" s="1209"/>
      <c r="AG30" s="1210"/>
    </row>
    <row r="31" spans="2:33" ht="16.5" customHeight="1">
      <c r="B31" s="107"/>
      <c r="C31" s="1211">
        <f>★波及効果計算ｼｰﾄ!J47</f>
        <v>0</v>
      </c>
      <c r="D31" s="1212"/>
      <c r="E31" s="1212"/>
      <c r="F31" s="1212"/>
      <c r="G31" s="1212"/>
      <c r="H31" s="1212"/>
      <c r="I31" s="1212"/>
      <c r="J31" s="1212"/>
      <c r="K31" s="1212"/>
      <c r="L31" s="1212"/>
      <c r="M31" s="1212"/>
      <c r="N31" s="1212"/>
      <c r="O31" s="1212"/>
      <c r="P31" s="1212"/>
      <c r="Q31" s="1212"/>
      <c r="R31" s="1213"/>
      <c r="S31" s="107"/>
      <c r="T31" s="93"/>
      <c r="U31" s="90"/>
      <c r="V31" s="90"/>
      <c r="W31" s="1211">
        <f>★波及効果計算ｼｰﾄ!N47</f>
        <v>0</v>
      </c>
      <c r="X31" s="1212"/>
      <c r="Y31" s="1212"/>
      <c r="Z31" s="1212"/>
      <c r="AA31" s="1212"/>
      <c r="AB31" s="1212"/>
      <c r="AC31" s="1212"/>
      <c r="AD31" s="1212"/>
      <c r="AE31" s="1212"/>
      <c r="AF31" s="1212"/>
      <c r="AG31" s="1213"/>
    </row>
    <row r="32" spans="2:33" ht="16.5" customHeight="1">
      <c r="B32" s="107"/>
      <c r="C32" s="107"/>
      <c r="D32" s="107"/>
      <c r="E32" s="107"/>
      <c r="F32" s="107"/>
      <c r="G32" s="107"/>
      <c r="H32" s="107"/>
      <c r="I32" s="107"/>
      <c r="J32" s="107"/>
      <c r="K32" s="108"/>
      <c r="L32" s="108"/>
      <c r="M32" s="108"/>
      <c r="N32" s="108"/>
      <c r="O32" s="108"/>
      <c r="P32" s="108"/>
      <c r="Q32" s="109"/>
      <c r="R32" s="109"/>
      <c r="S32" s="109"/>
    </row>
    <row r="33" spans="2:33" ht="16.5" customHeight="1">
      <c r="B33" s="107"/>
      <c r="C33" s="107"/>
      <c r="D33" s="107"/>
      <c r="E33" s="107" t="s">
        <v>455</v>
      </c>
      <c r="F33" s="107"/>
      <c r="G33" s="107"/>
      <c r="H33" s="107"/>
      <c r="I33" s="107"/>
      <c r="J33" s="108"/>
      <c r="K33" s="108"/>
      <c r="L33" s="107" t="s">
        <v>456</v>
      </c>
      <c r="M33" s="108"/>
      <c r="N33" s="108"/>
      <c r="O33" s="108"/>
      <c r="P33" s="108"/>
      <c r="Q33" s="109"/>
      <c r="R33" s="109"/>
      <c r="S33" s="109"/>
      <c r="AB33" s="90" t="s">
        <v>457</v>
      </c>
    </row>
    <row r="34" spans="2:33" ht="16.5" customHeight="1">
      <c r="B34" s="107"/>
      <c r="C34" s="107"/>
      <c r="D34" s="107"/>
      <c r="E34" s="107"/>
      <c r="F34" s="107"/>
      <c r="G34" s="107"/>
      <c r="H34" s="107"/>
      <c r="I34" s="107"/>
      <c r="J34" s="108"/>
      <c r="K34" s="108"/>
      <c r="L34" s="108"/>
      <c r="M34" s="108"/>
      <c r="N34" s="108"/>
      <c r="O34" s="108"/>
      <c r="P34" s="108"/>
      <c r="Q34" s="109"/>
      <c r="R34" s="109"/>
      <c r="S34" s="109"/>
    </row>
    <row r="35" spans="2:33" ht="16.5" customHeight="1">
      <c r="B35" s="107"/>
      <c r="C35" s="1234" t="s">
        <v>210</v>
      </c>
      <c r="D35" s="1232"/>
      <c r="E35" s="1232"/>
      <c r="F35" s="1232"/>
      <c r="G35" s="1232"/>
      <c r="H35" s="1232"/>
      <c r="I35" s="1232"/>
      <c r="J35" s="1232"/>
      <c r="K35" s="1232"/>
      <c r="L35" s="1232"/>
      <c r="M35" s="1232"/>
      <c r="N35" s="1232"/>
      <c r="O35" s="1232"/>
      <c r="P35" s="1232"/>
      <c r="Q35" s="1233"/>
      <c r="R35" s="107"/>
      <c r="S35" s="108"/>
      <c r="T35" s="90"/>
      <c r="W35" s="1221" t="s">
        <v>296</v>
      </c>
      <c r="X35" s="1222"/>
      <c r="Y35" s="1222"/>
      <c r="Z35" s="1222"/>
      <c r="AA35" s="1222"/>
      <c r="AB35" s="1222"/>
      <c r="AC35" s="1222"/>
      <c r="AD35" s="1222"/>
      <c r="AE35" s="1222"/>
      <c r="AF35" s="1222"/>
      <c r="AG35" s="1229"/>
    </row>
    <row r="36" spans="2:33" ht="16.5" customHeight="1">
      <c r="B36" s="107"/>
      <c r="C36" s="1023"/>
      <c r="D36" s="1024"/>
      <c r="E36" s="1235" t="s">
        <v>211</v>
      </c>
      <c r="F36" s="1236"/>
      <c r="G36" s="1236"/>
      <c r="H36" s="1236"/>
      <c r="I36" s="1236"/>
      <c r="J36" s="1236"/>
      <c r="K36" s="1236"/>
      <c r="L36" s="1236"/>
      <c r="M36" s="1236"/>
      <c r="N36" s="1236"/>
      <c r="O36" s="1236"/>
      <c r="P36" s="1236"/>
      <c r="Q36" s="1237"/>
      <c r="R36" s="107"/>
      <c r="S36" s="108"/>
      <c r="T36" s="90"/>
      <c r="W36" s="1224"/>
      <c r="X36" s="1225"/>
      <c r="Y36" s="1225"/>
      <c r="Z36" s="1225"/>
      <c r="AA36" s="1225"/>
      <c r="AB36" s="1225"/>
      <c r="AC36" s="1225"/>
      <c r="AD36" s="1225"/>
      <c r="AE36" s="1225"/>
      <c r="AF36" s="1225"/>
      <c r="AG36" s="1230"/>
    </row>
    <row r="37" spans="2:33" ht="16.5" customHeight="1">
      <c r="B37" s="107"/>
      <c r="C37" s="1211">
        <f>★波及効果計算ｼｰﾄ!K47</f>
        <v>0</v>
      </c>
      <c r="D37" s="1227"/>
      <c r="E37" s="1228">
        <f>★波及効果計算ｼｰﾄ!L47</f>
        <v>0</v>
      </c>
      <c r="F37" s="1212"/>
      <c r="G37" s="1212"/>
      <c r="H37" s="1212"/>
      <c r="I37" s="1212"/>
      <c r="J37" s="1212"/>
      <c r="K37" s="1212"/>
      <c r="L37" s="1212"/>
      <c r="M37" s="1212"/>
      <c r="N37" s="1212"/>
      <c r="O37" s="1212"/>
      <c r="P37" s="1212"/>
      <c r="Q37" s="1213"/>
      <c r="R37" s="107"/>
      <c r="S37" s="108"/>
      <c r="T37" s="90"/>
      <c r="W37" s="1211">
        <f>★波及効果計算ｼｰﾄ!O47</f>
        <v>0</v>
      </c>
      <c r="X37" s="1212"/>
      <c r="Y37" s="1212"/>
      <c r="Z37" s="1212"/>
      <c r="AA37" s="1212"/>
      <c r="AB37" s="1212"/>
      <c r="AC37" s="1212"/>
      <c r="AD37" s="1212"/>
      <c r="AE37" s="1212"/>
      <c r="AF37" s="1212"/>
      <c r="AG37" s="1213"/>
    </row>
    <row r="38" spans="2:33" ht="16.5" customHeight="1">
      <c r="B38" s="107"/>
      <c r="C38" s="107"/>
      <c r="D38" s="107"/>
      <c r="E38" s="107"/>
      <c r="F38" s="107"/>
      <c r="G38" s="107"/>
      <c r="H38" s="107"/>
      <c r="I38" s="107"/>
      <c r="J38" s="107"/>
      <c r="K38" s="108"/>
      <c r="L38" s="108"/>
      <c r="M38" s="108"/>
      <c r="N38" s="108"/>
      <c r="O38" s="108"/>
      <c r="P38" s="109"/>
      <c r="Q38" s="109"/>
      <c r="R38" s="109"/>
      <c r="S38" s="109"/>
    </row>
    <row r="39" spans="2:33" ht="16.5" customHeight="1">
      <c r="C39" s="95"/>
      <c r="D39" s="93"/>
      <c r="E39" s="93"/>
      <c r="F39" s="93"/>
      <c r="G39" s="93"/>
      <c r="H39" s="93"/>
      <c r="I39" s="90"/>
      <c r="J39" s="90"/>
      <c r="AB39" s="90" t="s">
        <v>458</v>
      </c>
    </row>
    <row r="40" spans="2:33" ht="16.5" customHeight="1">
      <c r="B40" s="106" t="s">
        <v>68</v>
      </c>
      <c r="C40" s="107"/>
      <c r="D40" s="107"/>
      <c r="E40" s="107"/>
      <c r="F40" s="107"/>
      <c r="G40" s="107"/>
      <c r="H40" s="107"/>
      <c r="I40" s="108"/>
      <c r="J40" s="108"/>
      <c r="K40" s="109"/>
      <c r="L40" s="109"/>
      <c r="M40" s="109"/>
      <c r="N40" s="109"/>
    </row>
    <row r="41" spans="2:33" ht="16.5" customHeight="1">
      <c r="B41" s="107"/>
      <c r="C41" s="1205" t="s">
        <v>74</v>
      </c>
      <c r="D41" s="1206"/>
      <c r="E41" s="1206"/>
      <c r="F41" s="1206"/>
      <c r="G41" s="1206"/>
      <c r="H41" s="1206"/>
      <c r="I41" s="1206"/>
      <c r="J41" s="1206"/>
      <c r="K41" s="1206"/>
      <c r="L41" s="1206"/>
      <c r="M41" s="1207"/>
      <c r="N41" s="108"/>
      <c r="O41" s="1209"/>
      <c r="P41" s="1209"/>
      <c r="Q41" s="1209"/>
      <c r="R41" s="1209"/>
      <c r="S41" s="1209"/>
      <c r="T41" s="1209"/>
      <c r="U41" s="1209"/>
      <c r="V41" s="1210"/>
      <c r="W41" s="1221" t="s">
        <v>212</v>
      </c>
      <c r="X41" s="1222"/>
      <c r="Y41" s="1222"/>
      <c r="Z41" s="1222"/>
      <c r="AA41" s="1222"/>
      <c r="AB41" s="1222"/>
      <c r="AC41" s="1222"/>
      <c r="AD41" s="1222"/>
      <c r="AE41" s="1222"/>
      <c r="AF41" s="1223"/>
      <c r="AG41" s="1218" t="s">
        <v>453</v>
      </c>
    </row>
    <row r="42" spans="2:33" ht="16.5" customHeight="1">
      <c r="B42" s="107"/>
      <c r="C42" s="1208"/>
      <c r="D42" s="1209"/>
      <c r="E42" s="1209"/>
      <c r="F42" s="1209"/>
      <c r="G42" s="1209"/>
      <c r="H42" s="1209"/>
      <c r="I42" s="1209"/>
      <c r="J42" s="1209"/>
      <c r="K42" s="1209"/>
      <c r="L42" s="1209"/>
      <c r="M42" s="1210"/>
      <c r="N42" s="108"/>
      <c r="P42" s="99" t="s">
        <v>213</v>
      </c>
      <c r="R42" s="92"/>
      <c r="S42" s="92"/>
      <c r="T42" s="92"/>
      <c r="U42" s="92"/>
      <c r="V42" s="92"/>
      <c r="W42" s="1224"/>
      <c r="X42" s="1225"/>
      <c r="Y42" s="1225"/>
      <c r="Z42" s="1225"/>
      <c r="AA42" s="1225"/>
      <c r="AB42" s="1225"/>
      <c r="AC42" s="1225"/>
      <c r="AD42" s="1225"/>
      <c r="AE42" s="1225"/>
      <c r="AF42" s="1226"/>
      <c r="AG42" s="1219"/>
    </row>
    <row r="43" spans="2:33" ht="16.5" customHeight="1">
      <c r="B43" s="107"/>
      <c r="C43" s="1211">
        <f>★波及効果計算ｼｰﾄ!Q47</f>
        <v>0</v>
      </c>
      <c r="D43" s="1212"/>
      <c r="E43" s="1212"/>
      <c r="F43" s="1212"/>
      <c r="G43" s="1212"/>
      <c r="H43" s="1212"/>
      <c r="I43" s="1212"/>
      <c r="J43" s="1212"/>
      <c r="K43" s="1212"/>
      <c r="L43" s="1212"/>
      <c r="M43" s="1213"/>
      <c r="N43" s="107"/>
      <c r="O43" s="90"/>
      <c r="P43" s="94"/>
      <c r="Q43" s="93" t="s">
        <v>459</v>
      </c>
      <c r="R43" s="90"/>
      <c r="S43" s="90"/>
      <c r="W43" s="1211">
        <f>★波及効果計算ｼｰﾄ!P47</f>
        <v>0</v>
      </c>
      <c r="X43" s="1212"/>
      <c r="Y43" s="1212"/>
      <c r="Z43" s="1212"/>
      <c r="AA43" s="1212"/>
      <c r="AB43" s="1212"/>
      <c r="AC43" s="1212"/>
      <c r="AD43" s="1212"/>
      <c r="AE43" s="1212"/>
      <c r="AF43" s="1227"/>
      <c r="AG43" s="1220"/>
    </row>
    <row r="44" spans="2:33" ht="16.5" customHeight="1">
      <c r="B44" s="107"/>
      <c r="C44" s="107"/>
      <c r="D44" s="107"/>
      <c r="E44" s="107"/>
      <c r="F44" s="107"/>
      <c r="G44" s="107"/>
      <c r="H44" s="107"/>
      <c r="I44" s="107"/>
      <c r="J44" s="107"/>
      <c r="K44" s="107"/>
      <c r="L44" s="108"/>
      <c r="M44" s="110"/>
      <c r="N44" s="107"/>
      <c r="O44" s="90"/>
      <c r="P44" s="90"/>
    </row>
    <row r="45" spans="2:33" ht="16.5" customHeight="1">
      <c r="B45" s="107"/>
      <c r="C45" s="107"/>
      <c r="D45" s="107" t="s">
        <v>455</v>
      </c>
      <c r="E45" s="107"/>
      <c r="F45" s="107"/>
      <c r="G45" s="107"/>
      <c r="H45" s="107"/>
      <c r="I45" s="107"/>
      <c r="J45" s="107"/>
      <c r="K45" s="108"/>
      <c r="L45" s="107" t="s">
        <v>456</v>
      </c>
      <c r="M45" s="107"/>
      <c r="N45" s="108"/>
      <c r="O45" s="90"/>
      <c r="P45" s="90"/>
      <c r="AB45" s="93"/>
    </row>
    <row r="46" spans="2:33" ht="16.5" customHeight="1">
      <c r="B46" s="107"/>
      <c r="C46" s="107"/>
      <c r="D46" s="107"/>
      <c r="E46" s="107"/>
      <c r="F46" s="107"/>
      <c r="G46" s="107"/>
      <c r="H46" s="107"/>
      <c r="I46" s="107"/>
      <c r="J46" s="107"/>
      <c r="K46" s="108"/>
      <c r="L46" s="108"/>
      <c r="M46" s="108"/>
      <c r="N46" s="108"/>
      <c r="O46" s="90"/>
      <c r="P46" s="90"/>
    </row>
    <row r="47" spans="2:33" ht="16.5" customHeight="1">
      <c r="B47" s="107"/>
      <c r="C47" s="1234" t="s">
        <v>214</v>
      </c>
      <c r="D47" s="1232"/>
      <c r="E47" s="1232"/>
      <c r="F47" s="1232"/>
      <c r="G47" s="1232"/>
      <c r="H47" s="1232"/>
      <c r="I47" s="1232"/>
      <c r="J47" s="1232"/>
      <c r="K47" s="1232"/>
      <c r="L47" s="1233"/>
      <c r="M47" s="107"/>
      <c r="N47" s="108"/>
      <c r="O47" s="90"/>
      <c r="P47" s="90"/>
      <c r="Q47" s="90"/>
      <c r="R47" s="90"/>
    </row>
    <row r="48" spans="2:33" ht="16.5" customHeight="1">
      <c r="B48" s="107"/>
      <c r="C48" s="1021"/>
      <c r="D48" s="1022"/>
      <c r="E48" s="1215" t="s">
        <v>215</v>
      </c>
      <c r="F48" s="1216"/>
      <c r="G48" s="1216"/>
      <c r="H48" s="1216"/>
      <c r="I48" s="1216"/>
      <c r="J48" s="1216"/>
      <c r="K48" s="1216"/>
      <c r="L48" s="1217"/>
      <c r="M48" s="107"/>
      <c r="N48" s="1026"/>
      <c r="O48" s="90"/>
      <c r="P48" s="90"/>
      <c r="Q48" s="90"/>
      <c r="R48" s="90"/>
    </row>
    <row r="49" spans="2:33" ht="16.5" customHeight="1">
      <c r="B49" s="107"/>
      <c r="C49" s="1211">
        <f>★波及効果計算ｼｰﾄ!R47</f>
        <v>0</v>
      </c>
      <c r="D49" s="1227"/>
      <c r="E49" s="1228">
        <f>★波及効果計算ｼｰﾄ!S47</f>
        <v>0</v>
      </c>
      <c r="F49" s="1212"/>
      <c r="G49" s="1212"/>
      <c r="H49" s="1212"/>
      <c r="I49" s="1212"/>
      <c r="J49" s="1212"/>
      <c r="K49" s="1212"/>
      <c r="L49" s="1213"/>
      <c r="M49" s="107"/>
      <c r="N49" s="108"/>
      <c r="O49" s="90"/>
      <c r="P49" s="90"/>
      <c r="Q49" s="90"/>
      <c r="R49" s="90"/>
    </row>
    <row r="50" spans="2:33" ht="16.5" customHeight="1">
      <c r="B50" s="107"/>
      <c r="C50" s="107"/>
      <c r="D50" s="107"/>
      <c r="E50" s="107"/>
      <c r="F50" s="107"/>
      <c r="G50" s="107"/>
      <c r="H50" s="107"/>
      <c r="I50" s="108"/>
      <c r="J50" s="108"/>
      <c r="K50" s="108"/>
      <c r="L50" s="108"/>
      <c r="M50" s="108"/>
      <c r="N50" s="108"/>
    </row>
    <row r="51" spans="2:33" ht="16.5" customHeight="1">
      <c r="B51" s="93"/>
      <c r="C51" s="93"/>
      <c r="D51" s="93"/>
      <c r="E51" s="93"/>
      <c r="F51" s="93"/>
      <c r="G51" s="93"/>
      <c r="H51" s="93"/>
      <c r="I51" s="90"/>
      <c r="J51" s="90"/>
      <c r="K51" s="90"/>
      <c r="L51" s="90"/>
      <c r="M51" s="90"/>
      <c r="N51" s="90"/>
    </row>
    <row r="52" spans="2:33" ht="20.25" customHeight="1">
      <c r="B52" s="1096" t="s">
        <v>460</v>
      </c>
      <c r="C52" s="1214"/>
      <c r="D52" s="1214"/>
      <c r="E52" s="1214"/>
      <c r="F52" s="1214"/>
      <c r="G52" s="1214"/>
      <c r="H52" s="1214"/>
      <c r="I52" s="1214"/>
      <c r="J52" s="1214"/>
      <c r="K52" s="1214"/>
      <c r="L52" s="1097"/>
    </row>
    <row r="53" spans="2:33" ht="9" customHeight="1">
      <c r="B53" s="89"/>
    </row>
    <row r="54" spans="2:33" ht="15.75" customHeight="1">
      <c r="B54" s="90"/>
      <c r="C54" s="90"/>
      <c r="D54" s="90"/>
      <c r="E54" s="90"/>
      <c r="F54" s="90"/>
      <c r="G54" s="90"/>
      <c r="H54" s="90"/>
      <c r="I54" s="90"/>
      <c r="J54" s="90"/>
      <c r="K54" s="90"/>
      <c r="M54" s="90"/>
      <c r="N54" s="90"/>
      <c r="AG54" s="91" t="s">
        <v>461</v>
      </c>
    </row>
    <row r="55" spans="2:33" ht="15.75" customHeight="1">
      <c r="B55" s="90"/>
      <c r="C55" s="90"/>
      <c r="D55" s="90"/>
      <c r="E55" s="90"/>
      <c r="F55" s="90"/>
      <c r="G55" s="90"/>
      <c r="H55" s="90"/>
      <c r="I55" s="90"/>
      <c r="J55" s="90"/>
      <c r="K55" s="90"/>
      <c r="M55" s="90"/>
      <c r="N55" s="90"/>
      <c r="AG55" s="91"/>
    </row>
    <row r="56" spans="2:33" ht="15.75" customHeight="1">
      <c r="B56" s="90"/>
      <c r="C56" s="90"/>
      <c r="D56" s="90"/>
      <c r="E56" s="90"/>
      <c r="F56" s="90"/>
      <c r="G56" s="90"/>
      <c r="H56" s="90"/>
      <c r="I56" s="90"/>
      <c r="J56" s="90"/>
      <c r="K56" s="90"/>
      <c r="M56" s="90"/>
      <c r="N56" s="90"/>
      <c r="AG56" s="91"/>
    </row>
    <row r="57" spans="2:33" ht="15.75" customHeight="1">
      <c r="B57" s="90"/>
      <c r="C57" s="1205" t="s">
        <v>204</v>
      </c>
      <c r="D57" s="1206"/>
      <c r="E57" s="1206"/>
      <c r="F57" s="1206"/>
      <c r="G57" s="1206"/>
      <c r="H57" s="1206"/>
      <c r="I57" s="1206"/>
      <c r="J57" s="1206"/>
      <c r="K57" s="1206"/>
      <c r="L57" s="1206"/>
      <c r="M57" s="1206"/>
      <c r="N57" s="1206"/>
      <c r="O57" s="1207"/>
      <c r="P57" s="93"/>
      <c r="Q57" s="93"/>
      <c r="R57" s="93"/>
      <c r="AG57" s="91"/>
    </row>
    <row r="58" spans="2:33" ht="15.75" customHeight="1">
      <c r="B58" s="90"/>
      <c r="C58" s="1208"/>
      <c r="D58" s="1209"/>
      <c r="E58" s="1209"/>
      <c r="F58" s="1209"/>
      <c r="G58" s="1209"/>
      <c r="H58" s="1209"/>
      <c r="I58" s="1209"/>
      <c r="J58" s="1209"/>
      <c r="K58" s="1209"/>
      <c r="L58" s="1209"/>
      <c r="M58" s="1209"/>
      <c r="N58" s="1209"/>
      <c r="O58" s="1210"/>
      <c r="P58" s="93"/>
      <c r="Q58" s="93"/>
      <c r="R58" s="93"/>
      <c r="AG58" s="91"/>
    </row>
    <row r="59" spans="2:33" ht="15.75" customHeight="1">
      <c r="B59" s="90"/>
      <c r="C59" s="1211">
        <f>★波及効果計算ｼｰﾄ!D47</f>
        <v>0</v>
      </c>
      <c r="D59" s="1212"/>
      <c r="E59" s="1212"/>
      <c r="F59" s="1212"/>
      <c r="G59" s="1212"/>
      <c r="H59" s="1212"/>
      <c r="I59" s="1212"/>
      <c r="J59" s="1212"/>
      <c r="K59" s="1212"/>
      <c r="L59" s="1212"/>
      <c r="M59" s="1212"/>
      <c r="N59" s="1212"/>
      <c r="O59" s="1213"/>
      <c r="P59" s="100"/>
      <c r="Q59" s="100"/>
      <c r="R59" s="100"/>
      <c r="S59" s="93"/>
      <c r="T59" s="93"/>
      <c r="U59" s="93"/>
      <c r="V59" s="93"/>
      <c r="W59" s="93"/>
      <c r="X59" s="93"/>
      <c r="Y59" s="93"/>
      <c r="Z59" s="93"/>
      <c r="AA59" s="93"/>
      <c r="AB59" s="93"/>
      <c r="AC59" s="93"/>
      <c r="AD59" s="93"/>
      <c r="AE59" s="93"/>
      <c r="AF59" s="93"/>
      <c r="AG59" s="93"/>
    </row>
    <row r="60" spans="2:33" ht="15.75" customHeight="1">
      <c r="B60" s="90"/>
      <c r="S60" s="93"/>
      <c r="T60" s="93"/>
      <c r="U60" s="93"/>
      <c r="V60" s="93"/>
      <c r="W60" s="93"/>
      <c r="X60" s="93"/>
      <c r="Y60" s="93"/>
      <c r="Z60" s="93"/>
      <c r="AA60" s="93"/>
      <c r="AB60" s="93"/>
      <c r="AC60" s="93"/>
      <c r="AD60" s="93"/>
      <c r="AE60" s="93"/>
      <c r="AF60" s="93"/>
      <c r="AG60" s="93"/>
    </row>
    <row r="61" spans="2:33" ht="15.75" customHeight="1">
      <c r="B61" s="90"/>
      <c r="S61" s="100"/>
      <c r="T61" s="100"/>
      <c r="U61" s="100"/>
      <c r="V61" s="100"/>
      <c r="W61" s="100"/>
      <c r="X61" s="100"/>
      <c r="Y61" s="100"/>
      <c r="Z61" s="100"/>
      <c r="AA61" s="100"/>
      <c r="AB61" s="100"/>
      <c r="AC61" s="100"/>
      <c r="AD61" s="100"/>
      <c r="AE61" s="100"/>
      <c r="AF61" s="100"/>
      <c r="AG61" s="100"/>
    </row>
    <row r="62" spans="2:33" ht="15.75" customHeight="1">
      <c r="B62" s="90"/>
      <c r="C62" s="90"/>
      <c r="D62" s="93"/>
      <c r="E62" s="93"/>
      <c r="F62" s="94"/>
      <c r="G62" s="93"/>
      <c r="H62" s="93"/>
      <c r="I62" s="93"/>
      <c r="J62" s="93"/>
      <c r="K62" s="93"/>
      <c r="L62" s="90"/>
      <c r="M62" s="90"/>
      <c r="N62" s="90"/>
    </row>
    <row r="63" spans="2:33" ht="15.75" customHeight="1">
      <c r="C63" s="93"/>
      <c r="D63" s="95"/>
      <c r="E63" s="93"/>
      <c r="F63" s="93"/>
      <c r="G63" s="93"/>
      <c r="H63" s="90"/>
      <c r="I63" s="93"/>
      <c r="J63" s="93"/>
      <c r="K63" s="93"/>
      <c r="L63" s="93"/>
      <c r="M63" s="90"/>
      <c r="N63" s="90"/>
      <c r="Q63" s="90"/>
    </row>
    <row r="64" spans="2:33" ht="15.75" customHeight="1">
      <c r="B64" s="106" t="s">
        <v>65</v>
      </c>
      <c r="C64" s="107"/>
      <c r="D64" s="107"/>
      <c r="E64" s="107"/>
      <c r="F64" s="107"/>
      <c r="G64" s="107"/>
      <c r="H64" s="107"/>
      <c r="I64" s="107"/>
      <c r="J64" s="107"/>
      <c r="K64" s="107"/>
      <c r="L64" s="107"/>
      <c r="M64" s="107"/>
      <c r="N64" s="107"/>
      <c r="O64" s="111"/>
      <c r="P64" s="111"/>
      <c r="Q64" s="101"/>
      <c r="R64" s="101"/>
      <c r="Y64" s="90"/>
      <c r="AA64" s="90"/>
    </row>
    <row r="65" spans="2:33" ht="15.75" customHeight="1">
      <c r="B65" s="107"/>
      <c r="C65" s="1205" t="s">
        <v>206</v>
      </c>
      <c r="D65" s="1206"/>
      <c r="E65" s="1206"/>
      <c r="F65" s="1206"/>
      <c r="G65" s="1206"/>
      <c r="H65" s="1206"/>
      <c r="I65" s="1206"/>
      <c r="J65" s="1206"/>
      <c r="K65" s="1206"/>
      <c r="L65" s="1206"/>
      <c r="M65" s="1206"/>
      <c r="N65" s="1206"/>
      <c r="O65" s="1207"/>
      <c r="P65" s="107"/>
      <c r="Q65" s="93"/>
      <c r="R65" s="93"/>
      <c r="S65" s="93"/>
      <c r="T65" s="93"/>
      <c r="U65" s="93"/>
      <c r="V65" s="93"/>
      <c r="W65" s="93"/>
      <c r="X65" s="93"/>
      <c r="Y65" s="90"/>
      <c r="Z65" s="93"/>
      <c r="AA65" s="93"/>
      <c r="AB65" s="93"/>
      <c r="AC65" s="93"/>
      <c r="AD65" s="93"/>
      <c r="AE65" s="93"/>
      <c r="AF65" s="93"/>
    </row>
    <row r="66" spans="2:33" ht="15.75" customHeight="1">
      <c r="B66" s="107"/>
      <c r="C66" s="1208"/>
      <c r="D66" s="1209"/>
      <c r="E66" s="1209"/>
      <c r="F66" s="1209"/>
      <c r="G66" s="1209"/>
      <c r="H66" s="1209"/>
      <c r="I66" s="1209"/>
      <c r="J66" s="1209"/>
      <c r="K66" s="1209"/>
      <c r="L66" s="1209"/>
      <c r="M66" s="1209"/>
      <c r="N66" s="1209"/>
      <c r="O66" s="1210"/>
      <c r="P66" s="107"/>
      <c r="Q66" s="93"/>
      <c r="R66" s="93"/>
      <c r="S66" s="93"/>
      <c r="T66" s="93"/>
      <c r="U66" s="93"/>
      <c r="V66" s="93"/>
      <c r="W66" s="93"/>
      <c r="X66" s="93"/>
      <c r="Y66" s="93"/>
      <c r="Z66" s="93"/>
      <c r="AA66" s="93"/>
      <c r="AB66" s="93"/>
      <c r="AC66" s="93"/>
      <c r="AD66" s="93"/>
      <c r="AE66" s="93"/>
      <c r="AF66" s="93"/>
    </row>
    <row r="67" spans="2:33" ht="15.75" customHeight="1">
      <c r="B67" s="107"/>
      <c r="C67" s="1211">
        <f>★波及効果計算ｼｰﾄ!E47</f>
        <v>0</v>
      </c>
      <c r="D67" s="1212"/>
      <c r="E67" s="1212"/>
      <c r="F67" s="1212"/>
      <c r="G67" s="1212"/>
      <c r="H67" s="1212"/>
      <c r="I67" s="1212"/>
      <c r="J67" s="1212"/>
      <c r="K67" s="1212"/>
      <c r="L67" s="1212"/>
      <c r="M67" s="1212"/>
      <c r="N67" s="1212"/>
      <c r="O67" s="1213"/>
      <c r="P67" s="112"/>
      <c r="Q67" s="100"/>
      <c r="R67" s="90" t="s">
        <v>462</v>
      </c>
      <c r="S67" s="100"/>
      <c r="T67" s="100"/>
      <c r="U67" s="90"/>
      <c r="V67" s="90"/>
      <c r="W67" s="90"/>
      <c r="X67" s="90"/>
      <c r="Y67" s="100"/>
      <c r="Z67" s="100"/>
      <c r="AA67" s="100"/>
      <c r="AB67" s="90" t="s">
        <v>463</v>
      </c>
      <c r="AC67" s="100"/>
      <c r="AD67" s="100"/>
      <c r="AE67" s="100"/>
      <c r="AF67" s="100"/>
    </row>
    <row r="68" spans="2:33" ht="15.75" customHeight="1">
      <c r="B68" s="107"/>
      <c r="C68" s="107"/>
      <c r="D68" s="107"/>
      <c r="E68" s="107"/>
      <c r="F68" s="107"/>
      <c r="G68" s="107"/>
      <c r="H68" s="107"/>
      <c r="I68" s="107"/>
      <c r="J68" s="107"/>
      <c r="K68" s="107"/>
      <c r="L68" s="107"/>
      <c r="M68" s="107"/>
      <c r="N68" s="107"/>
      <c r="O68" s="111"/>
      <c r="P68" s="111"/>
      <c r="Q68" s="101"/>
      <c r="R68" s="90"/>
    </row>
    <row r="69" spans="2:33" ht="15.75" customHeight="1">
      <c r="B69" s="90"/>
      <c r="C69" s="93"/>
      <c r="D69" s="95"/>
      <c r="E69" s="93"/>
      <c r="F69" s="93"/>
      <c r="G69" s="90"/>
      <c r="H69" s="93"/>
      <c r="I69" s="93"/>
      <c r="J69" s="93"/>
      <c r="K69" s="93"/>
      <c r="L69" s="93"/>
      <c r="M69" s="90"/>
      <c r="N69" s="90"/>
      <c r="R69" s="93"/>
      <c r="T69" s="93"/>
    </row>
    <row r="70" spans="2:33" ht="15.75" customHeight="1">
      <c r="B70" s="93"/>
      <c r="C70" s="93"/>
      <c r="D70" s="93"/>
      <c r="E70" s="93"/>
      <c r="F70" s="93"/>
      <c r="G70" s="93"/>
      <c r="H70" s="93"/>
      <c r="I70" s="93"/>
      <c r="J70" s="93"/>
      <c r="K70" s="93"/>
      <c r="L70" s="93"/>
      <c r="M70" s="93"/>
      <c r="N70" s="93"/>
      <c r="O70" s="101"/>
      <c r="P70" s="101"/>
      <c r="Q70" s="101"/>
      <c r="R70" s="113" t="s">
        <v>65</v>
      </c>
      <c r="S70" s="115"/>
      <c r="T70" s="114"/>
      <c r="U70" s="114"/>
      <c r="V70" s="114"/>
      <c r="W70" s="114"/>
      <c r="X70" s="114"/>
      <c r="Y70" s="114"/>
      <c r="Z70" s="114"/>
      <c r="AA70" s="114"/>
      <c r="AB70" s="114"/>
      <c r="AC70" s="114"/>
      <c r="AD70" s="114"/>
      <c r="AE70" s="114"/>
      <c r="AF70" s="114"/>
      <c r="AG70" s="114"/>
    </row>
    <row r="71" spans="2:33" ht="15.75" customHeight="1">
      <c r="B71" s="93"/>
      <c r="C71" s="102"/>
      <c r="D71" s="102"/>
      <c r="E71" s="102"/>
      <c r="F71" s="102"/>
      <c r="G71" s="102"/>
      <c r="H71" s="102"/>
      <c r="I71" s="102"/>
      <c r="J71" s="102"/>
      <c r="K71" s="102"/>
      <c r="L71" s="102"/>
      <c r="M71" s="102"/>
      <c r="N71" s="102"/>
      <c r="O71" s="102"/>
      <c r="P71" s="102"/>
      <c r="Q71" s="102"/>
      <c r="R71" s="116"/>
      <c r="S71" s="1194" t="s">
        <v>464</v>
      </c>
      <c r="T71" s="1195"/>
      <c r="U71" s="1195"/>
      <c r="V71" s="1195"/>
      <c r="W71" s="1195"/>
      <c r="X71" s="1195"/>
      <c r="Y71" s="1195"/>
      <c r="Z71" s="1195"/>
      <c r="AA71" s="1195"/>
      <c r="AB71" s="1195"/>
      <c r="AC71" s="1195"/>
      <c r="AD71" s="1195"/>
      <c r="AE71" s="1195"/>
      <c r="AF71" s="1196"/>
      <c r="AG71" s="114"/>
    </row>
    <row r="72" spans="2:33" ht="15.75" customHeight="1">
      <c r="B72" s="93"/>
      <c r="C72" s="102"/>
      <c r="D72" s="102"/>
      <c r="E72" s="102"/>
      <c r="F72" s="102"/>
      <c r="G72" s="102"/>
      <c r="H72" s="102"/>
      <c r="I72" s="102"/>
      <c r="J72" s="102"/>
      <c r="K72" s="102"/>
      <c r="L72" s="102"/>
      <c r="M72" s="102"/>
      <c r="N72" s="102"/>
      <c r="O72" s="102"/>
      <c r="P72" s="102"/>
      <c r="Q72" s="102"/>
      <c r="R72" s="115"/>
      <c r="S72" s="103"/>
      <c r="T72" s="101"/>
      <c r="U72" s="1197" t="s">
        <v>465</v>
      </c>
      <c r="V72" s="1198"/>
      <c r="W72" s="1198"/>
      <c r="X72" s="1198"/>
      <c r="Y72" s="1198"/>
      <c r="Z72" s="1198"/>
      <c r="AA72" s="1198"/>
      <c r="AB72" s="1198"/>
      <c r="AC72" s="1198"/>
      <c r="AD72" s="1198"/>
      <c r="AE72" s="1198"/>
      <c r="AF72" s="1199"/>
      <c r="AG72" s="114"/>
    </row>
    <row r="73" spans="2:33" ht="15.75" customHeight="1">
      <c r="B73" s="93"/>
      <c r="C73" s="102"/>
      <c r="D73" s="102"/>
      <c r="E73" s="102"/>
      <c r="F73" s="102"/>
      <c r="G73" s="102"/>
      <c r="H73" s="102"/>
      <c r="I73" s="102"/>
      <c r="J73" s="102"/>
      <c r="K73" s="102"/>
      <c r="L73" s="102"/>
      <c r="M73" s="102"/>
      <c r="N73" s="102"/>
      <c r="O73" s="102"/>
      <c r="P73" s="102"/>
      <c r="Q73" s="102"/>
      <c r="R73" s="116"/>
      <c r="S73" s="1200">
        <f>★波及効果計算ｼｰﾄ!D93</f>
        <v>0</v>
      </c>
      <c r="T73" s="1204"/>
      <c r="U73" s="1202">
        <f>★波及効果計算ｼｰﾄ!E93</f>
        <v>0</v>
      </c>
      <c r="V73" s="1201"/>
      <c r="W73" s="1201"/>
      <c r="X73" s="1201"/>
      <c r="Y73" s="1201"/>
      <c r="Z73" s="1201"/>
      <c r="AA73" s="1201"/>
      <c r="AB73" s="1201"/>
      <c r="AC73" s="1201"/>
      <c r="AD73" s="1201"/>
      <c r="AE73" s="1201"/>
      <c r="AF73" s="1203"/>
      <c r="AG73" s="114"/>
    </row>
    <row r="74" spans="2:33" ht="15.75" customHeight="1">
      <c r="B74" s="93"/>
      <c r="C74" s="102"/>
      <c r="D74" s="102"/>
      <c r="E74" s="102"/>
      <c r="F74" s="102"/>
      <c r="G74" s="102"/>
      <c r="H74" s="102"/>
      <c r="I74" s="102"/>
      <c r="J74" s="102"/>
      <c r="K74" s="102"/>
      <c r="L74" s="102"/>
      <c r="M74" s="102"/>
      <c r="N74" s="102"/>
      <c r="O74" s="102"/>
      <c r="P74" s="102"/>
      <c r="Q74" s="102"/>
      <c r="R74" s="116"/>
      <c r="S74" s="116"/>
      <c r="T74" s="116"/>
      <c r="U74" s="116"/>
      <c r="V74" s="116"/>
      <c r="W74" s="116"/>
      <c r="X74" s="116"/>
      <c r="Y74" s="116"/>
      <c r="Z74" s="116"/>
      <c r="AA74" s="116"/>
      <c r="AB74" s="116"/>
      <c r="AC74" s="116"/>
      <c r="AD74" s="116"/>
      <c r="AE74" s="116"/>
      <c r="AF74" s="118"/>
      <c r="AG74" s="114"/>
    </row>
    <row r="75" spans="2:33" ht="15.75" customHeight="1">
      <c r="T75" s="102"/>
      <c r="U75" s="102"/>
      <c r="V75" s="102"/>
      <c r="W75" s="102"/>
      <c r="X75" s="102"/>
      <c r="Y75" s="102"/>
      <c r="Z75" s="102"/>
      <c r="AA75" s="102"/>
      <c r="AB75" s="102"/>
      <c r="AC75" s="102"/>
      <c r="AD75" s="102"/>
      <c r="AE75" s="102"/>
      <c r="AF75" s="102"/>
      <c r="AG75" s="93"/>
    </row>
    <row r="76" spans="2:33" ht="15.75" customHeight="1">
      <c r="B76" s="106" t="s">
        <v>466</v>
      </c>
      <c r="C76" s="107"/>
      <c r="D76" s="107"/>
      <c r="E76" s="107"/>
      <c r="F76" s="107"/>
      <c r="G76" s="107"/>
      <c r="H76" s="107"/>
      <c r="I76" s="107"/>
      <c r="J76" s="107"/>
      <c r="K76" s="107"/>
      <c r="L76" s="107"/>
      <c r="M76" s="108"/>
      <c r="N76" s="108"/>
      <c r="R76" s="93"/>
      <c r="S76" s="93"/>
      <c r="T76" s="102"/>
      <c r="U76" s="102"/>
      <c r="V76" s="102"/>
      <c r="W76" s="102"/>
      <c r="X76" s="102"/>
      <c r="Y76" s="90"/>
      <c r="Z76" s="102"/>
      <c r="AA76" s="90"/>
      <c r="AB76" s="102"/>
      <c r="AC76" s="102"/>
      <c r="AD76" s="102"/>
      <c r="AE76" s="102"/>
      <c r="AF76" s="102"/>
      <c r="AG76" s="93"/>
    </row>
    <row r="77" spans="2:33" ht="15.75" customHeight="1">
      <c r="B77" s="108"/>
      <c r="C77" s="1205" t="s">
        <v>467</v>
      </c>
      <c r="D77" s="1206"/>
      <c r="E77" s="1206"/>
      <c r="F77" s="1206"/>
      <c r="G77" s="1206"/>
      <c r="H77" s="1206"/>
      <c r="I77" s="1206"/>
      <c r="J77" s="1206"/>
      <c r="K77" s="1206"/>
      <c r="L77" s="1206"/>
      <c r="M77" s="1207"/>
      <c r="N77" s="107"/>
      <c r="O77" s="93"/>
      <c r="P77" s="93"/>
      <c r="Q77" s="93"/>
      <c r="R77" s="93"/>
      <c r="S77" s="93"/>
      <c r="T77" s="102"/>
      <c r="U77" s="102"/>
      <c r="V77" s="102"/>
      <c r="W77" s="102"/>
      <c r="X77" s="102"/>
      <c r="Y77" s="90"/>
      <c r="Z77" s="102"/>
      <c r="AA77" s="102"/>
      <c r="AB77" s="102"/>
      <c r="AC77" s="102"/>
      <c r="AD77" s="102"/>
      <c r="AE77" s="102"/>
      <c r="AF77" s="102"/>
      <c r="AG77" s="93"/>
    </row>
    <row r="78" spans="2:33" ht="15.75" customHeight="1">
      <c r="B78" s="108"/>
      <c r="C78" s="1208"/>
      <c r="D78" s="1209"/>
      <c r="E78" s="1209"/>
      <c r="F78" s="1209"/>
      <c r="G78" s="1209"/>
      <c r="H78" s="1209"/>
      <c r="I78" s="1209"/>
      <c r="J78" s="1209"/>
      <c r="K78" s="1209"/>
      <c r="L78" s="1209"/>
      <c r="M78" s="1210"/>
      <c r="N78" s="107"/>
      <c r="O78" s="93"/>
      <c r="P78" s="93"/>
      <c r="Q78" s="93"/>
      <c r="R78" s="100"/>
      <c r="S78" s="100"/>
      <c r="T78" s="102"/>
      <c r="U78" s="102"/>
      <c r="V78" s="102"/>
      <c r="W78" s="102"/>
      <c r="X78" s="102"/>
      <c r="Y78" s="102"/>
      <c r="Z78" s="102"/>
      <c r="AA78" s="102"/>
      <c r="AB78" s="102"/>
      <c r="AC78" s="102"/>
      <c r="AD78" s="102"/>
      <c r="AE78" s="102"/>
      <c r="AF78" s="102"/>
      <c r="AG78" s="93"/>
    </row>
    <row r="79" spans="2:33" ht="15.75" customHeight="1">
      <c r="B79" s="108"/>
      <c r="C79" s="1211">
        <f>★波及効果計算ｼｰﾄ!J47</f>
        <v>0</v>
      </c>
      <c r="D79" s="1212"/>
      <c r="E79" s="1212"/>
      <c r="F79" s="1212"/>
      <c r="G79" s="1212"/>
      <c r="H79" s="1212"/>
      <c r="I79" s="1212"/>
      <c r="J79" s="1212"/>
      <c r="K79" s="1212"/>
      <c r="L79" s="1212"/>
      <c r="M79" s="1213"/>
      <c r="N79" s="112"/>
      <c r="O79" s="100"/>
      <c r="P79" s="100"/>
      <c r="Q79" s="100"/>
      <c r="R79" s="90" t="s">
        <v>462</v>
      </c>
      <c r="T79" s="102"/>
      <c r="U79" s="90"/>
      <c r="V79" s="102"/>
      <c r="W79" s="90"/>
      <c r="X79" s="90"/>
      <c r="Y79" s="102"/>
      <c r="Z79" s="102"/>
      <c r="AA79" s="102"/>
      <c r="AB79" s="90" t="s">
        <v>463</v>
      </c>
      <c r="AC79" s="102"/>
      <c r="AD79" s="102"/>
      <c r="AE79" s="102"/>
      <c r="AF79" s="102"/>
      <c r="AG79" s="93"/>
    </row>
    <row r="80" spans="2:33" ht="15.75" customHeight="1">
      <c r="B80" s="108"/>
      <c r="C80" s="107"/>
      <c r="D80" s="107"/>
      <c r="E80" s="107"/>
      <c r="F80" s="107"/>
      <c r="G80" s="107"/>
      <c r="H80" s="107"/>
      <c r="I80" s="107"/>
      <c r="J80" s="107"/>
      <c r="K80" s="107"/>
      <c r="L80" s="107"/>
      <c r="M80" s="108"/>
      <c r="N80" s="108"/>
      <c r="R80" s="90"/>
      <c r="S80" s="102"/>
      <c r="T80" s="102"/>
      <c r="U80" s="102"/>
      <c r="V80" s="102"/>
      <c r="W80" s="102"/>
      <c r="X80" s="102"/>
      <c r="Y80" s="102"/>
      <c r="Z80" s="102"/>
      <c r="AA80" s="102"/>
      <c r="AB80" s="102"/>
      <c r="AC80" s="102"/>
      <c r="AD80" s="102"/>
      <c r="AE80" s="102"/>
      <c r="AF80" s="102"/>
      <c r="AG80" s="93"/>
    </row>
    <row r="81" spans="2:34" ht="15.75" customHeight="1">
      <c r="B81" s="104"/>
      <c r="C81" s="100"/>
      <c r="D81" s="100"/>
      <c r="E81" s="100"/>
      <c r="F81" s="100"/>
      <c r="G81" s="100"/>
      <c r="H81" s="100"/>
      <c r="I81" s="100"/>
      <c r="J81" s="100"/>
      <c r="K81" s="100"/>
      <c r="L81" s="100"/>
      <c r="M81" s="100"/>
      <c r="N81" s="100"/>
      <c r="O81" s="100"/>
      <c r="P81" s="100"/>
      <c r="Q81" s="100"/>
      <c r="R81" s="100"/>
      <c r="S81" s="100"/>
      <c r="T81" s="100"/>
      <c r="U81" s="100"/>
      <c r="V81" s="100"/>
      <c r="W81" s="100"/>
      <c r="X81" s="100"/>
      <c r="Y81" s="100"/>
      <c r="Z81" s="100"/>
      <c r="AA81" s="100"/>
      <c r="AB81" s="100"/>
      <c r="AC81" s="100"/>
      <c r="AD81" s="100"/>
      <c r="AE81" s="100"/>
      <c r="AF81" s="100"/>
      <c r="AG81" s="104"/>
      <c r="AH81" s="98"/>
    </row>
    <row r="82" spans="2:34" ht="15.75" customHeight="1">
      <c r="B82" s="104"/>
      <c r="C82" s="100"/>
      <c r="D82" s="100"/>
      <c r="E82" s="100"/>
      <c r="F82" s="100"/>
      <c r="G82" s="100"/>
      <c r="H82" s="100"/>
      <c r="I82" s="100"/>
      <c r="J82" s="100"/>
      <c r="K82" s="100"/>
      <c r="L82" s="100"/>
      <c r="M82" s="100"/>
      <c r="N82" s="100"/>
      <c r="O82" s="100"/>
      <c r="P82" s="100"/>
      <c r="Q82" s="100"/>
      <c r="R82" s="113" t="s">
        <v>466</v>
      </c>
      <c r="S82" s="114"/>
      <c r="T82" s="114"/>
      <c r="U82" s="114"/>
      <c r="V82" s="114"/>
      <c r="W82" s="114"/>
      <c r="X82" s="114"/>
      <c r="Y82" s="114"/>
      <c r="Z82" s="114"/>
      <c r="AA82" s="114"/>
      <c r="AB82" s="114"/>
      <c r="AC82" s="114"/>
      <c r="AD82" s="114"/>
      <c r="AE82" s="114"/>
      <c r="AF82" s="98"/>
      <c r="AG82" s="98"/>
      <c r="AH82" s="98"/>
    </row>
    <row r="83" spans="2:34" ht="15.75" customHeight="1">
      <c r="B83" s="104"/>
      <c r="C83" s="100"/>
      <c r="D83" s="100"/>
      <c r="E83" s="100"/>
      <c r="F83" s="100"/>
      <c r="G83" s="100"/>
      <c r="H83" s="100"/>
      <c r="I83" s="100"/>
      <c r="J83" s="100"/>
      <c r="K83" s="100"/>
      <c r="L83" s="100"/>
      <c r="M83" s="100"/>
      <c r="N83" s="100"/>
      <c r="O83" s="100"/>
      <c r="P83" s="100"/>
      <c r="Q83" s="100"/>
      <c r="R83" s="114"/>
      <c r="S83" s="1194" t="s">
        <v>468</v>
      </c>
      <c r="T83" s="1195"/>
      <c r="U83" s="1195"/>
      <c r="V83" s="1195"/>
      <c r="W83" s="1195"/>
      <c r="X83" s="1195"/>
      <c r="Y83" s="1195"/>
      <c r="Z83" s="1195"/>
      <c r="AA83" s="1195"/>
      <c r="AB83" s="1195"/>
      <c r="AC83" s="1195"/>
      <c r="AD83" s="1196"/>
      <c r="AE83" s="114"/>
      <c r="AF83" s="98"/>
      <c r="AG83" s="98"/>
      <c r="AH83" s="98"/>
    </row>
    <row r="84" spans="2:34" ht="15.75" customHeight="1">
      <c r="B84" s="104"/>
      <c r="C84" s="100"/>
      <c r="D84" s="100"/>
      <c r="E84" s="100"/>
      <c r="F84" s="100"/>
      <c r="G84" s="100"/>
      <c r="H84" s="100"/>
      <c r="I84" s="100"/>
      <c r="J84" s="100"/>
      <c r="K84" s="100"/>
      <c r="L84" s="100"/>
      <c r="M84" s="100"/>
      <c r="N84" s="100"/>
      <c r="O84" s="100"/>
      <c r="P84" s="100"/>
      <c r="Q84" s="100"/>
      <c r="R84" s="115"/>
      <c r="S84" s="103"/>
      <c r="T84" s="101"/>
      <c r="U84" s="1197" t="s">
        <v>469</v>
      </c>
      <c r="V84" s="1198"/>
      <c r="W84" s="1198"/>
      <c r="X84" s="1198"/>
      <c r="Y84" s="1198"/>
      <c r="Z84" s="1198"/>
      <c r="AA84" s="1198"/>
      <c r="AB84" s="1198"/>
      <c r="AC84" s="1198"/>
      <c r="AD84" s="1199"/>
      <c r="AE84" s="114"/>
      <c r="AF84" s="98"/>
      <c r="AG84" s="98"/>
      <c r="AH84" s="98"/>
    </row>
    <row r="85" spans="2:34" ht="15.75" customHeight="1">
      <c r="B85" s="104"/>
      <c r="C85" s="100"/>
      <c r="D85" s="100"/>
      <c r="E85" s="100"/>
      <c r="F85" s="100"/>
      <c r="G85" s="100"/>
      <c r="H85" s="100"/>
      <c r="I85" s="100"/>
      <c r="J85" s="100"/>
      <c r="K85" s="100"/>
      <c r="L85" s="100"/>
      <c r="M85" s="100"/>
      <c r="N85" s="100"/>
      <c r="O85" s="100"/>
      <c r="P85" s="100"/>
      <c r="Q85" s="100"/>
      <c r="R85" s="116"/>
      <c r="S85" s="1200">
        <f>★波及効果計算ｼｰﾄ!F93</f>
        <v>0</v>
      </c>
      <c r="T85" s="1204"/>
      <c r="U85" s="1202">
        <f>★波及効果計算ｼｰﾄ!G93</f>
        <v>0</v>
      </c>
      <c r="V85" s="1201"/>
      <c r="W85" s="1201"/>
      <c r="X85" s="1201"/>
      <c r="Y85" s="1201"/>
      <c r="Z85" s="1201"/>
      <c r="AA85" s="1201"/>
      <c r="AB85" s="1201"/>
      <c r="AC85" s="1201"/>
      <c r="AD85" s="1203"/>
      <c r="AE85" s="114"/>
      <c r="AF85" s="98"/>
      <c r="AG85" s="98"/>
      <c r="AH85" s="98"/>
    </row>
    <row r="86" spans="2:34" ht="15.75" customHeight="1">
      <c r="B86" s="104"/>
      <c r="C86" s="100"/>
      <c r="D86" s="100"/>
      <c r="E86" s="100"/>
      <c r="F86" s="100"/>
      <c r="G86" s="100"/>
      <c r="H86" s="100"/>
      <c r="I86" s="100"/>
      <c r="J86" s="100"/>
      <c r="K86" s="100"/>
      <c r="L86" s="100"/>
      <c r="M86" s="100"/>
      <c r="N86" s="100"/>
      <c r="O86" s="100"/>
      <c r="P86" s="100"/>
      <c r="Q86" s="100"/>
      <c r="R86" s="116"/>
      <c r="S86" s="116"/>
      <c r="T86" s="116"/>
      <c r="U86" s="116"/>
      <c r="V86" s="116"/>
      <c r="W86" s="116"/>
      <c r="X86" s="116"/>
      <c r="Y86" s="116"/>
      <c r="Z86" s="116"/>
      <c r="AA86" s="116"/>
      <c r="AB86" s="116"/>
      <c r="AC86" s="116"/>
      <c r="AD86" s="118"/>
      <c r="AE86" s="114"/>
      <c r="AF86" s="98"/>
      <c r="AG86" s="98"/>
      <c r="AH86" s="98"/>
    </row>
    <row r="87" spans="2:34" ht="15.75" customHeight="1">
      <c r="B87" s="104"/>
      <c r="C87" s="100"/>
      <c r="D87" s="100"/>
      <c r="E87" s="100"/>
      <c r="F87" s="100"/>
      <c r="G87" s="100"/>
      <c r="H87" s="100"/>
      <c r="I87" s="100"/>
      <c r="J87" s="100"/>
      <c r="K87" s="100"/>
      <c r="L87" s="100"/>
      <c r="M87" s="100"/>
      <c r="N87" s="100"/>
      <c r="O87" s="100"/>
      <c r="P87" s="100"/>
      <c r="Q87" s="100"/>
      <c r="R87" s="100"/>
      <c r="S87" s="100"/>
      <c r="T87" s="100"/>
      <c r="U87" s="100"/>
      <c r="V87" s="100"/>
      <c r="W87" s="100"/>
      <c r="X87" s="100"/>
      <c r="Y87" s="100"/>
      <c r="Z87" s="100"/>
      <c r="AA87" s="100"/>
      <c r="AB87" s="100"/>
      <c r="AC87" s="100"/>
      <c r="AD87" s="100"/>
      <c r="AE87" s="100"/>
      <c r="AF87" s="100"/>
      <c r="AG87" s="104"/>
      <c r="AH87" s="98"/>
    </row>
    <row r="88" spans="2:34" ht="15.75" customHeight="1">
      <c r="B88" s="106" t="s">
        <v>470</v>
      </c>
      <c r="C88" s="107"/>
      <c r="D88" s="107"/>
      <c r="E88" s="107"/>
      <c r="F88" s="107"/>
      <c r="G88" s="107"/>
      <c r="H88" s="107"/>
      <c r="I88" s="107"/>
      <c r="J88" s="107"/>
      <c r="K88" s="107"/>
      <c r="L88" s="107"/>
      <c r="M88" s="90"/>
      <c r="N88" s="90"/>
      <c r="R88" s="93"/>
      <c r="S88" s="93"/>
      <c r="T88" s="102"/>
      <c r="U88" s="102"/>
      <c r="V88" s="102"/>
      <c r="W88" s="102"/>
      <c r="X88" s="102"/>
      <c r="Y88" s="90"/>
      <c r="Z88" s="102"/>
      <c r="AA88" s="90"/>
      <c r="AB88" s="102"/>
      <c r="AC88" s="102"/>
      <c r="AD88" s="102"/>
      <c r="AE88" s="102"/>
      <c r="AF88" s="102"/>
      <c r="AG88" s="93"/>
    </row>
    <row r="89" spans="2:34" ht="15.75" customHeight="1">
      <c r="B89" s="108"/>
      <c r="C89" s="1205" t="s">
        <v>471</v>
      </c>
      <c r="D89" s="1206"/>
      <c r="E89" s="1206"/>
      <c r="F89" s="1206"/>
      <c r="G89" s="1206"/>
      <c r="H89" s="1206"/>
      <c r="I89" s="1206"/>
      <c r="J89" s="1206"/>
      <c r="K89" s="1207"/>
      <c r="L89" s="107"/>
      <c r="M89" s="93"/>
      <c r="N89" s="93"/>
      <c r="O89" s="93"/>
      <c r="P89" s="93"/>
      <c r="Q89" s="93"/>
      <c r="R89" s="93"/>
      <c r="S89" s="93"/>
      <c r="T89" s="102"/>
      <c r="U89" s="102"/>
      <c r="V89" s="102"/>
      <c r="W89" s="102"/>
      <c r="X89" s="102"/>
      <c r="Y89" s="90"/>
      <c r="Z89" s="102"/>
      <c r="AA89" s="102"/>
      <c r="AB89" s="102"/>
      <c r="AC89" s="102"/>
      <c r="AD89" s="102"/>
      <c r="AE89" s="102"/>
      <c r="AF89" s="102"/>
      <c r="AG89" s="93"/>
    </row>
    <row r="90" spans="2:34" ht="15.75" customHeight="1">
      <c r="B90" s="108"/>
      <c r="C90" s="1208"/>
      <c r="D90" s="1209"/>
      <c r="E90" s="1209"/>
      <c r="F90" s="1209"/>
      <c r="G90" s="1209"/>
      <c r="H90" s="1209"/>
      <c r="I90" s="1209"/>
      <c r="J90" s="1209"/>
      <c r="K90" s="1210"/>
      <c r="L90" s="107"/>
      <c r="M90" s="93"/>
      <c r="N90" s="93"/>
      <c r="O90" s="93"/>
      <c r="P90" s="93"/>
      <c r="Q90" s="93"/>
      <c r="R90" s="100"/>
      <c r="S90" s="100"/>
      <c r="T90" s="102"/>
      <c r="U90" s="102"/>
      <c r="V90" s="102"/>
      <c r="W90" s="102"/>
      <c r="X90" s="102"/>
      <c r="Y90" s="102"/>
      <c r="Z90" s="102"/>
      <c r="AA90" s="102"/>
      <c r="AB90" s="102"/>
      <c r="AC90" s="102"/>
      <c r="AD90" s="102"/>
      <c r="AE90" s="102"/>
      <c r="AF90" s="102"/>
      <c r="AG90" s="93"/>
    </row>
    <row r="91" spans="2:34" ht="15.75" customHeight="1">
      <c r="B91" s="108"/>
      <c r="C91" s="1211">
        <f>★波及効果計算ｼｰﾄ!Q47</f>
        <v>0</v>
      </c>
      <c r="D91" s="1212"/>
      <c r="E91" s="1212"/>
      <c r="F91" s="1212"/>
      <c r="G91" s="1212"/>
      <c r="H91" s="1212"/>
      <c r="I91" s="1212"/>
      <c r="J91" s="1212"/>
      <c r="K91" s="1213"/>
      <c r="L91" s="112"/>
      <c r="M91" s="100"/>
      <c r="N91" s="100"/>
      <c r="O91" s="100"/>
      <c r="P91" s="100"/>
      <c r="Q91" s="100"/>
      <c r="R91" s="90" t="s">
        <v>462</v>
      </c>
      <c r="T91" s="102"/>
      <c r="U91" s="90"/>
      <c r="V91" s="102"/>
      <c r="W91" s="90"/>
      <c r="X91" s="90"/>
      <c r="Y91" s="102"/>
      <c r="Z91" s="102"/>
      <c r="AA91" s="102"/>
      <c r="AB91" s="90" t="s">
        <v>463</v>
      </c>
      <c r="AC91" s="102"/>
      <c r="AD91" s="102"/>
      <c r="AE91" s="102"/>
      <c r="AF91" s="102"/>
      <c r="AG91" s="93"/>
    </row>
    <row r="92" spans="2:34" ht="15.75" customHeight="1">
      <c r="B92" s="108"/>
      <c r="C92" s="107"/>
      <c r="D92" s="107"/>
      <c r="E92" s="107"/>
      <c r="F92" s="107"/>
      <c r="G92" s="107"/>
      <c r="H92" s="107"/>
      <c r="I92" s="107"/>
      <c r="J92" s="107"/>
      <c r="K92" s="107"/>
      <c r="L92" s="107"/>
      <c r="M92" s="90"/>
      <c r="N92" s="90"/>
      <c r="R92" s="90"/>
      <c r="S92" s="102"/>
      <c r="T92" s="102"/>
      <c r="U92" s="102"/>
      <c r="V92" s="102"/>
      <c r="W92" s="102"/>
      <c r="X92" s="102"/>
      <c r="Y92" s="102"/>
      <c r="Z92" s="102"/>
      <c r="AA92" s="102"/>
      <c r="AB92" s="102"/>
      <c r="AC92" s="102"/>
      <c r="AD92" s="102"/>
      <c r="AE92" s="102"/>
      <c r="AF92" s="102"/>
      <c r="AG92" s="93"/>
    </row>
    <row r="93" spans="2:34" ht="15.75" customHeight="1">
      <c r="B93" s="104"/>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100"/>
      <c r="AF93" s="100"/>
      <c r="AG93" s="104"/>
      <c r="AH93" s="98"/>
    </row>
    <row r="94" spans="2:34" ht="15.75" customHeight="1">
      <c r="B94" s="104"/>
      <c r="C94" s="100"/>
      <c r="D94" s="100"/>
      <c r="E94" s="100"/>
      <c r="F94" s="100"/>
      <c r="G94" s="100"/>
      <c r="H94" s="100"/>
      <c r="I94" s="100"/>
      <c r="J94" s="100"/>
      <c r="K94" s="100"/>
      <c r="L94" s="100"/>
      <c r="M94" s="100"/>
      <c r="N94" s="100"/>
      <c r="O94" s="100"/>
      <c r="P94" s="100"/>
      <c r="Q94" s="100"/>
      <c r="R94" s="113" t="s">
        <v>470</v>
      </c>
      <c r="S94" s="114"/>
      <c r="T94" s="114"/>
      <c r="U94" s="114"/>
      <c r="V94" s="114"/>
      <c r="W94" s="114"/>
      <c r="X94" s="114"/>
      <c r="Y94" s="114"/>
      <c r="Z94" s="114"/>
      <c r="AA94" s="114"/>
      <c r="AB94" s="114"/>
      <c r="AC94" s="114"/>
      <c r="AF94" s="98"/>
      <c r="AG94" s="98"/>
      <c r="AH94" s="98"/>
    </row>
    <row r="95" spans="2:34" ht="15.75" customHeight="1">
      <c r="B95" s="104"/>
      <c r="C95" s="100"/>
      <c r="D95" s="100"/>
      <c r="E95" s="100"/>
      <c r="F95" s="100"/>
      <c r="G95" s="100"/>
      <c r="H95" s="100"/>
      <c r="I95" s="100"/>
      <c r="J95" s="100"/>
      <c r="K95" s="100"/>
      <c r="L95" s="100"/>
      <c r="M95" s="100"/>
      <c r="N95" s="100"/>
      <c r="O95" s="100"/>
      <c r="P95" s="100"/>
      <c r="Q95" s="100"/>
      <c r="R95" s="114"/>
      <c r="S95" s="1194" t="s">
        <v>472</v>
      </c>
      <c r="T95" s="1195"/>
      <c r="U95" s="1195"/>
      <c r="V95" s="1195"/>
      <c r="W95" s="1195"/>
      <c r="X95" s="1195"/>
      <c r="Y95" s="1195"/>
      <c r="Z95" s="1195"/>
      <c r="AA95" s="1195"/>
      <c r="AB95" s="1196"/>
      <c r="AC95" s="115"/>
      <c r="AD95" s="101"/>
      <c r="AF95" s="98"/>
      <c r="AG95" s="98"/>
      <c r="AH95" s="98"/>
    </row>
    <row r="96" spans="2:34" ht="15.75" customHeight="1">
      <c r="B96" s="104"/>
      <c r="C96" s="100"/>
      <c r="D96" s="100"/>
      <c r="E96" s="100"/>
      <c r="F96" s="100"/>
      <c r="G96" s="100"/>
      <c r="H96" s="100"/>
      <c r="I96" s="100"/>
      <c r="J96" s="100"/>
      <c r="K96" s="100"/>
      <c r="L96" s="100"/>
      <c r="M96" s="100"/>
      <c r="N96" s="100"/>
      <c r="O96" s="100"/>
      <c r="P96" s="100"/>
      <c r="Q96" s="100"/>
      <c r="R96" s="115"/>
      <c r="S96" s="103"/>
      <c r="T96" s="101"/>
      <c r="U96" s="1197" t="s">
        <v>473</v>
      </c>
      <c r="V96" s="1198"/>
      <c r="W96" s="1198"/>
      <c r="X96" s="1198"/>
      <c r="Y96" s="1198"/>
      <c r="Z96" s="1198"/>
      <c r="AA96" s="1198"/>
      <c r="AB96" s="1199"/>
      <c r="AC96" s="115"/>
      <c r="AD96" s="101"/>
      <c r="AF96" s="98"/>
      <c r="AG96" s="98"/>
      <c r="AH96" s="98"/>
    </row>
    <row r="97" spans="2:34" ht="15.75" customHeight="1">
      <c r="B97" s="104"/>
      <c r="C97" s="100"/>
      <c r="D97" s="100"/>
      <c r="E97" s="100"/>
      <c r="F97" s="100"/>
      <c r="G97" s="100"/>
      <c r="H97" s="100"/>
      <c r="I97" s="100"/>
      <c r="J97" s="100"/>
      <c r="K97" s="100"/>
      <c r="L97" s="100"/>
      <c r="M97" s="100"/>
      <c r="N97" s="100"/>
      <c r="O97" s="100"/>
      <c r="P97" s="100"/>
      <c r="Q97" s="100"/>
      <c r="R97" s="116"/>
      <c r="S97" s="1200">
        <f>★波及効果計算ｼｰﾄ!H93</f>
        <v>0</v>
      </c>
      <c r="T97" s="1201"/>
      <c r="U97" s="1202">
        <f>★波及効果計算ｼｰﾄ!I93</f>
        <v>0</v>
      </c>
      <c r="V97" s="1201"/>
      <c r="W97" s="1201"/>
      <c r="X97" s="1201"/>
      <c r="Y97" s="1201"/>
      <c r="Z97" s="1201"/>
      <c r="AA97" s="1201"/>
      <c r="AB97" s="1203"/>
      <c r="AC97" s="117"/>
      <c r="AD97" s="105"/>
      <c r="AF97" s="98"/>
      <c r="AG97" s="98"/>
      <c r="AH97" s="98"/>
    </row>
    <row r="98" spans="2:34" ht="15.75" customHeight="1">
      <c r="B98" s="104"/>
      <c r="C98" s="100"/>
      <c r="D98" s="100"/>
      <c r="E98" s="100"/>
      <c r="F98" s="100"/>
      <c r="G98" s="100"/>
      <c r="H98" s="100"/>
      <c r="I98" s="100"/>
      <c r="J98" s="100"/>
      <c r="K98" s="100"/>
      <c r="L98" s="100"/>
      <c r="M98" s="100"/>
      <c r="N98" s="100"/>
      <c r="O98" s="100"/>
      <c r="P98" s="100"/>
      <c r="Q98" s="100"/>
      <c r="R98" s="116"/>
      <c r="S98" s="116"/>
      <c r="T98" s="116"/>
      <c r="U98" s="116"/>
      <c r="V98" s="116"/>
      <c r="W98" s="116"/>
      <c r="X98" s="116"/>
      <c r="Y98" s="116"/>
      <c r="Z98" s="116"/>
      <c r="AA98" s="116"/>
      <c r="AB98" s="116"/>
      <c r="AC98" s="116"/>
      <c r="AD98" s="93"/>
      <c r="AF98" s="98"/>
      <c r="AG98" s="98"/>
      <c r="AH98" s="98"/>
    </row>
    <row r="99" spans="2:34" ht="15.75" customHeight="1">
      <c r="B99" s="104"/>
      <c r="C99" s="100"/>
      <c r="D99" s="100"/>
      <c r="E99" s="100"/>
      <c r="F99" s="100"/>
      <c r="G99" s="100"/>
      <c r="H99" s="100"/>
      <c r="I99" s="100"/>
      <c r="J99" s="100"/>
      <c r="K99" s="100"/>
      <c r="L99" s="100"/>
      <c r="M99" s="100"/>
      <c r="N99" s="100"/>
      <c r="O99" s="100"/>
      <c r="P99" s="100"/>
      <c r="Q99" s="100"/>
      <c r="R99" s="100"/>
      <c r="S99" s="100"/>
      <c r="T99" s="100"/>
      <c r="U99" s="100"/>
      <c r="V99" s="100"/>
      <c r="W99" s="100"/>
      <c r="X99" s="100"/>
      <c r="Y99" s="100"/>
      <c r="Z99" s="100"/>
      <c r="AA99" s="100"/>
      <c r="AB99" s="100"/>
      <c r="AC99" s="100"/>
      <c r="AD99" s="100"/>
      <c r="AE99" s="100"/>
      <c r="AF99" s="100"/>
      <c r="AG99" s="104"/>
      <c r="AH99" s="98"/>
    </row>
    <row r="100" spans="2:34" ht="15.75" customHeight="1">
      <c r="B100" s="93"/>
      <c r="C100" s="93"/>
      <c r="D100" s="93"/>
      <c r="E100" s="93"/>
      <c r="F100" s="93"/>
      <c r="G100" s="93"/>
      <c r="H100" s="93"/>
      <c r="I100" s="93"/>
      <c r="J100" s="93"/>
      <c r="K100" s="93"/>
      <c r="L100" s="93"/>
      <c r="M100" s="93"/>
      <c r="N100" s="93"/>
      <c r="O100" s="101"/>
      <c r="P100" s="101"/>
      <c r="Q100" s="101"/>
      <c r="R100" s="101"/>
      <c r="S100" s="101"/>
      <c r="T100" s="101"/>
      <c r="U100" s="101"/>
      <c r="V100" s="101"/>
      <c r="W100" s="101"/>
      <c r="X100" s="101"/>
      <c r="Y100" s="101"/>
      <c r="Z100" s="101"/>
      <c r="AA100" s="101"/>
      <c r="AB100" s="101"/>
      <c r="AC100" s="101"/>
      <c r="AD100" s="101"/>
      <c r="AE100" s="101"/>
      <c r="AF100" s="101"/>
      <c r="AG100" s="101"/>
    </row>
  </sheetData>
  <sheetProtection sheet="1" objects="1" scenarios="1" selectLockedCells="1" selectUnlockedCells="1"/>
  <mergeCells count="57">
    <mergeCell ref="C35:Q35"/>
    <mergeCell ref="W35:AG36"/>
    <mergeCell ref="E36:Q36"/>
    <mergeCell ref="C49:D49"/>
    <mergeCell ref="E48:L48"/>
    <mergeCell ref="E49:L49"/>
    <mergeCell ref="C47:L47"/>
    <mergeCell ref="C41:M42"/>
    <mergeCell ref="B2:L2"/>
    <mergeCell ref="C29:R30"/>
    <mergeCell ref="C31:R31"/>
    <mergeCell ref="C23:Q24"/>
    <mergeCell ref="C25:Q25"/>
    <mergeCell ref="C5:AG6"/>
    <mergeCell ref="C11:AF12"/>
    <mergeCell ref="C13:AF13"/>
    <mergeCell ref="C17:R18"/>
    <mergeCell ref="S17:AF17"/>
    <mergeCell ref="W29:AG30"/>
    <mergeCell ref="V25:AG25"/>
    <mergeCell ref="R23:R25"/>
    <mergeCell ref="U19:AF19"/>
    <mergeCell ref="C19:R19"/>
    <mergeCell ref="S19:T19"/>
    <mergeCell ref="B52:L52"/>
    <mergeCell ref="C57:O58"/>
    <mergeCell ref="C59:O59"/>
    <mergeCell ref="C65:O66"/>
    <mergeCell ref="C7:AG7"/>
    <mergeCell ref="U18:AF18"/>
    <mergeCell ref="AG41:AG43"/>
    <mergeCell ref="W37:AG37"/>
    <mergeCell ref="W41:AF42"/>
    <mergeCell ref="W43:AF43"/>
    <mergeCell ref="C43:M43"/>
    <mergeCell ref="O41:V41"/>
    <mergeCell ref="C37:D37"/>
    <mergeCell ref="E37:Q37"/>
    <mergeCell ref="W31:AG31"/>
    <mergeCell ref="V23:AG24"/>
    <mergeCell ref="C67:O67"/>
    <mergeCell ref="S71:AF71"/>
    <mergeCell ref="U72:AF72"/>
    <mergeCell ref="S73:T73"/>
    <mergeCell ref="U73:AF73"/>
    <mergeCell ref="C89:K90"/>
    <mergeCell ref="C91:K91"/>
    <mergeCell ref="C77:M78"/>
    <mergeCell ref="C79:M79"/>
    <mergeCell ref="S83:AD83"/>
    <mergeCell ref="U84:AD84"/>
    <mergeCell ref="S95:AB95"/>
    <mergeCell ref="U96:AB96"/>
    <mergeCell ref="S97:T97"/>
    <mergeCell ref="U97:AB97"/>
    <mergeCell ref="S85:T85"/>
    <mergeCell ref="U85:AD85"/>
  </mergeCells>
  <phoneticPr fontId="13"/>
  <pageMargins left="0.78740157480314965" right="0.78740157480314965" top="0.78740157480314965" bottom="0.78740157480314965" header="0" footer="0.19685039370078741"/>
  <pageSetup paperSize="9" scale="95" firstPageNumber="4" orientation="portrait" useFirstPageNumber="1" r:id="rId1"/>
  <headerFooter alignWithMargins="0">
    <oddFooter>&amp;P ページ</oddFooter>
  </headerFooter>
  <rowBreaks count="1" manualBreakCount="1">
    <brk id="51" min="1" max="3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E37"/>
  <sheetViews>
    <sheetView showGridLines="0" view="pageBreakPreview" zoomScale="130" zoomScaleNormal="100" zoomScaleSheetLayoutView="130" workbookViewId="0">
      <selection activeCell="C16" sqref="C16"/>
    </sheetView>
  </sheetViews>
  <sheetFormatPr defaultColWidth="9" defaultRowHeight="25.5" customHeight="1"/>
  <cols>
    <col min="1" max="1" width="1.625" style="119" customWidth="1"/>
    <col min="2" max="2" width="4.625" style="119" customWidth="1"/>
    <col min="3" max="3" width="40" style="119" customWidth="1"/>
    <col min="4" max="4" width="26.25" style="119" customWidth="1"/>
    <col min="5" max="5" width="14" style="120" customWidth="1"/>
    <col min="6" max="16384" width="9" style="119"/>
  </cols>
  <sheetData>
    <row r="1" spans="2:5" ht="15" customHeight="1"/>
    <row r="2" spans="2:5" ht="20.25" customHeight="1">
      <c r="B2" s="1241" t="s">
        <v>411</v>
      </c>
      <c r="C2" s="1242"/>
      <c r="D2" s="120"/>
      <c r="E2" s="119"/>
    </row>
    <row r="3" spans="2:5" ht="20.25" customHeight="1">
      <c r="B3" s="121"/>
    </row>
    <row r="4" spans="2:5" ht="20.25" customHeight="1">
      <c r="B4" s="122" t="s">
        <v>58</v>
      </c>
      <c r="C4" s="123" t="s">
        <v>76</v>
      </c>
      <c r="D4" s="123" t="s">
        <v>77</v>
      </c>
      <c r="E4" s="124" t="s">
        <v>75</v>
      </c>
    </row>
    <row r="5" spans="2:5" ht="39" customHeight="1">
      <c r="B5" s="125" t="s">
        <v>426</v>
      </c>
      <c r="C5" s="126" t="s">
        <v>184</v>
      </c>
      <c r="D5" s="127"/>
      <c r="E5" s="585"/>
    </row>
    <row r="6" spans="2:5" ht="39" customHeight="1">
      <c r="B6" s="125" t="s">
        <v>427</v>
      </c>
      <c r="C6" s="126" t="s">
        <v>185</v>
      </c>
      <c r="D6" s="127" t="s">
        <v>186</v>
      </c>
      <c r="E6" s="1246" t="s">
        <v>78</v>
      </c>
    </row>
    <row r="7" spans="2:5" ht="39" customHeight="1">
      <c r="B7" s="125" t="s">
        <v>428</v>
      </c>
      <c r="C7" s="129" t="s">
        <v>900</v>
      </c>
      <c r="D7" s="127" t="s">
        <v>187</v>
      </c>
      <c r="E7" s="1247"/>
    </row>
    <row r="8" spans="2:5" ht="39" customHeight="1">
      <c r="B8" s="125" t="s">
        <v>429</v>
      </c>
      <c r="C8" s="129" t="s">
        <v>188</v>
      </c>
      <c r="D8" s="127" t="s">
        <v>189</v>
      </c>
      <c r="E8" s="1247"/>
    </row>
    <row r="9" spans="2:5" ht="39" customHeight="1">
      <c r="B9" s="125" t="s">
        <v>430</v>
      </c>
      <c r="C9" s="129" t="s">
        <v>190</v>
      </c>
      <c r="D9" s="127" t="s">
        <v>191</v>
      </c>
      <c r="E9" s="1027"/>
    </row>
    <row r="10" spans="2:5" ht="39" customHeight="1">
      <c r="B10" s="125" t="s">
        <v>43</v>
      </c>
      <c r="C10" s="129" t="s">
        <v>901</v>
      </c>
      <c r="D10" s="127" t="s">
        <v>883</v>
      </c>
      <c r="E10" s="128"/>
    </row>
    <row r="11" spans="2:5" ht="39" customHeight="1">
      <c r="B11" s="125" t="s">
        <v>44</v>
      </c>
      <c r="C11" s="129" t="s">
        <v>906</v>
      </c>
      <c r="D11" s="127" t="s">
        <v>192</v>
      </c>
      <c r="E11" s="1243" t="s">
        <v>83</v>
      </c>
    </row>
    <row r="12" spans="2:5" ht="39" customHeight="1">
      <c r="B12" s="125" t="s">
        <v>45</v>
      </c>
      <c r="C12" s="129" t="s">
        <v>902</v>
      </c>
      <c r="D12" s="127" t="s">
        <v>193</v>
      </c>
      <c r="E12" s="1244"/>
    </row>
    <row r="13" spans="2:5" ht="39" customHeight="1">
      <c r="B13" s="125" t="s">
        <v>46</v>
      </c>
      <c r="C13" s="129" t="s">
        <v>903</v>
      </c>
      <c r="D13" s="127" t="s">
        <v>194</v>
      </c>
      <c r="E13" s="1240"/>
    </row>
    <row r="14" spans="2:5" ht="39" customHeight="1">
      <c r="B14" s="125" t="s">
        <v>47</v>
      </c>
      <c r="C14" s="126" t="s">
        <v>85</v>
      </c>
      <c r="D14" s="127" t="s">
        <v>431</v>
      </c>
      <c r="E14" s="128"/>
    </row>
    <row r="15" spans="2:5" ht="39" customHeight="1">
      <c r="B15" s="125" t="s">
        <v>48</v>
      </c>
      <c r="C15" s="129" t="s">
        <v>86</v>
      </c>
      <c r="D15" s="127" t="s">
        <v>195</v>
      </c>
      <c r="E15" s="128"/>
    </row>
    <row r="16" spans="2:5" ht="39" customHeight="1">
      <c r="B16" s="125" t="s">
        <v>49</v>
      </c>
      <c r="C16" s="129" t="s">
        <v>196</v>
      </c>
      <c r="D16" s="127" t="s">
        <v>197</v>
      </c>
      <c r="E16" s="128"/>
    </row>
    <row r="17" spans="1:5" ht="39" customHeight="1">
      <c r="B17" s="125" t="s">
        <v>50</v>
      </c>
      <c r="C17" s="129" t="s">
        <v>198</v>
      </c>
      <c r="D17" s="127" t="s">
        <v>199</v>
      </c>
      <c r="E17" s="128"/>
    </row>
    <row r="18" spans="1:5" ht="39" customHeight="1">
      <c r="B18" s="125" t="s">
        <v>51</v>
      </c>
      <c r="C18" s="129" t="s">
        <v>87</v>
      </c>
      <c r="D18" s="127" t="s">
        <v>200</v>
      </c>
      <c r="E18" s="1243" t="s">
        <v>84</v>
      </c>
    </row>
    <row r="19" spans="1:5" ht="39" customHeight="1">
      <c r="B19" s="125" t="s">
        <v>52</v>
      </c>
      <c r="C19" s="129" t="s">
        <v>904</v>
      </c>
      <c r="D19" s="127" t="s">
        <v>201</v>
      </c>
      <c r="E19" s="1244"/>
    </row>
    <row r="20" spans="1:5" ht="39" customHeight="1">
      <c r="B20" s="125" t="s">
        <v>53</v>
      </c>
      <c r="C20" s="129" t="s">
        <v>905</v>
      </c>
      <c r="D20" s="127" t="s">
        <v>202</v>
      </c>
      <c r="E20" s="1240"/>
    </row>
    <row r="21" spans="1:5" ht="39" customHeight="1">
      <c r="B21" s="125" t="s">
        <v>54</v>
      </c>
      <c r="C21" s="126" t="s">
        <v>88</v>
      </c>
      <c r="D21" s="127" t="s">
        <v>432</v>
      </c>
      <c r="E21" s="1243" t="s">
        <v>79</v>
      </c>
    </row>
    <row r="22" spans="1:5" ht="39" customHeight="1">
      <c r="B22" s="125" t="s">
        <v>433</v>
      </c>
      <c r="C22" s="126" t="s">
        <v>89</v>
      </c>
      <c r="D22" s="127" t="s">
        <v>434</v>
      </c>
      <c r="E22" s="1244"/>
    </row>
    <row r="23" spans="1:5" ht="39" customHeight="1">
      <c r="B23" s="130" t="s">
        <v>435</v>
      </c>
      <c r="C23" s="131" t="s">
        <v>90</v>
      </c>
      <c r="D23" s="132" t="s">
        <v>436</v>
      </c>
      <c r="E23" s="1245"/>
    </row>
    <row r="24" spans="1:5" ht="39" customHeight="1">
      <c r="A24" s="133"/>
      <c r="B24" s="134"/>
      <c r="C24" s="135"/>
      <c r="D24" s="136"/>
      <c r="E24" s="137"/>
    </row>
    <row r="25" spans="1:5" ht="20.25" customHeight="1">
      <c r="B25" s="122" t="s">
        <v>58</v>
      </c>
      <c r="C25" s="123" t="s">
        <v>76</v>
      </c>
      <c r="D25" s="123" t="s">
        <v>77</v>
      </c>
      <c r="E25" s="124" t="s">
        <v>75</v>
      </c>
    </row>
    <row r="26" spans="1:5" ht="39" customHeight="1">
      <c r="B26" s="138" t="s">
        <v>437</v>
      </c>
      <c r="C26" s="139" t="s">
        <v>412</v>
      </c>
      <c r="D26" s="140" t="s">
        <v>413</v>
      </c>
      <c r="E26" s="1240" t="s">
        <v>78</v>
      </c>
    </row>
    <row r="27" spans="1:5" ht="39" customHeight="1">
      <c r="B27" s="125" t="s">
        <v>438</v>
      </c>
      <c r="C27" s="129" t="s">
        <v>414</v>
      </c>
      <c r="D27" s="127" t="s">
        <v>415</v>
      </c>
      <c r="E27" s="1238"/>
    </row>
    <row r="28" spans="1:5" ht="39" customHeight="1">
      <c r="B28" s="125" t="s">
        <v>439</v>
      </c>
      <c r="C28" s="129" t="s">
        <v>416</v>
      </c>
      <c r="D28" s="127" t="s">
        <v>417</v>
      </c>
      <c r="E28" s="1238" t="s">
        <v>83</v>
      </c>
    </row>
    <row r="29" spans="1:5" ht="39" customHeight="1">
      <c r="B29" s="125" t="s">
        <v>440</v>
      </c>
      <c r="C29" s="129" t="s">
        <v>418</v>
      </c>
      <c r="D29" s="127" t="s">
        <v>419</v>
      </c>
      <c r="E29" s="1238"/>
    </row>
    <row r="30" spans="1:5" ht="39" customHeight="1">
      <c r="B30" s="125" t="s">
        <v>441</v>
      </c>
      <c r="C30" s="129" t="s">
        <v>420</v>
      </c>
      <c r="D30" s="127" t="s">
        <v>421</v>
      </c>
      <c r="E30" s="1238" t="s">
        <v>84</v>
      </c>
    </row>
    <row r="31" spans="1:5" ht="39" customHeight="1">
      <c r="B31" s="125" t="s">
        <v>442</v>
      </c>
      <c r="C31" s="129" t="s">
        <v>422</v>
      </c>
      <c r="D31" s="127" t="s">
        <v>423</v>
      </c>
      <c r="E31" s="1238"/>
    </row>
    <row r="32" spans="1:5" ht="39" customHeight="1">
      <c r="B32" s="125" t="s">
        <v>443</v>
      </c>
      <c r="C32" s="129" t="s">
        <v>424</v>
      </c>
      <c r="D32" s="127" t="s">
        <v>444</v>
      </c>
      <c r="E32" s="1238" t="s">
        <v>79</v>
      </c>
    </row>
    <row r="33" spans="2:5" ht="39" customHeight="1">
      <c r="B33" s="130" t="s">
        <v>445</v>
      </c>
      <c r="C33" s="141" t="s">
        <v>425</v>
      </c>
      <c r="D33" s="132" t="s">
        <v>446</v>
      </c>
      <c r="E33" s="1239"/>
    </row>
    <row r="34" spans="2:5" ht="39" customHeight="1"/>
    <row r="35" spans="2:5" ht="39" customHeight="1"/>
    <row r="36" spans="2:5" ht="39" customHeight="1"/>
    <row r="37" spans="2:5" ht="39" customHeight="1"/>
  </sheetData>
  <sheetProtection sheet="1" objects="1" scenarios="1" selectLockedCells="1" selectUnlockedCells="1"/>
  <mergeCells count="9">
    <mergeCell ref="E30:E31"/>
    <mergeCell ref="E32:E33"/>
    <mergeCell ref="E26:E27"/>
    <mergeCell ref="B2:C2"/>
    <mergeCell ref="E21:E23"/>
    <mergeCell ref="E18:E20"/>
    <mergeCell ref="E11:E13"/>
    <mergeCell ref="E28:E29"/>
    <mergeCell ref="E6:E8"/>
  </mergeCells>
  <phoneticPr fontId="2"/>
  <pageMargins left="0.78740157480314965" right="0.78740157480314965" top="0.78740157480314965" bottom="0.78740157480314965" header="0" footer="0.19685039370078741"/>
  <pageSetup paperSize="9" scale="96" firstPageNumber="6" orientation="portrait" useFirstPageNumber="1" r:id="rId1"/>
  <headerFooter alignWithMargins="0">
    <oddFooter>&amp;P ページ</oddFooter>
  </headerFooter>
  <rowBreaks count="1" manualBreakCount="1">
    <brk id="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FFC000"/>
  </sheetPr>
  <dimension ref="B1:W183"/>
  <sheetViews>
    <sheetView showGridLines="0" view="pageBreakPreview" zoomScale="160" zoomScaleNormal="100" zoomScaleSheetLayoutView="160" workbookViewId="0">
      <selection activeCell="H2" sqref="H2:J2"/>
    </sheetView>
  </sheetViews>
  <sheetFormatPr defaultColWidth="9" defaultRowHeight="18.75" customHeight="1"/>
  <cols>
    <col min="1" max="1" width="1.625" style="142" customWidth="1"/>
    <col min="2" max="2" width="2.625" style="142" bestFit="1" customWidth="1"/>
    <col min="3" max="3" width="24.75" style="142" bestFit="1" customWidth="1"/>
    <col min="4" max="16384" width="9" style="142"/>
  </cols>
  <sheetData>
    <row r="1" spans="2:23" ht="15" customHeight="1"/>
    <row r="2" spans="2:23" ht="20.25" customHeight="1">
      <c r="B2" s="1241" t="s">
        <v>481</v>
      </c>
      <c r="C2" s="1242"/>
    </row>
    <row r="3" spans="2:23" s="143" customFormat="1" ht="18.75" customHeight="1">
      <c r="I3" s="144" t="s">
        <v>225</v>
      </c>
      <c r="W3" s="145"/>
    </row>
    <row r="4" spans="2:23" s="145" customFormat="1" ht="18.75" customHeight="1">
      <c r="B4" s="146"/>
      <c r="C4" s="147"/>
      <c r="D4" s="1262" t="s">
        <v>216</v>
      </c>
      <c r="E4" s="1268" t="s">
        <v>78</v>
      </c>
      <c r="F4" s="1268"/>
      <c r="G4" s="1269"/>
      <c r="H4" s="1270" t="s">
        <v>183</v>
      </c>
      <c r="I4" s="1255" t="s">
        <v>226</v>
      </c>
    </row>
    <row r="5" spans="2:23" s="151" customFormat="1" ht="36" customHeight="1">
      <c r="B5" s="148"/>
      <c r="C5" s="149"/>
      <c r="D5" s="1263"/>
      <c r="E5" s="1028" t="s">
        <v>217</v>
      </c>
      <c r="F5" s="1028" t="s">
        <v>55</v>
      </c>
      <c r="G5" s="1029" t="s">
        <v>56</v>
      </c>
      <c r="H5" s="1271"/>
      <c r="I5" s="1256"/>
    </row>
    <row r="6" spans="2:23" s="156" customFormat="1" ht="18.75" customHeight="1">
      <c r="B6" s="1251" t="s">
        <v>58</v>
      </c>
      <c r="C6" s="1252"/>
      <c r="D6" s="153" t="s">
        <v>218</v>
      </c>
      <c r="E6" s="153" t="s">
        <v>219</v>
      </c>
      <c r="F6" s="153" t="s">
        <v>220</v>
      </c>
      <c r="G6" s="154" t="s">
        <v>221</v>
      </c>
      <c r="H6" s="153" t="s">
        <v>227</v>
      </c>
      <c r="I6" s="155" t="s">
        <v>228</v>
      </c>
    </row>
    <row r="7" spans="2:23" s="160" customFormat="1" ht="18.75" customHeight="1">
      <c r="B7" s="1258" t="s">
        <v>77</v>
      </c>
      <c r="C7" s="1259"/>
      <c r="D7" s="157"/>
      <c r="E7" s="157" t="s">
        <v>222</v>
      </c>
      <c r="F7" s="157" t="s">
        <v>223</v>
      </c>
      <c r="G7" s="158" t="s">
        <v>224</v>
      </c>
      <c r="H7" s="157" t="s">
        <v>229</v>
      </c>
      <c r="I7" s="159" t="s">
        <v>230</v>
      </c>
    </row>
    <row r="8" spans="2:23" s="143" customFormat="1" ht="18.75" customHeight="1">
      <c r="B8" s="161" t="s">
        <v>1</v>
      </c>
      <c r="C8" s="162" t="s">
        <v>16</v>
      </c>
      <c r="D8" s="163">
        <f>★波及効果計算ｼｰﾄ!D8</f>
        <v>0</v>
      </c>
      <c r="E8" s="163">
        <f>★波及効果計算ｼｰﾄ!E8</f>
        <v>0</v>
      </c>
      <c r="F8" s="163">
        <f>★波及効果計算ｼｰﾄ!F8</f>
        <v>0</v>
      </c>
      <c r="G8" s="164">
        <f>★波及効果計算ｼｰﾄ!G8</f>
        <v>0</v>
      </c>
      <c r="H8" s="163">
        <f>★波及効果計算ｼｰﾄ!H8</f>
        <v>0</v>
      </c>
      <c r="I8" s="165">
        <f>★波及効果計算ｼｰﾄ!I8</f>
        <v>0</v>
      </c>
    </row>
    <row r="9" spans="2:23" s="143" customFormat="1" ht="18.75" customHeight="1">
      <c r="B9" s="166" t="s">
        <v>2</v>
      </c>
      <c r="C9" s="167" t="s">
        <v>885</v>
      </c>
      <c r="D9" s="168">
        <f>★波及効果計算ｼｰﾄ!D9</f>
        <v>0</v>
      </c>
      <c r="E9" s="168">
        <f>★波及効果計算ｼｰﾄ!E9</f>
        <v>0</v>
      </c>
      <c r="F9" s="168">
        <f>★波及効果計算ｼｰﾄ!F9</f>
        <v>0</v>
      </c>
      <c r="G9" s="169">
        <f>★波及効果計算ｼｰﾄ!G9</f>
        <v>0</v>
      </c>
      <c r="H9" s="168">
        <f>★波及効果計算ｼｰﾄ!H9</f>
        <v>0</v>
      </c>
      <c r="I9" s="170">
        <f>★波及効果計算ｼｰﾄ!I9</f>
        <v>0</v>
      </c>
    </row>
    <row r="10" spans="2:23" s="143" customFormat="1" ht="18.75" customHeight="1">
      <c r="B10" s="166" t="s">
        <v>3</v>
      </c>
      <c r="C10" s="167" t="s">
        <v>886</v>
      </c>
      <c r="D10" s="168">
        <f>★波及効果計算ｼｰﾄ!D10</f>
        <v>0</v>
      </c>
      <c r="E10" s="168">
        <f>★波及効果計算ｼｰﾄ!E10</f>
        <v>0</v>
      </c>
      <c r="F10" s="168">
        <f>★波及効果計算ｼｰﾄ!F10</f>
        <v>0</v>
      </c>
      <c r="G10" s="169">
        <f>★波及効果計算ｼｰﾄ!G10</f>
        <v>0</v>
      </c>
      <c r="H10" s="168">
        <f>★波及効果計算ｼｰﾄ!H10</f>
        <v>0</v>
      </c>
      <c r="I10" s="170">
        <f>★波及効果計算ｼｰﾄ!I10</f>
        <v>0</v>
      </c>
    </row>
    <row r="11" spans="2:23" s="143" customFormat="1" ht="18.75" customHeight="1">
      <c r="B11" s="166" t="s">
        <v>4</v>
      </c>
      <c r="C11" s="167" t="s">
        <v>17</v>
      </c>
      <c r="D11" s="168">
        <f>★波及効果計算ｼｰﾄ!D11</f>
        <v>0</v>
      </c>
      <c r="E11" s="168">
        <f>★波及効果計算ｼｰﾄ!E11</f>
        <v>0</v>
      </c>
      <c r="F11" s="168">
        <f>★波及効果計算ｼｰﾄ!F11</f>
        <v>0</v>
      </c>
      <c r="G11" s="169">
        <f>★波及効果計算ｼｰﾄ!G11</f>
        <v>0</v>
      </c>
      <c r="H11" s="168">
        <f>★波及効果計算ｼｰﾄ!H11</f>
        <v>0</v>
      </c>
      <c r="I11" s="170">
        <f>★波及効果計算ｼｰﾄ!I11</f>
        <v>0</v>
      </c>
    </row>
    <row r="12" spans="2:23" s="143" customFormat="1" ht="18.75" customHeight="1">
      <c r="B12" s="166" t="s">
        <v>5</v>
      </c>
      <c r="C12" s="167" t="s">
        <v>521</v>
      </c>
      <c r="D12" s="168">
        <f>★波及効果計算ｼｰﾄ!D12</f>
        <v>0</v>
      </c>
      <c r="E12" s="168">
        <f>★波及効果計算ｼｰﾄ!E12</f>
        <v>0</v>
      </c>
      <c r="F12" s="168">
        <f>★波及効果計算ｼｰﾄ!F12</f>
        <v>0</v>
      </c>
      <c r="G12" s="169">
        <f>★波及効果計算ｼｰﾄ!G12</f>
        <v>0</v>
      </c>
      <c r="H12" s="168">
        <f>★波及効果計算ｼｰﾄ!H12</f>
        <v>0</v>
      </c>
      <c r="I12" s="170">
        <f>★波及効果計算ｼｰﾄ!I12</f>
        <v>0</v>
      </c>
    </row>
    <row r="13" spans="2:23" s="143" customFormat="1" ht="18.75" customHeight="1">
      <c r="B13" s="166" t="s">
        <v>6</v>
      </c>
      <c r="C13" s="167" t="s">
        <v>135</v>
      </c>
      <c r="D13" s="168">
        <f>★波及効果計算ｼｰﾄ!D13</f>
        <v>0</v>
      </c>
      <c r="E13" s="168">
        <f>★波及効果計算ｼｰﾄ!E13</f>
        <v>0</v>
      </c>
      <c r="F13" s="168">
        <f>★波及効果計算ｼｰﾄ!F13</f>
        <v>0</v>
      </c>
      <c r="G13" s="169">
        <f>★波及効果計算ｼｰﾄ!G13</f>
        <v>0</v>
      </c>
      <c r="H13" s="168">
        <f>★波及効果計算ｼｰﾄ!H13</f>
        <v>0</v>
      </c>
      <c r="I13" s="170">
        <f>★波及効果計算ｼｰﾄ!I13</f>
        <v>0</v>
      </c>
    </row>
    <row r="14" spans="2:23" s="143" customFormat="1" ht="18.75" customHeight="1">
      <c r="B14" s="166" t="s">
        <v>7</v>
      </c>
      <c r="C14" s="171" t="s">
        <v>108</v>
      </c>
      <c r="D14" s="168">
        <f>★波及効果計算ｼｰﾄ!D14</f>
        <v>0</v>
      </c>
      <c r="E14" s="168">
        <f>★波及効果計算ｼｰﾄ!E14</f>
        <v>0</v>
      </c>
      <c r="F14" s="168">
        <f>★波及効果計算ｼｰﾄ!F14</f>
        <v>0</v>
      </c>
      <c r="G14" s="169">
        <f>★波及効果計算ｼｰﾄ!G14</f>
        <v>0</v>
      </c>
      <c r="H14" s="168">
        <f>★波及効果計算ｼｰﾄ!H14</f>
        <v>0</v>
      </c>
      <c r="I14" s="170">
        <f>★波及効果計算ｼｰﾄ!I14</f>
        <v>0</v>
      </c>
    </row>
    <row r="15" spans="2:23" s="143" customFormat="1" ht="18.75" customHeight="1">
      <c r="B15" s="166" t="s">
        <v>8</v>
      </c>
      <c r="C15" s="167" t="s">
        <v>136</v>
      </c>
      <c r="D15" s="168">
        <f>★波及効果計算ｼｰﾄ!D15</f>
        <v>0</v>
      </c>
      <c r="E15" s="168">
        <f>★波及効果計算ｼｰﾄ!E15</f>
        <v>0</v>
      </c>
      <c r="F15" s="168">
        <f>★波及効果計算ｼｰﾄ!F15</f>
        <v>0</v>
      </c>
      <c r="G15" s="169">
        <f>★波及効果計算ｼｰﾄ!G15</f>
        <v>0</v>
      </c>
      <c r="H15" s="168">
        <f>★波及効果計算ｼｰﾄ!H15</f>
        <v>0</v>
      </c>
      <c r="I15" s="170">
        <f>★波及効果計算ｼｰﾄ!I15</f>
        <v>0</v>
      </c>
    </row>
    <row r="16" spans="2:23" s="143" customFormat="1" ht="18.75" customHeight="1">
      <c r="B16" s="166" t="s">
        <v>9</v>
      </c>
      <c r="C16" s="171" t="s">
        <v>306</v>
      </c>
      <c r="D16" s="168">
        <f>★波及効果計算ｼｰﾄ!D16</f>
        <v>0</v>
      </c>
      <c r="E16" s="168">
        <f>★波及効果計算ｼｰﾄ!E16</f>
        <v>0</v>
      </c>
      <c r="F16" s="168">
        <f>★波及効果計算ｼｰﾄ!F16</f>
        <v>0</v>
      </c>
      <c r="G16" s="169">
        <f>★波及効果計算ｼｰﾄ!G16</f>
        <v>0</v>
      </c>
      <c r="H16" s="168">
        <f>★波及効果計算ｼｰﾄ!H16</f>
        <v>0</v>
      </c>
      <c r="I16" s="170">
        <f>★波及効果計算ｼｰﾄ!I16</f>
        <v>0</v>
      </c>
    </row>
    <row r="17" spans="2:9" s="143" customFormat="1" ht="18.75" customHeight="1">
      <c r="B17" s="166" t="s">
        <v>10</v>
      </c>
      <c r="C17" s="171" t="s">
        <v>576</v>
      </c>
      <c r="D17" s="168">
        <f>★波及効果計算ｼｰﾄ!D17</f>
        <v>0</v>
      </c>
      <c r="E17" s="168">
        <f>★波及効果計算ｼｰﾄ!E17</f>
        <v>0</v>
      </c>
      <c r="F17" s="168">
        <f>★波及効果計算ｼｰﾄ!F17</f>
        <v>0</v>
      </c>
      <c r="G17" s="169">
        <f>★波及効果計算ｼｰﾄ!G17</f>
        <v>0</v>
      </c>
      <c r="H17" s="168">
        <f>★波及効果計算ｼｰﾄ!H17</f>
        <v>0</v>
      </c>
      <c r="I17" s="170">
        <f>★波及効果計算ｼｰﾄ!I17</f>
        <v>0</v>
      </c>
    </row>
    <row r="18" spans="2:9" s="143" customFormat="1" ht="18.75" customHeight="1">
      <c r="B18" s="166" t="s">
        <v>11</v>
      </c>
      <c r="C18" s="167" t="s">
        <v>307</v>
      </c>
      <c r="D18" s="168">
        <f>★波及効果計算ｼｰﾄ!D18</f>
        <v>0</v>
      </c>
      <c r="E18" s="168">
        <f>★波及効果計算ｼｰﾄ!E18</f>
        <v>0</v>
      </c>
      <c r="F18" s="168">
        <f>★波及効果計算ｼｰﾄ!F18</f>
        <v>0</v>
      </c>
      <c r="G18" s="169">
        <f>★波及効果計算ｼｰﾄ!G18</f>
        <v>0</v>
      </c>
      <c r="H18" s="168">
        <f>★波及効果計算ｼｰﾄ!H18</f>
        <v>0</v>
      </c>
      <c r="I18" s="170">
        <f>★波及効果計算ｼｰﾄ!I18</f>
        <v>0</v>
      </c>
    </row>
    <row r="19" spans="2:9" s="143" customFormat="1" ht="18.75" customHeight="1">
      <c r="B19" s="166" t="s">
        <v>12</v>
      </c>
      <c r="C19" s="167" t="s">
        <v>137</v>
      </c>
      <c r="D19" s="168">
        <f>★波及効果計算ｼｰﾄ!D19</f>
        <v>0</v>
      </c>
      <c r="E19" s="168">
        <f>★波及効果計算ｼｰﾄ!E19</f>
        <v>0</v>
      </c>
      <c r="F19" s="168">
        <f>★波及効果計算ｼｰﾄ!F19</f>
        <v>0</v>
      </c>
      <c r="G19" s="169">
        <f>★波及効果計算ｼｰﾄ!G19</f>
        <v>0</v>
      </c>
      <c r="H19" s="168">
        <f>★波及効果計算ｼｰﾄ!H19</f>
        <v>0</v>
      </c>
      <c r="I19" s="170">
        <f>★波及効果計算ｼｰﾄ!I19</f>
        <v>0</v>
      </c>
    </row>
    <row r="20" spans="2:9" s="143" customFormat="1" ht="18.75" customHeight="1">
      <c r="B20" s="166" t="s">
        <v>13</v>
      </c>
      <c r="C20" s="167" t="s">
        <v>138</v>
      </c>
      <c r="D20" s="168">
        <f>★波及効果計算ｼｰﾄ!D20</f>
        <v>0</v>
      </c>
      <c r="E20" s="168">
        <f>★波及効果計算ｼｰﾄ!E20</f>
        <v>0</v>
      </c>
      <c r="F20" s="168">
        <f>★波及効果計算ｼｰﾄ!F20</f>
        <v>0</v>
      </c>
      <c r="G20" s="169">
        <f>★波及効果計算ｼｰﾄ!G20</f>
        <v>0</v>
      </c>
      <c r="H20" s="168">
        <f>★波及効果計算ｼｰﾄ!H20</f>
        <v>0</v>
      </c>
      <c r="I20" s="170">
        <f>★波及効果計算ｼｰﾄ!I20</f>
        <v>0</v>
      </c>
    </row>
    <row r="21" spans="2:9" s="143" customFormat="1" ht="18.75" customHeight="1">
      <c r="B21" s="166" t="s">
        <v>14</v>
      </c>
      <c r="C21" s="167" t="s">
        <v>139</v>
      </c>
      <c r="D21" s="168">
        <f>★波及効果計算ｼｰﾄ!D21</f>
        <v>0</v>
      </c>
      <c r="E21" s="168">
        <f>★波及効果計算ｼｰﾄ!E21</f>
        <v>0</v>
      </c>
      <c r="F21" s="168">
        <f>★波及効果計算ｼｰﾄ!F21</f>
        <v>0</v>
      </c>
      <c r="G21" s="169">
        <f>★波及効果計算ｼｰﾄ!G21</f>
        <v>0</v>
      </c>
      <c r="H21" s="168">
        <f>★波及効果計算ｼｰﾄ!H21</f>
        <v>0</v>
      </c>
      <c r="I21" s="170">
        <f>★波及効果計算ｼｰﾄ!I21</f>
        <v>0</v>
      </c>
    </row>
    <row r="22" spans="2:9" s="143" customFormat="1" ht="18.75" customHeight="1">
      <c r="B22" s="166" t="s">
        <v>28</v>
      </c>
      <c r="C22" s="167" t="s">
        <v>522</v>
      </c>
      <c r="D22" s="168">
        <f>★波及効果計算ｼｰﾄ!D22</f>
        <v>0</v>
      </c>
      <c r="E22" s="168">
        <f>★波及効果計算ｼｰﾄ!E22</f>
        <v>0</v>
      </c>
      <c r="F22" s="168">
        <f>★波及効果計算ｼｰﾄ!F22</f>
        <v>0</v>
      </c>
      <c r="G22" s="169">
        <f>★波及効果計算ｼｰﾄ!G22</f>
        <v>0</v>
      </c>
      <c r="H22" s="168">
        <f>★波及効果計算ｼｰﾄ!H22</f>
        <v>0</v>
      </c>
      <c r="I22" s="170">
        <f>★波及効果計算ｼｰﾄ!I22</f>
        <v>0</v>
      </c>
    </row>
    <row r="23" spans="2:9" s="143" customFormat="1" ht="18.75" customHeight="1">
      <c r="B23" s="166" t="s">
        <v>109</v>
      </c>
      <c r="C23" s="167" t="s">
        <v>523</v>
      </c>
      <c r="D23" s="168">
        <f>★波及効果計算ｼｰﾄ!D23</f>
        <v>0</v>
      </c>
      <c r="E23" s="168">
        <f>★波及効果計算ｼｰﾄ!E23</f>
        <v>0</v>
      </c>
      <c r="F23" s="168">
        <f>★波及効果計算ｼｰﾄ!F23</f>
        <v>0</v>
      </c>
      <c r="G23" s="169">
        <f>★波及効果計算ｼｰﾄ!G23</f>
        <v>0</v>
      </c>
      <c r="H23" s="168">
        <f>★波及効果計算ｼｰﾄ!H23</f>
        <v>0</v>
      </c>
      <c r="I23" s="170">
        <f>★波及効果計算ｼｰﾄ!I23</f>
        <v>0</v>
      </c>
    </row>
    <row r="24" spans="2:9" s="143" customFormat="1" ht="18.75" customHeight="1">
      <c r="B24" s="166" t="s">
        <v>110</v>
      </c>
      <c r="C24" s="167" t="s">
        <v>524</v>
      </c>
      <c r="D24" s="168">
        <f>★波及効果計算ｼｰﾄ!D24</f>
        <v>0</v>
      </c>
      <c r="E24" s="168">
        <f>★波及効果計算ｼｰﾄ!E24</f>
        <v>0</v>
      </c>
      <c r="F24" s="168">
        <f>★波及効果計算ｼｰﾄ!F24</f>
        <v>0</v>
      </c>
      <c r="G24" s="169">
        <f>★波及効果計算ｼｰﾄ!G24</f>
        <v>0</v>
      </c>
      <c r="H24" s="168">
        <f>★波及効果計算ｼｰﾄ!H24</f>
        <v>0</v>
      </c>
      <c r="I24" s="170">
        <f>★波及効果計算ｼｰﾄ!I24</f>
        <v>0</v>
      </c>
    </row>
    <row r="25" spans="2:9" s="143" customFormat="1" ht="18.75" customHeight="1">
      <c r="B25" s="166" t="s">
        <v>111</v>
      </c>
      <c r="C25" s="167" t="s">
        <v>525</v>
      </c>
      <c r="D25" s="168">
        <f>★波及効果計算ｼｰﾄ!D25</f>
        <v>0</v>
      </c>
      <c r="E25" s="168">
        <f>★波及効果計算ｼｰﾄ!E25</f>
        <v>0</v>
      </c>
      <c r="F25" s="168">
        <f>★波及効果計算ｼｰﾄ!F25</f>
        <v>0</v>
      </c>
      <c r="G25" s="169">
        <f>★波及効果計算ｼｰﾄ!G25</f>
        <v>0</v>
      </c>
      <c r="H25" s="168">
        <f>★波及効果計算ｼｰﾄ!H25</f>
        <v>0</v>
      </c>
      <c r="I25" s="170">
        <f>★波及効果計算ｼｰﾄ!I25</f>
        <v>0</v>
      </c>
    </row>
    <row r="26" spans="2:9" s="143" customFormat="1" ht="18.75" customHeight="1">
      <c r="B26" s="166" t="s">
        <v>113</v>
      </c>
      <c r="C26" s="167" t="s">
        <v>526</v>
      </c>
      <c r="D26" s="168">
        <f>★波及効果計算ｼｰﾄ!D26</f>
        <v>0</v>
      </c>
      <c r="E26" s="168">
        <f>★波及効果計算ｼｰﾄ!E26</f>
        <v>0</v>
      </c>
      <c r="F26" s="168">
        <f>★波及効果計算ｼｰﾄ!F26</f>
        <v>0</v>
      </c>
      <c r="G26" s="169">
        <f>★波及効果計算ｼｰﾄ!G26</f>
        <v>0</v>
      </c>
      <c r="H26" s="168">
        <f>★波及効果計算ｼｰﾄ!H26</f>
        <v>0</v>
      </c>
      <c r="I26" s="170">
        <f>★波及効果計算ｼｰﾄ!I26</f>
        <v>0</v>
      </c>
    </row>
    <row r="27" spans="2:9" s="143" customFormat="1" ht="18.75" customHeight="1">
      <c r="B27" s="166" t="s">
        <v>114</v>
      </c>
      <c r="C27" s="167" t="s">
        <v>577</v>
      </c>
      <c r="D27" s="168">
        <f>★波及効果計算ｼｰﾄ!D27</f>
        <v>0</v>
      </c>
      <c r="E27" s="168">
        <f>★波及効果計算ｼｰﾄ!E27</f>
        <v>0</v>
      </c>
      <c r="F27" s="168">
        <f>★波及効果計算ｼｰﾄ!F27</f>
        <v>0</v>
      </c>
      <c r="G27" s="169">
        <f>★波及効果計算ｼｰﾄ!G27</f>
        <v>0</v>
      </c>
      <c r="H27" s="168">
        <f>★波及効果計算ｼｰﾄ!H27</f>
        <v>0</v>
      </c>
      <c r="I27" s="170">
        <f>★波及効果計算ｼｰﾄ!I27</f>
        <v>0</v>
      </c>
    </row>
    <row r="28" spans="2:9" s="143" customFormat="1" ht="18.75" customHeight="1">
      <c r="B28" s="166" t="s">
        <v>115</v>
      </c>
      <c r="C28" s="167" t="s">
        <v>140</v>
      </c>
      <c r="D28" s="168">
        <f>★波及効果計算ｼｰﾄ!D28</f>
        <v>0</v>
      </c>
      <c r="E28" s="168">
        <f>★波及効果計算ｼｰﾄ!E28</f>
        <v>0</v>
      </c>
      <c r="F28" s="168">
        <f>★波及効果計算ｼｰﾄ!F28</f>
        <v>0</v>
      </c>
      <c r="G28" s="169">
        <f>★波及効果計算ｼｰﾄ!G28</f>
        <v>0</v>
      </c>
      <c r="H28" s="168">
        <f>★波及効果計算ｼｰﾄ!H28</f>
        <v>0</v>
      </c>
      <c r="I28" s="170">
        <f>★波及効果計算ｼｰﾄ!I28</f>
        <v>0</v>
      </c>
    </row>
    <row r="29" spans="2:9" s="143" customFormat="1" ht="18.75" customHeight="1">
      <c r="B29" s="166" t="s">
        <v>116</v>
      </c>
      <c r="C29" s="167" t="s">
        <v>112</v>
      </c>
      <c r="D29" s="168">
        <f>★波及効果計算ｼｰﾄ!D29</f>
        <v>0</v>
      </c>
      <c r="E29" s="168">
        <f>★波及効果計算ｼｰﾄ!E29</f>
        <v>0</v>
      </c>
      <c r="F29" s="168">
        <f>★波及効果計算ｼｰﾄ!F29</f>
        <v>0</v>
      </c>
      <c r="G29" s="169">
        <f>★波及効果計算ｼｰﾄ!G29</f>
        <v>0</v>
      </c>
      <c r="H29" s="168">
        <f>★波及効果計算ｼｰﾄ!H29</f>
        <v>0</v>
      </c>
      <c r="I29" s="170">
        <f>★波及効果計算ｼｰﾄ!I29</f>
        <v>0</v>
      </c>
    </row>
    <row r="30" spans="2:9" s="143" customFormat="1" ht="18.75" customHeight="1">
      <c r="B30" s="166" t="s">
        <v>117</v>
      </c>
      <c r="C30" s="167" t="s">
        <v>18</v>
      </c>
      <c r="D30" s="168">
        <f>★波及効果計算ｼｰﾄ!D30</f>
        <v>0</v>
      </c>
      <c r="E30" s="168">
        <f>★波及効果計算ｼｰﾄ!E30</f>
        <v>0</v>
      </c>
      <c r="F30" s="168">
        <f>★波及効果計算ｼｰﾄ!F30</f>
        <v>0</v>
      </c>
      <c r="G30" s="169">
        <f>★波及効果計算ｼｰﾄ!G30</f>
        <v>0</v>
      </c>
      <c r="H30" s="168">
        <f>★波及効果計算ｼｰﾄ!H30</f>
        <v>0</v>
      </c>
      <c r="I30" s="170">
        <f>★波及効果計算ｼｰﾄ!I30</f>
        <v>0</v>
      </c>
    </row>
    <row r="31" spans="2:9" s="143" customFormat="1" ht="18.75" customHeight="1">
      <c r="B31" s="166" t="s">
        <v>118</v>
      </c>
      <c r="C31" s="167" t="s">
        <v>141</v>
      </c>
      <c r="D31" s="168">
        <f>★波及効果計算ｼｰﾄ!D31</f>
        <v>0</v>
      </c>
      <c r="E31" s="168">
        <f>★波及効果計算ｼｰﾄ!E31</f>
        <v>0</v>
      </c>
      <c r="F31" s="168">
        <f>★波及効果計算ｼｰﾄ!F31</f>
        <v>0</v>
      </c>
      <c r="G31" s="169">
        <f>★波及効果計算ｼｰﾄ!G31</f>
        <v>0</v>
      </c>
      <c r="H31" s="168">
        <f>★波及効果計算ｼｰﾄ!H31</f>
        <v>0</v>
      </c>
      <c r="I31" s="170">
        <f>★波及効果計算ｼｰﾄ!I31</f>
        <v>0</v>
      </c>
    </row>
    <row r="32" spans="2:9" s="143" customFormat="1" ht="18.75" customHeight="1">
      <c r="B32" s="166" t="s">
        <v>119</v>
      </c>
      <c r="C32" s="167" t="s">
        <v>527</v>
      </c>
      <c r="D32" s="168">
        <f>★波及効果計算ｼｰﾄ!D32</f>
        <v>0</v>
      </c>
      <c r="E32" s="168">
        <f>★波及効果計算ｼｰﾄ!E32</f>
        <v>0</v>
      </c>
      <c r="F32" s="168">
        <f>★波及効果計算ｼｰﾄ!F32</f>
        <v>0</v>
      </c>
      <c r="G32" s="169">
        <f>★波及効果計算ｼｰﾄ!G32</f>
        <v>0</v>
      </c>
      <c r="H32" s="168">
        <f>★波及効果計算ｼｰﾄ!H32</f>
        <v>0</v>
      </c>
      <c r="I32" s="170">
        <f>★波及効果計算ｼｰﾄ!I32</f>
        <v>0</v>
      </c>
    </row>
    <row r="33" spans="2:9" s="143" customFormat="1" ht="18.75" customHeight="1">
      <c r="B33" s="166" t="s">
        <v>120</v>
      </c>
      <c r="C33" s="167" t="s">
        <v>528</v>
      </c>
      <c r="D33" s="168">
        <f>★波及効果計算ｼｰﾄ!D33</f>
        <v>0</v>
      </c>
      <c r="E33" s="168">
        <f>★波及効果計算ｼｰﾄ!E33</f>
        <v>0</v>
      </c>
      <c r="F33" s="168">
        <f>★波及効果計算ｼｰﾄ!F33</f>
        <v>0</v>
      </c>
      <c r="G33" s="169">
        <f>★波及効果計算ｼｰﾄ!G33</f>
        <v>0</v>
      </c>
      <c r="H33" s="168">
        <f>★波及効果計算ｼｰﾄ!H33</f>
        <v>0</v>
      </c>
      <c r="I33" s="170">
        <f>★波及効果計算ｼｰﾄ!I33</f>
        <v>0</v>
      </c>
    </row>
    <row r="34" spans="2:9" s="143" customFormat="1" ht="18.75" customHeight="1">
      <c r="B34" s="166" t="s">
        <v>121</v>
      </c>
      <c r="C34" s="167" t="s">
        <v>19</v>
      </c>
      <c r="D34" s="168">
        <f>★波及効果計算ｼｰﾄ!D34</f>
        <v>0</v>
      </c>
      <c r="E34" s="168">
        <f>★波及効果計算ｼｰﾄ!E34</f>
        <v>0</v>
      </c>
      <c r="F34" s="168">
        <f>★波及効果計算ｼｰﾄ!F34</f>
        <v>0</v>
      </c>
      <c r="G34" s="169">
        <f>★波及効果計算ｼｰﾄ!G34</f>
        <v>0</v>
      </c>
      <c r="H34" s="168">
        <f>★波及効果計算ｼｰﾄ!H34</f>
        <v>0</v>
      </c>
      <c r="I34" s="170">
        <f>★波及効果計算ｼｰﾄ!I34</f>
        <v>0</v>
      </c>
    </row>
    <row r="35" spans="2:9" s="143" customFormat="1" ht="18.75" customHeight="1">
      <c r="B35" s="166" t="s">
        <v>122</v>
      </c>
      <c r="C35" s="167" t="s">
        <v>20</v>
      </c>
      <c r="D35" s="168">
        <f>★波及効果計算ｼｰﾄ!D35</f>
        <v>0</v>
      </c>
      <c r="E35" s="168">
        <f>★波及効果計算ｼｰﾄ!E35</f>
        <v>0</v>
      </c>
      <c r="F35" s="168">
        <f>★波及効果計算ｼｰﾄ!F35</f>
        <v>0</v>
      </c>
      <c r="G35" s="169">
        <f>★波及効果計算ｼｰﾄ!G35</f>
        <v>0</v>
      </c>
      <c r="H35" s="168">
        <f>★波及効果計算ｼｰﾄ!H35</f>
        <v>0</v>
      </c>
      <c r="I35" s="170">
        <f>★波及効果計算ｼｰﾄ!I35</f>
        <v>0</v>
      </c>
    </row>
    <row r="36" spans="2:9" s="143" customFormat="1" ht="18.75" customHeight="1">
      <c r="B36" s="166" t="s">
        <v>123</v>
      </c>
      <c r="C36" s="167" t="s">
        <v>21</v>
      </c>
      <c r="D36" s="168">
        <f>★波及効果計算ｼｰﾄ!D36</f>
        <v>0</v>
      </c>
      <c r="E36" s="168">
        <f>★波及効果計算ｼｰﾄ!E36</f>
        <v>0</v>
      </c>
      <c r="F36" s="168">
        <f>★波及効果計算ｼｰﾄ!F36</f>
        <v>0</v>
      </c>
      <c r="G36" s="169">
        <f>★波及効果計算ｼｰﾄ!G36</f>
        <v>0</v>
      </c>
      <c r="H36" s="168">
        <f>★波及効果計算ｼｰﾄ!H36</f>
        <v>0</v>
      </c>
      <c r="I36" s="170">
        <f>★波及効果計算ｼｰﾄ!I36</f>
        <v>0</v>
      </c>
    </row>
    <row r="37" spans="2:9" s="143" customFormat="1" ht="18.75" customHeight="1">
      <c r="B37" s="166" t="s">
        <v>124</v>
      </c>
      <c r="C37" s="167" t="s">
        <v>529</v>
      </c>
      <c r="D37" s="168">
        <f>★波及効果計算ｼｰﾄ!D37</f>
        <v>0</v>
      </c>
      <c r="E37" s="168">
        <f>★波及効果計算ｼｰﾄ!E37</f>
        <v>0</v>
      </c>
      <c r="F37" s="168">
        <f>★波及効果計算ｼｰﾄ!F37</f>
        <v>0</v>
      </c>
      <c r="G37" s="169">
        <f>★波及効果計算ｼｰﾄ!G37</f>
        <v>0</v>
      </c>
      <c r="H37" s="168">
        <f>★波及効果計算ｼｰﾄ!H37</f>
        <v>0</v>
      </c>
      <c r="I37" s="170">
        <f>★波及効果計算ｼｰﾄ!I37</f>
        <v>0</v>
      </c>
    </row>
    <row r="38" spans="2:9" s="143" customFormat="1" ht="18.75" customHeight="1">
      <c r="B38" s="166" t="s">
        <v>125</v>
      </c>
      <c r="C38" s="167" t="s">
        <v>530</v>
      </c>
      <c r="D38" s="168">
        <f>★波及効果計算ｼｰﾄ!D38</f>
        <v>0</v>
      </c>
      <c r="E38" s="168">
        <f>★波及効果計算ｼｰﾄ!E38</f>
        <v>0</v>
      </c>
      <c r="F38" s="168">
        <f>★波及効果計算ｼｰﾄ!F38</f>
        <v>0</v>
      </c>
      <c r="G38" s="169">
        <f>★波及効果計算ｼｰﾄ!G38</f>
        <v>0</v>
      </c>
      <c r="H38" s="168">
        <f>★波及効果計算ｼｰﾄ!H38</f>
        <v>0</v>
      </c>
      <c r="I38" s="170">
        <f>★波及効果計算ｼｰﾄ!I38</f>
        <v>0</v>
      </c>
    </row>
    <row r="39" spans="2:9" s="143" customFormat="1" ht="18.75" customHeight="1">
      <c r="B39" s="166" t="s">
        <v>127</v>
      </c>
      <c r="C39" s="167" t="s">
        <v>22</v>
      </c>
      <c r="D39" s="168">
        <f>★波及効果計算ｼｰﾄ!D39</f>
        <v>0</v>
      </c>
      <c r="E39" s="168">
        <f>★波及効果計算ｼｰﾄ!E39</f>
        <v>0</v>
      </c>
      <c r="F39" s="168">
        <f>★波及効果計算ｼｰﾄ!F39</f>
        <v>0</v>
      </c>
      <c r="G39" s="169">
        <f>★波及効果計算ｼｰﾄ!G39</f>
        <v>0</v>
      </c>
      <c r="H39" s="168">
        <f>★波及効果計算ｼｰﾄ!H39</f>
        <v>0</v>
      </c>
      <c r="I39" s="170">
        <f>★波及効果計算ｼｰﾄ!I39</f>
        <v>0</v>
      </c>
    </row>
    <row r="40" spans="2:9" s="143" customFormat="1" ht="18.75" customHeight="1">
      <c r="B40" s="166" t="s">
        <v>129</v>
      </c>
      <c r="C40" s="167" t="s">
        <v>142</v>
      </c>
      <c r="D40" s="168">
        <f>★波及効果計算ｼｰﾄ!D40</f>
        <v>0</v>
      </c>
      <c r="E40" s="168">
        <f>★波及効果計算ｼｰﾄ!E40</f>
        <v>0</v>
      </c>
      <c r="F40" s="168">
        <f>★波及効果計算ｼｰﾄ!F40</f>
        <v>0</v>
      </c>
      <c r="G40" s="169">
        <f>★波及効果計算ｼｰﾄ!G40</f>
        <v>0</v>
      </c>
      <c r="H40" s="168">
        <f>★波及効果計算ｼｰﾄ!H40</f>
        <v>0</v>
      </c>
      <c r="I40" s="170">
        <f>★波及効果計算ｼｰﾄ!I40</f>
        <v>0</v>
      </c>
    </row>
    <row r="41" spans="2:9" s="143" customFormat="1" ht="18.75" customHeight="1">
      <c r="B41" s="166" t="s">
        <v>130</v>
      </c>
      <c r="C41" s="167" t="s">
        <v>531</v>
      </c>
      <c r="D41" s="168">
        <f>★波及効果計算ｼｰﾄ!D41</f>
        <v>0</v>
      </c>
      <c r="E41" s="168">
        <f>★波及効果計算ｼｰﾄ!E41</f>
        <v>0</v>
      </c>
      <c r="F41" s="168">
        <f>★波及効果計算ｼｰﾄ!F41</f>
        <v>0</v>
      </c>
      <c r="G41" s="169">
        <f>★波及効果計算ｼｰﾄ!G41</f>
        <v>0</v>
      </c>
      <c r="H41" s="168">
        <f>★波及効果計算ｼｰﾄ!H41</f>
        <v>0</v>
      </c>
      <c r="I41" s="170">
        <f>★波及効果計算ｼｰﾄ!I41</f>
        <v>0</v>
      </c>
    </row>
    <row r="42" spans="2:9" s="143" customFormat="1" ht="18.75" customHeight="1">
      <c r="B42" s="166" t="s">
        <v>15</v>
      </c>
      <c r="C42" s="167" t="s">
        <v>578</v>
      </c>
      <c r="D42" s="168">
        <f>★波及効果計算ｼｰﾄ!D42</f>
        <v>0</v>
      </c>
      <c r="E42" s="168">
        <f>★波及効果計算ｼｰﾄ!E42</f>
        <v>0</v>
      </c>
      <c r="F42" s="168">
        <f>★波及効果計算ｼｰﾄ!F42</f>
        <v>0</v>
      </c>
      <c r="G42" s="169">
        <f>★波及効果計算ｼｰﾄ!G42</f>
        <v>0</v>
      </c>
      <c r="H42" s="168">
        <f>★波及効果計算ｼｰﾄ!H42</f>
        <v>0</v>
      </c>
      <c r="I42" s="170">
        <f>★波及効果計算ｼｰﾄ!I42</f>
        <v>0</v>
      </c>
    </row>
    <row r="43" spans="2:9" s="143" customFormat="1" ht="18.75" customHeight="1">
      <c r="B43" s="166" t="s">
        <v>308</v>
      </c>
      <c r="C43" s="167" t="s">
        <v>126</v>
      </c>
      <c r="D43" s="168">
        <f>★波及効果計算ｼｰﾄ!D43</f>
        <v>0</v>
      </c>
      <c r="E43" s="168">
        <f>★波及効果計算ｼｰﾄ!E43</f>
        <v>0</v>
      </c>
      <c r="F43" s="168">
        <f>★波及効果計算ｼｰﾄ!F43</f>
        <v>0</v>
      </c>
      <c r="G43" s="169">
        <f>★波及効果計算ｼｰﾄ!G43</f>
        <v>0</v>
      </c>
      <c r="H43" s="168">
        <f>★波及効果計算ｼｰﾄ!H43</f>
        <v>0</v>
      </c>
      <c r="I43" s="170">
        <f>★波及効果計算ｼｰﾄ!I43</f>
        <v>0</v>
      </c>
    </row>
    <row r="44" spans="2:9" s="143" customFormat="1" ht="18.75" customHeight="1">
      <c r="B44" s="166" t="s">
        <v>29</v>
      </c>
      <c r="C44" s="167" t="s">
        <v>128</v>
      </c>
      <c r="D44" s="168">
        <f>★波及効果計算ｼｰﾄ!D44</f>
        <v>0</v>
      </c>
      <c r="E44" s="168">
        <f>★波及効果計算ｼｰﾄ!E44</f>
        <v>0</v>
      </c>
      <c r="F44" s="168">
        <f>★波及効果計算ｼｰﾄ!F44</f>
        <v>0</v>
      </c>
      <c r="G44" s="169">
        <f>★波及効果計算ｼｰﾄ!G44</f>
        <v>0</v>
      </c>
      <c r="H44" s="168">
        <f>★波及効果計算ｼｰﾄ!H44</f>
        <v>0</v>
      </c>
      <c r="I44" s="170">
        <f>★波及効果計算ｼｰﾄ!I44</f>
        <v>0</v>
      </c>
    </row>
    <row r="45" spans="2:9" s="143" customFormat="1" ht="18.75" customHeight="1">
      <c r="B45" s="166" t="s">
        <v>532</v>
      </c>
      <c r="C45" s="167" t="s">
        <v>143</v>
      </c>
      <c r="D45" s="168">
        <f>★波及効果計算ｼｰﾄ!D45</f>
        <v>0</v>
      </c>
      <c r="E45" s="168">
        <f>★波及効果計算ｼｰﾄ!E45</f>
        <v>0</v>
      </c>
      <c r="F45" s="168">
        <f>★波及効果計算ｼｰﾄ!F45</f>
        <v>0</v>
      </c>
      <c r="G45" s="169">
        <f>★波及効果計算ｼｰﾄ!G45</f>
        <v>0</v>
      </c>
      <c r="H45" s="168">
        <f>★波及効果計算ｼｰﾄ!H45</f>
        <v>0</v>
      </c>
      <c r="I45" s="170">
        <f>★波及効果計算ｼｰﾄ!I45</f>
        <v>0</v>
      </c>
    </row>
    <row r="46" spans="2:9" s="143" customFormat="1" ht="18.75" customHeight="1">
      <c r="B46" s="166" t="s">
        <v>31</v>
      </c>
      <c r="C46" s="167" t="s">
        <v>23</v>
      </c>
      <c r="D46" s="168">
        <f>★波及効果計算ｼｰﾄ!D46</f>
        <v>0</v>
      </c>
      <c r="E46" s="168">
        <f>★波及効果計算ｼｰﾄ!E46</f>
        <v>0</v>
      </c>
      <c r="F46" s="168">
        <f>★波及効果計算ｼｰﾄ!F46</f>
        <v>0</v>
      </c>
      <c r="G46" s="169">
        <f>★波及効果計算ｼｰﾄ!G46</f>
        <v>0</v>
      </c>
      <c r="H46" s="168">
        <f>★波及効果計算ｼｰﾄ!H46</f>
        <v>0</v>
      </c>
      <c r="I46" s="170">
        <f>★波及効果計算ｼｰﾄ!I46</f>
        <v>0</v>
      </c>
    </row>
    <row r="47" spans="2:9" s="143" customFormat="1" ht="18.75" customHeight="1">
      <c r="B47" s="172"/>
      <c r="C47" s="173" t="s">
        <v>60</v>
      </c>
      <c r="D47" s="174">
        <f>★波及効果計算ｼｰﾄ!D47</f>
        <v>0</v>
      </c>
      <c r="E47" s="174">
        <f>★波及効果計算ｼｰﾄ!E47</f>
        <v>0</v>
      </c>
      <c r="F47" s="174">
        <f>★波及効果計算ｼｰﾄ!F47</f>
        <v>0</v>
      </c>
      <c r="G47" s="175">
        <f>★波及効果計算ｼｰﾄ!G47</f>
        <v>0</v>
      </c>
      <c r="H47" s="174">
        <f>★波及効果計算ｼｰﾄ!H47</f>
        <v>0</v>
      </c>
      <c r="I47" s="176">
        <f>★波及効果計算ｼｰﾄ!I47</f>
        <v>0</v>
      </c>
    </row>
    <row r="49" spans="2:10" ht="18.75" customHeight="1">
      <c r="B49" s="146"/>
      <c r="C49" s="147"/>
      <c r="D49" s="1257" t="s">
        <v>144</v>
      </c>
      <c r="E49" s="1257"/>
      <c r="F49" s="1257"/>
      <c r="G49" s="1260" t="s">
        <v>145</v>
      </c>
      <c r="H49" s="1262" t="s">
        <v>146</v>
      </c>
      <c r="I49" s="1262" t="s">
        <v>237</v>
      </c>
      <c r="J49" s="1255" t="s">
        <v>238</v>
      </c>
    </row>
    <row r="50" spans="2:10" ht="36" customHeight="1">
      <c r="B50" s="148"/>
      <c r="C50" s="149"/>
      <c r="D50" s="150" t="s">
        <v>147</v>
      </c>
      <c r="E50" s="150" t="s">
        <v>148</v>
      </c>
      <c r="F50" s="150" t="s">
        <v>149</v>
      </c>
      <c r="G50" s="1261"/>
      <c r="H50" s="1263"/>
      <c r="I50" s="1263"/>
      <c r="J50" s="1256"/>
    </row>
    <row r="51" spans="2:10" ht="18.75" customHeight="1">
      <c r="B51" s="1251" t="s">
        <v>58</v>
      </c>
      <c r="C51" s="1252"/>
      <c r="D51" s="153" t="s">
        <v>231</v>
      </c>
      <c r="E51" s="153" t="s">
        <v>232</v>
      </c>
      <c r="F51" s="153" t="s">
        <v>233</v>
      </c>
      <c r="G51" s="177" t="s">
        <v>239</v>
      </c>
      <c r="H51" s="153" t="s">
        <v>240</v>
      </c>
      <c r="I51" s="153" t="s">
        <v>241</v>
      </c>
      <c r="J51" s="155" t="s">
        <v>242</v>
      </c>
    </row>
    <row r="52" spans="2:10" ht="18.75" customHeight="1">
      <c r="B52" s="1258" t="s">
        <v>77</v>
      </c>
      <c r="C52" s="1259"/>
      <c r="D52" s="157" t="s">
        <v>234</v>
      </c>
      <c r="E52" s="157" t="s">
        <v>235</v>
      </c>
      <c r="F52" s="157" t="s">
        <v>236</v>
      </c>
      <c r="G52" s="178" t="s">
        <v>243</v>
      </c>
      <c r="H52" s="179" t="s">
        <v>244</v>
      </c>
      <c r="I52" s="179" t="s">
        <v>245</v>
      </c>
      <c r="J52" s="180" t="s">
        <v>246</v>
      </c>
    </row>
    <row r="53" spans="2:10" ht="18.75" customHeight="1">
      <c r="B53" s="161" t="s">
        <v>1</v>
      </c>
      <c r="C53" s="162" t="s">
        <v>16</v>
      </c>
      <c r="D53" s="163">
        <f>★波及効果計算ｼｰﾄ!J8</f>
        <v>0</v>
      </c>
      <c r="E53" s="163">
        <f>★波及効果計算ｼｰﾄ!K8</f>
        <v>0</v>
      </c>
      <c r="F53" s="163">
        <f>★波及効果計算ｼｰﾄ!L8</f>
        <v>0</v>
      </c>
      <c r="G53" s="1265"/>
      <c r="H53" s="1265"/>
      <c r="I53" s="168">
        <f>★波及効果計算ｼｰﾄ!O8</f>
        <v>0</v>
      </c>
      <c r="J53" s="170">
        <f>★波及効果計算ｼｰﾄ!P8</f>
        <v>0</v>
      </c>
    </row>
    <row r="54" spans="2:10" ht="18.75" customHeight="1">
      <c r="B54" s="166" t="s">
        <v>2</v>
      </c>
      <c r="C54" s="167" t="s">
        <v>885</v>
      </c>
      <c r="D54" s="168">
        <f>★波及効果計算ｼｰﾄ!J9</f>
        <v>0</v>
      </c>
      <c r="E54" s="168">
        <f>★波及効果計算ｼｰﾄ!K9</f>
        <v>0</v>
      </c>
      <c r="F54" s="168">
        <f>★波及効果計算ｼｰﾄ!L9</f>
        <v>0</v>
      </c>
      <c r="G54" s="1266"/>
      <c r="H54" s="1266"/>
      <c r="I54" s="168">
        <f>★波及効果計算ｼｰﾄ!O9</f>
        <v>0</v>
      </c>
      <c r="J54" s="170">
        <f>★波及効果計算ｼｰﾄ!P9</f>
        <v>0</v>
      </c>
    </row>
    <row r="55" spans="2:10" ht="18.75" customHeight="1">
      <c r="B55" s="166" t="s">
        <v>3</v>
      </c>
      <c r="C55" s="167" t="s">
        <v>886</v>
      </c>
      <c r="D55" s="168">
        <f>★波及効果計算ｼｰﾄ!J10</f>
        <v>0</v>
      </c>
      <c r="E55" s="168">
        <f>★波及効果計算ｼｰﾄ!K10</f>
        <v>0</v>
      </c>
      <c r="F55" s="168">
        <f>★波及効果計算ｼｰﾄ!L10</f>
        <v>0</v>
      </c>
      <c r="G55" s="1266"/>
      <c r="H55" s="1266"/>
      <c r="I55" s="168">
        <f>★波及効果計算ｼｰﾄ!O10</f>
        <v>0</v>
      </c>
      <c r="J55" s="170">
        <f>★波及効果計算ｼｰﾄ!P10</f>
        <v>0</v>
      </c>
    </row>
    <row r="56" spans="2:10" ht="18.75" customHeight="1">
      <c r="B56" s="166" t="s">
        <v>4</v>
      </c>
      <c r="C56" s="167" t="s">
        <v>17</v>
      </c>
      <c r="D56" s="168">
        <f>★波及効果計算ｼｰﾄ!J11</f>
        <v>0</v>
      </c>
      <c r="E56" s="168">
        <f>★波及効果計算ｼｰﾄ!K11</f>
        <v>0</v>
      </c>
      <c r="F56" s="168">
        <f>★波及効果計算ｼｰﾄ!L11</f>
        <v>0</v>
      </c>
      <c r="G56" s="1266"/>
      <c r="H56" s="1266"/>
      <c r="I56" s="168">
        <f>★波及効果計算ｼｰﾄ!O11</f>
        <v>0</v>
      </c>
      <c r="J56" s="170">
        <f>★波及効果計算ｼｰﾄ!P11</f>
        <v>0</v>
      </c>
    </row>
    <row r="57" spans="2:10" ht="18.75" customHeight="1">
      <c r="B57" s="166" t="s">
        <v>5</v>
      </c>
      <c r="C57" s="167" t="s">
        <v>521</v>
      </c>
      <c r="D57" s="168">
        <f>★波及効果計算ｼｰﾄ!J12</f>
        <v>0</v>
      </c>
      <c r="E57" s="168">
        <f>★波及効果計算ｼｰﾄ!K12</f>
        <v>0</v>
      </c>
      <c r="F57" s="168">
        <f>★波及効果計算ｼｰﾄ!L12</f>
        <v>0</v>
      </c>
      <c r="G57" s="1266"/>
      <c r="H57" s="1266"/>
      <c r="I57" s="168">
        <f>★波及効果計算ｼｰﾄ!O12</f>
        <v>0</v>
      </c>
      <c r="J57" s="170">
        <f>★波及効果計算ｼｰﾄ!P12</f>
        <v>0</v>
      </c>
    </row>
    <row r="58" spans="2:10" ht="18.75" customHeight="1">
      <c r="B58" s="166" t="s">
        <v>6</v>
      </c>
      <c r="C58" s="167" t="s">
        <v>135</v>
      </c>
      <c r="D58" s="168">
        <f>★波及効果計算ｼｰﾄ!J13</f>
        <v>0</v>
      </c>
      <c r="E58" s="168">
        <f>★波及効果計算ｼｰﾄ!K13</f>
        <v>0</v>
      </c>
      <c r="F58" s="168">
        <f>★波及効果計算ｼｰﾄ!L13</f>
        <v>0</v>
      </c>
      <c r="G58" s="1266"/>
      <c r="H58" s="1266"/>
      <c r="I58" s="168">
        <f>★波及効果計算ｼｰﾄ!O13</f>
        <v>0</v>
      </c>
      <c r="J58" s="170">
        <f>★波及効果計算ｼｰﾄ!P13</f>
        <v>0</v>
      </c>
    </row>
    <row r="59" spans="2:10" ht="18.75" customHeight="1">
      <c r="B59" s="166" t="s">
        <v>7</v>
      </c>
      <c r="C59" s="171" t="s">
        <v>108</v>
      </c>
      <c r="D59" s="168">
        <f>★波及効果計算ｼｰﾄ!J14</f>
        <v>0</v>
      </c>
      <c r="E59" s="168">
        <f>★波及効果計算ｼｰﾄ!K14</f>
        <v>0</v>
      </c>
      <c r="F59" s="168">
        <f>★波及効果計算ｼｰﾄ!L14</f>
        <v>0</v>
      </c>
      <c r="G59" s="1266"/>
      <c r="H59" s="1266"/>
      <c r="I59" s="168">
        <f>★波及効果計算ｼｰﾄ!O14</f>
        <v>0</v>
      </c>
      <c r="J59" s="170">
        <f>★波及効果計算ｼｰﾄ!P14</f>
        <v>0</v>
      </c>
    </row>
    <row r="60" spans="2:10" ht="18.75" customHeight="1">
      <c r="B60" s="166" t="s">
        <v>8</v>
      </c>
      <c r="C60" s="167" t="s">
        <v>136</v>
      </c>
      <c r="D60" s="168">
        <f>★波及効果計算ｼｰﾄ!J15</f>
        <v>0</v>
      </c>
      <c r="E60" s="168">
        <f>★波及効果計算ｼｰﾄ!K15</f>
        <v>0</v>
      </c>
      <c r="F60" s="168">
        <f>★波及効果計算ｼｰﾄ!L15</f>
        <v>0</v>
      </c>
      <c r="G60" s="1266"/>
      <c r="H60" s="1266"/>
      <c r="I60" s="168">
        <f>★波及効果計算ｼｰﾄ!O15</f>
        <v>0</v>
      </c>
      <c r="J60" s="170">
        <f>★波及効果計算ｼｰﾄ!P15</f>
        <v>0</v>
      </c>
    </row>
    <row r="61" spans="2:10" ht="18.75" customHeight="1">
      <c r="B61" s="166" t="s">
        <v>9</v>
      </c>
      <c r="C61" s="171" t="s">
        <v>306</v>
      </c>
      <c r="D61" s="168">
        <f>★波及効果計算ｼｰﾄ!J16</f>
        <v>0</v>
      </c>
      <c r="E61" s="168">
        <f>★波及効果計算ｼｰﾄ!K16</f>
        <v>0</v>
      </c>
      <c r="F61" s="168">
        <f>★波及効果計算ｼｰﾄ!L16</f>
        <v>0</v>
      </c>
      <c r="G61" s="1266"/>
      <c r="H61" s="1266"/>
      <c r="I61" s="168">
        <f>★波及効果計算ｼｰﾄ!O16</f>
        <v>0</v>
      </c>
      <c r="J61" s="170">
        <f>★波及効果計算ｼｰﾄ!P16</f>
        <v>0</v>
      </c>
    </row>
    <row r="62" spans="2:10" ht="18.75" customHeight="1">
      <c r="B62" s="166" t="s">
        <v>10</v>
      </c>
      <c r="C62" s="171" t="s">
        <v>576</v>
      </c>
      <c r="D62" s="168">
        <f>★波及効果計算ｼｰﾄ!J17</f>
        <v>0</v>
      </c>
      <c r="E62" s="168">
        <f>★波及効果計算ｼｰﾄ!K17</f>
        <v>0</v>
      </c>
      <c r="F62" s="168">
        <f>★波及効果計算ｼｰﾄ!L17</f>
        <v>0</v>
      </c>
      <c r="G62" s="1266"/>
      <c r="H62" s="1266"/>
      <c r="I62" s="168">
        <f>★波及効果計算ｼｰﾄ!O17</f>
        <v>0</v>
      </c>
      <c r="J62" s="170">
        <f>★波及効果計算ｼｰﾄ!P17</f>
        <v>0</v>
      </c>
    </row>
    <row r="63" spans="2:10" ht="18.75" customHeight="1">
      <c r="B63" s="166" t="s">
        <v>11</v>
      </c>
      <c r="C63" s="167" t="s">
        <v>307</v>
      </c>
      <c r="D63" s="168">
        <f>★波及効果計算ｼｰﾄ!J18</f>
        <v>0</v>
      </c>
      <c r="E63" s="168">
        <f>★波及効果計算ｼｰﾄ!K18</f>
        <v>0</v>
      </c>
      <c r="F63" s="168">
        <f>★波及効果計算ｼｰﾄ!L18</f>
        <v>0</v>
      </c>
      <c r="G63" s="1266"/>
      <c r="H63" s="1266"/>
      <c r="I63" s="168">
        <f>★波及効果計算ｼｰﾄ!O18</f>
        <v>0</v>
      </c>
      <c r="J63" s="170">
        <f>★波及効果計算ｼｰﾄ!P18</f>
        <v>0</v>
      </c>
    </row>
    <row r="64" spans="2:10" ht="18.75" customHeight="1">
      <c r="B64" s="166" t="s">
        <v>12</v>
      </c>
      <c r="C64" s="167" t="s">
        <v>137</v>
      </c>
      <c r="D64" s="168">
        <f>★波及効果計算ｼｰﾄ!J19</f>
        <v>0</v>
      </c>
      <c r="E64" s="168">
        <f>★波及効果計算ｼｰﾄ!K19</f>
        <v>0</v>
      </c>
      <c r="F64" s="168">
        <f>★波及効果計算ｼｰﾄ!L19</f>
        <v>0</v>
      </c>
      <c r="G64" s="1266"/>
      <c r="H64" s="1266"/>
      <c r="I64" s="168">
        <f>★波及効果計算ｼｰﾄ!O19</f>
        <v>0</v>
      </c>
      <c r="J64" s="170">
        <f>★波及効果計算ｼｰﾄ!P19</f>
        <v>0</v>
      </c>
    </row>
    <row r="65" spans="2:10" ht="18.75" customHeight="1">
      <c r="B65" s="166" t="s">
        <v>13</v>
      </c>
      <c r="C65" s="167" t="s">
        <v>138</v>
      </c>
      <c r="D65" s="168">
        <f>★波及効果計算ｼｰﾄ!J20</f>
        <v>0</v>
      </c>
      <c r="E65" s="168">
        <f>★波及効果計算ｼｰﾄ!K20</f>
        <v>0</v>
      </c>
      <c r="F65" s="168">
        <f>★波及効果計算ｼｰﾄ!L20</f>
        <v>0</v>
      </c>
      <c r="G65" s="1266"/>
      <c r="H65" s="1266"/>
      <c r="I65" s="168">
        <f>★波及効果計算ｼｰﾄ!O20</f>
        <v>0</v>
      </c>
      <c r="J65" s="170">
        <f>★波及効果計算ｼｰﾄ!P20</f>
        <v>0</v>
      </c>
    </row>
    <row r="66" spans="2:10" ht="18.75" customHeight="1">
      <c r="B66" s="166" t="s">
        <v>14</v>
      </c>
      <c r="C66" s="167" t="s">
        <v>139</v>
      </c>
      <c r="D66" s="168">
        <f>★波及効果計算ｼｰﾄ!J21</f>
        <v>0</v>
      </c>
      <c r="E66" s="168">
        <f>★波及効果計算ｼｰﾄ!K21</f>
        <v>0</v>
      </c>
      <c r="F66" s="168">
        <f>★波及効果計算ｼｰﾄ!L21</f>
        <v>0</v>
      </c>
      <c r="G66" s="1266"/>
      <c r="H66" s="1266"/>
      <c r="I66" s="168">
        <f>★波及効果計算ｼｰﾄ!O21</f>
        <v>0</v>
      </c>
      <c r="J66" s="170">
        <f>★波及効果計算ｼｰﾄ!P21</f>
        <v>0</v>
      </c>
    </row>
    <row r="67" spans="2:10" ht="18.75" customHeight="1">
      <c r="B67" s="166" t="s">
        <v>28</v>
      </c>
      <c r="C67" s="167" t="s">
        <v>522</v>
      </c>
      <c r="D67" s="168">
        <f>★波及効果計算ｼｰﾄ!J22</f>
        <v>0</v>
      </c>
      <c r="E67" s="168">
        <f>★波及効果計算ｼｰﾄ!K22</f>
        <v>0</v>
      </c>
      <c r="F67" s="168">
        <f>★波及効果計算ｼｰﾄ!L22</f>
        <v>0</v>
      </c>
      <c r="G67" s="1266"/>
      <c r="H67" s="1266"/>
      <c r="I67" s="168">
        <f>★波及効果計算ｼｰﾄ!O22</f>
        <v>0</v>
      </c>
      <c r="J67" s="170">
        <f>★波及効果計算ｼｰﾄ!P22</f>
        <v>0</v>
      </c>
    </row>
    <row r="68" spans="2:10" ht="18.75" customHeight="1">
      <c r="B68" s="166" t="s">
        <v>109</v>
      </c>
      <c r="C68" s="167" t="s">
        <v>523</v>
      </c>
      <c r="D68" s="168">
        <f>★波及効果計算ｼｰﾄ!J23</f>
        <v>0</v>
      </c>
      <c r="E68" s="168">
        <f>★波及効果計算ｼｰﾄ!K23</f>
        <v>0</v>
      </c>
      <c r="F68" s="168">
        <f>★波及効果計算ｼｰﾄ!L23</f>
        <v>0</v>
      </c>
      <c r="G68" s="1266"/>
      <c r="H68" s="1266"/>
      <c r="I68" s="168">
        <f>★波及効果計算ｼｰﾄ!O23</f>
        <v>0</v>
      </c>
      <c r="J68" s="170">
        <f>★波及効果計算ｼｰﾄ!P23</f>
        <v>0</v>
      </c>
    </row>
    <row r="69" spans="2:10" ht="18.75" customHeight="1">
      <c r="B69" s="166" t="s">
        <v>110</v>
      </c>
      <c r="C69" s="167" t="s">
        <v>524</v>
      </c>
      <c r="D69" s="168">
        <f>★波及効果計算ｼｰﾄ!J24</f>
        <v>0</v>
      </c>
      <c r="E69" s="168">
        <f>★波及効果計算ｼｰﾄ!K24</f>
        <v>0</v>
      </c>
      <c r="F69" s="168">
        <f>★波及効果計算ｼｰﾄ!L24</f>
        <v>0</v>
      </c>
      <c r="G69" s="1266"/>
      <c r="H69" s="1266"/>
      <c r="I69" s="168">
        <f>★波及効果計算ｼｰﾄ!O24</f>
        <v>0</v>
      </c>
      <c r="J69" s="170">
        <f>★波及効果計算ｼｰﾄ!P24</f>
        <v>0</v>
      </c>
    </row>
    <row r="70" spans="2:10" ht="18.75" customHeight="1">
      <c r="B70" s="166" t="s">
        <v>111</v>
      </c>
      <c r="C70" s="167" t="s">
        <v>525</v>
      </c>
      <c r="D70" s="168">
        <f>★波及効果計算ｼｰﾄ!J25</f>
        <v>0</v>
      </c>
      <c r="E70" s="168">
        <f>★波及効果計算ｼｰﾄ!K25</f>
        <v>0</v>
      </c>
      <c r="F70" s="168">
        <f>★波及効果計算ｼｰﾄ!L25</f>
        <v>0</v>
      </c>
      <c r="G70" s="1266"/>
      <c r="H70" s="1266"/>
      <c r="I70" s="168">
        <f>★波及効果計算ｼｰﾄ!O25</f>
        <v>0</v>
      </c>
      <c r="J70" s="170">
        <f>★波及効果計算ｼｰﾄ!P25</f>
        <v>0</v>
      </c>
    </row>
    <row r="71" spans="2:10" ht="18.75" customHeight="1">
      <c r="B71" s="166" t="s">
        <v>113</v>
      </c>
      <c r="C71" s="167" t="s">
        <v>526</v>
      </c>
      <c r="D71" s="168">
        <f>★波及効果計算ｼｰﾄ!J26</f>
        <v>0</v>
      </c>
      <c r="E71" s="168">
        <f>★波及効果計算ｼｰﾄ!K26</f>
        <v>0</v>
      </c>
      <c r="F71" s="168">
        <f>★波及効果計算ｼｰﾄ!L26</f>
        <v>0</v>
      </c>
      <c r="G71" s="1266"/>
      <c r="H71" s="1266"/>
      <c r="I71" s="168">
        <f>★波及効果計算ｼｰﾄ!O26</f>
        <v>0</v>
      </c>
      <c r="J71" s="170">
        <f>★波及効果計算ｼｰﾄ!P26</f>
        <v>0</v>
      </c>
    </row>
    <row r="72" spans="2:10" ht="18.75" customHeight="1">
      <c r="B72" s="166" t="s">
        <v>114</v>
      </c>
      <c r="C72" s="167" t="s">
        <v>577</v>
      </c>
      <c r="D72" s="168">
        <f>★波及効果計算ｼｰﾄ!J27</f>
        <v>0</v>
      </c>
      <c r="E72" s="168">
        <f>★波及効果計算ｼｰﾄ!K27</f>
        <v>0</v>
      </c>
      <c r="F72" s="168">
        <f>★波及効果計算ｼｰﾄ!L27</f>
        <v>0</v>
      </c>
      <c r="G72" s="1266"/>
      <c r="H72" s="1266"/>
      <c r="I72" s="168">
        <f>★波及効果計算ｼｰﾄ!O27</f>
        <v>0</v>
      </c>
      <c r="J72" s="170">
        <f>★波及効果計算ｼｰﾄ!P27</f>
        <v>0</v>
      </c>
    </row>
    <row r="73" spans="2:10" ht="18.75" customHeight="1">
      <c r="B73" s="166" t="s">
        <v>115</v>
      </c>
      <c r="C73" s="167" t="s">
        <v>140</v>
      </c>
      <c r="D73" s="168">
        <f>★波及効果計算ｼｰﾄ!J28</f>
        <v>0</v>
      </c>
      <c r="E73" s="168">
        <f>★波及効果計算ｼｰﾄ!K28</f>
        <v>0</v>
      </c>
      <c r="F73" s="168">
        <f>★波及効果計算ｼｰﾄ!L28</f>
        <v>0</v>
      </c>
      <c r="G73" s="1266"/>
      <c r="H73" s="1266"/>
      <c r="I73" s="168">
        <f>★波及効果計算ｼｰﾄ!O28</f>
        <v>0</v>
      </c>
      <c r="J73" s="170">
        <f>★波及効果計算ｼｰﾄ!P28</f>
        <v>0</v>
      </c>
    </row>
    <row r="74" spans="2:10" ht="18.75" customHeight="1">
      <c r="B74" s="166" t="s">
        <v>116</v>
      </c>
      <c r="C74" s="167" t="s">
        <v>112</v>
      </c>
      <c r="D74" s="168">
        <f>★波及効果計算ｼｰﾄ!J29</f>
        <v>0</v>
      </c>
      <c r="E74" s="168">
        <f>★波及効果計算ｼｰﾄ!K29</f>
        <v>0</v>
      </c>
      <c r="F74" s="168">
        <f>★波及効果計算ｼｰﾄ!L29</f>
        <v>0</v>
      </c>
      <c r="G74" s="1266"/>
      <c r="H74" s="1266"/>
      <c r="I74" s="168">
        <f>★波及効果計算ｼｰﾄ!O29</f>
        <v>0</v>
      </c>
      <c r="J74" s="170">
        <f>★波及効果計算ｼｰﾄ!P29</f>
        <v>0</v>
      </c>
    </row>
    <row r="75" spans="2:10" ht="18.75" customHeight="1">
      <c r="B75" s="166" t="s">
        <v>117</v>
      </c>
      <c r="C75" s="167" t="s">
        <v>18</v>
      </c>
      <c r="D75" s="168">
        <f>★波及効果計算ｼｰﾄ!J30</f>
        <v>0</v>
      </c>
      <c r="E75" s="168">
        <f>★波及効果計算ｼｰﾄ!K30</f>
        <v>0</v>
      </c>
      <c r="F75" s="168">
        <f>★波及効果計算ｼｰﾄ!L30</f>
        <v>0</v>
      </c>
      <c r="G75" s="1266"/>
      <c r="H75" s="1266"/>
      <c r="I75" s="168">
        <f>★波及効果計算ｼｰﾄ!O30</f>
        <v>0</v>
      </c>
      <c r="J75" s="170">
        <f>★波及効果計算ｼｰﾄ!P30</f>
        <v>0</v>
      </c>
    </row>
    <row r="76" spans="2:10" ht="18.75" customHeight="1">
      <c r="B76" s="166" t="s">
        <v>118</v>
      </c>
      <c r="C76" s="167" t="s">
        <v>141</v>
      </c>
      <c r="D76" s="168">
        <f>★波及効果計算ｼｰﾄ!J31</f>
        <v>0</v>
      </c>
      <c r="E76" s="168">
        <f>★波及効果計算ｼｰﾄ!K31</f>
        <v>0</v>
      </c>
      <c r="F76" s="168">
        <f>★波及効果計算ｼｰﾄ!L31</f>
        <v>0</v>
      </c>
      <c r="G76" s="1266"/>
      <c r="H76" s="1266"/>
      <c r="I76" s="168">
        <f>★波及効果計算ｼｰﾄ!O31</f>
        <v>0</v>
      </c>
      <c r="J76" s="170">
        <f>★波及効果計算ｼｰﾄ!P31</f>
        <v>0</v>
      </c>
    </row>
    <row r="77" spans="2:10" ht="18.75" customHeight="1">
      <c r="B77" s="166" t="s">
        <v>119</v>
      </c>
      <c r="C77" s="167" t="s">
        <v>527</v>
      </c>
      <c r="D77" s="168">
        <f>★波及効果計算ｼｰﾄ!J32</f>
        <v>0</v>
      </c>
      <c r="E77" s="168">
        <f>★波及効果計算ｼｰﾄ!K32</f>
        <v>0</v>
      </c>
      <c r="F77" s="168">
        <f>★波及効果計算ｼｰﾄ!L32</f>
        <v>0</v>
      </c>
      <c r="G77" s="1266"/>
      <c r="H77" s="1266"/>
      <c r="I77" s="168">
        <f>★波及効果計算ｼｰﾄ!O32</f>
        <v>0</v>
      </c>
      <c r="J77" s="170">
        <f>★波及効果計算ｼｰﾄ!P32</f>
        <v>0</v>
      </c>
    </row>
    <row r="78" spans="2:10" ht="18.75" customHeight="1">
      <c r="B78" s="166" t="s">
        <v>120</v>
      </c>
      <c r="C78" s="167" t="s">
        <v>528</v>
      </c>
      <c r="D78" s="168">
        <f>★波及効果計算ｼｰﾄ!J33</f>
        <v>0</v>
      </c>
      <c r="E78" s="168">
        <f>★波及効果計算ｼｰﾄ!K33</f>
        <v>0</v>
      </c>
      <c r="F78" s="168">
        <f>★波及効果計算ｼｰﾄ!L33</f>
        <v>0</v>
      </c>
      <c r="G78" s="1266"/>
      <c r="H78" s="1266"/>
      <c r="I78" s="168">
        <f>★波及効果計算ｼｰﾄ!O33</f>
        <v>0</v>
      </c>
      <c r="J78" s="170">
        <f>★波及効果計算ｼｰﾄ!P33</f>
        <v>0</v>
      </c>
    </row>
    <row r="79" spans="2:10" ht="18.75" customHeight="1">
      <c r="B79" s="166" t="s">
        <v>121</v>
      </c>
      <c r="C79" s="167" t="s">
        <v>19</v>
      </c>
      <c r="D79" s="168">
        <f>★波及効果計算ｼｰﾄ!J34</f>
        <v>0</v>
      </c>
      <c r="E79" s="168">
        <f>★波及効果計算ｼｰﾄ!K34</f>
        <v>0</v>
      </c>
      <c r="F79" s="168">
        <f>★波及効果計算ｼｰﾄ!L34</f>
        <v>0</v>
      </c>
      <c r="G79" s="1266"/>
      <c r="H79" s="1266"/>
      <c r="I79" s="168">
        <f>★波及効果計算ｼｰﾄ!O34</f>
        <v>0</v>
      </c>
      <c r="J79" s="170">
        <f>★波及効果計算ｼｰﾄ!P34</f>
        <v>0</v>
      </c>
    </row>
    <row r="80" spans="2:10" ht="18.75" customHeight="1">
      <c r="B80" s="166" t="s">
        <v>122</v>
      </c>
      <c r="C80" s="167" t="s">
        <v>20</v>
      </c>
      <c r="D80" s="168">
        <f>★波及効果計算ｼｰﾄ!J35</f>
        <v>0</v>
      </c>
      <c r="E80" s="168">
        <f>★波及効果計算ｼｰﾄ!K35</f>
        <v>0</v>
      </c>
      <c r="F80" s="168">
        <f>★波及効果計算ｼｰﾄ!L35</f>
        <v>0</v>
      </c>
      <c r="G80" s="1266"/>
      <c r="H80" s="1266"/>
      <c r="I80" s="168">
        <f>★波及効果計算ｼｰﾄ!O35</f>
        <v>0</v>
      </c>
      <c r="J80" s="170">
        <f>★波及効果計算ｼｰﾄ!P35</f>
        <v>0</v>
      </c>
    </row>
    <row r="81" spans="2:10" ht="18.75" customHeight="1">
      <c r="B81" s="166" t="s">
        <v>123</v>
      </c>
      <c r="C81" s="167" t="s">
        <v>21</v>
      </c>
      <c r="D81" s="168">
        <f>★波及効果計算ｼｰﾄ!J36</f>
        <v>0</v>
      </c>
      <c r="E81" s="168">
        <f>★波及効果計算ｼｰﾄ!K36</f>
        <v>0</v>
      </c>
      <c r="F81" s="168">
        <f>★波及効果計算ｼｰﾄ!L36</f>
        <v>0</v>
      </c>
      <c r="G81" s="1266"/>
      <c r="H81" s="1266"/>
      <c r="I81" s="168">
        <f>★波及効果計算ｼｰﾄ!O36</f>
        <v>0</v>
      </c>
      <c r="J81" s="170">
        <f>★波及効果計算ｼｰﾄ!P36</f>
        <v>0</v>
      </c>
    </row>
    <row r="82" spans="2:10" ht="18.75" customHeight="1">
      <c r="B82" s="166" t="s">
        <v>124</v>
      </c>
      <c r="C82" s="167" t="s">
        <v>529</v>
      </c>
      <c r="D82" s="168">
        <f>★波及効果計算ｼｰﾄ!J37</f>
        <v>0</v>
      </c>
      <c r="E82" s="168">
        <f>★波及効果計算ｼｰﾄ!K37</f>
        <v>0</v>
      </c>
      <c r="F82" s="168">
        <f>★波及効果計算ｼｰﾄ!L37</f>
        <v>0</v>
      </c>
      <c r="G82" s="1266"/>
      <c r="H82" s="1266"/>
      <c r="I82" s="168">
        <f>★波及効果計算ｼｰﾄ!O37</f>
        <v>0</v>
      </c>
      <c r="J82" s="170">
        <f>★波及効果計算ｼｰﾄ!P37</f>
        <v>0</v>
      </c>
    </row>
    <row r="83" spans="2:10" ht="18.75" customHeight="1">
      <c r="B83" s="166" t="s">
        <v>125</v>
      </c>
      <c r="C83" s="167" t="s">
        <v>530</v>
      </c>
      <c r="D83" s="168">
        <f>★波及効果計算ｼｰﾄ!J38</f>
        <v>0</v>
      </c>
      <c r="E83" s="168">
        <f>★波及効果計算ｼｰﾄ!K38</f>
        <v>0</v>
      </c>
      <c r="F83" s="168">
        <f>★波及効果計算ｼｰﾄ!L38</f>
        <v>0</v>
      </c>
      <c r="G83" s="1266"/>
      <c r="H83" s="1266"/>
      <c r="I83" s="168">
        <f>★波及効果計算ｼｰﾄ!O38</f>
        <v>0</v>
      </c>
      <c r="J83" s="170">
        <f>★波及効果計算ｼｰﾄ!P38</f>
        <v>0</v>
      </c>
    </row>
    <row r="84" spans="2:10" ht="18.75" customHeight="1">
      <c r="B84" s="166" t="s">
        <v>127</v>
      </c>
      <c r="C84" s="167" t="s">
        <v>22</v>
      </c>
      <c r="D84" s="168">
        <f>★波及効果計算ｼｰﾄ!J39</f>
        <v>0</v>
      </c>
      <c r="E84" s="168">
        <f>★波及効果計算ｼｰﾄ!K39</f>
        <v>0</v>
      </c>
      <c r="F84" s="168">
        <f>★波及効果計算ｼｰﾄ!L39</f>
        <v>0</v>
      </c>
      <c r="G84" s="1266"/>
      <c r="H84" s="1266"/>
      <c r="I84" s="168">
        <f>★波及効果計算ｼｰﾄ!O39</f>
        <v>0</v>
      </c>
      <c r="J84" s="170">
        <f>★波及効果計算ｼｰﾄ!P39</f>
        <v>0</v>
      </c>
    </row>
    <row r="85" spans="2:10" ht="18.75" customHeight="1">
      <c r="B85" s="166" t="s">
        <v>129</v>
      </c>
      <c r="C85" s="167" t="s">
        <v>142</v>
      </c>
      <c r="D85" s="168">
        <f>★波及効果計算ｼｰﾄ!J40</f>
        <v>0</v>
      </c>
      <c r="E85" s="168">
        <f>★波及効果計算ｼｰﾄ!K40</f>
        <v>0</v>
      </c>
      <c r="F85" s="168">
        <f>★波及効果計算ｼｰﾄ!L40</f>
        <v>0</v>
      </c>
      <c r="G85" s="1266"/>
      <c r="H85" s="1266"/>
      <c r="I85" s="168">
        <f>★波及効果計算ｼｰﾄ!O40</f>
        <v>0</v>
      </c>
      <c r="J85" s="170">
        <f>★波及効果計算ｼｰﾄ!P40</f>
        <v>0</v>
      </c>
    </row>
    <row r="86" spans="2:10" ht="18.75" customHeight="1">
      <c r="B86" s="166" t="s">
        <v>130</v>
      </c>
      <c r="C86" s="167" t="s">
        <v>531</v>
      </c>
      <c r="D86" s="168">
        <f>★波及効果計算ｼｰﾄ!J41</f>
        <v>0</v>
      </c>
      <c r="E86" s="168">
        <f>★波及効果計算ｼｰﾄ!K41</f>
        <v>0</v>
      </c>
      <c r="F86" s="168">
        <f>★波及効果計算ｼｰﾄ!L41</f>
        <v>0</v>
      </c>
      <c r="G86" s="1266"/>
      <c r="H86" s="1266"/>
      <c r="I86" s="168">
        <f>★波及効果計算ｼｰﾄ!O41</f>
        <v>0</v>
      </c>
      <c r="J86" s="170">
        <f>★波及効果計算ｼｰﾄ!P41</f>
        <v>0</v>
      </c>
    </row>
    <row r="87" spans="2:10" ht="18.75" customHeight="1">
      <c r="B87" s="166" t="s">
        <v>15</v>
      </c>
      <c r="C87" s="167" t="s">
        <v>578</v>
      </c>
      <c r="D87" s="168">
        <f>★波及効果計算ｼｰﾄ!J42</f>
        <v>0</v>
      </c>
      <c r="E87" s="168">
        <f>★波及効果計算ｼｰﾄ!K42</f>
        <v>0</v>
      </c>
      <c r="F87" s="168">
        <f>★波及効果計算ｼｰﾄ!L42</f>
        <v>0</v>
      </c>
      <c r="G87" s="1266"/>
      <c r="H87" s="1266"/>
      <c r="I87" s="168">
        <f>★波及効果計算ｼｰﾄ!O42</f>
        <v>0</v>
      </c>
      <c r="J87" s="170">
        <f>★波及効果計算ｼｰﾄ!P42</f>
        <v>0</v>
      </c>
    </row>
    <row r="88" spans="2:10" ht="18.75" customHeight="1">
      <c r="B88" s="166" t="s">
        <v>308</v>
      </c>
      <c r="C88" s="167" t="s">
        <v>126</v>
      </c>
      <c r="D88" s="168">
        <f>★波及効果計算ｼｰﾄ!J43</f>
        <v>0</v>
      </c>
      <c r="E88" s="168">
        <f>★波及効果計算ｼｰﾄ!K43</f>
        <v>0</v>
      </c>
      <c r="F88" s="168">
        <f>★波及効果計算ｼｰﾄ!L43</f>
        <v>0</v>
      </c>
      <c r="G88" s="1266"/>
      <c r="H88" s="1266"/>
      <c r="I88" s="168">
        <f>★波及効果計算ｼｰﾄ!O43</f>
        <v>0</v>
      </c>
      <c r="J88" s="170">
        <f>★波及効果計算ｼｰﾄ!P43</f>
        <v>0</v>
      </c>
    </row>
    <row r="89" spans="2:10" ht="18.75" customHeight="1">
      <c r="B89" s="166" t="s">
        <v>29</v>
      </c>
      <c r="C89" s="167" t="s">
        <v>128</v>
      </c>
      <c r="D89" s="168">
        <f>★波及効果計算ｼｰﾄ!J44</f>
        <v>0</v>
      </c>
      <c r="E89" s="168">
        <f>★波及効果計算ｼｰﾄ!K44</f>
        <v>0</v>
      </c>
      <c r="F89" s="168">
        <f>★波及効果計算ｼｰﾄ!L44</f>
        <v>0</v>
      </c>
      <c r="G89" s="1266"/>
      <c r="H89" s="1266"/>
      <c r="I89" s="168">
        <f>★波及効果計算ｼｰﾄ!O44</f>
        <v>0</v>
      </c>
      <c r="J89" s="170">
        <f>★波及効果計算ｼｰﾄ!P44</f>
        <v>0</v>
      </c>
    </row>
    <row r="90" spans="2:10" ht="18.75" customHeight="1">
      <c r="B90" s="166" t="s">
        <v>532</v>
      </c>
      <c r="C90" s="167" t="s">
        <v>143</v>
      </c>
      <c r="D90" s="168">
        <f>★波及効果計算ｼｰﾄ!J45</f>
        <v>0</v>
      </c>
      <c r="E90" s="168">
        <f>★波及効果計算ｼｰﾄ!K45</f>
        <v>0</v>
      </c>
      <c r="F90" s="168">
        <f>★波及効果計算ｼｰﾄ!L45</f>
        <v>0</v>
      </c>
      <c r="G90" s="1266"/>
      <c r="H90" s="1266"/>
      <c r="I90" s="168">
        <f>★波及効果計算ｼｰﾄ!O45</f>
        <v>0</v>
      </c>
      <c r="J90" s="170">
        <f>★波及効果計算ｼｰﾄ!P45</f>
        <v>0</v>
      </c>
    </row>
    <row r="91" spans="2:10" ht="18.75" customHeight="1">
      <c r="B91" s="166" t="s">
        <v>31</v>
      </c>
      <c r="C91" s="167" t="s">
        <v>23</v>
      </c>
      <c r="D91" s="168">
        <f>★波及効果計算ｼｰﾄ!J46</f>
        <v>0</v>
      </c>
      <c r="E91" s="168">
        <f>★波及効果計算ｼｰﾄ!K46</f>
        <v>0</v>
      </c>
      <c r="F91" s="168">
        <f>★波及効果計算ｼｰﾄ!L46</f>
        <v>0</v>
      </c>
      <c r="G91" s="1267"/>
      <c r="H91" s="1267"/>
      <c r="I91" s="168">
        <f>★波及効果計算ｼｰﾄ!O46</f>
        <v>0</v>
      </c>
      <c r="J91" s="170">
        <f>★波及効果計算ｼｰﾄ!P46</f>
        <v>0</v>
      </c>
    </row>
    <row r="92" spans="2:10" ht="18.75" customHeight="1">
      <c r="B92" s="172"/>
      <c r="C92" s="173" t="s">
        <v>60</v>
      </c>
      <c r="D92" s="174">
        <f>★波及効果計算ｼｰﾄ!J47</f>
        <v>0</v>
      </c>
      <c r="E92" s="174">
        <f>★波及効果計算ｼｰﾄ!K47</f>
        <v>0</v>
      </c>
      <c r="F92" s="174">
        <f>★波及効果計算ｼｰﾄ!L47</f>
        <v>0</v>
      </c>
      <c r="G92" s="181">
        <f>★波及効果計算ｼｰﾄ!M47</f>
        <v>0</v>
      </c>
      <c r="H92" s="174">
        <f>★波及効果計算ｼｰﾄ!N47</f>
        <v>0</v>
      </c>
      <c r="I92" s="174">
        <f>★波及効果計算ｼｰﾄ!O47</f>
        <v>0</v>
      </c>
      <c r="J92" s="176">
        <f>★波及効果計算ｼｰﾄ!P47</f>
        <v>0</v>
      </c>
    </row>
    <row r="94" spans="2:10" ht="18.75" customHeight="1">
      <c r="B94" s="146"/>
      <c r="C94" s="147"/>
      <c r="D94" s="1257" t="s">
        <v>302</v>
      </c>
      <c r="E94" s="1257"/>
      <c r="F94" s="1257"/>
      <c r="G94" s="1257" t="s">
        <v>79</v>
      </c>
      <c r="H94" s="1257"/>
      <c r="I94" s="1264"/>
    </row>
    <row r="95" spans="2:10" ht="36" customHeight="1">
      <c r="B95" s="148"/>
      <c r="C95" s="149"/>
      <c r="D95" s="150" t="s">
        <v>57</v>
      </c>
      <c r="E95" s="150" t="s">
        <v>150</v>
      </c>
      <c r="F95" s="150" t="s">
        <v>151</v>
      </c>
      <c r="G95" s="150" t="s">
        <v>152</v>
      </c>
      <c r="H95" s="150" t="s">
        <v>153</v>
      </c>
      <c r="I95" s="182" t="s">
        <v>154</v>
      </c>
    </row>
    <row r="96" spans="2:10" ht="18.75" customHeight="1">
      <c r="B96" s="1251" t="s">
        <v>58</v>
      </c>
      <c r="C96" s="1252"/>
      <c r="D96" s="153" t="s">
        <v>247</v>
      </c>
      <c r="E96" s="153" t="s">
        <v>248</v>
      </c>
      <c r="F96" s="153" t="s">
        <v>249</v>
      </c>
      <c r="G96" s="153" t="s">
        <v>253</v>
      </c>
      <c r="H96" s="153" t="s">
        <v>254</v>
      </c>
      <c r="I96" s="155" t="s">
        <v>255</v>
      </c>
    </row>
    <row r="97" spans="2:9" ht="18.75" customHeight="1">
      <c r="B97" s="1253" t="s">
        <v>77</v>
      </c>
      <c r="C97" s="1254"/>
      <c r="D97" s="179" t="s">
        <v>250</v>
      </c>
      <c r="E97" s="179" t="s">
        <v>251</v>
      </c>
      <c r="F97" s="179" t="s">
        <v>252</v>
      </c>
      <c r="G97" s="179" t="s">
        <v>256</v>
      </c>
      <c r="H97" s="179" t="s">
        <v>257</v>
      </c>
      <c r="I97" s="180" t="s">
        <v>258</v>
      </c>
    </row>
    <row r="98" spans="2:9" ht="18.75" customHeight="1">
      <c r="B98" s="166" t="s">
        <v>1</v>
      </c>
      <c r="C98" s="167" t="s">
        <v>16</v>
      </c>
      <c r="D98" s="168">
        <f>★波及効果計算ｼｰﾄ!Q8</f>
        <v>0</v>
      </c>
      <c r="E98" s="168">
        <f>★波及効果計算ｼｰﾄ!R8</f>
        <v>0</v>
      </c>
      <c r="F98" s="168">
        <f>★波及効果計算ｼｰﾄ!S8</f>
        <v>0</v>
      </c>
      <c r="G98" s="183">
        <f>★波及効果計算ｼｰﾄ!T8</f>
        <v>0</v>
      </c>
      <c r="H98" s="168">
        <f>★波及効果計算ｼｰﾄ!U8</f>
        <v>0</v>
      </c>
      <c r="I98" s="170">
        <f>★波及効果計算ｼｰﾄ!V8</f>
        <v>0</v>
      </c>
    </row>
    <row r="99" spans="2:9" ht="18.75" customHeight="1">
      <c r="B99" s="166" t="s">
        <v>2</v>
      </c>
      <c r="C99" s="167" t="s">
        <v>885</v>
      </c>
      <c r="D99" s="168">
        <f>★波及効果計算ｼｰﾄ!Q9</f>
        <v>0</v>
      </c>
      <c r="E99" s="168">
        <f>★波及効果計算ｼｰﾄ!R9</f>
        <v>0</v>
      </c>
      <c r="F99" s="168">
        <f>★波及効果計算ｼｰﾄ!S9</f>
        <v>0</v>
      </c>
      <c r="G99" s="183">
        <f>★波及効果計算ｼｰﾄ!T9</f>
        <v>0</v>
      </c>
      <c r="H99" s="168">
        <f>★波及効果計算ｼｰﾄ!U9</f>
        <v>0</v>
      </c>
      <c r="I99" s="170">
        <f>★波及効果計算ｼｰﾄ!V9</f>
        <v>0</v>
      </c>
    </row>
    <row r="100" spans="2:9" ht="18.75" customHeight="1">
      <c r="B100" s="166" t="s">
        <v>3</v>
      </c>
      <c r="C100" s="167" t="s">
        <v>886</v>
      </c>
      <c r="D100" s="168">
        <f>★波及効果計算ｼｰﾄ!Q10</f>
        <v>0</v>
      </c>
      <c r="E100" s="168">
        <f>★波及効果計算ｼｰﾄ!R10</f>
        <v>0</v>
      </c>
      <c r="F100" s="168">
        <f>★波及効果計算ｼｰﾄ!S10</f>
        <v>0</v>
      </c>
      <c r="G100" s="183">
        <f>★波及効果計算ｼｰﾄ!T10</f>
        <v>0</v>
      </c>
      <c r="H100" s="168">
        <f>★波及効果計算ｼｰﾄ!U10</f>
        <v>0</v>
      </c>
      <c r="I100" s="170">
        <f>★波及効果計算ｼｰﾄ!V10</f>
        <v>0</v>
      </c>
    </row>
    <row r="101" spans="2:9" ht="18.75" customHeight="1">
      <c r="B101" s="166" t="s">
        <v>4</v>
      </c>
      <c r="C101" s="167" t="s">
        <v>17</v>
      </c>
      <c r="D101" s="168">
        <f>★波及効果計算ｼｰﾄ!Q11</f>
        <v>0</v>
      </c>
      <c r="E101" s="168">
        <f>★波及効果計算ｼｰﾄ!R11</f>
        <v>0</v>
      </c>
      <c r="F101" s="168">
        <f>★波及効果計算ｼｰﾄ!S11</f>
        <v>0</v>
      </c>
      <c r="G101" s="183">
        <f>★波及効果計算ｼｰﾄ!T11</f>
        <v>0</v>
      </c>
      <c r="H101" s="168">
        <f>★波及効果計算ｼｰﾄ!U11</f>
        <v>0</v>
      </c>
      <c r="I101" s="170">
        <f>★波及効果計算ｼｰﾄ!V11</f>
        <v>0</v>
      </c>
    </row>
    <row r="102" spans="2:9" ht="18.75" customHeight="1">
      <c r="B102" s="166" t="s">
        <v>5</v>
      </c>
      <c r="C102" s="167" t="s">
        <v>521</v>
      </c>
      <c r="D102" s="168">
        <f>★波及効果計算ｼｰﾄ!Q12</f>
        <v>0</v>
      </c>
      <c r="E102" s="168">
        <f>★波及効果計算ｼｰﾄ!R12</f>
        <v>0</v>
      </c>
      <c r="F102" s="168">
        <f>★波及効果計算ｼｰﾄ!S12</f>
        <v>0</v>
      </c>
      <c r="G102" s="183">
        <f>★波及効果計算ｼｰﾄ!T12</f>
        <v>0</v>
      </c>
      <c r="H102" s="168">
        <f>★波及効果計算ｼｰﾄ!U12</f>
        <v>0</v>
      </c>
      <c r="I102" s="170">
        <f>★波及効果計算ｼｰﾄ!V12</f>
        <v>0</v>
      </c>
    </row>
    <row r="103" spans="2:9" ht="18.75" customHeight="1">
      <c r="B103" s="166" t="s">
        <v>6</v>
      </c>
      <c r="C103" s="167" t="s">
        <v>135</v>
      </c>
      <c r="D103" s="168">
        <f>★波及効果計算ｼｰﾄ!Q13</f>
        <v>0</v>
      </c>
      <c r="E103" s="168">
        <f>★波及効果計算ｼｰﾄ!R13</f>
        <v>0</v>
      </c>
      <c r="F103" s="168">
        <f>★波及効果計算ｼｰﾄ!S13</f>
        <v>0</v>
      </c>
      <c r="G103" s="183">
        <f>★波及効果計算ｼｰﾄ!T13</f>
        <v>0</v>
      </c>
      <c r="H103" s="168">
        <f>★波及効果計算ｼｰﾄ!U13</f>
        <v>0</v>
      </c>
      <c r="I103" s="170">
        <f>★波及効果計算ｼｰﾄ!V13</f>
        <v>0</v>
      </c>
    </row>
    <row r="104" spans="2:9" ht="18.75" customHeight="1">
      <c r="B104" s="166" t="s">
        <v>7</v>
      </c>
      <c r="C104" s="171" t="s">
        <v>108</v>
      </c>
      <c r="D104" s="168">
        <f>★波及効果計算ｼｰﾄ!Q14</f>
        <v>0</v>
      </c>
      <c r="E104" s="168">
        <f>★波及効果計算ｼｰﾄ!R14</f>
        <v>0</v>
      </c>
      <c r="F104" s="168">
        <f>★波及効果計算ｼｰﾄ!S14</f>
        <v>0</v>
      </c>
      <c r="G104" s="183">
        <f>★波及効果計算ｼｰﾄ!T14</f>
        <v>0</v>
      </c>
      <c r="H104" s="168">
        <f>★波及効果計算ｼｰﾄ!U14</f>
        <v>0</v>
      </c>
      <c r="I104" s="170">
        <f>★波及効果計算ｼｰﾄ!V14</f>
        <v>0</v>
      </c>
    </row>
    <row r="105" spans="2:9" ht="18.75" customHeight="1">
      <c r="B105" s="166" t="s">
        <v>8</v>
      </c>
      <c r="C105" s="167" t="s">
        <v>136</v>
      </c>
      <c r="D105" s="168">
        <f>★波及効果計算ｼｰﾄ!Q15</f>
        <v>0</v>
      </c>
      <c r="E105" s="168">
        <f>★波及効果計算ｼｰﾄ!R15</f>
        <v>0</v>
      </c>
      <c r="F105" s="168">
        <f>★波及効果計算ｼｰﾄ!S15</f>
        <v>0</v>
      </c>
      <c r="G105" s="183">
        <f>★波及効果計算ｼｰﾄ!T15</f>
        <v>0</v>
      </c>
      <c r="H105" s="168">
        <f>★波及効果計算ｼｰﾄ!U15</f>
        <v>0</v>
      </c>
      <c r="I105" s="170">
        <f>★波及効果計算ｼｰﾄ!V15</f>
        <v>0</v>
      </c>
    </row>
    <row r="106" spans="2:9" ht="18.75" customHeight="1">
      <c r="B106" s="166" t="s">
        <v>9</v>
      </c>
      <c r="C106" s="171" t="s">
        <v>306</v>
      </c>
      <c r="D106" s="168">
        <f>★波及効果計算ｼｰﾄ!Q16</f>
        <v>0</v>
      </c>
      <c r="E106" s="168">
        <f>★波及効果計算ｼｰﾄ!R16</f>
        <v>0</v>
      </c>
      <c r="F106" s="168">
        <f>★波及効果計算ｼｰﾄ!S16</f>
        <v>0</v>
      </c>
      <c r="G106" s="183">
        <f>★波及効果計算ｼｰﾄ!T16</f>
        <v>0</v>
      </c>
      <c r="H106" s="168">
        <f>★波及効果計算ｼｰﾄ!U16</f>
        <v>0</v>
      </c>
      <c r="I106" s="170">
        <f>★波及効果計算ｼｰﾄ!V16</f>
        <v>0</v>
      </c>
    </row>
    <row r="107" spans="2:9" ht="18.75" customHeight="1">
      <c r="B107" s="166" t="s">
        <v>10</v>
      </c>
      <c r="C107" s="171" t="s">
        <v>576</v>
      </c>
      <c r="D107" s="168">
        <f>★波及効果計算ｼｰﾄ!Q17</f>
        <v>0</v>
      </c>
      <c r="E107" s="168">
        <f>★波及効果計算ｼｰﾄ!R17</f>
        <v>0</v>
      </c>
      <c r="F107" s="168">
        <f>★波及効果計算ｼｰﾄ!S17</f>
        <v>0</v>
      </c>
      <c r="G107" s="183">
        <f>★波及効果計算ｼｰﾄ!T17</f>
        <v>0</v>
      </c>
      <c r="H107" s="168">
        <f>★波及効果計算ｼｰﾄ!U17</f>
        <v>0</v>
      </c>
      <c r="I107" s="170">
        <f>★波及効果計算ｼｰﾄ!V17</f>
        <v>0</v>
      </c>
    </row>
    <row r="108" spans="2:9" ht="18.75" customHeight="1">
      <c r="B108" s="166" t="s">
        <v>11</v>
      </c>
      <c r="C108" s="167" t="s">
        <v>307</v>
      </c>
      <c r="D108" s="168">
        <f>★波及効果計算ｼｰﾄ!Q18</f>
        <v>0</v>
      </c>
      <c r="E108" s="168">
        <f>★波及効果計算ｼｰﾄ!R18</f>
        <v>0</v>
      </c>
      <c r="F108" s="168">
        <f>★波及効果計算ｼｰﾄ!S18</f>
        <v>0</v>
      </c>
      <c r="G108" s="183">
        <f>★波及効果計算ｼｰﾄ!T18</f>
        <v>0</v>
      </c>
      <c r="H108" s="168">
        <f>★波及効果計算ｼｰﾄ!U18</f>
        <v>0</v>
      </c>
      <c r="I108" s="170">
        <f>★波及効果計算ｼｰﾄ!V18</f>
        <v>0</v>
      </c>
    </row>
    <row r="109" spans="2:9" ht="18.75" customHeight="1">
      <c r="B109" s="166" t="s">
        <v>12</v>
      </c>
      <c r="C109" s="167" t="s">
        <v>137</v>
      </c>
      <c r="D109" s="168">
        <f>★波及効果計算ｼｰﾄ!Q19</f>
        <v>0</v>
      </c>
      <c r="E109" s="168">
        <f>★波及効果計算ｼｰﾄ!R19</f>
        <v>0</v>
      </c>
      <c r="F109" s="168">
        <f>★波及効果計算ｼｰﾄ!S19</f>
        <v>0</v>
      </c>
      <c r="G109" s="183">
        <f>★波及効果計算ｼｰﾄ!T19</f>
        <v>0</v>
      </c>
      <c r="H109" s="168">
        <f>★波及効果計算ｼｰﾄ!U19</f>
        <v>0</v>
      </c>
      <c r="I109" s="170">
        <f>★波及効果計算ｼｰﾄ!V19</f>
        <v>0</v>
      </c>
    </row>
    <row r="110" spans="2:9" ht="18.75" customHeight="1">
      <c r="B110" s="166" t="s">
        <v>13</v>
      </c>
      <c r="C110" s="167" t="s">
        <v>138</v>
      </c>
      <c r="D110" s="168">
        <f>★波及効果計算ｼｰﾄ!Q20</f>
        <v>0</v>
      </c>
      <c r="E110" s="168">
        <f>★波及効果計算ｼｰﾄ!R20</f>
        <v>0</v>
      </c>
      <c r="F110" s="168">
        <f>★波及効果計算ｼｰﾄ!S20</f>
        <v>0</v>
      </c>
      <c r="G110" s="183">
        <f>★波及効果計算ｼｰﾄ!T20</f>
        <v>0</v>
      </c>
      <c r="H110" s="168">
        <f>★波及効果計算ｼｰﾄ!U20</f>
        <v>0</v>
      </c>
      <c r="I110" s="170">
        <f>★波及効果計算ｼｰﾄ!V20</f>
        <v>0</v>
      </c>
    </row>
    <row r="111" spans="2:9" ht="18.75" customHeight="1">
      <c r="B111" s="166" t="s">
        <v>14</v>
      </c>
      <c r="C111" s="167" t="s">
        <v>139</v>
      </c>
      <c r="D111" s="168">
        <f>★波及効果計算ｼｰﾄ!Q21</f>
        <v>0</v>
      </c>
      <c r="E111" s="168">
        <f>★波及効果計算ｼｰﾄ!R21</f>
        <v>0</v>
      </c>
      <c r="F111" s="168">
        <f>★波及効果計算ｼｰﾄ!S21</f>
        <v>0</v>
      </c>
      <c r="G111" s="183">
        <f>★波及効果計算ｼｰﾄ!T21</f>
        <v>0</v>
      </c>
      <c r="H111" s="168">
        <f>★波及効果計算ｼｰﾄ!U21</f>
        <v>0</v>
      </c>
      <c r="I111" s="170">
        <f>★波及効果計算ｼｰﾄ!V21</f>
        <v>0</v>
      </c>
    </row>
    <row r="112" spans="2:9" ht="18.75" customHeight="1">
      <c r="B112" s="166" t="s">
        <v>28</v>
      </c>
      <c r="C112" s="167" t="s">
        <v>522</v>
      </c>
      <c r="D112" s="168">
        <f>★波及効果計算ｼｰﾄ!Q22</f>
        <v>0</v>
      </c>
      <c r="E112" s="168">
        <f>★波及効果計算ｼｰﾄ!R22</f>
        <v>0</v>
      </c>
      <c r="F112" s="168">
        <f>★波及効果計算ｼｰﾄ!S22</f>
        <v>0</v>
      </c>
      <c r="G112" s="183">
        <f>★波及効果計算ｼｰﾄ!T22</f>
        <v>0</v>
      </c>
      <c r="H112" s="168">
        <f>★波及効果計算ｼｰﾄ!U22</f>
        <v>0</v>
      </c>
      <c r="I112" s="170">
        <f>★波及効果計算ｼｰﾄ!V22</f>
        <v>0</v>
      </c>
    </row>
    <row r="113" spans="2:9" ht="18.75" customHeight="1">
      <c r="B113" s="166" t="s">
        <v>109</v>
      </c>
      <c r="C113" s="167" t="s">
        <v>523</v>
      </c>
      <c r="D113" s="168">
        <f>★波及効果計算ｼｰﾄ!Q23</f>
        <v>0</v>
      </c>
      <c r="E113" s="168">
        <f>★波及効果計算ｼｰﾄ!R23</f>
        <v>0</v>
      </c>
      <c r="F113" s="168">
        <f>★波及効果計算ｼｰﾄ!S23</f>
        <v>0</v>
      </c>
      <c r="G113" s="183">
        <f>★波及効果計算ｼｰﾄ!T23</f>
        <v>0</v>
      </c>
      <c r="H113" s="168">
        <f>★波及効果計算ｼｰﾄ!U23</f>
        <v>0</v>
      </c>
      <c r="I113" s="170">
        <f>★波及効果計算ｼｰﾄ!V23</f>
        <v>0</v>
      </c>
    </row>
    <row r="114" spans="2:9" ht="18.75" customHeight="1">
      <c r="B114" s="166" t="s">
        <v>110</v>
      </c>
      <c r="C114" s="167" t="s">
        <v>524</v>
      </c>
      <c r="D114" s="168">
        <f>★波及効果計算ｼｰﾄ!Q24</f>
        <v>0</v>
      </c>
      <c r="E114" s="168">
        <f>★波及効果計算ｼｰﾄ!R24</f>
        <v>0</v>
      </c>
      <c r="F114" s="168">
        <f>★波及効果計算ｼｰﾄ!S24</f>
        <v>0</v>
      </c>
      <c r="G114" s="183">
        <f>★波及効果計算ｼｰﾄ!T24</f>
        <v>0</v>
      </c>
      <c r="H114" s="168">
        <f>★波及効果計算ｼｰﾄ!U24</f>
        <v>0</v>
      </c>
      <c r="I114" s="170">
        <f>★波及効果計算ｼｰﾄ!V24</f>
        <v>0</v>
      </c>
    </row>
    <row r="115" spans="2:9" ht="18.75" customHeight="1">
      <c r="B115" s="166" t="s">
        <v>111</v>
      </c>
      <c r="C115" s="167" t="s">
        <v>525</v>
      </c>
      <c r="D115" s="168">
        <f>★波及効果計算ｼｰﾄ!Q25</f>
        <v>0</v>
      </c>
      <c r="E115" s="168">
        <f>★波及効果計算ｼｰﾄ!R25</f>
        <v>0</v>
      </c>
      <c r="F115" s="168">
        <f>★波及効果計算ｼｰﾄ!S25</f>
        <v>0</v>
      </c>
      <c r="G115" s="183">
        <f>★波及効果計算ｼｰﾄ!T25</f>
        <v>0</v>
      </c>
      <c r="H115" s="168">
        <f>★波及効果計算ｼｰﾄ!U25</f>
        <v>0</v>
      </c>
      <c r="I115" s="170">
        <f>★波及効果計算ｼｰﾄ!V25</f>
        <v>0</v>
      </c>
    </row>
    <row r="116" spans="2:9" ht="18.75" customHeight="1">
      <c r="B116" s="166" t="s">
        <v>113</v>
      </c>
      <c r="C116" s="167" t="s">
        <v>526</v>
      </c>
      <c r="D116" s="168">
        <f>★波及効果計算ｼｰﾄ!Q26</f>
        <v>0</v>
      </c>
      <c r="E116" s="168">
        <f>★波及効果計算ｼｰﾄ!R26</f>
        <v>0</v>
      </c>
      <c r="F116" s="168">
        <f>★波及効果計算ｼｰﾄ!S26</f>
        <v>0</v>
      </c>
      <c r="G116" s="183">
        <f>★波及効果計算ｼｰﾄ!T26</f>
        <v>0</v>
      </c>
      <c r="H116" s="168">
        <f>★波及効果計算ｼｰﾄ!U26</f>
        <v>0</v>
      </c>
      <c r="I116" s="170">
        <f>★波及効果計算ｼｰﾄ!V26</f>
        <v>0</v>
      </c>
    </row>
    <row r="117" spans="2:9" ht="18.75" customHeight="1">
      <c r="B117" s="166" t="s">
        <v>114</v>
      </c>
      <c r="C117" s="167" t="s">
        <v>577</v>
      </c>
      <c r="D117" s="168">
        <f>★波及効果計算ｼｰﾄ!Q27</f>
        <v>0</v>
      </c>
      <c r="E117" s="168">
        <f>★波及効果計算ｼｰﾄ!R27</f>
        <v>0</v>
      </c>
      <c r="F117" s="168">
        <f>★波及効果計算ｼｰﾄ!S27</f>
        <v>0</v>
      </c>
      <c r="G117" s="183">
        <f>★波及効果計算ｼｰﾄ!T27</f>
        <v>0</v>
      </c>
      <c r="H117" s="168">
        <f>★波及効果計算ｼｰﾄ!U27</f>
        <v>0</v>
      </c>
      <c r="I117" s="170">
        <f>★波及効果計算ｼｰﾄ!V27</f>
        <v>0</v>
      </c>
    </row>
    <row r="118" spans="2:9" ht="18.75" customHeight="1">
      <c r="B118" s="166" t="s">
        <v>115</v>
      </c>
      <c r="C118" s="167" t="s">
        <v>140</v>
      </c>
      <c r="D118" s="168">
        <f>★波及効果計算ｼｰﾄ!Q28</f>
        <v>0</v>
      </c>
      <c r="E118" s="168">
        <f>★波及効果計算ｼｰﾄ!R28</f>
        <v>0</v>
      </c>
      <c r="F118" s="168">
        <f>★波及効果計算ｼｰﾄ!S28</f>
        <v>0</v>
      </c>
      <c r="G118" s="183">
        <f>★波及効果計算ｼｰﾄ!T28</f>
        <v>0</v>
      </c>
      <c r="H118" s="168">
        <f>★波及効果計算ｼｰﾄ!U28</f>
        <v>0</v>
      </c>
      <c r="I118" s="170">
        <f>★波及効果計算ｼｰﾄ!V28</f>
        <v>0</v>
      </c>
    </row>
    <row r="119" spans="2:9" ht="18.75" customHeight="1">
      <c r="B119" s="166" t="s">
        <v>116</v>
      </c>
      <c r="C119" s="167" t="s">
        <v>112</v>
      </c>
      <c r="D119" s="168">
        <f>★波及効果計算ｼｰﾄ!Q29</f>
        <v>0</v>
      </c>
      <c r="E119" s="168">
        <f>★波及効果計算ｼｰﾄ!R29</f>
        <v>0</v>
      </c>
      <c r="F119" s="168">
        <f>★波及効果計算ｼｰﾄ!S29</f>
        <v>0</v>
      </c>
      <c r="G119" s="183">
        <f>★波及効果計算ｼｰﾄ!T29</f>
        <v>0</v>
      </c>
      <c r="H119" s="168">
        <f>★波及効果計算ｼｰﾄ!U29</f>
        <v>0</v>
      </c>
      <c r="I119" s="170">
        <f>★波及効果計算ｼｰﾄ!V29</f>
        <v>0</v>
      </c>
    </row>
    <row r="120" spans="2:9" ht="18.75" customHeight="1">
      <c r="B120" s="166" t="s">
        <v>117</v>
      </c>
      <c r="C120" s="167" t="s">
        <v>18</v>
      </c>
      <c r="D120" s="168">
        <f>★波及効果計算ｼｰﾄ!Q30</f>
        <v>0</v>
      </c>
      <c r="E120" s="168">
        <f>★波及効果計算ｼｰﾄ!R30</f>
        <v>0</v>
      </c>
      <c r="F120" s="168">
        <f>★波及効果計算ｼｰﾄ!S30</f>
        <v>0</v>
      </c>
      <c r="G120" s="183">
        <f>★波及効果計算ｼｰﾄ!T30</f>
        <v>0</v>
      </c>
      <c r="H120" s="168">
        <f>★波及効果計算ｼｰﾄ!U30</f>
        <v>0</v>
      </c>
      <c r="I120" s="170">
        <f>★波及効果計算ｼｰﾄ!V30</f>
        <v>0</v>
      </c>
    </row>
    <row r="121" spans="2:9" ht="18.75" customHeight="1">
      <c r="B121" s="166" t="s">
        <v>118</v>
      </c>
      <c r="C121" s="167" t="s">
        <v>141</v>
      </c>
      <c r="D121" s="168">
        <f>★波及効果計算ｼｰﾄ!Q31</f>
        <v>0</v>
      </c>
      <c r="E121" s="168">
        <f>★波及効果計算ｼｰﾄ!R31</f>
        <v>0</v>
      </c>
      <c r="F121" s="168">
        <f>★波及効果計算ｼｰﾄ!S31</f>
        <v>0</v>
      </c>
      <c r="G121" s="183">
        <f>★波及効果計算ｼｰﾄ!T31</f>
        <v>0</v>
      </c>
      <c r="H121" s="168">
        <f>★波及効果計算ｼｰﾄ!U31</f>
        <v>0</v>
      </c>
      <c r="I121" s="170">
        <f>★波及効果計算ｼｰﾄ!V31</f>
        <v>0</v>
      </c>
    </row>
    <row r="122" spans="2:9" ht="18.75" customHeight="1">
      <c r="B122" s="166" t="s">
        <v>119</v>
      </c>
      <c r="C122" s="167" t="s">
        <v>527</v>
      </c>
      <c r="D122" s="168">
        <f>★波及効果計算ｼｰﾄ!Q32</f>
        <v>0</v>
      </c>
      <c r="E122" s="168">
        <f>★波及効果計算ｼｰﾄ!R32</f>
        <v>0</v>
      </c>
      <c r="F122" s="168">
        <f>★波及効果計算ｼｰﾄ!S32</f>
        <v>0</v>
      </c>
      <c r="G122" s="183">
        <f>★波及効果計算ｼｰﾄ!T32</f>
        <v>0</v>
      </c>
      <c r="H122" s="168">
        <f>★波及効果計算ｼｰﾄ!U32</f>
        <v>0</v>
      </c>
      <c r="I122" s="170">
        <f>★波及効果計算ｼｰﾄ!V32</f>
        <v>0</v>
      </c>
    </row>
    <row r="123" spans="2:9" ht="18.75" customHeight="1">
      <c r="B123" s="166" t="s">
        <v>120</v>
      </c>
      <c r="C123" s="167" t="s">
        <v>528</v>
      </c>
      <c r="D123" s="168">
        <f>★波及効果計算ｼｰﾄ!Q33</f>
        <v>0</v>
      </c>
      <c r="E123" s="168">
        <f>★波及効果計算ｼｰﾄ!R33</f>
        <v>0</v>
      </c>
      <c r="F123" s="168">
        <f>★波及効果計算ｼｰﾄ!S33</f>
        <v>0</v>
      </c>
      <c r="G123" s="183">
        <f>★波及効果計算ｼｰﾄ!T33</f>
        <v>0</v>
      </c>
      <c r="H123" s="168">
        <f>★波及効果計算ｼｰﾄ!U33</f>
        <v>0</v>
      </c>
      <c r="I123" s="170">
        <f>★波及効果計算ｼｰﾄ!V33</f>
        <v>0</v>
      </c>
    </row>
    <row r="124" spans="2:9" ht="18.75" customHeight="1">
      <c r="B124" s="166" t="s">
        <v>121</v>
      </c>
      <c r="C124" s="167" t="s">
        <v>19</v>
      </c>
      <c r="D124" s="168">
        <f>★波及効果計算ｼｰﾄ!Q34</f>
        <v>0</v>
      </c>
      <c r="E124" s="168">
        <f>★波及効果計算ｼｰﾄ!R34</f>
        <v>0</v>
      </c>
      <c r="F124" s="168">
        <f>★波及効果計算ｼｰﾄ!S34</f>
        <v>0</v>
      </c>
      <c r="G124" s="183">
        <f>★波及効果計算ｼｰﾄ!T34</f>
        <v>0</v>
      </c>
      <c r="H124" s="168">
        <f>★波及効果計算ｼｰﾄ!U34</f>
        <v>0</v>
      </c>
      <c r="I124" s="170">
        <f>★波及効果計算ｼｰﾄ!V34</f>
        <v>0</v>
      </c>
    </row>
    <row r="125" spans="2:9" ht="18.75" customHeight="1">
      <c r="B125" s="166" t="s">
        <v>122</v>
      </c>
      <c r="C125" s="167" t="s">
        <v>20</v>
      </c>
      <c r="D125" s="168">
        <f>★波及効果計算ｼｰﾄ!Q35</f>
        <v>0</v>
      </c>
      <c r="E125" s="168">
        <f>★波及効果計算ｼｰﾄ!R35</f>
        <v>0</v>
      </c>
      <c r="F125" s="168">
        <f>★波及効果計算ｼｰﾄ!S35</f>
        <v>0</v>
      </c>
      <c r="G125" s="183">
        <f>★波及効果計算ｼｰﾄ!T35</f>
        <v>0</v>
      </c>
      <c r="H125" s="168">
        <f>★波及効果計算ｼｰﾄ!U35</f>
        <v>0</v>
      </c>
      <c r="I125" s="170">
        <f>★波及効果計算ｼｰﾄ!V35</f>
        <v>0</v>
      </c>
    </row>
    <row r="126" spans="2:9" ht="18.75" customHeight="1">
      <c r="B126" s="166" t="s">
        <v>123</v>
      </c>
      <c r="C126" s="167" t="s">
        <v>21</v>
      </c>
      <c r="D126" s="168">
        <f>★波及効果計算ｼｰﾄ!Q36</f>
        <v>0</v>
      </c>
      <c r="E126" s="168">
        <f>★波及効果計算ｼｰﾄ!R36</f>
        <v>0</v>
      </c>
      <c r="F126" s="168">
        <f>★波及効果計算ｼｰﾄ!S36</f>
        <v>0</v>
      </c>
      <c r="G126" s="183">
        <f>★波及効果計算ｼｰﾄ!T36</f>
        <v>0</v>
      </c>
      <c r="H126" s="168">
        <f>★波及効果計算ｼｰﾄ!U36</f>
        <v>0</v>
      </c>
      <c r="I126" s="170">
        <f>★波及効果計算ｼｰﾄ!V36</f>
        <v>0</v>
      </c>
    </row>
    <row r="127" spans="2:9" ht="18.75" customHeight="1">
      <c r="B127" s="166" t="s">
        <v>124</v>
      </c>
      <c r="C127" s="167" t="s">
        <v>529</v>
      </c>
      <c r="D127" s="168">
        <f>★波及効果計算ｼｰﾄ!Q37</f>
        <v>0</v>
      </c>
      <c r="E127" s="168">
        <f>★波及効果計算ｼｰﾄ!R37</f>
        <v>0</v>
      </c>
      <c r="F127" s="168">
        <f>★波及効果計算ｼｰﾄ!S37</f>
        <v>0</v>
      </c>
      <c r="G127" s="183">
        <f>★波及効果計算ｼｰﾄ!T37</f>
        <v>0</v>
      </c>
      <c r="H127" s="168">
        <f>★波及効果計算ｼｰﾄ!U37</f>
        <v>0</v>
      </c>
      <c r="I127" s="170">
        <f>★波及効果計算ｼｰﾄ!V37</f>
        <v>0</v>
      </c>
    </row>
    <row r="128" spans="2:9" ht="18.75" customHeight="1">
      <c r="B128" s="166" t="s">
        <v>125</v>
      </c>
      <c r="C128" s="167" t="s">
        <v>530</v>
      </c>
      <c r="D128" s="168">
        <f>★波及効果計算ｼｰﾄ!Q38</f>
        <v>0</v>
      </c>
      <c r="E128" s="168">
        <f>★波及効果計算ｼｰﾄ!R38</f>
        <v>0</v>
      </c>
      <c r="F128" s="168">
        <f>★波及効果計算ｼｰﾄ!S38</f>
        <v>0</v>
      </c>
      <c r="G128" s="183">
        <f>★波及効果計算ｼｰﾄ!T38</f>
        <v>0</v>
      </c>
      <c r="H128" s="168">
        <f>★波及効果計算ｼｰﾄ!U38</f>
        <v>0</v>
      </c>
      <c r="I128" s="170">
        <f>★波及効果計算ｼｰﾄ!V38</f>
        <v>0</v>
      </c>
    </row>
    <row r="129" spans="2:11" ht="18.75" customHeight="1">
      <c r="B129" s="166" t="s">
        <v>127</v>
      </c>
      <c r="C129" s="167" t="s">
        <v>22</v>
      </c>
      <c r="D129" s="168">
        <f>★波及効果計算ｼｰﾄ!Q39</f>
        <v>0</v>
      </c>
      <c r="E129" s="168">
        <f>★波及効果計算ｼｰﾄ!R39</f>
        <v>0</v>
      </c>
      <c r="F129" s="168">
        <f>★波及効果計算ｼｰﾄ!S39</f>
        <v>0</v>
      </c>
      <c r="G129" s="183">
        <f>★波及効果計算ｼｰﾄ!T39</f>
        <v>0</v>
      </c>
      <c r="H129" s="168">
        <f>★波及効果計算ｼｰﾄ!U39</f>
        <v>0</v>
      </c>
      <c r="I129" s="170">
        <f>★波及効果計算ｼｰﾄ!V39</f>
        <v>0</v>
      </c>
    </row>
    <row r="130" spans="2:11" ht="18.75" customHeight="1">
      <c r="B130" s="166" t="s">
        <v>129</v>
      </c>
      <c r="C130" s="167" t="s">
        <v>142</v>
      </c>
      <c r="D130" s="168">
        <f>★波及効果計算ｼｰﾄ!Q40</f>
        <v>0</v>
      </c>
      <c r="E130" s="168">
        <f>★波及効果計算ｼｰﾄ!R40</f>
        <v>0</v>
      </c>
      <c r="F130" s="168">
        <f>★波及効果計算ｼｰﾄ!S40</f>
        <v>0</v>
      </c>
      <c r="G130" s="183">
        <f>★波及効果計算ｼｰﾄ!T40</f>
        <v>0</v>
      </c>
      <c r="H130" s="168">
        <f>★波及効果計算ｼｰﾄ!U40</f>
        <v>0</v>
      </c>
      <c r="I130" s="170">
        <f>★波及効果計算ｼｰﾄ!V40</f>
        <v>0</v>
      </c>
    </row>
    <row r="131" spans="2:11" ht="18.75" customHeight="1">
      <c r="B131" s="166" t="s">
        <v>130</v>
      </c>
      <c r="C131" s="167" t="s">
        <v>531</v>
      </c>
      <c r="D131" s="168">
        <f>★波及効果計算ｼｰﾄ!Q41</f>
        <v>0</v>
      </c>
      <c r="E131" s="168">
        <f>★波及効果計算ｼｰﾄ!R41</f>
        <v>0</v>
      </c>
      <c r="F131" s="168">
        <f>★波及効果計算ｼｰﾄ!S41</f>
        <v>0</v>
      </c>
      <c r="G131" s="168">
        <f>★波及効果計算ｼｰﾄ!T41</f>
        <v>0</v>
      </c>
      <c r="H131" s="168">
        <f>★波及効果計算ｼｰﾄ!U41</f>
        <v>0</v>
      </c>
      <c r="I131" s="170">
        <f>★波及効果計算ｼｰﾄ!V41</f>
        <v>0</v>
      </c>
    </row>
    <row r="132" spans="2:11" ht="18.75" customHeight="1">
      <c r="B132" s="166" t="s">
        <v>15</v>
      </c>
      <c r="C132" s="167" t="s">
        <v>578</v>
      </c>
      <c r="D132" s="168">
        <f>★波及効果計算ｼｰﾄ!Q42</f>
        <v>0</v>
      </c>
      <c r="E132" s="168">
        <f>★波及効果計算ｼｰﾄ!R42</f>
        <v>0</v>
      </c>
      <c r="F132" s="168">
        <f>★波及効果計算ｼｰﾄ!S42</f>
        <v>0</v>
      </c>
      <c r="G132" s="168">
        <f>★波及効果計算ｼｰﾄ!T42</f>
        <v>0</v>
      </c>
      <c r="H132" s="168">
        <f>★波及効果計算ｼｰﾄ!U42</f>
        <v>0</v>
      </c>
      <c r="I132" s="170">
        <f>★波及効果計算ｼｰﾄ!V42</f>
        <v>0</v>
      </c>
    </row>
    <row r="133" spans="2:11" ht="18.75" customHeight="1">
      <c r="B133" s="166" t="s">
        <v>308</v>
      </c>
      <c r="C133" s="167" t="s">
        <v>126</v>
      </c>
      <c r="D133" s="168">
        <f>★波及効果計算ｼｰﾄ!Q43</f>
        <v>0</v>
      </c>
      <c r="E133" s="168">
        <f>★波及効果計算ｼｰﾄ!R43</f>
        <v>0</v>
      </c>
      <c r="F133" s="168">
        <f>★波及効果計算ｼｰﾄ!S43</f>
        <v>0</v>
      </c>
      <c r="G133" s="168">
        <f>★波及効果計算ｼｰﾄ!T43</f>
        <v>0</v>
      </c>
      <c r="H133" s="168">
        <f>★波及効果計算ｼｰﾄ!U43</f>
        <v>0</v>
      </c>
      <c r="I133" s="170">
        <f>★波及効果計算ｼｰﾄ!V43</f>
        <v>0</v>
      </c>
    </row>
    <row r="134" spans="2:11" ht="18.75" customHeight="1">
      <c r="B134" s="166" t="s">
        <v>29</v>
      </c>
      <c r="C134" s="167" t="s">
        <v>128</v>
      </c>
      <c r="D134" s="168">
        <f>★波及効果計算ｼｰﾄ!Q44</f>
        <v>0</v>
      </c>
      <c r="E134" s="168">
        <f>★波及効果計算ｼｰﾄ!R44</f>
        <v>0</v>
      </c>
      <c r="F134" s="168">
        <f>★波及効果計算ｼｰﾄ!S44</f>
        <v>0</v>
      </c>
      <c r="G134" s="168">
        <f>★波及効果計算ｼｰﾄ!T44</f>
        <v>0</v>
      </c>
      <c r="H134" s="168">
        <f>★波及効果計算ｼｰﾄ!U44</f>
        <v>0</v>
      </c>
      <c r="I134" s="170">
        <f>★波及効果計算ｼｰﾄ!V44</f>
        <v>0</v>
      </c>
    </row>
    <row r="135" spans="2:11" ht="18.75" customHeight="1">
      <c r="B135" s="166" t="s">
        <v>532</v>
      </c>
      <c r="C135" s="167" t="s">
        <v>143</v>
      </c>
      <c r="D135" s="168">
        <f>★波及効果計算ｼｰﾄ!Q45</f>
        <v>0</v>
      </c>
      <c r="E135" s="168">
        <f>★波及効果計算ｼｰﾄ!R45</f>
        <v>0</v>
      </c>
      <c r="F135" s="168">
        <f>★波及効果計算ｼｰﾄ!S45</f>
        <v>0</v>
      </c>
      <c r="G135" s="168">
        <f>★波及効果計算ｼｰﾄ!T45</f>
        <v>0</v>
      </c>
      <c r="H135" s="168">
        <f>★波及効果計算ｼｰﾄ!U45</f>
        <v>0</v>
      </c>
      <c r="I135" s="170">
        <f>★波及効果計算ｼｰﾄ!V45</f>
        <v>0</v>
      </c>
    </row>
    <row r="136" spans="2:11" ht="18.75" customHeight="1">
      <c r="B136" s="166" t="s">
        <v>31</v>
      </c>
      <c r="C136" s="167" t="s">
        <v>23</v>
      </c>
      <c r="D136" s="168">
        <f>★波及効果計算ｼｰﾄ!Q46</f>
        <v>0</v>
      </c>
      <c r="E136" s="168">
        <f>★波及効果計算ｼｰﾄ!R46</f>
        <v>0</v>
      </c>
      <c r="F136" s="168">
        <f>★波及効果計算ｼｰﾄ!S46</f>
        <v>0</v>
      </c>
      <c r="G136" s="168">
        <f>★波及効果計算ｼｰﾄ!T46</f>
        <v>0</v>
      </c>
      <c r="H136" s="168">
        <f>★波及効果計算ｼｰﾄ!U46</f>
        <v>0</v>
      </c>
      <c r="I136" s="170">
        <f>★波及効果計算ｼｰﾄ!V46</f>
        <v>0</v>
      </c>
    </row>
    <row r="137" spans="2:11" ht="18.75" customHeight="1">
      <c r="B137" s="172"/>
      <c r="C137" s="173" t="s">
        <v>60</v>
      </c>
      <c r="D137" s="174">
        <f>★波及効果計算ｼｰﾄ!Q47</f>
        <v>0</v>
      </c>
      <c r="E137" s="174">
        <f>★波及効果計算ｼｰﾄ!R47</f>
        <v>0</v>
      </c>
      <c r="F137" s="174">
        <f>★波及効果計算ｼｰﾄ!S47</f>
        <v>0</v>
      </c>
      <c r="G137" s="174">
        <f>★波及効果計算ｼｰﾄ!T47</f>
        <v>0</v>
      </c>
      <c r="H137" s="174">
        <f>★波及効果計算ｼｰﾄ!U47</f>
        <v>0</v>
      </c>
      <c r="I137" s="176">
        <f>★波及効果計算ｼｰﾄ!V47</f>
        <v>0</v>
      </c>
    </row>
    <row r="138" spans="2:11" ht="18.75" customHeight="1">
      <c r="B138" s="184"/>
      <c r="C138" s="185"/>
      <c r="D138" s="186"/>
      <c r="E138" s="186"/>
      <c r="F138" s="186"/>
      <c r="G138" s="186"/>
      <c r="H138" s="186"/>
      <c r="I138" s="186"/>
    </row>
    <row r="139" spans="2:11" ht="18.75" customHeight="1">
      <c r="K139" s="144" t="s">
        <v>383</v>
      </c>
    </row>
    <row r="140" spans="2:11" ht="18.75" customHeight="1">
      <c r="B140" s="146"/>
      <c r="C140" s="147"/>
      <c r="D140" s="1248" t="s">
        <v>78</v>
      </c>
      <c r="E140" s="1249"/>
      <c r="F140" s="1248" t="s">
        <v>144</v>
      </c>
      <c r="G140" s="1249"/>
      <c r="H140" s="1248" t="s">
        <v>302</v>
      </c>
      <c r="I140" s="1249"/>
      <c r="J140" s="1248" t="s">
        <v>79</v>
      </c>
      <c r="K140" s="1250"/>
    </row>
    <row r="141" spans="2:11" ht="31.5">
      <c r="B141" s="148"/>
      <c r="C141" s="149"/>
      <c r="D141" s="150" t="s">
        <v>384</v>
      </c>
      <c r="E141" s="150" t="s">
        <v>385</v>
      </c>
      <c r="F141" s="150" t="s">
        <v>386</v>
      </c>
      <c r="G141" s="150" t="s">
        <v>387</v>
      </c>
      <c r="H141" s="150" t="s">
        <v>388</v>
      </c>
      <c r="I141" s="150" t="s">
        <v>389</v>
      </c>
      <c r="J141" s="150" t="s">
        <v>484</v>
      </c>
      <c r="K141" s="182" t="s">
        <v>485</v>
      </c>
    </row>
    <row r="142" spans="2:11" ht="18.75" customHeight="1">
      <c r="B142" s="1251" t="s">
        <v>58</v>
      </c>
      <c r="C142" s="1252"/>
      <c r="D142" s="153" t="s">
        <v>390</v>
      </c>
      <c r="E142" s="153" t="s">
        <v>391</v>
      </c>
      <c r="F142" s="153" t="s">
        <v>392</v>
      </c>
      <c r="G142" s="153" t="s">
        <v>393</v>
      </c>
      <c r="H142" s="153" t="s">
        <v>394</v>
      </c>
      <c r="I142" s="153" t="s">
        <v>395</v>
      </c>
      <c r="J142" s="153" t="s">
        <v>396</v>
      </c>
      <c r="K142" s="155" t="s">
        <v>397</v>
      </c>
    </row>
    <row r="143" spans="2:11" ht="18.75" customHeight="1">
      <c r="B143" s="1253" t="s">
        <v>77</v>
      </c>
      <c r="C143" s="1254"/>
      <c r="D143" s="179" t="s">
        <v>398</v>
      </c>
      <c r="E143" s="179" t="s">
        <v>399</v>
      </c>
      <c r="F143" s="179" t="s">
        <v>400</v>
      </c>
      <c r="G143" s="179" t="s">
        <v>401</v>
      </c>
      <c r="H143" s="179" t="s">
        <v>402</v>
      </c>
      <c r="I143" s="179" t="s">
        <v>403</v>
      </c>
      <c r="J143" s="179" t="s">
        <v>404</v>
      </c>
      <c r="K143" s="180" t="s">
        <v>405</v>
      </c>
    </row>
    <row r="144" spans="2:11" ht="18.75" customHeight="1">
      <c r="B144" s="166" t="s">
        <v>1</v>
      </c>
      <c r="C144" s="167" t="s">
        <v>16</v>
      </c>
      <c r="D144" s="168">
        <f>★波及効果計算ｼｰﾄ!D54</f>
        <v>0</v>
      </c>
      <c r="E144" s="168">
        <f>★波及効果計算ｼｰﾄ!E54</f>
        <v>0</v>
      </c>
      <c r="F144" s="168">
        <f>★波及効果計算ｼｰﾄ!F54</f>
        <v>0</v>
      </c>
      <c r="G144" s="168">
        <f>★波及効果計算ｼｰﾄ!G54</f>
        <v>0</v>
      </c>
      <c r="H144" s="168">
        <f>★波及効果計算ｼｰﾄ!H54</f>
        <v>0</v>
      </c>
      <c r="I144" s="168">
        <f>★波及効果計算ｼｰﾄ!I54</f>
        <v>0</v>
      </c>
      <c r="J144" s="168">
        <f>★波及効果計算ｼｰﾄ!J54</f>
        <v>0</v>
      </c>
      <c r="K144" s="170">
        <f>★波及効果計算ｼｰﾄ!K54</f>
        <v>0</v>
      </c>
    </row>
    <row r="145" spans="2:11" ht="18.75" customHeight="1">
      <c r="B145" s="166" t="s">
        <v>2</v>
      </c>
      <c r="C145" s="167" t="s">
        <v>885</v>
      </c>
      <c r="D145" s="168">
        <f>★波及効果計算ｼｰﾄ!D55</f>
        <v>0</v>
      </c>
      <c r="E145" s="168">
        <f>★波及効果計算ｼｰﾄ!E55</f>
        <v>0</v>
      </c>
      <c r="F145" s="168">
        <f>★波及効果計算ｼｰﾄ!F55</f>
        <v>0</v>
      </c>
      <c r="G145" s="168">
        <f>★波及効果計算ｼｰﾄ!G55</f>
        <v>0</v>
      </c>
      <c r="H145" s="168">
        <f>★波及効果計算ｼｰﾄ!H55</f>
        <v>0</v>
      </c>
      <c r="I145" s="168">
        <f>★波及効果計算ｼｰﾄ!I55</f>
        <v>0</v>
      </c>
      <c r="J145" s="168">
        <f>★波及効果計算ｼｰﾄ!J55</f>
        <v>0</v>
      </c>
      <c r="K145" s="170">
        <f>★波及効果計算ｼｰﾄ!K55</f>
        <v>0</v>
      </c>
    </row>
    <row r="146" spans="2:11" ht="18.75" customHeight="1">
      <c r="B146" s="166" t="s">
        <v>3</v>
      </c>
      <c r="C146" s="167" t="s">
        <v>886</v>
      </c>
      <c r="D146" s="168">
        <f>★波及効果計算ｼｰﾄ!D56</f>
        <v>0</v>
      </c>
      <c r="E146" s="168">
        <f>★波及効果計算ｼｰﾄ!E56</f>
        <v>0</v>
      </c>
      <c r="F146" s="168">
        <f>★波及効果計算ｼｰﾄ!F56</f>
        <v>0</v>
      </c>
      <c r="G146" s="168">
        <f>★波及効果計算ｼｰﾄ!G56</f>
        <v>0</v>
      </c>
      <c r="H146" s="168">
        <f>★波及効果計算ｼｰﾄ!H56</f>
        <v>0</v>
      </c>
      <c r="I146" s="168">
        <f>★波及効果計算ｼｰﾄ!I56</f>
        <v>0</v>
      </c>
      <c r="J146" s="168">
        <f>★波及効果計算ｼｰﾄ!J56</f>
        <v>0</v>
      </c>
      <c r="K146" s="170">
        <f>★波及効果計算ｼｰﾄ!K56</f>
        <v>0</v>
      </c>
    </row>
    <row r="147" spans="2:11" ht="18.75" customHeight="1">
      <c r="B147" s="166" t="s">
        <v>4</v>
      </c>
      <c r="C147" s="167" t="s">
        <v>17</v>
      </c>
      <c r="D147" s="168">
        <f>★波及効果計算ｼｰﾄ!D57</f>
        <v>0</v>
      </c>
      <c r="E147" s="168">
        <f>★波及効果計算ｼｰﾄ!E57</f>
        <v>0</v>
      </c>
      <c r="F147" s="168">
        <f>★波及効果計算ｼｰﾄ!F57</f>
        <v>0</v>
      </c>
      <c r="G147" s="168">
        <f>★波及効果計算ｼｰﾄ!G57</f>
        <v>0</v>
      </c>
      <c r="H147" s="168">
        <f>★波及効果計算ｼｰﾄ!H57</f>
        <v>0</v>
      </c>
      <c r="I147" s="168">
        <f>★波及効果計算ｼｰﾄ!I57</f>
        <v>0</v>
      </c>
      <c r="J147" s="168">
        <f>★波及効果計算ｼｰﾄ!J57</f>
        <v>0</v>
      </c>
      <c r="K147" s="170">
        <f>★波及効果計算ｼｰﾄ!K57</f>
        <v>0</v>
      </c>
    </row>
    <row r="148" spans="2:11" ht="18.75" customHeight="1">
      <c r="B148" s="166" t="s">
        <v>5</v>
      </c>
      <c r="C148" s="167" t="s">
        <v>521</v>
      </c>
      <c r="D148" s="168">
        <f>★波及効果計算ｼｰﾄ!D58</f>
        <v>0</v>
      </c>
      <c r="E148" s="168">
        <f>★波及効果計算ｼｰﾄ!E58</f>
        <v>0</v>
      </c>
      <c r="F148" s="168">
        <f>★波及効果計算ｼｰﾄ!F58</f>
        <v>0</v>
      </c>
      <c r="G148" s="168">
        <f>★波及効果計算ｼｰﾄ!G58</f>
        <v>0</v>
      </c>
      <c r="H148" s="168">
        <f>★波及効果計算ｼｰﾄ!H58</f>
        <v>0</v>
      </c>
      <c r="I148" s="168">
        <f>★波及効果計算ｼｰﾄ!I58</f>
        <v>0</v>
      </c>
      <c r="J148" s="168">
        <f>★波及効果計算ｼｰﾄ!J58</f>
        <v>0</v>
      </c>
      <c r="K148" s="170">
        <f>★波及効果計算ｼｰﾄ!K58</f>
        <v>0</v>
      </c>
    </row>
    <row r="149" spans="2:11" ht="18.75" customHeight="1">
      <c r="B149" s="166" t="s">
        <v>6</v>
      </c>
      <c r="C149" s="167" t="s">
        <v>135</v>
      </c>
      <c r="D149" s="168">
        <f>★波及効果計算ｼｰﾄ!D59</f>
        <v>0</v>
      </c>
      <c r="E149" s="168">
        <f>★波及効果計算ｼｰﾄ!E59</f>
        <v>0</v>
      </c>
      <c r="F149" s="168">
        <f>★波及効果計算ｼｰﾄ!F59</f>
        <v>0</v>
      </c>
      <c r="G149" s="168">
        <f>★波及効果計算ｼｰﾄ!G59</f>
        <v>0</v>
      </c>
      <c r="H149" s="168">
        <f>★波及効果計算ｼｰﾄ!H59</f>
        <v>0</v>
      </c>
      <c r="I149" s="168">
        <f>★波及効果計算ｼｰﾄ!I59</f>
        <v>0</v>
      </c>
      <c r="J149" s="168">
        <f>★波及効果計算ｼｰﾄ!J59</f>
        <v>0</v>
      </c>
      <c r="K149" s="170">
        <f>★波及効果計算ｼｰﾄ!K59</f>
        <v>0</v>
      </c>
    </row>
    <row r="150" spans="2:11" ht="18.75" customHeight="1">
      <c r="B150" s="166" t="s">
        <v>7</v>
      </c>
      <c r="C150" s="171" t="s">
        <v>108</v>
      </c>
      <c r="D150" s="168">
        <f>★波及効果計算ｼｰﾄ!D60</f>
        <v>0</v>
      </c>
      <c r="E150" s="168">
        <f>★波及効果計算ｼｰﾄ!E60</f>
        <v>0</v>
      </c>
      <c r="F150" s="168">
        <f>★波及効果計算ｼｰﾄ!F60</f>
        <v>0</v>
      </c>
      <c r="G150" s="168">
        <f>★波及効果計算ｼｰﾄ!G60</f>
        <v>0</v>
      </c>
      <c r="H150" s="168">
        <f>★波及効果計算ｼｰﾄ!H60</f>
        <v>0</v>
      </c>
      <c r="I150" s="168">
        <f>★波及効果計算ｼｰﾄ!I60</f>
        <v>0</v>
      </c>
      <c r="J150" s="168">
        <f>★波及効果計算ｼｰﾄ!J60</f>
        <v>0</v>
      </c>
      <c r="K150" s="170">
        <f>★波及効果計算ｼｰﾄ!K60</f>
        <v>0</v>
      </c>
    </row>
    <row r="151" spans="2:11" ht="18.75" customHeight="1">
      <c r="B151" s="166" t="s">
        <v>8</v>
      </c>
      <c r="C151" s="167" t="s">
        <v>136</v>
      </c>
      <c r="D151" s="168">
        <f>★波及効果計算ｼｰﾄ!D61</f>
        <v>0</v>
      </c>
      <c r="E151" s="168">
        <f>★波及効果計算ｼｰﾄ!E61</f>
        <v>0</v>
      </c>
      <c r="F151" s="168">
        <f>★波及効果計算ｼｰﾄ!F61</f>
        <v>0</v>
      </c>
      <c r="G151" s="168">
        <f>★波及効果計算ｼｰﾄ!G61</f>
        <v>0</v>
      </c>
      <c r="H151" s="168">
        <f>★波及効果計算ｼｰﾄ!H61</f>
        <v>0</v>
      </c>
      <c r="I151" s="168">
        <f>★波及効果計算ｼｰﾄ!I61</f>
        <v>0</v>
      </c>
      <c r="J151" s="168">
        <f>★波及効果計算ｼｰﾄ!J61</f>
        <v>0</v>
      </c>
      <c r="K151" s="170">
        <f>★波及効果計算ｼｰﾄ!K61</f>
        <v>0</v>
      </c>
    </row>
    <row r="152" spans="2:11" ht="18.75" customHeight="1">
      <c r="B152" s="166" t="s">
        <v>9</v>
      </c>
      <c r="C152" s="171" t="s">
        <v>306</v>
      </c>
      <c r="D152" s="168">
        <f>★波及効果計算ｼｰﾄ!D62</f>
        <v>0</v>
      </c>
      <c r="E152" s="168">
        <f>★波及効果計算ｼｰﾄ!E62</f>
        <v>0</v>
      </c>
      <c r="F152" s="168">
        <f>★波及効果計算ｼｰﾄ!F62</f>
        <v>0</v>
      </c>
      <c r="G152" s="168">
        <f>★波及効果計算ｼｰﾄ!G62</f>
        <v>0</v>
      </c>
      <c r="H152" s="168">
        <f>★波及効果計算ｼｰﾄ!H62</f>
        <v>0</v>
      </c>
      <c r="I152" s="168">
        <f>★波及効果計算ｼｰﾄ!I62</f>
        <v>0</v>
      </c>
      <c r="J152" s="168">
        <f>★波及効果計算ｼｰﾄ!J62</f>
        <v>0</v>
      </c>
      <c r="K152" s="170">
        <f>★波及効果計算ｼｰﾄ!K62</f>
        <v>0</v>
      </c>
    </row>
    <row r="153" spans="2:11" ht="18.75" customHeight="1">
      <c r="B153" s="166" t="s">
        <v>10</v>
      </c>
      <c r="C153" s="171" t="s">
        <v>576</v>
      </c>
      <c r="D153" s="168">
        <f>★波及効果計算ｼｰﾄ!D63</f>
        <v>0</v>
      </c>
      <c r="E153" s="168">
        <f>★波及効果計算ｼｰﾄ!E63</f>
        <v>0</v>
      </c>
      <c r="F153" s="168">
        <f>★波及効果計算ｼｰﾄ!F63</f>
        <v>0</v>
      </c>
      <c r="G153" s="168">
        <f>★波及効果計算ｼｰﾄ!G63</f>
        <v>0</v>
      </c>
      <c r="H153" s="168">
        <f>★波及効果計算ｼｰﾄ!H63</f>
        <v>0</v>
      </c>
      <c r="I153" s="168">
        <f>★波及効果計算ｼｰﾄ!I63</f>
        <v>0</v>
      </c>
      <c r="J153" s="168">
        <f>★波及効果計算ｼｰﾄ!J63</f>
        <v>0</v>
      </c>
      <c r="K153" s="170">
        <f>★波及効果計算ｼｰﾄ!K63</f>
        <v>0</v>
      </c>
    </row>
    <row r="154" spans="2:11" ht="18.75" customHeight="1">
      <c r="B154" s="166" t="s">
        <v>11</v>
      </c>
      <c r="C154" s="167" t="s">
        <v>307</v>
      </c>
      <c r="D154" s="168">
        <f>★波及効果計算ｼｰﾄ!D64</f>
        <v>0</v>
      </c>
      <c r="E154" s="168">
        <f>★波及効果計算ｼｰﾄ!E64</f>
        <v>0</v>
      </c>
      <c r="F154" s="168">
        <f>★波及効果計算ｼｰﾄ!F64</f>
        <v>0</v>
      </c>
      <c r="G154" s="168">
        <f>★波及効果計算ｼｰﾄ!G64</f>
        <v>0</v>
      </c>
      <c r="H154" s="168">
        <f>★波及効果計算ｼｰﾄ!H64</f>
        <v>0</v>
      </c>
      <c r="I154" s="168">
        <f>★波及効果計算ｼｰﾄ!I64</f>
        <v>0</v>
      </c>
      <c r="J154" s="168">
        <f>★波及効果計算ｼｰﾄ!J64</f>
        <v>0</v>
      </c>
      <c r="K154" s="170">
        <f>★波及効果計算ｼｰﾄ!K64</f>
        <v>0</v>
      </c>
    </row>
    <row r="155" spans="2:11" ht="18.75" customHeight="1">
      <c r="B155" s="166" t="s">
        <v>12</v>
      </c>
      <c r="C155" s="167" t="s">
        <v>137</v>
      </c>
      <c r="D155" s="168">
        <f>★波及効果計算ｼｰﾄ!D65</f>
        <v>0</v>
      </c>
      <c r="E155" s="168">
        <f>★波及効果計算ｼｰﾄ!E65</f>
        <v>0</v>
      </c>
      <c r="F155" s="168">
        <f>★波及効果計算ｼｰﾄ!F65</f>
        <v>0</v>
      </c>
      <c r="G155" s="168">
        <f>★波及効果計算ｼｰﾄ!G65</f>
        <v>0</v>
      </c>
      <c r="H155" s="168">
        <f>★波及効果計算ｼｰﾄ!H65</f>
        <v>0</v>
      </c>
      <c r="I155" s="168">
        <f>★波及効果計算ｼｰﾄ!I65</f>
        <v>0</v>
      </c>
      <c r="J155" s="168">
        <f>★波及効果計算ｼｰﾄ!J65</f>
        <v>0</v>
      </c>
      <c r="K155" s="170">
        <f>★波及効果計算ｼｰﾄ!K65</f>
        <v>0</v>
      </c>
    </row>
    <row r="156" spans="2:11" ht="18.75" customHeight="1">
      <c r="B156" s="166" t="s">
        <v>13</v>
      </c>
      <c r="C156" s="167" t="s">
        <v>138</v>
      </c>
      <c r="D156" s="168">
        <f>★波及効果計算ｼｰﾄ!D66</f>
        <v>0</v>
      </c>
      <c r="E156" s="168">
        <f>★波及効果計算ｼｰﾄ!E66</f>
        <v>0</v>
      </c>
      <c r="F156" s="168">
        <f>★波及効果計算ｼｰﾄ!F66</f>
        <v>0</v>
      </c>
      <c r="G156" s="168">
        <f>★波及効果計算ｼｰﾄ!G66</f>
        <v>0</v>
      </c>
      <c r="H156" s="168">
        <f>★波及効果計算ｼｰﾄ!H66</f>
        <v>0</v>
      </c>
      <c r="I156" s="168">
        <f>★波及効果計算ｼｰﾄ!I66</f>
        <v>0</v>
      </c>
      <c r="J156" s="168">
        <f>★波及効果計算ｼｰﾄ!J66</f>
        <v>0</v>
      </c>
      <c r="K156" s="170">
        <f>★波及効果計算ｼｰﾄ!K66</f>
        <v>0</v>
      </c>
    </row>
    <row r="157" spans="2:11" ht="18.75" customHeight="1">
      <c r="B157" s="166" t="s">
        <v>14</v>
      </c>
      <c r="C157" s="167" t="s">
        <v>139</v>
      </c>
      <c r="D157" s="168">
        <f>★波及効果計算ｼｰﾄ!D67</f>
        <v>0</v>
      </c>
      <c r="E157" s="168">
        <f>★波及効果計算ｼｰﾄ!E67</f>
        <v>0</v>
      </c>
      <c r="F157" s="168">
        <f>★波及効果計算ｼｰﾄ!F67</f>
        <v>0</v>
      </c>
      <c r="G157" s="168">
        <f>★波及効果計算ｼｰﾄ!G67</f>
        <v>0</v>
      </c>
      <c r="H157" s="168">
        <f>★波及効果計算ｼｰﾄ!H67</f>
        <v>0</v>
      </c>
      <c r="I157" s="168">
        <f>★波及効果計算ｼｰﾄ!I67</f>
        <v>0</v>
      </c>
      <c r="J157" s="168">
        <f>★波及効果計算ｼｰﾄ!J67</f>
        <v>0</v>
      </c>
      <c r="K157" s="170">
        <f>★波及効果計算ｼｰﾄ!K67</f>
        <v>0</v>
      </c>
    </row>
    <row r="158" spans="2:11" ht="18.75" customHeight="1">
      <c r="B158" s="166" t="s">
        <v>28</v>
      </c>
      <c r="C158" s="167" t="s">
        <v>522</v>
      </c>
      <c r="D158" s="168">
        <f>★波及効果計算ｼｰﾄ!D68</f>
        <v>0</v>
      </c>
      <c r="E158" s="168">
        <f>★波及効果計算ｼｰﾄ!E68</f>
        <v>0</v>
      </c>
      <c r="F158" s="168">
        <f>★波及効果計算ｼｰﾄ!F68</f>
        <v>0</v>
      </c>
      <c r="G158" s="168">
        <f>★波及効果計算ｼｰﾄ!G68</f>
        <v>0</v>
      </c>
      <c r="H158" s="168">
        <f>★波及効果計算ｼｰﾄ!H68</f>
        <v>0</v>
      </c>
      <c r="I158" s="168">
        <f>★波及効果計算ｼｰﾄ!I68</f>
        <v>0</v>
      </c>
      <c r="J158" s="168">
        <f>★波及効果計算ｼｰﾄ!J68</f>
        <v>0</v>
      </c>
      <c r="K158" s="170">
        <f>★波及効果計算ｼｰﾄ!K68</f>
        <v>0</v>
      </c>
    </row>
    <row r="159" spans="2:11" ht="18.75" customHeight="1">
      <c r="B159" s="166" t="s">
        <v>109</v>
      </c>
      <c r="C159" s="167" t="s">
        <v>523</v>
      </c>
      <c r="D159" s="168">
        <f>★波及効果計算ｼｰﾄ!D69</f>
        <v>0</v>
      </c>
      <c r="E159" s="168">
        <f>★波及効果計算ｼｰﾄ!E69</f>
        <v>0</v>
      </c>
      <c r="F159" s="168">
        <f>★波及効果計算ｼｰﾄ!F69</f>
        <v>0</v>
      </c>
      <c r="G159" s="168">
        <f>★波及効果計算ｼｰﾄ!G69</f>
        <v>0</v>
      </c>
      <c r="H159" s="168">
        <f>★波及効果計算ｼｰﾄ!H69</f>
        <v>0</v>
      </c>
      <c r="I159" s="168">
        <f>★波及効果計算ｼｰﾄ!I69</f>
        <v>0</v>
      </c>
      <c r="J159" s="168">
        <f>★波及効果計算ｼｰﾄ!J69</f>
        <v>0</v>
      </c>
      <c r="K159" s="170">
        <f>★波及効果計算ｼｰﾄ!K69</f>
        <v>0</v>
      </c>
    </row>
    <row r="160" spans="2:11" ht="18.75" customHeight="1">
      <c r="B160" s="166" t="s">
        <v>110</v>
      </c>
      <c r="C160" s="167" t="s">
        <v>524</v>
      </c>
      <c r="D160" s="168">
        <f>★波及効果計算ｼｰﾄ!D70</f>
        <v>0</v>
      </c>
      <c r="E160" s="168">
        <f>★波及効果計算ｼｰﾄ!E70</f>
        <v>0</v>
      </c>
      <c r="F160" s="168">
        <f>★波及効果計算ｼｰﾄ!F70</f>
        <v>0</v>
      </c>
      <c r="G160" s="168">
        <f>★波及効果計算ｼｰﾄ!G70</f>
        <v>0</v>
      </c>
      <c r="H160" s="168">
        <f>★波及効果計算ｼｰﾄ!H70</f>
        <v>0</v>
      </c>
      <c r="I160" s="168">
        <f>★波及効果計算ｼｰﾄ!I70</f>
        <v>0</v>
      </c>
      <c r="J160" s="168">
        <f>★波及効果計算ｼｰﾄ!J70</f>
        <v>0</v>
      </c>
      <c r="K160" s="170">
        <f>★波及効果計算ｼｰﾄ!K70</f>
        <v>0</v>
      </c>
    </row>
    <row r="161" spans="2:11" ht="18.75" customHeight="1">
      <c r="B161" s="166" t="s">
        <v>111</v>
      </c>
      <c r="C161" s="167" t="s">
        <v>525</v>
      </c>
      <c r="D161" s="168">
        <f>★波及効果計算ｼｰﾄ!D71</f>
        <v>0</v>
      </c>
      <c r="E161" s="168">
        <f>★波及効果計算ｼｰﾄ!E71</f>
        <v>0</v>
      </c>
      <c r="F161" s="168">
        <f>★波及効果計算ｼｰﾄ!F71</f>
        <v>0</v>
      </c>
      <c r="G161" s="168">
        <f>★波及効果計算ｼｰﾄ!G71</f>
        <v>0</v>
      </c>
      <c r="H161" s="168">
        <f>★波及効果計算ｼｰﾄ!H71</f>
        <v>0</v>
      </c>
      <c r="I161" s="168">
        <f>★波及効果計算ｼｰﾄ!I71</f>
        <v>0</v>
      </c>
      <c r="J161" s="168">
        <f>★波及効果計算ｼｰﾄ!J71</f>
        <v>0</v>
      </c>
      <c r="K161" s="170">
        <f>★波及効果計算ｼｰﾄ!K71</f>
        <v>0</v>
      </c>
    </row>
    <row r="162" spans="2:11" ht="18.75" customHeight="1">
      <c r="B162" s="166" t="s">
        <v>113</v>
      </c>
      <c r="C162" s="167" t="s">
        <v>526</v>
      </c>
      <c r="D162" s="168">
        <f>★波及効果計算ｼｰﾄ!D72</f>
        <v>0</v>
      </c>
      <c r="E162" s="168">
        <f>★波及効果計算ｼｰﾄ!E72</f>
        <v>0</v>
      </c>
      <c r="F162" s="168">
        <f>★波及効果計算ｼｰﾄ!F72</f>
        <v>0</v>
      </c>
      <c r="G162" s="168">
        <f>★波及効果計算ｼｰﾄ!G72</f>
        <v>0</v>
      </c>
      <c r="H162" s="168">
        <f>★波及効果計算ｼｰﾄ!H72</f>
        <v>0</v>
      </c>
      <c r="I162" s="168">
        <f>★波及効果計算ｼｰﾄ!I72</f>
        <v>0</v>
      </c>
      <c r="J162" s="168">
        <f>★波及効果計算ｼｰﾄ!J72</f>
        <v>0</v>
      </c>
      <c r="K162" s="170">
        <f>★波及効果計算ｼｰﾄ!K72</f>
        <v>0</v>
      </c>
    </row>
    <row r="163" spans="2:11" ht="18.75" customHeight="1">
      <c r="B163" s="166" t="s">
        <v>114</v>
      </c>
      <c r="C163" s="167" t="s">
        <v>577</v>
      </c>
      <c r="D163" s="168">
        <f>★波及効果計算ｼｰﾄ!D73</f>
        <v>0</v>
      </c>
      <c r="E163" s="168">
        <f>★波及効果計算ｼｰﾄ!E73</f>
        <v>0</v>
      </c>
      <c r="F163" s="168">
        <f>★波及効果計算ｼｰﾄ!F73</f>
        <v>0</v>
      </c>
      <c r="G163" s="168">
        <f>★波及効果計算ｼｰﾄ!G73</f>
        <v>0</v>
      </c>
      <c r="H163" s="168">
        <f>★波及効果計算ｼｰﾄ!H73</f>
        <v>0</v>
      </c>
      <c r="I163" s="168">
        <f>★波及効果計算ｼｰﾄ!I73</f>
        <v>0</v>
      </c>
      <c r="J163" s="168">
        <f>★波及効果計算ｼｰﾄ!J73</f>
        <v>0</v>
      </c>
      <c r="K163" s="170">
        <f>★波及効果計算ｼｰﾄ!K73</f>
        <v>0</v>
      </c>
    </row>
    <row r="164" spans="2:11" ht="18.75" customHeight="1">
      <c r="B164" s="166" t="s">
        <v>115</v>
      </c>
      <c r="C164" s="167" t="s">
        <v>140</v>
      </c>
      <c r="D164" s="168">
        <f>★波及効果計算ｼｰﾄ!D74</f>
        <v>0</v>
      </c>
      <c r="E164" s="168">
        <f>★波及効果計算ｼｰﾄ!E74</f>
        <v>0</v>
      </c>
      <c r="F164" s="168">
        <f>★波及効果計算ｼｰﾄ!F74</f>
        <v>0</v>
      </c>
      <c r="G164" s="168">
        <f>★波及効果計算ｼｰﾄ!G74</f>
        <v>0</v>
      </c>
      <c r="H164" s="168">
        <f>★波及効果計算ｼｰﾄ!H74</f>
        <v>0</v>
      </c>
      <c r="I164" s="168">
        <f>★波及効果計算ｼｰﾄ!I74</f>
        <v>0</v>
      </c>
      <c r="J164" s="168">
        <f>★波及効果計算ｼｰﾄ!J74</f>
        <v>0</v>
      </c>
      <c r="K164" s="170">
        <f>★波及効果計算ｼｰﾄ!K74</f>
        <v>0</v>
      </c>
    </row>
    <row r="165" spans="2:11" ht="18.75" customHeight="1">
      <c r="B165" s="166" t="s">
        <v>116</v>
      </c>
      <c r="C165" s="167" t="s">
        <v>112</v>
      </c>
      <c r="D165" s="168">
        <f>★波及効果計算ｼｰﾄ!D75</f>
        <v>0</v>
      </c>
      <c r="E165" s="168">
        <f>★波及効果計算ｼｰﾄ!E75</f>
        <v>0</v>
      </c>
      <c r="F165" s="168">
        <f>★波及効果計算ｼｰﾄ!F75</f>
        <v>0</v>
      </c>
      <c r="G165" s="168">
        <f>★波及効果計算ｼｰﾄ!G75</f>
        <v>0</v>
      </c>
      <c r="H165" s="168">
        <f>★波及効果計算ｼｰﾄ!H75</f>
        <v>0</v>
      </c>
      <c r="I165" s="168">
        <f>★波及効果計算ｼｰﾄ!I75</f>
        <v>0</v>
      </c>
      <c r="J165" s="168">
        <f>★波及効果計算ｼｰﾄ!J75</f>
        <v>0</v>
      </c>
      <c r="K165" s="170">
        <f>★波及効果計算ｼｰﾄ!K75</f>
        <v>0</v>
      </c>
    </row>
    <row r="166" spans="2:11" ht="18.75" customHeight="1">
      <c r="B166" s="166" t="s">
        <v>117</v>
      </c>
      <c r="C166" s="167" t="s">
        <v>18</v>
      </c>
      <c r="D166" s="168">
        <f>★波及効果計算ｼｰﾄ!D76</f>
        <v>0</v>
      </c>
      <c r="E166" s="168">
        <f>★波及効果計算ｼｰﾄ!E76</f>
        <v>0</v>
      </c>
      <c r="F166" s="168">
        <f>★波及効果計算ｼｰﾄ!F76</f>
        <v>0</v>
      </c>
      <c r="G166" s="168">
        <f>★波及効果計算ｼｰﾄ!G76</f>
        <v>0</v>
      </c>
      <c r="H166" s="168">
        <f>★波及効果計算ｼｰﾄ!H76</f>
        <v>0</v>
      </c>
      <c r="I166" s="168">
        <f>★波及効果計算ｼｰﾄ!I76</f>
        <v>0</v>
      </c>
      <c r="J166" s="168">
        <f>★波及効果計算ｼｰﾄ!J76</f>
        <v>0</v>
      </c>
      <c r="K166" s="170">
        <f>★波及効果計算ｼｰﾄ!K76</f>
        <v>0</v>
      </c>
    </row>
    <row r="167" spans="2:11" ht="18.75" customHeight="1">
      <c r="B167" s="166" t="s">
        <v>118</v>
      </c>
      <c r="C167" s="167" t="s">
        <v>141</v>
      </c>
      <c r="D167" s="168">
        <f>★波及効果計算ｼｰﾄ!D77</f>
        <v>0</v>
      </c>
      <c r="E167" s="168">
        <f>★波及効果計算ｼｰﾄ!E77</f>
        <v>0</v>
      </c>
      <c r="F167" s="168">
        <f>★波及効果計算ｼｰﾄ!F77</f>
        <v>0</v>
      </c>
      <c r="G167" s="168">
        <f>★波及効果計算ｼｰﾄ!G77</f>
        <v>0</v>
      </c>
      <c r="H167" s="168">
        <f>★波及効果計算ｼｰﾄ!H77</f>
        <v>0</v>
      </c>
      <c r="I167" s="168">
        <f>★波及効果計算ｼｰﾄ!I77</f>
        <v>0</v>
      </c>
      <c r="J167" s="168">
        <f>★波及効果計算ｼｰﾄ!J77</f>
        <v>0</v>
      </c>
      <c r="K167" s="170">
        <f>★波及効果計算ｼｰﾄ!K77</f>
        <v>0</v>
      </c>
    </row>
    <row r="168" spans="2:11" ht="18.75" customHeight="1">
      <c r="B168" s="166" t="s">
        <v>119</v>
      </c>
      <c r="C168" s="167" t="s">
        <v>527</v>
      </c>
      <c r="D168" s="168">
        <f>★波及効果計算ｼｰﾄ!D78</f>
        <v>0</v>
      </c>
      <c r="E168" s="168">
        <f>★波及効果計算ｼｰﾄ!E78</f>
        <v>0</v>
      </c>
      <c r="F168" s="168">
        <f>★波及効果計算ｼｰﾄ!F78</f>
        <v>0</v>
      </c>
      <c r="G168" s="168">
        <f>★波及効果計算ｼｰﾄ!G78</f>
        <v>0</v>
      </c>
      <c r="H168" s="168">
        <f>★波及効果計算ｼｰﾄ!H78</f>
        <v>0</v>
      </c>
      <c r="I168" s="168">
        <f>★波及効果計算ｼｰﾄ!I78</f>
        <v>0</v>
      </c>
      <c r="J168" s="168">
        <f>★波及効果計算ｼｰﾄ!J78</f>
        <v>0</v>
      </c>
      <c r="K168" s="170">
        <f>★波及効果計算ｼｰﾄ!K78</f>
        <v>0</v>
      </c>
    </row>
    <row r="169" spans="2:11" ht="18.75" customHeight="1">
      <c r="B169" s="166" t="s">
        <v>120</v>
      </c>
      <c r="C169" s="167" t="s">
        <v>528</v>
      </c>
      <c r="D169" s="168">
        <f>★波及効果計算ｼｰﾄ!D79</f>
        <v>0</v>
      </c>
      <c r="E169" s="168">
        <f>★波及効果計算ｼｰﾄ!E79</f>
        <v>0</v>
      </c>
      <c r="F169" s="168">
        <f>★波及効果計算ｼｰﾄ!F79</f>
        <v>0</v>
      </c>
      <c r="G169" s="168">
        <f>★波及効果計算ｼｰﾄ!G79</f>
        <v>0</v>
      </c>
      <c r="H169" s="168">
        <f>★波及効果計算ｼｰﾄ!H79</f>
        <v>0</v>
      </c>
      <c r="I169" s="168">
        <f>★波及効果計算ｼｰﾄ!I79</f>
        <v>0</v>
      </c>
      <c r="J169" s="168">
        <f>★波及効果計算ｼｰﾄ!J79</f>
        <v>0</v>
      </c>
      <c r="K169" s="170">
        <f>★波及効果計算ｼｰﾄ!K79</f>
        <v>0</v>
      </c>
    </row>
    <row r="170" spans="2:11" ht="18.75" customHeight="1">
      <c r="B170" s="166" t="s">
        <v>121</v>
      </c>
      <c r="C170" s="167" t="s">
        <v>19</v>
      </c>
      <c r="D170" s="168">
        <f>★波及効果計算ｼｰﾄ!D80</f>
        <v>0</v>
      </c>
      <c r="E170" s="168">
        <f>★波及効果計算ｼｰﾄ!E80</f>
        <v>0</v>
      </c>
      <c r="F170" s="168">
        <f>★波及効果計算ｼｰﾄ!F80</f>
        <v>0</v>
      </c>
      <c r="G170" s="168">
        <f>★波及効果計算ｼｰﾄ!G80</f>
        <v>0</v>
      </c>
      <c r="H170" s="168">
        <f>★波及効果計算ｼｰﾄ!H80</f>
        <v>0</v>
      </c>
      <c r="I170" s="168">
        <f>★波及効果計算ｼｰﾄ!I80</f>
        <v>0</v>
      </c>
      <c r="J170" s="168">
        <f>★波及効果計算ｼｰﾄ!J80</f>
        <v>0</v>
      </c>
      <c r="K170" s="170">
        <f>★波及効果計算ｼｰﾄ!K80</f>
        <v>0</v>
      </c>
    </row>
    <row r="171" spans="2:11" ht="18.75" customHeight="1">
      <c r="B171" s="166" t="s">
        <v>122</v>
      </c>
      <c r="C171" s="167" t="s">
        <v>20</v>
      </c>
      <c r="D171" s="168">
        <f>★波及効果計算ｼｰﾄ!D81</f>
        <v>0</v>
      </c>
      <c r="E171" s="168">
        <f>★波及効果計算ｼｰﾄ!E81</f>
        <v>0</v>
      </c>
      <c r="F171" s="168">
        <f>★波及効果計算ｼｰﾄ!F81</f>
        <v>0</v>
      </c>
      <c r="G171" s="168">
        <f>★波及効果計算ｼｰﾄ!G81</f>
        <v>0</v>
      </c>
      <c r="H171" s="168">
        <f>★波及効果計算ｼｰﾄ!H81</f>
        <v>0</v>
      </c>
      <c r="I171" s="168">
        <f>★波及効果計算ｼｰﾄ!I81</f>
        <v>0</v>
      </c>
      <c r="J171" s="168">
        <f>★波及効果計算ｼｰﾄ!J81</f>
        <v>0</v>
      </c>
      <c r="K171" s="170">
        <f>★波及効果計算ｼｰﾄ!K81</f>
        <v>0</v>
      </c>
    </row>
    <row r="172" spans="2:11" ht="18.75" customHeight="1">
      <c r="B172" s="166" t="s">
        <v>123</v>
      </c>
      <c r="C172" s="167" t="s">
        <v>21</v>
      </c>
      <c r="D172" s="168">
        <f>★波及効果計算ｼｰﾄ!D82</f>
        <v>0</v>
      </c>
      <c r="E172" s="168">
        <f>★波及効果計算ｼｰﾄ!E82</f>
        <v>0</v>
      </c>
      <c r="F172" s="168">
        <f>★波及効果計算ｼｰﾄ!F82</f>
        <v>0</v>
      </c>
      <c r="G172" s="168">
        <f>★波及効果計算ｼｰﾄ!G82</f>
        <v>0</v>
      </c>
      <c r="H172" s="168">
        <f>★波及効果計算ｼｰﾄ!H82</f>
        <v>0</v>
      </c>
      <c r="I172" s="168">
        <f>★波及効果計算ｼｰﾄ!I82</f>
        <v>0</v>
      </c>
      <c r="J172" s="168">
        <f>★波及効果計算ｼｰﾄ!J82</f>
        <v>0</v>
      </c>
      <c r="K172" s="170">
        <f>★波及効果計算ｼｰﾄ!K82</f>
        <v>0</v>
      </c>
    </row>
    <row r="173" spans="2:11" ht="18.75" customHeight="1">
      <c r="B173" s="166" t="s">
        <v>124</v>
      </c>
      <c r="C173" s="167" t="s">
        <v>529</v>
      </c>
      <c r="D173" s="168">
        <f>★波及効果計算ｼｰﾄ!D83</f>
        <v>0</v>
      </c>
      <c r="E173" s="168">
        <f>★波及効果計算ｼｰﾄ!E83</f>
        <v>0</v>
      </c>
      <c r="F173" s="168">
        <f>★波及効果計算ｼｰﾄ!F83</f>
        <v>0</v>
      </c>
      <c r="G173" s="168">
        <f>★波及効果計算ｼｰﾄ!G83</f>
        <v>0</v>
      </c>
      <c r="H173" s="168">
        <f>★波及効果計算ｼｰﾄ!H83</f>
        <v>0</v>
      </c>
      <c r="I173" s="168">
        <f>★波及効果計算ｼｰﾄ!I83</f>
        <v>0</v>
      </c>
      <c r="J173" s="168">
        <f>★波及効果計算ｼｰﾄ!J83</f>
        <v>0</v>
      </c>
      <c r="K173" s="170">
        <f>★波及効果計算ｼｰﾄ!K83</f>
        <v>0</v>
      </c>
    </row>
    <row r="174" spans="2:11" ht="18.75" customHeight="1">
      <c r="B174" s="166" t="s">
        <v>125</v>
      </c>
      <c r="C174" s="167" t="s">
        <v>530</v>
      </c>
      <c r="D174" s="168">
        <f>★波及効果計算ｼｰﾄ!D84</f>
        <v>0</v>
      </c>
      <c r="E174" s="168">
        <f>★波及効果計算ｼｰﾄ!E84</f>
        <v>0</v>
      </c>
      <c r="F174" s="168">
        <f>★波及効果計算ｼｰﾄ!F84</f>
        <v>0</v>
      </c>
      <c r="G174" s="168">
        <f>★波及効果計算ｼｰﾄ!G84</f>
        <v>0</v>
      </c>
      <c r="H174" s="168">
        <f>★波及効果計算ｼｰﾄ!H84</f>
        <v>0</v>
      </c>
      <c r="I174" s="168">
        <f>★波及効果計算ｼｰﾄ!I84</f>
        <v>0</v>
      </c>
      <c r="J174" s="168">
        <f>★波及効果計算ｼｰﾄ!J84</f>
        <v>0</v>
      </c>
      <c r="K174" s="170">
        <f>★波及効果計算ｼｰﾄ!K84</f>
        <v>0</v>
      </c>
    </row>
    <row r="175" spans="2:11" ht="18.75" customHeight="1">
      <c r="B175" s="166" t="s">
        <v>127</v>
      </c>
      <c r="C175" s="167" t="s">
        <v>22</v>
      </c>
      <c r="D175" s="168">
        <f>★波及効果計算ｼｰﾄ!D85</f>
        <v>0</v>
      </c>
      <c r="E175" s="168">
        <f>★波及効果計算ｼｰﾄ!E85</f>
        <v>0</v>
      </c>
      <c r="F175" s="168">
        <f>★波及効果計算ｼｰﾄ!F85</f>
        <v>0</v>
      </c>
      <c r="G175" s="168">
        <f>★波及効果計算ｼｰﾄ!G85</f>
        <v>0</v>
      </c>
      <c r="H175" s="168">
        <f>★波及効果計算ｼｰﾄ!H85</f>
        <v>0</v>
      </c>
      <c r="I175" s="168">
        <f>★波及効果計算ｼｰﾄ!I85</f>
        <v>0</v>
      </c>
      <c r="J175" s="168">
        <f>★波及効果計算ｼｰﾄ!J85</f>
        <v>0</v>
      </c>
      <c r="K175" s="170">
        <f>★波及効果計算ｼｰﾄ!K85</f>
        <v>0</v>
      </c>
    </row>
    <row r="176" spans="2:11" ht="18.75" customHeight="1">
      <c r="B176" s="166" t="s">
        <v>129</v>
      </c>
      <c r="C176" s="167" t="s">
        <v>142</v>
      </c>
      <c r="D176" s="168">
        <f>★波及効果計算ｼｰﾄ!D86</f>
        <v>0</v>
      </c>
      <c r="E176" s="168">
        <f>★波及効果計算ｼｰﾄ!E86</f>
        <v>0</v>
      </c>
      <c r="F176" s="168">
        <f>★波及効果計算ｼｰﾄ!F86</f>
        <v>0</v>
      </c>
      <c r="G176" s="168">
        <f>★波及効果計算ｼｰﾄ!G86</f>
        <v>0</v>
      </c>
      <c r="H176" s="168">
        <f>★波及効果計算ｼｰﾄ!H86</f>
        <v>0</v>
      </c>
      <c r="I176" s="168">
        <f>★波及効果計算ｼｰﾄ!I86</f>
        <v>0</v>
      </c>
      <c r="J176" s="168">
        <f>★波及効果計算ｼｰﾄ!J86</f>
        <v>0</v>
      </c>
      <c r="K176" s="170">
        <f>★波及効果計算ｼｰﾄ!K86</f>
        <v>0</v>
      </c>
    </row>
    <row r="177" spans="2:11" ht="18.75" customHeight="1">
      <c r="B177" s="166" t="s">
        <v>130</v>
      </c>
      <c r="C177" s="167" t="s">
        <v>531</v>
      </c>
      <c r="D177" s="168">
        <f>★波及効果計算ｼｰﾄ!D87</f>
        <v>0</v>
      </c>
      <c r="E177" s="168">
        <f>★波及効果計算ｼｰﾄ!E87</f>
        <v>0</v>
      </c>
      <c r="F177" s="168">
        <f>★波及効果計算ｼｰﾄ!F87</f>
        <v>0</v>
      </c>
      <c r="G177" s="168">
        <f>★波及効果計算ｼｰﾄ!G87</f>
        <v>0</v>
      </c>
      <c r="H177" s="168">
        <f>★波及効果計算ｼｰﾄ!H87</f>
        <v>0</v>
      </c>
      <c r="I177" s="168">
        <f>★波及効果計算ｼｰﾄ!I87</f>
        <v>0</v>
      </c>
      <c r="J177" s="168">
        <f>★波及効果計算ｼｰﾄ!J87</f>
        <v>0</v>
      </c>
      <c r="K177" s="170">
        <f>★波及効果計算ｼｰﾄ!K87</f>
        <v>0</v>
      </c>
    </row>
    <row r="178" spans="2:11" ht="18.75" customHeight="1">
      <c r="B178" s="166" t="s">
        <v>15</v>
      </c>
      <c r="C178" s="167" t="s">
        <v>578</v>
      </c>
      <c r="D178" s="168">
        <f>★波及効果計算ｼｰﾄ!D88</f>
        <v>0</v>
      </c>
      <c r="E178" s="168">
        <f>★波及効果計算ｼｰﾄ!E88</f>
        <v>0</v>
      </c>
      <c r="F178" s="168">
        <f>★波及効果計算ｼｰﾄ!F88</f>
        <v>0</v>
      </c>
      <c r="G178" s="168">
        <f>★波及効果計算ｼｰﾄ!G88</f>
        <v>0</v>
      </c>
      <c r="H178" s="168">
        <f>★波及効果計算ｼｰﾄ!H88</f>
        <v>0</v>
      </c>
      <c r="I178" s="168">
        <f>★波及効果計算ｼｰﾄ!I88</f>
        <v>0</v>
      </c>
      <c r="J178" s="168">
        <f>★波及効果計算ｼｰﾄ!J88</f>
        <v>0</v>
      </c>
      <c r="K178" s="170">
        <f>★波及効果計算ｼｰﾄ!K88</f>
        <v>0</v>
      </c>
    </row>
    <row r="179" spans="2:11" ht="18.75" customHeight="1">
      <c r="B179" s="166" t="s">
        <v>308</v>
      </c>
      <c r="C179" s="167" t="s">
        <v>126</v>
      </c>
      <c r="D179" s="168">
        <f>★波及効果計算ｼｰﾄ!D89</f>
        <v>0</v>
      </c>
      <c r="E179" s="168">
        <f>★波及効果計算ｼｰﾄ!E89</f>
        <v>0</v>
      </c>
      <c r="F179" s="168">
        <f>★波及効果計算ｼｰﾄ!F89</f>
        <v>0</v>
      </c>
      <c r="G179" s="168">
        <f>★波及効果計算ｼｰﾄ!G89</f>
        <v>0</v>
      </c>
      <c r="H179" s="168">
        <f>★波及効果計算ｼｰﾄ!H89</f>
        <v>0</v>
      </c>
      <c r="I179" s="168">
        <f>★波及効果計算ｼｰﾄ!I89</f>
        <v>0</v>
      </c>
      <c r="J179" s="168">
        <f>★波及効果計算ｼｰﾄ!J89</f>
        <v>0</v>
      </c>
      <c r="K179" s="170">
        <f>★波及効果計算ｼｰﾄ!K89</f>
        <v>0</v>
      </c>
    </row>
    <row r="180" spans="2:11" ht="18.75" customHeight="1">
      <c r="B180" s="166" t="s">
        <v>29</v>
      </c>
      <c r="C180" s="167" t="s">
        <v>128</v>
      </c>
      <c r="D180" s="168">
        <f>★波及効果計算ｼｰﾄ!D90</f>
        <v>0</v>
      </c>
      <c r="E180" s="168">
        <f>★波及効果計算ｼｰﾄ!E90</f>
        <v>0</v>
      </c>
      <c r="F180" s="168">
        <f>★波及効果計算ｼｰﾄ!F90</f>
        <v>0</v>
      </c>
      <c r="G180" s="168">
        <f>★波及効果計算ｼｰﾄ!G90</f>
        <v>0</v>
      </c>
      <c r="H180" s="168">
        <f>★波及効果計算ｼｰﾄ!H90</f>
        <v>0</v>
      </c>
      <c r="I180" s="168">
        <f>★波及効果計算ｼｰﾄ!I90</f>
        <v>0</v>
      </c>
      <c r="J180" s="168">
        <f>★波及効果計算ｼｰﾄ!J90</f>
        <v>0</v>
      </c>
      <c r="K180" s="170">
        <f>★波及効果計算ｼｰﾄ!K90</f>
        <v>0</v>
      </c>
    </row>
    <row r="181" spans="2:11" ht="18.75" customHeight="1">
      <c r="B181" s="166" t="s">
        <v>532</v>
      </c>
      <c r="C181" s="167" t="s">
        <v>143</v>
      </c>
      <c r="D181" s="168">
        <f>★波及効果計算ｼｰﾄ!D91</f>
        <v>0</v>
      </c>
      <c r="E181" s="168">
        <f>★波及効果計算ｼｰﾄ!E91</f>
        <v>0</v>
      </c>
      <c r="F181" s="168">
        <f>★波及効果計算ｼｰﾄ!F91</f>
        <v>0</v>
      </c>
      <c r="G181" s="168">
        <f>★波及効果計算ｼｰﾄ!G91</f>
        <v>0</v>
      </c>
      <c r="H181" s="168">
        <f>★波及効果計算ｼｰﾄ!H91</f>
        <v>0</v>
      </c>
      <c r="I181" s="168">
        <f>★波及効果計算ｼｰﾄ!I91</f>
        <v>0</v>
      </c>
      <c r="J181" s="168">
        <f>★波及効果計算ｼｰﾄ!J91</f>
        <v>0</v>
      </c>
      <c r="K181" s="170">
        <f>★波及効果計算ｼｰﾄ!K91</f>
        <v>0</v>
      </c>
    </row>
    <row r="182" spans="2:11" ht="18.75" customHeight="1">
      <c r="B182" s="166" t="s">
        <v>31</v>
      </c>
      <c r="C182" s="167" t="s">
        <v>23</v>
      </c>
      <c r="D182" s="168">
        <f>★波及効果計算ｼｰﾄ!D92</f>
        <v>0</v>
      </c>
      <c r="E182" s="168">
        <f>★波及効果計算ｼｰﾄ!E92</f>
        <v>0</v>
      </c>
      <c r="F182" s="168">
        <f>★波及効果計算ｼｰﾄ!F92</f>
        <v>0</v>
      </c>
      <c r="G182" s="168">
        <f>★波及効果計算ｼｰﾄ!G92</f>
        <v>0</v>
      </c>
      <c r="H182" s="168">
        <f>★波及効果計算ｼｰﾄ!H92</f>
        <v>0</v>
      </c>
      <c r="I182" s="168">
        <f>★波及効果計算ｼｰﾄ!I92</f>
        <v>0</v>
      </c>
      <c r="J182" s="168">
        <f>★波及効果計算ｼｰﾄ!J92</f>
        <v>0</v>
      </c>
      <c r="K182" s="170">
        <f>★波及効果計算ｼｰﾄ!K92</f>
        <v>0</v>
      </c>
    </row>
    <row r="183" spans="2:11" ht="18.75" customHeight="1">
      <c r="B183" s="172"/>
      <c r="C183" s="173" t="s">
        <v>60</v>
      </c>
      <c r="D183" s="174">
        <f>★波及効果計算ｼｰﾄ!D93</f>
        <v>0</v>
      </c>
      <c r="E183" s="174">
        <f>★波及効果計算ｼｰﾄ!E93</f>
        <v>0</v>
      </c>
      <c r="F183" s="174">
        <f>★波及効果計算ｼｰﾄ!F93</f>
        <v>0</v>
      </c>
      <c r="G183" s="174">
        <f>★波及効果計算ｼｰﾄ!G93</f>
        <v>0</v>
      </c>
      <c r="H183" s="174">
        <f>★波及効果計算ｼｰﾄ!H93</f>
        <v>0</v>
      </c>
      <c r="I183" s="174">
        <f>★波及効果計算ｼｰﾄ!I93</f>
        <v>0</v>
      </c>
      <c r="J183" s="174">
        <f>★波及効果計算ｼｰﾄ!J93</f>
        <v>0</v>
      </c>
      <c r="K183" s="176">
        <f>★波及効果計算ｼｰﾄ!K93</f>
        <v>0</v>
      </c>
    </row>
  </sheetData>
  <sheetProtection sheet="1" objects="1" scenarios="1" selectLockedCells="1" selectUnlockedCells="1"/>
  <mergeCells count="26">
    <mergeCell ref="B2:C2"/>
    <mergeCell ref="B51:C51"/>
    <mergeCell ref="B6:C6"/>
    <mergeCell ref="B7:C7"/>
    <mergeCell ref="I4:I5"/>
    <mergeCell ref="D49:F49"/>
    <mergeCell ref="I49:I50"/>
    <mergeCell ref="D4:D5"/>
    <mergeCell ref="E4:G4"/>
    <mergeCell ref="H4:H5"/>
    <mergeCell ref="B96:C96"/>
    <mergeCell ref="B97:C97"/>
    <mergeCell ref="J49:J50"/>
    <mergeCell ref="D94:F94"/>
    <mergeCell ref="B52:C52"/>
    <mergeCell ref="G49:G50"/>
    <mergeCell ref="H49:H50"/>
    <mergeCell ref="G94:I94"/>
    <mergeCell ref="G53:G91"/>
    <mergeCell ref="H53:H91"/>
    <mergeCell ref="H140:I140"/>
    <mergeCell ref="J140:K140"/>
    <mergeCell ref="B142:C142"/>
    <mergeCell ref="B143:C143"/>
    <mergeCell ref="D140:E140"/>
    <mergeCell ref="F140:G140"/>
  </mergeCells>
  <phoneticPr fontId="0"/>
  <pageMargins left="0.78740157480314965" right="0.78740157480314965" top="0.78740157480314965" bottom="0.78740157480314965" header="0" footer="0.19685039370078741"/>
  <pageSetup paperSize="9" scale="87" firstPageNumber="8" orientation="portrait" useFirstPageNumber="1" r:id="rId1"/>
  <headerFooter alignWithMargins="0">
    <oddFooter>&amp;P ページ</oddFooter>
  </headerFooter>
  <rowBreaks count="3" manualBreakCount="3">
    <brk id="47" min="1" max="10" man="1"/>
    <brk id="92" min="1" max="10" man="1"/>
    <brk id="137" min="1"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FFC000"/>
  </sheetPr>
  <dimension ref="B2:X61"/>
  <sheetViews>
    <sheetView showGridLines="0" view="pageBreakPreview" zoomScale="160" zoomScaleNormal="100" zoomScaleSheetLayoutView="160" workbookViewId="0">
      <selection activeCell="B61" sqref="B61"/>
    </sheetView>
  </sheetViews>
  <sheetFormatPr defaultColWidth="10.125" defaultRowHeight="18.75" customHeight="1"/>
  <cols>
    <col min="1" max="1" width="1.625" style="133" customWidth="1"/>
    <col min="2" max="2" width="2.625" style="133" customWidth="1"/>
    <col min="3" max="3" width="24.75" style="133" bestFit="1" customWidth="1"/>
    <col min="4" max="10" width="12.625" style="133" customWidth="1"/>
    <col min="11" max="18" width="10.125" style="133" customWidth="1"/>
    <col min="19" max="24" width="10.125" style="133" hidden="1" customWidth="1"/>
    <col min="25" max="16384" width="10.125" style="133"/>
  </cols>
  <sheetData>
    <row r="2" spans="2:10" ht="20.25" customHeight="1">
      <c r="B2" s="1241" t="s">
        <v>482</v>
      </c>
      <c r="C2" s="1242"/>
      <c r="D2" s="187"/>
    </row>
    <row r="3" spans="2:10" s="143" customFormat="1" ht="18.75" customHeight="1"/>
    <row r="4" spans="2:10" s="143" customFormat="1" ht="52.5" customHeight="1">
      <c r="B4" s="188"/>
      <c r="C4" s="189"/>
      <c r="D4" s="190" t="s">
        <v>181</v>
      </c>
      <c r="E4" s="190" t="s">
        <v>91</v>
      </c>
      <c r="F4" s="190" t="s">
        <v>92</v>
      </c>
      <c r="G4" s="190" t="s">
        <v>64</v>
      </c>
      <c r="H4" s="191" t="s">
        <v>93</v>
      </c>
      <c r="I4" s="190" t="s">
        <v>841</v>
      </c>
      <c r="J4" s="192" t="s">
        <v>842</v>
      </c>
    </row>
    <row r="5" spans="2:10" s="199" customFormat="1" ht="18.75" customHeight="1">
      <c r="B5" s="193"/>
      <c r="C5" s="194"/>
      <c r="D5" s="195" t="s">
        <v>259</v>
      </c>
      <c r="E5" s="195" t="s">
        <v>260</v>
      </c>
      <c r="F5" s="195" t="s">
        <v>261</v>
      </c>
      <c r="G5" s="195" t="s">
        <v>262</v>
      </c>
      <c r="H5" s="196" t="s">
        <v>263</v>
      </c>
      <c r="I5" s="197" t="s">
        <v>407</v>
      </c>
      <c r="J5" s="198" t="s">
        <v>408</v>
      </c>
    </row>
    <row r="6" spans="2:10" s="143" customFormat="1" ht="18.75" customHeight="1">
      <c r="B6" s="161" t="s">
        <v>1</v>
      </c>
      <c r="C6" s="162" t="s">
        <v>16</v>
      </c>
      <c r="D6" s="200">
        <f>★波及効果計算ｼｰﾄ!D99</f>
        <v>0.51620899999999992</v>
      </c>
      <c r="E6" s="200">
        <f>★波及効果計算ｼｰﾄ!E99</f>
        <v>0.51296200000000003</v>
      </c>
      <c r="F6" s="200">
        <f>★波及効果計算ｼｰﾄ!F99</f>
        <v>0.149426</v>
      </c>
      <c r="G6" s="1287"/>
      <c r="H6" s="201">
        <f>★波及効果計算ｼｰﾄ!J99</f>
        <v>1.1224E-2</v>
      </c>
      <c r="I6" s="201">
        <f>★波及効果計算ｼｰﾄ!K99</f>
        <v>0.23086499999999999</v>
      </c>
      <c r="J6" s="202">
        <f>★波及効果計算ｼｰﾄ!L99</f>
        <v>5.1589999999999997E-2</v>
      </c>
    </row>
    <row r="7" spans="2:10" s="143" customFormat="1" ht="18.75" customHeight="1">
      <c r="B7" s="166" t="s">
        <v>2</v>
      </c>
      <c r="C7" s="167" t="s">
        <v>885</v>
      </c>
      <c r="D7" s="203">
        <f>★波及効果計算ｼｰﾄ!D100</f>
        <v>0.73091600000000001</v>
      </c>
      <c r="E7" s="203">
        <f>★波及効果計算ｼｰﾄ!E100</f>
        <v>0.62305299999999997</v>
      </c>
      <c r="F7" s="203">
        <f>★波及効果計算ｼｰﾄ!F100</f>
        <v>0.22922999999999999</v>
      </c>
      <c r="G7" s="1288"/>
      <c r="H7" s="204">
        <f>★波及効果計算ｼｰﾄ!J100</f>
        <v>5.5800000000000001E-4</v>
      </c>
      <c r="I7" s="204">
        <f>★波及効果計算ｼｰﾄ!K100</f>
        <v>8.591E-2</v>
      </c>
      <c r="J7" s="205">
        <f>★波及効果計算ｼｰﾄ!L100</f>
        <v>8.0284999999999995E-2</v>
      </c>
    </row>
    <row r="8" spans="2:10" s="143" customFormat="1" ht="18.75" customHeight="1">
      <c r="B8" s="166" t="s">
        <v>3</v>
      </c>
      <c r="C8" s="167" t="s">
        <v>886</v>
      </c>
      <c r="D8" s="203">
        <f>★波及効果計算ｼｰﾄ!D101</f>
        <v>0.24327200000000004</v>
      </c>
      <c r="E8" s="203">
        <f>★波及効果計算ｼｰﾄ!E101</f>
        <v>0.66085499999999997</v>
      </c>
      <c r="F8" s="203">
        <f>★波及効果計算ｼｰﾄ!F101</f>
        <v>0.18427399999999999</v>
      </c>
      <c r="G8" s="1288"/>
      <c r="H8" s="204">
        <f>★波及効果計算ｼｰﾄ!J101</f>
        <v>9.7900000000000005E-4</v>
      </c>
      <c r="I8" s="204">
        <f>★波及効果計算ｼｰﾄ!K101</f>
        <v>0.20581199999999999</v>
      </c>
      <c r="J8" s="205">
        <f>★波及効果計算ｼｰﾄ!L101</f>
        <v>6.4273999999999998E-2</v>
      </c>
    </row>
    <row r="9" spans="2:10" s="143" customFormat="1" ht="18.75" customHeight="1">
      <c r="B9" s="166" t="s">
        <v>4</v>
      </c>
      <c r="C9" s="167" t="s">
        <v>17</v>
      </c>
      <c r="D9" s="203">
        <f>★波及効果計算ｼｰﾄ!D102</f>
        <v>4.134199999999999E-2</v>
      </c>
      <c r="E9" s="203">
        <f>★波及効果計算ｼｰﾄ!E102</f>
        <v>0.568774</v>
      </c>
      <c r="F9" s="203">
        <f>★波及効果計算ｼｰﾄ!F102</f>
        <v>0.18184800000000001</v>
      </c>
      <c r="G9" s="1288"/>
      <c r="H9" s="204">
        <f>★波及効果計算ｼｰﾄ!J102</f>
        <v>0</v>
      </c>
      <c r="I9" s="204">
        <f>★波及効果計算ｼｰﾄ!K102</f>
        <v>5.0134999999999999E-2</v>
      </c>
      <c r="J9" s="205">
        <f>★波及効果計算ｼｰﾄ!L102</f>
        <v>4.9055000000000001E-2</v>
      </c>
    </row>
    <row r="10" spans="2:10" s="143" customFormat="1" ht="18.75" customHeight="1">
      <c r="B10" s="166" t="s">
        <v>5</v>
      </c>
      <c r="C10" s="167" t="s">
        <v>521</v>
      </c>
      <c r="D10" s="203">
        <f>★波及効果計算ｼｰﾄ!D103</f>
        <v>0.17811699999999997</v>
      </c>
      <c r="E10" s="203">
        <f>★波及効果計算ｼｰﾄ!E103</f>
        <v>0.31477899999999998</v>
      </c>
      <c r="F10" s="203">
        <f>★波及効果計算ｼｰﾄ!F103</f>
        <v>0.13731099999999999</v>
      </c>
      <c r="G10" s="1288"/>
      <c r="H10" s="204">
        <f>★波及効果計算ｼｰﾄ!J103</f>
        <v>9.0998999999999997E-2</v>
      </c>
      <c r="I10" s="204">
        <f>★波及効果計算ｼｰﾄ!K103</f>
        <v>7.6066999999999996E-2</v>
      </c>
      <c r="J10" s="205">
        <f>★波及効果計算ｼｰﾄ!L103</f>
        <v>7.6020000000000004E-2</v>
      </c>
    </row>
    <row r="11" spans="2:10" s="143" customFormat="1" ht="18.75" customHeight="1">
      <c r="B11" s="166" t="s">
        <v>6</v>
      </c>
      <c r="C11" s="167" t="s">
        <v>135</v>
      </c>
      <c r="D11" s="203">
        <f>★波及効果計算ｼｰﾄ!D104</f>
        <v>4.8938000000000037E-2</v>
      </c>
      <c r="E11" s="203">
        <f>★波及効果計算ｼｰﾄ!E104</f>
        <v>0.43597799999999998</v>
      </c>
      <c r="F11" s="203">
        <f>★波及効果計算ｼｰﾄ!F104</f>
        <v>0.32128099999999998</v>
      </c>
      <c r="G11" s="1288"/>
      <c r="H11" s="204">
        <f>★波及効果計算ｼｰﾄ!J104</f>
        <v>1.8828000000000001E-2</v>
      </c>
      <c r="I11" s="204">
        <f>★波及効果計算ｼｰﾄ!K104</f>
        <v>0.105836</v>
      </c>
      <c r="J11" s="205">
        <f>★波及効果計算ｼｰﾄ!L104</f>
        <v>0.10580000000000001</v>
      </c>
    </row>
    <row r="12" spans="2:10" s="143" customFormat="1" ht="18.75" customHeight="1">
      <c r="B12" s="166" t="s">
        <v>7</v>
      </c>
      <c r="C12" s="171" t="s">
        <v>108</v>
      </c>
      <c r="D12" s="203">
        <f>★波及効果計算ｼｰﾄ!D105</f>
        <v>0.18819699999999995</v>
      </c>
      <c r="E12" s="203">
        <f>★波及効果計算ｼｰﾄ!E105</f>
        <v>0.33929799999999999</v>
      </c>
      <c r="F12" s="203">
        <f>★波及効果計算ｼｰﾄ!F105</f>
        <v>0.13960600000000001</v>
      </c>
      <c r="G12" s="1288"/>
      <c r="H12" s="204">
        <f>★波及効果計算ｼｰﾄ!J105</f>
        <v>1.2830000000000001E-3</v>
      </c>
      <c r="I12" s="204">
        <f>★波及効果計算ｼｰﾄ!K105</f>
        <v>3.2967999999999997E-2</v>
      </c>
      <c r="J12" s="205">
        <f>★波及効果計算ｼｰﾄ!L105</f>
        <v>3.295E-2</v>
      </c>
    </row>
    <row r="13" spans="2:10" s="143" customFormat="1" ht="18.75" customHeight="1">
      <c r="B13" s="166" t="s">
        <v>8</v>
      </c>
      <c r="C13" s="167" t="s">
        <v>136</v>
      </c>
      <c r="D13" s="203">
        <f>★波及効果計算ｼｰﾄ!D106</f>
        <v>3.4070999999999962E-2</v>
      </c>
      <c r="E13" s="203">
        <f>★波及効果計算ｼｰﾄ!E106</f>
        <v>0.41248800000000002</v>
      </c>
      <c r="F13" s="203">
        <f>★波及効果計算ｼｰﾄ!F106</f>
        <v>0.108401</v>
      </c>
      <c r="G13" s="1288"/>
      <c r="H13" s="204">
        <f>★波及効果計算ｼｰﾄ!J106</f>
        <v>1.2918000000000001E-2</v>
      </c>
      <c r="I13" s="204">
        <f>★波及効果計算ｼｰﾄ!K106</f>
        <v>2.7455E-2</v>
      </c>
      <c r="J13" s="205">
        <f>★波及効果計算ｼｰﾄ!L106</f>
        <v>2.7455E-2</v>
      </c>
    </row>
    <row r="14" spans="2:10" s="143" customFormat="1" ht="18.75" customHeight="1">
      <c r="B14" s="166" t="s">
        <v>9</v>
      </c>
      <c r="C14" s="171" t="s">
        <v>306</v>
      </c>
      <c r="D14" s="203">
        <f>★波及効果計算ｼｰﾄ!D107</f>
        <v>5.0819999999999976E-2</v>
      </c>
      <c r="E14" s="203">
        <f>★波及効果計算ｼｰﾄ!E107</f>
        <v>0.469225</v>
      </c>
      <c r="F14" s="203">
        <f>★波及効果計算ｼｰﾄ!F107</f>
        <v>8.6463999999999999E-2</v>
      </c>
      <c r="G14" s="1288"/>
      <c r="H14" s="204">
        <f>★波及効果計算ｼｰﾄ!J107</f>
        <v>1.2262E-2</v>
      </c>
      <c r="I14" s="204">
        <f>★波及効果計算ｼｰﾄ!K107</f>
        <v>1.7052999999999999E-2</v>
      </c>
      <c r="J14" s="205">
        <f>★波及効果計算ｼｰﾄ!L107</f>
        <v>1.7052999999999999E-2</v>
      </c>
    </row>
    <row r="15" spans="2:10" s="143" customFormat="1" ht="18.75" customHeight="1">
      <c r="B15" s="166" t="s">
        <v>10</v>
      </c>
      <c r="C15" s="171" t="s">
        <v>576</v>
      </c>
      <c r="D15" s="203">
        <f>★波及効果計算ｼｰﾄ!D108</f>
        <v>0.133884</v>
      </c>
      <c r="E15" s="203">
        <f>★波及効果計算ｼｰﾄ!E108</f>
        <v>0.44791799999999998</v>
      </c>
      <c r="F15" s="203">
        <f>★波及効果計算ｼｰﾄ!F108</f>
        <v>0.24796799999999999</v>
      </c>
      <c r="G15" s="1288"/>
      <c r="H15" s="204">
        <f>★波及効果計算ｼｰﾄ!J108</f>
        <v>2.7810000000000001E-3</v>
      </c>
      <c r="I15" s="204">
        <f>★波及効果計算ｼｰﾄ!K108</f>
        <v>7.5322E-2</v>
      </c>
      <c r="J15" s="205">
        <f>★波及効果計算ｼｰﾄ!L108</f>
        <v>7.5322E-2</v>
      </c>
    </row>
    <row r="16" spans="2:10" s="143" customFormat="1" ht="18.75" customHeight="1">
      <c r="B16" s="166" t="s">
        <v>11</v>
      </c>
      <c r="C16" s="167" t="s">
        <v>307</v>
      </c>
      <c r="D16" s="203">
        <f>★波及効果計算ｼｰﾄ!D109</f>
        <v>0.34493600000000002</v>
      </c>
      <c r="E16" s="203">
        <f>★波及効果計算ｼｰﾄ!E109</f>
        <v>0.51767799999999997</v>
      </c>
      <c r="F16" s="203">
        <f>★波及効果計算ｼｰﾄ!F109</f>
        <v>0.23307</v>
      </c>
      <c r="G16" s="1288"/>
      <c r="H16" s="204">
        <f>★波及効果計算ｼｰﾄ!J109</f>
        <v>3.4099999999999999E-4</v>
      </c>
      <c r="I16" s="204">
        <f>★波及効果計算ｼｰﾄ!K109</f>
        <v>3.7969999999999997E-2</v>
      </c>
      <c r="J16" s="205">
        <f>★波及効果計算ｼｰﾄ!L109</f>
        <v>3.7969999999999997E-2</v>
      </c>
    </row>
    <row r="17" spans="2:10" s="143" customFormat="1" ht="18.75" customHeight="1">
      <c r="B17" s="166" t="s">
        <v>12</v>
      </c>
      <c r="C17" s="167" t="s">
        <v>137</v>
      </c>
      <c r="D17" s="203">
        <f>★波及効果計算ｼｰﾄ!D110</f>
        <v>0.15676199999999996</v>
      </c>
      <c r="E17" s="203">
        <f>★波及効果計算ｼｰﾄ!E110</f>
        <v>0.44448199999999999</v>
      </c>
      <c r="F17" s="203">
        <f>★波及効果計算ｼｰﾄ!F110</f>
        <v>0.158583</v>
      </c>
      <c r="G17" s="1288"/>
      <c r="H17" s="204">
        <f>★波及効果計算ｼｰﾄ!J110</f>
        <v>2.1000000000000001E-4</v>
      </c>
      <c r="I17" s="204">
        <f>★波及効果計算ｼｰﾄ!K110</f>
        <v>4.1530999999999998E-2</v>
      </c>
      <c r="J17" s="205">
        <f>★波及効果計算ｼｰﾄ!L110</f>
        <v>4.1530999999999998E-2</v>
      </c>
    </row>
    <row r="18" spans="2:10" s="143" customFormat="1" ht="18.75" customHeight="1">
      <c r="B18" s="166" t="s">
        <v>13</v>
      </c>
      <c r="C18" s="167" t="s">
        <v>138</v>
      </c>
      <c r="D18" s="203">
        <f>★波及効果計算ｼｰﾄ!D111</f>
        <v>1.9214999999999982E-2</v>
      </c>
      <c r="E18" s="203">
        <f>★波及効果計算ｼｰﾄ!E111</f>
        <v>0.234567</v>
      </c>
      <c r="F18" s="203">
        <f>★波及効果計算ｼｰﾄ!F111</f>
        <v>7.4335999999999999E-2</v>
      </c>
      <c r="G18" s="1288"/>
      <c r="H18" s="204">
        <f>★波及効果計算ｼｰﾄ!J111</f>
        <v>5.6800000000000004E-4</v>
      </c>
      <c r="I18" s="204">
        <f>★波及効果計算ｼｰﾄ!K111</f>
        <v>1.8825000000000001E-2</v>
      </c>
      <c r="J18" s="205">
        <f>★波及効果計算ｼｰﾄ!L111</f>
        <v>1.8825000000000001E-2</v>
      </c>
    </row>
    <row r="19" spans="2:10" s="143" customFormat="1" ht="18.75" customHeight="1">
      <c r="B19" s="166" t="s">
        <v>14</v>
      </c>
      <c r="C19" s="167" t="s">
        <v>139</v>
      </c>
      <c r="D19" s="203">
        <f>★波及効果計算ｼｰﾄ!D112</f>
        <v>0.21021199999999995</v>
      </c>
      <c r="E19" s="203">
        <f>★波及効果計算ｼｰﾄ!E112</f>
        <v>0.50836499999999996</v>
      </c>
      <c r="F19" s="203">
        <f>★波及効果計算ｼｰﾄ!F112</f>
        <v>0.29224800000000001</v>
      </c>
      <c r="G19" s="1288"/>
      <c r="H19" s="204">
        <f>★波及効果計算ｼｰﾄ!J112</f>
        <v>8.2899999999999998E-4</v>
      </c>
      <c r="I19" s="204">
        <f>★波及効果計算ｼｰﾄ!K112</f>
        <v>6.2030000000000002E-2</v>
      </c>
      <c r="J19" s="205">
        <f>★波及効果計算ｼｰﾄ!L112</f>
        <v>6.2030000000000002E-2</v>
      </c>
    </row>
    <row r="20" spans="2:10" s="143" customFormat="1" ht="18.75" customHeight="1">
      <c r="B20" s="166" t="s">
        <v>28</v>
      </c>
      <c r="C20" s="167" t="s">
        <v>522</v>
      </c>
      <c r="D20" s="203">
        <f>★波及効果計算ｼｰﾄ!D113</f>
        <v>1.6699999999999493E-3</v>
      </c>
      <c r="E20" s="203">
        <f>★波及効果計算ｼｰﾄ!E113</f>
        <v>0.49989099999999997</v>
      </c>
      <c r="F20" s="203">
        <f>★波及効果計算ｼｰﾄ!F113</f>
        <v>0.31005199999999999</v>
      </c>
      <c r="G20" s="1288"/>
      <c r="H20" s="204">
        <f>★波及効果計算ｼｰﾄ!J113</f>
        <v>4.1999999999999998E-5</v>
      </c>
      <c r="I20" s="204">
        <f>★波及効果計算ｼｰﾄ!K113</f>
        <v>8.3876999999999993E-2</v>
      </c>
      <c r="J20" s="205">
        <f>★波及効果計算ｼｰﾄ!L113</f>
        <v>8.3876999999999993E-2</v>
      </c>
    </row>
    <row r="21" spans="2:10" s="143" customFormat="1" ht="18.75" customHeight="1">
      <c r="B21" s="166" t="s">
        <v>109</v>
      </c>
      <c r="C21" s="167" t="s">
        <v>523</v>
      </c>
      <c r="D21" s="203">
        <f>★波及効果計算ｼｰﾄ!D114</f>
        <v>0.11378500000000003</v>
      </c>
      <c r="E21" s="203">
        <f>★波及効果計算ｼｰﾄ!E114</f>
        <v>0.46971499999999999</v>
      </c>
      <c r="F21" s="203">
        <f>★波及効果計算ｼｰﾄ!F114</f>
        <v>0.29608200000000001</v>
      </c>
      <c r="G21" s="1288"/>
      <c r="H21" s="204">
        <f>★波及効果計算ｼｰﾄ!J114</f>
        <v>1.9000000000000001E-5</v>
      </c>
      <c r="I21" s="204">
        <f>★波及効果計算ｼｰﾄ!K114</f>
        <v>6.4284999999999995E-2</v>
      </c>
      <c r="J21" s="205">
        <f>★波及効果計算ｼｰﾄ!L114</f>
        <v>6.4270999999999995E-2</v>
      </c>
    </row>
    <row r="22" spans="2:10" s="143" customFormat="1" ht="18.75" customHeight="1">
      <c r="B22" s="166" t="s">
        <v>110</v>
      </c>
      <c r="C22" s="167" t="s">
        <v>524</v>
      </c>
      <c r="D22" s="203">
        <f>★波及効果計算ｼｰﾄ!D115</f>
        <v>0.103379</v>
      </c>
      <c r="E22" s="203">
        <f>★波及効果計算ｼｰﾄ!E115</f>
        <v>0.38527600000000001</v>
      </c>
      <c r="F22" s="203">
        <f>★波及効果計算ｼｰﾄ!F115</f>
        <v>0.29391499999999998</v>
      </c>
      <c r="G22" s="1288"/>
      <c r="H22" s="204">
        <f>★波及効果計算ｼｰﾄ!J115</f>
        <v>2.92E-4</v>
      </c>
      <c r="I22" s="204">
        <f>★波及効果計算ｼｰﾄ!K115</f>
        <v>4.6435999999999998E-2</v>
      </c>
      <c r="J22" s="205">
        <f>★波及効果計算ｼｰﾄ!L115</f>
        <v>4.6435999999999998E-2</v>
      </c>
    </row>
    <row r="23" spans="2:10" s="143" customFormat="1" ht="18.75" customHeight="1">
      <c r="B23" s="166" t="s">
        <v>111</v>
      </c>
      <c r="C23" s="167" t="s">
        <v>525</v>
      </c>
      <c r="D23" s="203">
        <f>★波及効果計算ｼｰﾄ!D116</f>
        <v>0.12775899999999996</v>
      </c>
      <c r="E23" s="203">
        <f>★波及効果計算ｼｰﾄ!E116</f>
        <v>0.33567000000000002</v>
      </c>
      <c r="F23" s="203">
        <f>★波及効果計算ｼｰﾄ!F116</f>
        <v>0.246309</v>
      </c>
      <c r="G23" s="1288"/>
      <c r="H23" s="204">
        <f>★波及効果計算ｼｰﾄ!J116</f>
        <v>1.07E-4</v>
      </c>
      <c r="I23" s="204">
        <f>★波及効果計算ｼｰﾄ!K116</f>
        <v>3.6773E-2</v>
      </c>
      <c r="J23" s="205">
        <f>★波及効果計算ｼｰﾄ!L116</f>
        <v>3.6773E-2</v>
      </c>
    </row>
    <row r="24" spans="2:10" s="143" customFormat="1" ht="18.75" customHeight="1">
      <c r="B24" s="166" t="s">
        <v>113</v>
      </c>
      <c r="C24" s="167" t="s">
        <v>526</v>
      </c>
      <c r="D24" s="203">
        <f>★波及効果計算ｼｰﾄ!D117</f>
        <v>1.2999999999996348E-4</v>
      </c>
      <c r="E24" s="203">
        <f>★波及効果計算ｼｰﾄ!E117</f>
        <v>0.353829</v>
      </c>
      <c r="F24" s="203">
        <f>★波及効果計算ｼｰﾄ!F117</f>
        <v>0.19761400000000001</v>
      </c>
      <c r="G24" s="1288"/>
      <c r="H24" s="204">
        <f>★波及効果計算ｼｰﾄ!J117</f>
        <v>1.1495999999999999E-2</v>
      </c>
      <c r="I24" s="204">
        <f>★波及効果計算ｼｰﾄ!K117</f>
        <v>7.4369000000000005E-2</v>
      </c>
      <c r="J24" s="205">
        <f>★波及効果計算ｼｰﾄ!L117</f>
        <v>7.4369000000000005E-2</v>
      </c>
    </row>
    <row r="25" spans="2:10" s="143" customFormat="1" ht="18.75" customHeight="1">
      <c r="B25" s="166" t="s">
        <v>114</v>
      </c>
      <c r="C25" s="167" t="s">
        <v>577</v>
      </c>
      <c r="D25" s="203">
        <f>★波及効果計算ｼｰﾄ!D118</f>
        <v>0</v>
      </c>
      <c r="E25" s="203">
        <f>★波及効果計算ｼｰﾄ!E118</f>
        <v>0.385791</v>
      </c>
      <c r="F25" s="203">
        <f>★波及効果計算ｼｰﾄ!F118</f>
        <v>0.21624699999999999</v>
      </c>
      <c r="G25" s="1288"/>
      <c r="H25" s="204">
        <f>★波及効果計算ｼｰﾄ!J118</f>
        <v>1.1963E-2</v>
      </c>
      <c r="I25" s="204">
        <f>★波及効果計算ｼｰﾄ!K118</f>
        <v>0.12510599999999999</v>
      </c>
      <c r="J25" s="205">
        <f>★波及効果計算ｼｰﾄ!L118</f>
        <v>0.12510599999999999</v>
      </c>
    </row>
    <row r="26" spans="2:10" s="143" customFormat="1" ht="18.75" customHeight="1">
      <c r="B26" s="166" t="s">
        <v>115</v>
      </c>
      <c r="C26" s="167" t="s">
        <v>140</v>
      </c>
      <c r="D26" s="203">
        <f>★波及効果計算ｼｰﾄ!D119</f>
        <v>5.4920000000000524E-3</v>
      </c>
      <c r="E26" s="203">
        <f>★波及効果計算ｼｰﾄ!E119</f>
        <v>0.263013</v>
      </c>
      <c r="F26" s="203">
        <f>★波及効果計算ｼｰﾄ!F119</f>
        <v>0.19570399999999999</v>
      </c>
      <c r="G26" s="1288"/>
      <c r="H26" s="204">
        <f>★波及効果計算ｼｰﾄ!J119</f>
        <v>1.8232000000000002E-2</v>
      </c>
      <c r="I26" s="204">
        <f>★波及効果計算ｼｰﾄ!K119</f>
        <v>4.5523000000000001E-2</v>
      </c>
      <c r="J26" s="205">
        <f>★波及効果計算ｼｰﾄ!L119</f>
        <v>4.5523000000000001E-2</v>
      </c>
    </row>
    <row r="27" spans="2:10" s="143" customFormat="1" ht="18.75" customHeight="1">
      <c r="B27" s="166" t="s">
        <v>116</v>
      </c>
      <c r="C27" s="167" t="s">
        <v>112</v>
      </c>
      <c r="D27" s="203">
        <f>★波及効果計算ｼｰﾄ!D120</f>
        <v>0.15450900000000001</v>
      </c>
      <c r="E27" s="203">
        <f>★波及効果計算ｼｰﾄ!E120</f>
        <v>0.44815300000000002</v>
      </c>
      <c r="F27" s="203">
        <f>★波及効果計算ｼｰﾄ!F120</f>
        <v>0.28448200000000001</v>
      </c>
      <c r="G27" s="1288"/>
      <c r="H27" s="204">
        <f>★波及効果計算ｼｰﾄ!J120</f>
        <v>8.541E-3</v>
      </c>
      <c r="I27" s="204">
        <f>★波及効果計算ｼｰﾄ!K120</f>
        <v>9.5101000000000005E-2</v>
      </c>
      <c r="J27" s="205">
        <f>★波及効果計算ｼｰﾄ!L120</f>
        <v>9.4006000000000006E-2</v>
      </c>
    </row>
    <row r="28" spans="2:10" s="143" customFormat="1" ht="18.75" customHeight="1">
      <c r="B28" s="166" t="s">
        <v>117</v>
      </c>
      <c r="C28" s="167" t="s">
        <v>18</v>
      </c>
      <c r="D28" s="203">
        <f>★波及効果計算ｼｰﾄ!D121</f>
        <v>1</v>
      </c>
      <c r="E28" s="203">
        <f>★波及効果計算ｼｰﾄ!E121</f>
        <v>0.49907600000000002</v>
      </c>
      <c r="F28" s="203">
        <f>★波及効果計算ｼｰﾄ!F121</f>
        <v>0.34902100000000003</v>
      </c>
      <c r="G28" s="1288"/>
      <c r="H28" s="204">
        <f>★波及効果計算ｼｰﾄ!J121</f>
        <v>0</v>
      </c>
      <c r="I28" s="204">
        <f>★波及効果計算ｼｰﾄ!K121</f>
        <v>7.9978999999999995E-2</v>
      </c>
      <c r="J28" s="205">
        <f>★波及効果計算ｼｰﾄ!L121</f>
        <v>6.7444000000000004E-2</v>
      </c>
    </row>
    <row r="29" spans="2:10" s="143" customFormat="1" ht="18.75" customHeight="1">
      <c r="B29" s="166" t="s">
        <v>118</v>
      </c>
      <c r="C29" s="167" t="s">
        <v>141</v>
      </c>
      <c r="D29" s="203">
        <f>★波及効果計算ｼｰﾄ!D122</f>
        <v>0.80632999999999999</v>
      </c>
      <c r="E29" s="203">
        <f>★波及効果計算ｼｰﾄ!E122</f>
        <v>0.46501599999999998</v>
      </c>
      <c r="F29" s="203">
        <f>★波及効果計算ｼｰﾄ!F122</f>
        <v>7.6690999999999995E-2</v>
      </c>
      <c r="G29" s="1288"/>
      <c r="H29" s="204">
        <f>★波及効果計算ｼｰﾄ!J122</f>
        <v>2.0920000000000001E-2</v>
      </c>
      <c r="I29" s="204">
        <f>★波及効果計算ｼｰﾄ!K122</f>
        <v>5.6129999999999999E-3</v>
      </c>
      <c r="J29" s="205">
        <f>★波及効果計算ｼｰﾄ!L122</f>
        <v>5.6129999999999999E-3</v>
      </c>
    </row>
    <row r="30" spans="2:10" s="143" customFormat="1" ht="18.75" customHeight="1">
      <c r="B30" s="166" t="s">
        <v>119</v>
      </c>
      <c r="C30" s="167" t="s">
        <v>527</v>
      </c>
      <c r="D30" s="203">
        <f>★波及効果計算ｼｰﾄ!D123</f>
        <v>0.99995000000000001</v>
      </c>
      <c r="E30" s="203">
        <f>★波及効果計算ｼｰﾄ!E123</f>
        <v>0.47894700000000001</v>
      </c>
      <c r="F30" s="203">
        <f>★波及効果計算ｼｰﾄ!F123</f>
        <v>0.119759</v>
      </c>
      <c r="G30" s="1288"/>
      <c r="H30" s="204">
        <f>★波及効果計算ｼｰﾄ!J123</f>
        <v>9.2099999999999994E-3</v>
      </c>
      <c r="I30" s="204">
        <f>★波及効果計算ｼｰﾄ!K123</f>
        <v>1.0496999999999999E-2</v>
      </c>
      <c r="J30" s="205">
        <f>★波及効果計算ｼｰﾄ!L123</f>
        <v>1.0496999999999999E-2</v>
      </c>
    </row>
    <row r="31" spans="2:10" s="143" customFormat="1" ht="18.75" customHeight="1">
      <c r="B31" s="166" t="s">
        <v>120</v>
      </c>
      <c r="C31" s="167" t="s">
        <v>528</v>
      </c>
      <c r="D31" s="203">
        <f>★波及効果計算ｼｰﾄ!D124</f>
        <v>0.952762</v>
      </c>
      <c r="E31" s="203">
        <f>★波及効果計算ｼｰﾄ!E124</f>
        <v>0.652617</v>
      </c>
      <c r="F31" s="203">
        <f>★波及効果計算ｼｰﾄ!F124</f>
        <v>0.45719799999999999</v>
      </c>
      <c r="G31" s="1288"/>
      <c r="H31" s="204">
        <f>★波及効果計算ｼｰﾄ!J124</f>
        <v>1.0758999999999999E-2</v>
      </c>
      <c r="I31" s="204">
        <f>★波及効果計算ｼｰﾄ!K124</f>
        <v>5.5663999999999998E-2</v>
      </c>
      <c r="J31" s="205">
        <f>★波及効果計算ｼｰﾄ!L124</f>
        <v>5.1702999999999999E-2</v>
      </c>
    </row>
    <row r="32" spans="2:10" s="143" customFormat="1" ht="18.75" customHeight="1">
      <c r="B32" s="166" t="s">
        <v>121</v>
      </c>
      <c r="C32" s="167" t="s">
        <v>19</v>
      </c>
      <c r="D32" s="203">
        <f>★波及効果計算ｼｰﾄ!D125</f>
        <v>0.53067500000000001</v>
      </c>
      <c r="E32" s="203">
        <f>★波及効果計算ｼｰﾄ!E125</f>
        <v>0.61299400000000004</v>
      </c>
      <c r="F32" s="203">
        <f>★波及効果計算ｼｰﾄ!F125</f>
        <v>0.39685999999999999</v>
      </c>
      <c r="G32" s="1288"/>
      <c r="H32" s="204">
        <f>★波及効果計算ｼｰﾄ!J125</f>
        <v>0.14466399999999999</v>
      </c>
      <c r="I32" s="204">
        <f>★波及効果計算ｼｰﾄ!K125</f>
        <v>0.150866</v>
      </c>
      <c r="J32" s="205">
        <f>★波及効果計算ｼｰﾄ!L125</f>
        <v>0.135293</v>
      </c>
    </row>
    <row r="33" spans="2:10" s="143" customFormat="1" ht="18.75" customHeight="1">
      <c r="B33" s="166" t="s">
        <v>122</v>
      </c>
      <c r="C33" s="167" t="s">
        <v>20</v>
      </c>
      <c r="D33" s="203">
        <f>★波及効果計算ｼｰﾄ!D126</f>
        <v>0.81060500000000002</v>
      </c>
      <c r="E33" s="203">
        <f>★波及効果計算ｼｰﾄ!E126</f>
        <v>0.63050700000000004</v>
      </c>
      <c r="F33" s="203">
        <f>★波及効果計算ｼｰﾄ!F126</f>
        <v>0.30407299999999998</v>
      </c>
      <c r="G33" s="1288"/>
      <c r="H33" s="204">
        <f>★波及効果計算ｼｰﾄ!J126</f>
        <v>5.8931999999999998E-2</v>
      </c>
      <c r="I33" s="204">
        <f>★波及効果計算ｼｰﾄ!K126</f>
        <v>2.0900999999999999E-2</v>
      </c>
      <c r="J33" s="205">
        <f>★波及効果計算ｼｰﾄ!L126</f>
        <v>1.9324000000000001E-2</v>
      </c>
    </row>
    <row r="34" spans="2:10" s="143" customFormat="1" ht="18.75" customHeight="1">
      <c r="B34" s="166" t="s">
        <v>123</v>
      </c>
      <c r="C34" s="167" t="s">
        <v>21</v>
      </c>
      <c r="D34" s="203">
        <f>★波及効果計算ｼｰﾄ!D127</f>
        <v>0.88586200000000004</v>
      </c>
      <c r="E34" s="203">
        <f>★波及効果計算ｼｰﾄ!E127</f>
        <v>0.84993399999999997</v>
      </c>
      <c r="F34" s="203">
        <f>★波及効果計算ｼｰﾄ!F127</f>
        <v>2.6121999999999999E-2</v>
      </c>
      <c r="G34" s="1288"/>
      <c r="H34" s="204">
        <f>★波及効果計算ｼｰﾄ!J127</f>
        <v>0.219054</v>
      </c>
      <c r="I34" s="204">
        <f>★波及効果計算ｼｰﾄ!K127</f>
        <v>9.0830000000000008E-3</v>
      </c>
      <c r="J34" s="205">
        <f>★波及効果計算ｼｰﾄ!L127</f>
        <v>7.3889999999999997E-3</v>
      </c>
    </row>
    <row r="35" spans="2:10" s="143" customFormat="1" ht="18.75" customHeight="1">
      <c r="B35" s="166" t="s">
        <v>124</v>
      </c>
      <c r="C35" s="167" t="s">
        <v>529</v>
      </c>
      <c r="D35" s="203">
        <f>★波及効果計算ｼｰﾄ!D128</f>
        <v>0.68113699999999999</v>
      </c>
      <c r="E35" s="203">
        <f>★波及効果計算ｼｰﾄ!E128</f>
        <v>0.45240599999999997</v>
      </c>
      <c r="F35" s="203">
        <f>★波及効果計算ｼｰﾄ!F128</f>
        <v>0.30842999999999998</v>
      </c>
      <c r="G35" s="1288"/>
      <c r="H35" s="204">
        <f>★波及効果計算ｼｰﾄ!J128</f>
        <v>3.3269E-2</v>
      </c>
      <c r="I35" s="204">
        <f>★波及効果計算ｼｰﾄ!K128</f>
        <v>6.3157000000000005E-2</v>
      </c>
      <c r="J35" s="205">
        <f>★波及効果計算ｼｰﾄ!L128</f>
        <v>6.2574000000000005E-2</v>
      </c>
    </row>
    <row r="36" spans="2:10" s="143" customFormat="1" ht="18.75" customHeight="1">
      <c r="B36" s="166" t="s">
        <v>125</v>
      </c>
      <c r="C36" s="167" t="s">
        <v>530</v>
      </c>
      <c r="D36" s="203">
        <f>★波及効果計算ｼｰﾄ!D129</f>
        <v>0.57168700000000006</v>
      </c>
      <c r="E36" s="203">
        <f>★波及効果計算ｼｰﾄ!E129</f>
        <v>0.48500799999999999</v>
      </c>
      <c r="F36" s="203">
        <f>★波及効果計算ｼｰﾄ!F129</f>
        <v>0.14447299999999999</v>
      </c>
      <c r="G36" s="1288"/>
      <c r="H36" s="204">
        <f>★波及効果計算ｼｰﾄ!J129</f>
        <v>5.1503E-2</v>
      </c>
      <c r="I36" s="204">
        <f>★波及効果計算ｼｰﾄ!K129</f>
        <v>2.0421999999999999E-2</v>
      </c>
      <c r="J36" s="205">
        <f>★波及効果計算ｼｰﾄ!L129</f>
        <v>1.9474999999999999E-2</v>
      </c>
    </row>
    <row r="37" spans="2:10" s="143" customFormat="1" ht="18.75" customHeight="1">
      <c r="B37" s="166" t="s">
        <v>127</v>
      </c>
      <c r="C37" s="167" t="s">
        <v>22</v>
      </c>
      <c r="D37" s="203">
        <f>★波及効果計算ｼｰﾄ!D130</f>
        <v>1</v>
      </c>
      <c r="E37" s="203">
        <f>★波及効果計算ｼｰﾄ!E130</f>
        <v>0.72101499999999996</v>
      </c>
      <c r="F37" s="203">
        <f>★波及効果計算ｼｰﾄ!F130</f>
        <v>0.344167</v>
      </c>
      <c r="G37" s="1288"/>
      <c r="H37" s="204">
        <f>★波及効果計算ｼｰﾄ!J130</f>
        <v>3.7399999999999998E-3</v>
      </c>
      <c r="I37" s="204">
        <f>★波及効果計算ｼｰﾄ!K130</f>
        <v>6.5609000000000001E-2</v>
      </c>
      <c r="J37" s="205">
        <f>★波及効果計算ｼｰﾄ!L130</f>
        <v>6.5609000000000001E-2</v>
      </c>
    </row>
    <row r="38" spans="2:10" s="143" customFormat="1" ht="18.75" customHeight="1">
      <c r="B38" s="166" t="s">
        <v>129</v>
      </c>
      <c r="C38" s="167" t="s">
        <v>142</v>
      </c>
      <c r="D38" s="203">
        <f>★波及効果計算ｼｰﾄ!D131</f>
        <v>0.86503099999999999</v>
      </c>
      <c r="E38" s="203">
        <f>★波及効果計算ｼｰﾄ!E131</f>
        <v>0.71847000000000005</v>
      </c>
      <c r="F38" s="203">
        <f>★波及効果計算ｼｰﾄ!F131</f>
        <v>0.478045</v>
      </c>
      <c r="G38" s="1288"/>
      <c r="H38" s="204">
        <f>★波及効果計算ｼｰﾄ!J131</f>
        <v>3.2432999999999997E-2</v>
      </c>
      <c r="I38" s="204">
        <f>★波及効果計算ｼｰﾄ!K131</f>
        <v>4.7759999999999997E-2</v>
      </c>
      <c r="J38" s="205">
        <f>★波及効果計算ｼｰﾄ!L131</f>
        <v>4.5555999999999999E-2</v>
      </c>
    </row>
    <row r="39" spans="2:10" s="143" customFormat="1" ht="18.75" customHeight="1">
      <c r="B39" s="166" t="s">
        <v>130</v>
      </c>
      <c r="C39" s="167" t="s">
        <v>531</v>
      </c>
      <c r="D39" s="203">
        <f>★波及効果計算ｼｰﾄ!D132</f>
        <v>0.96843100000000004</v>
      </c>
      <c r="E39" s="203">
        <f>★波及効果計算ｼｰﾄ!E132</f>
        <v>0.59179499999999996</v>
      </c>
      <c r="F39" s="203">
        <f>★波及効果計算ｼｰﾄ!F132</f>
        <v>0.51492800000000005</v>
      </c>
      <c r="G39" s="1288"/>
      <c r="H39" s="204">
        <f>★波及効果計算ｼｰﾄ!J132</f>
        <v>7.9316999999999999E-2</v>
      </c>
      <c r="I39" s="204">
        <f>★波及効果計算ｼｰﾄ!K132</f>
        <v>0.10686</v>
      </c>
      <c r="J39" s="205">
        <f>★波及効果計算ｼｰﾄ!L132</f>
        <v>0.104764</v>
      </c>
    </row>
    <row r="40" spans="2:10" s="143" customFormat="1" ht="18.75" customHeight="1">
      <c r="B40" s="166" t="s">
        <v>15</v>
      </c>
      <c r="C40" s="167" t="s">
        <v>578</v>
      </c>
      <c r="D40" s="203">
        <f>★波及効果計算ｼｰﾄ!D133</f>
        <v>0.994452</v>
      </c>
      <c r="E40" s="203">
        <f>★波及効果計算ｼｰﾄ!E133</f>
        <v>0.59497299999999997</v>
      </c>
      <c r="F40" s="203">
        <f>★波及効果計算ｼｰﾄ!F133</f>
        <v>0.525088</v>
      </c>
      <c r="G40" s="1288"/>
      <c r="H40" s="204">
        <f>★波及効果計算ｼｰﾄ!J133</f>
        <v>2.0087000000000001E-2</v>
      </c>
      <c r="I40" s="204">
        <f>★波及効果計算ｼｰﾄ!K133</f>
        <v>0.12709500000000001</v>
      </c>
      <c r="J40" s="205">
        <f>★波及効果計算ｼｰﾄ!L133</f>
        <v>0.1197</v>
      </c>
    </row>
    <row r="41" spans="2:10" s="143" customFormat="1" ht="18.75" customHeight="1">
      <c r="B41" s="166" t="s">
        <v>308</v>
      </c>
      <c r="C41" s="167" t="s">
        <v>126</v>
      </c>
      <c r="D41" s="203">
        <f>★波及効果計算ｼｰﾄ!D134</f>
        <v>0.52847699999999997</v>
      </c>
      <c r="E41" s="203">
        <f>★波及効果計算ｼｰﾄ!E134</f>
        <v>0.59412600000000004</v>
      </c>
      <c r="F41" s="203">
        <f>★波及効果計算ｼｰﾄ!F134</f>
        <v>0.36177799999999999</v>
      </c>
      <c r="G41" s="1288"/>
      <c r="H41" s="204">
        <f>★波及効果計算ｼｰﾄ!J134</f>
        <v>1.4847000000000001E-2</v>
      </c>
      <c r="I41" s="204">
        <f>★波及効果計算ｼｰﾄ!K134</f>
        <v>9.7421999999999995E-2</v>
      </c>
      <c r="J41" s="205">
        <f>★波及効果計算ｼｰﾄ!L134</f>
        <v>8.5857000000000003E-2</v>
      </c>
    </row>
    <row r="42" spans="2:10" s="143" customFormat="1" ht="18.75" customHeight="1">
      <c r="B42" s="166" t="s">
        <v>29</v>
      </c>
      <c r="C42" s="167" t="s">
        <v>128</v>
      </c>
      <c r="D42" s="203">
        <f>★波及効果計算ｼｰﾄ!D135</f>
        <v>0.73982799999999993</v>
      </c>
      <c r="E42" s="203">
        <f>★波及効果計算ｼｰﾄ!E135</f>
        <v>0.54114399999999996</v>
      </c>
      <c r="F42" s="203">
        <f>★波及効果計算ｼｰﾄ!F135</f>
        <v>0.31149300000000002</v>
      </c>
      <c r="G42" s="1288"/>
      <c r="H42" s="204">
        <f>★波及効果計算ｼｰﾄ!J135</f>
        <v>9.6326999999999996E-2</v>
      </c>
      <c r="I42" s="204">
        <f>★波及効果計算ｼｰﾄ!K135</f>
        <v>0.23658799999999999</v>
      </c>
      <c r="J42" s="205">
        <f>★波及効果計算ｼｰﾄ!L135</f>
        <v>0.18510499999999999</v>
      </c>
    </row>
    <row r="43" spans="2:10" s="143" customFormat="1" ht="18.75" customHeight="1">
      <c r="B43" s="166" t="s">
        <v>532</v>
      </c>
      <c r="C43" s="167" t="s">
        <v>143</v>
      </c>
      <c r="D43" s="203">
        <f>★波及効果計算ｼｰﾄ!D136</f>
        <v>1</v>
      </c>
      <c r="E43" s="203">
        <f>★波及効果計算ｼｰﾄ!E136</f>
        <v>0</v>
      </c>
      <c r="F43" s="203">
        <f>★波及効果計算ｼｰﾄ!F136</f>
        <v>0</v>
      </c>
      <c r="G43" s="1288"/>
      <c r="H43" s="204">
        <f>★波及効果計算ｼｰﾄ!J136</f>
        <v>0</v>
      </c>
      <c r="I43" s="204">
        <f>★波及効果計算ｼｰﾄ!K136</f>
        <v>0</v>
      </c>
      <c r="J43" s="205">
        <f>★波及効果計算ｼｰﾄ!L136</f>
        <v>0</v>
      </c>
    </row>
    <row r="44" spans="2:10" s="143" customFormat="1" ht="18.75" customHeight="1">
      <c r="B44" s="166" t="s">
        <v>31</v>
      </c>
      <c r="C44" s="167" t="s">
        <v>23</v>
      </c>
      <c r="D44" s="203">
        <f>★波及効果計算ｼｰﾄ!D137</f>
        <v>0.64418399999999998</v>
      </c>
      <c r="E44" s="203">
        <f>★波及効果計算ｼｰﾄ!E137</f>
        <v>0.65032500000000004</v>
      </c>
      <c r="F44" s="203">
        <f>★波及効果計算ｼｰﾄ!F137</f>
        <v>7.4260000000000003E-3</v>
      </c>
      <c r="G44" s="1289"/>
      <c r="H44" s="204">
        <f>★波及効果計算ｼｰﾄ!J137</f>
        <v>4.66E-4</v>
      </c>
      <c r="I44" s="204">
        <f>★波及効果計算ｼｰﾄ!K137</f>
        <v>0.25379499999999999</v>
      </c>
      <c r="J44" s="205">
        <f>★波及効果計算ｼｰﾄ!L137</f>
        <v>0.20743200000000001</v>
      </c>
    </row>
    <row r="45" spans="2:10" s="143" customFormat="1" ht="18.75" customHeight="1">
      <c r="B45" s="172"/>
      <c r="C45" s="173" t="s">
        <v>60</v>
      </c>
      <c r="D45" s="206" t="s">
        <v>176</v>
      </c>
      <c r="E45" s="206" t="s">
        <v>176</v>
      </c>
      <c r="F45" s="206" t="s">
        <v>176</v>
      </c>
      <c r="G45" s="207">
        <f>★波及効果計算ｼｰﾄ!I138</f>
        <v>0.56056399999999995</v>
      </c>
      <c r="H45" s="208">
        <f>★波及効果計算ｼｰﾄ!J138</f>
        <v>0.99999999999999989</v>
      </c>
      <c r="I45" s="208">
        <f>★波及効果計算ｼｰﾄ!K138</f>
        <v>7.8061000000000005E-2</v>
      </c>
      <c r="J45" s="209">
        <f>★波及効果計算ｼｰﾄ!L138</f>
        <v>6.5894999999999995E-2</v>
      </c>
    </row>
    <row r="46" spans="2:10" s="143" customFormat="1" ht="18.75" customHeight="1">
      <c r="B46" s="143" t="s">
        <v>406</v>
      </c>
    </row>
    <row r="47" spans="2:10" s="143" customFormat="1" ht="18.75" customHeight="1"/>
    <row r="48" spans="2:10" s="199" customFormat="1" ht="18.75" customHeight="1">
      <c r="B48" s="210" t="s">
        <v>94</v>
      </c>
      <c r="C48" s="210"/>
      <c r="D48" s="211"/>
    </row>
    <row r="49" spans="2:8" s="199" customFormat="1" ht="18.75" customHeight="1">
      <c r="B49" s="1272" t="s">
        <v>99</v>
      </c>
      <c r="C49" s="1273"/>
      <c r="D49" s="1276" t="s">
        <v>98</v>
      </c>
      <c r="E49" s="1277"/>
      <c r="F49" s="1277"/>
      <c r="G49" s="1277"/>
      <c r="H49" s="1278"/>
    </row>
    <row r="50" spans="2:8" s="199" customFormat="1" ht="18.75" customHeight="1">
      <c r="B50" s="212" t="s">
        <v>259</v>
      </c>
      <c r="C50" s="152" t="s">
        <v>181</v>
      </c>
      <c r="D50" s="213" t="s">
        <v>820</v>
      </c>
      <c r="E50" s="214"/>
      <c r="F50" s="214"/>
      <c r="G50" s="214"/>
      <c r="H50" s="215"/>
    </row>
    <row r="51" spans="2:8" s="199" customFormat="1" ht="18.75" customHeight="1">
      <c r="B51" s="212" t="s">
        <v>260</v>
      </c>
      <c r="C51" s="152" t="s">
        <v>91</v>
      </c>
      <c r="D51" s="213" t="s">
        <v>95</v>
      </c>
      <c r="E51" s="214"/>
      <c r="F51" s="214"/>
      <c r="G51" s="214"/>
      <c r="H51" s="215"/>
    </row>
    <row r="52" spans="2:8" s="199" customFormat="1" ht="18.75" customHeight="1">
      <c r="B52" s="212" t="s">
        <v>261</v>
      </c>
      <c r="C52" s="152" t="s">
        <v>92</v>
      </c>
      <c r="D52" s="213" t="s">
        <v>96</v>
      </c>
      <c r="E52" s="214"/>
      <c r="F52" s="214"/>
      <c r="G52" s="214"/>
      <c r="H52" s="215"/>
    </row>
    <row r="53" spans="2:8" s="199" customFormat="1" ht="18.75" customHeight="1">
      <c r="B53" s="212" t="s">
        <v>265</v>
      </c>
      <c r="C53" s="152" t="s">
        <v>37</v>
      </c>
      <c r="D53" s="213" t="s">
        <v>97</v>
      </c>
      <c r="E53" s="214"/>
      <c r="F53" s="214"/>
      <c r="G53" s="214"/>
      <c r="H53" s="215"/>
    </row>
    <row r="54" spans="2:8" s="199" customFormat="1" ht="18.75" customHeight="1">
      <c r="B54" s="212" t="s">
        <v>266</v>
      </c>
      <c r="C54" s="152" t="s">
        <v>264</v>
      </c>
      <c r="D54" s="213" t="s">
        <v>182</v>
      </c>
      <c r="E54" s="214"/>
      <c r="F54" s="214"/>
      <c r="G54" s="214"/>
      <c r="H54" s="215"/>
    </row>
    <row r="55" spans="2:8" s="199" customFormat="1" ht="18.75" customHeight="1">
      <c r="B55" s="1274" t="s">
        <v>262</v>
      </c>
      <c r="C55" s="1279" t="s">
        <v>64</v>
      </c>
      <c r="D55" s="1281" t="s">
        <v>491</v>
      </c>
      <c r="E55" s="1282"/>
      <c r="F55" s="1282"/>
      <c r="G55" s="1282"/>
      <c r="H55" s="1283"/>
    </row>
    <row r="56" spans="2:8" s="199" customFormat="1" ht="18.75" customHeight="1">
      <c r="B56" s="1275"/>
      <c r="C56" s="1280"/>
      <c r="D56" s="1284"/>
      <c r="E56" s="1285"/>
      <c r="F56" s="1285"/>
      <c r="G56" s="1285"/>
      <c r="H56" s="1286"/>
    </row>
    <row r="57" spans="2:8" s="199" customFormat="1" ht="18.75" customHeight="1">
      <c r="B57" s="216" t="s">
        <v>263</v>
      </c>
      <c r="C57" s="152" t="s">
        <v>93</v>
      </c>
      <c r="D57" s="213" t="s">
        <v>313</v>
      </c>
      <c r="E57" s="218"/>
      <c r="F57" s="218"/>
      <c r="G57" s="218"/>
      <c r="H57" s="219"/>
    </row>
    <row r="58" spans="2:8" s="199" customFormat="1" ht="18.75" customHeight="1">
      <c r="B58" s="212" t="s">
        <v>409</v>
      </c>
      <c r="C58" s="152" t="s">
        <v>369</v>
      </c>
      <c r="D58" s="213" t="s">
        <v>881</v>
      </c>
      <c r="E58" s="220"/>
      <c r="F58" s="220"/>
      <c r="G58" s="220"/>
      <c r="H58" s="221"/>
    </row>
    <row r="59" spans="2:8" s="199" customFormat="1" ht="18.75" customHeight="1">
      <c r="B59" s="222" t="s">
        <v>410</v>
      </c>
      <c r="C59" s="223" t="s">
        <v>370</v>
      </c>
      <c r="D59" s="224" t="s">
        <v>899</v>
      </c>
      <c r="E59" s="225"/>
      <c r="F59" s="225"/>
      <c r="G59" s="225"/>
      <c r="H59" s="226"/>
    </row>
    <row r="60" spans="2:8" s="199" customFormat="1" ht="18.75" customHeight="1">
      <c r="B60" s="210" t="s">
        <v>924</v>
      </c>
      <c r="C60" s="227"/>
      <c r="D60" s="211"/>
    </row>
    <row r="61" spans="2:8" s="199" customFormat="1" ht="18.75" customHeight="1">
      <c r="B61" s="210" t="s">
        <v>367</v>
      </c>
      <c r="C61" s="227"/>
      <c r="D61" s="211"/>
    </row>
  </sheetData>
  <sheetProtection sheet="1" objects="1" scenarios="1" selectLockedCells="1" selectUnlockedCells="1"/>
  <mergeCells count="7">
    <mergeCell ref="B2:C2"/>
    <mergeCell ref="B49:C49"/>
    <mergeCell ref="B55:B56"/>
    <mergeCell ref="D49:H49"/>
    <mergeCell ref="C55:C56"/>
    <mergeCell ref="D55:H56"/>
    <mergeCell ref="G6:G44"/>
  </mergeCells>
  <phoneticPr fontId="2"/>
  <pageMargins left="0.78740157480314965" right="0.78740157480314965" top="0.78740157480314965" bottom="0.78740157480314965" header="0" footer="0.19685039370078741"/>
  <pageSetup paperSize="9" scale="75" firstPageNumber="12" orientation="portrait" useFirstPageNumber="1" r:id="rId1"/>
  <headerFooter alignWithMargins="0">
    <oddFooter>&amp;P ページ</oddFooter>
  </headerFooter>
  <rowBreaks count="1" manualBreakCount="1">
    <brk id="46" min="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30</vt:i4>
      </vt:variant>
    </vt:vector>
  </HeadingPairs>
  <TitlesOfParts>
    <vt:vector size="56" baseType="lpstr">
      <vt:lpstr>利用の手引き(必ず読んでください！)</vt:lpstr>
      <vt:lpstr>(入力①)基礎データ作成</vt:lpstr>
      <vt:lpstr>(入力②)データ入力表</vt:lpstr>
      <vt:lpstr>分析結果１ページ(総括表)</vt:lpstr>
      <vt:lpstr>２ページ～</vt:lpstr>
      <vt:lpstr>４ページ～</vt:lpstr>
      <vt:lpstr>６ページ～</vt:lpstr>
      <vt:lpstr>８ページ～</vt:lpstr>
      <vt:lpstr>１２ページ～</vt:lpstr>
      <vt:lpstr>基礎データ計算</vt:lpstr>
      <vt:lpstr>按分データ</vt:lpstr>
      <vt:lpstr>宿泊</vt:lpstr>
      <vt:lpstr>日帰り</vt:lpstr>
      <vt:lpstr>旅行・観光消費動向調査</vt:lpstr>
      <vt:lpstr>部門別消費額</vt:lpstr>
      <vt:lpstr>★価格変換(最終需要額)</vt:lpstr>
      <vt:lpstr>★波及効果計算ｼｰﾄ</vt:lpstr>
      <vt:lpstr>取引基本表</vt:lpstr>
      <vt:lpstr>投入係数</vt:lpstr>
      <vt:lpstr>県内自給率</vt:lpstr>
      <vt:lpstr>開放経済型逆行列係数</vt:lpstr>
      <vt:lpstr>消費パターン</vt:lpstr>
      <vt:lpstr>手順⑤</vt:lpstr>
      <vt:lpstr>手順⑦</vt:lpstr>
      <vt:lpstr>手順⑭</vt:lpstr>
      <vt:lpstr>雇用表</vt:lpstr>
      <vt:lpstr>'(入力②)データ入力表'!Print_Area</vt:lpstr>
      <vt:lpstr>'★価格変換(最終需要額)'!Print_Area</vt:lpstr>
      <vt:lpstr>★波及効果計算ｼｰﾄ!Print_Area</vt:lpstr>
      <vt:lpstr>'１２ページ～'!Print_Area</vt:lpstr>
      <vt:lpstr>'２ページ～'!Print_Area</vt:lpstr>
      <vt:lpstr>'４ページ～'!Print_Area</vt:lpstr>
      <vt:lpstr>'６ページ～'!Print_Area</vt:lpstr>
      <vt:lpstr>'８ページ～'!Print_Area</vt:lpstr>
      <vt:lpstr>按分データ!Print_Area</vt:lpstr>
      <vt:lpstr>開放経済型逆行列係数!Print_Area</vt:lpstr>
      <vt:lpstr>県内自給率!Print_Area</vt:lpstr>
      <vt:lpstr>雇用表!Print_Area</vt:lpstr>
      <vt:lpstr>取引基本表!Print_Area</vt:lpstr>
      <vt:lpstr>手順⑤!Print_Area</vt:lpstr>
      <vt:lpstr>手順⑦!Print_Area</vt:lpstr>
      <vt:lpstr>手順⑭!Print_Area</vt:lpstr>
      <vt:lpstr>宿泊!Print_Area</vt:lpstr>
      <vt:lpstr>消費パターン!Print_Area</vt:lpstr>
      <vt:lpstr>投入係数!Print_Area</vt:lpstr>
      <vt:lpstr>日帰り!Print_Area</vt:lpstr>
      <vt:lpstr>部門別消費額!Print_Area</vt:lpstr>
      <vt:lpstr>'分析結果１ページ(総括表)'!Print_Area</vt:lpstr>
      <vt:lpstr>'利用の手引き(必ず読んでください！)'!Print_Area</vt:lpstr>
      <vt:lpstr>旅行・観光消費動向調査!Print_Area</vt:lpstr>
      <vt:lpstr>'★価格変換(最終需要額)'!Print_Titles</vt:lpstr>
      <vt:lpstr>開放経済型逆行列係数!Print_Titles</vt:lpstr>
      <vt:lpstr>取引基本表!Print_Titles</vt:lpstr>
      <vt:lpstr>手順⑤!Print_Titles</vt:lpstr>
      <vt:lpstr>投入係数!Print_Titles</vt:lpstr>
      <vt:lpstr>旅行・観光消費動向調査!Print_Titles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小林　瑶日</cp:lastModifiedBy>
  <cp:lastPrinted>2025-08-27T08:43:10Z</cp:lastPrinted>
  <dcterms:created xsi:type="dcterms:W3CDTF">2004-08-24T04:05:38Z</dcterms:created>
  <dcterms:modified xsi:type="dcterms:W3CDTF">2026-07-22T00:36:29Z</dcterms:modified>
</cp:coreProperties>
</file>