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mc:AlternateContent xmlns:mc="http://schemas.openxmlformats.org/markup-compatibility/2006">
    <mc:Choice Requires="x15">
      <x15ac:absPath xmlns:x15ac="http://schemas.microsoft.com/office/spreadsheetml/2010/11/ac" url="\\10.22.12.1\建管g2025\1_技術管理課\05_調整・建設マネジメント班\000 総合評価（工事）【F・7・4】\○総合評価項目検討\【R7改正資料】00 改定・改正原稿\02_R8.2.1改正\"/>
    </mc:Choice>
  </mc:AlternateContent>
  <xr:revisionPtr revIDLastSave="0" documentId="13_ncr:1_{986C0B53-F0C7-4AB8-BA17-C63F44889856}" xr6:coauthVersionLast="47" xr6:coauthVersionMax="47" xr10:uidLastSave="{00000000-0000-0000-0000-000000000000}"/>
  <bookViews>
    <workbookView xWindow="-28920" yWindow="-2265" windowWidth="29040" windowHeight="15720" tabRatio="845" firstSheet="3" activeTab="3" xr2:uid="{506795A1-624F-4E0B-886B-DD1F5F46C72C}"/>
  </bookViews>
  <sheets>
    <sheet name="リスト" sheetId="2" r:id="rId1"/>
    <sheet name="確認資料提出ﾁｪｯｸﾘｽﾄ (R8.2.1~)" sheetId="12" r:id="rId2"/>
    <sheet name="自己評価様式 (R8.2.1~) " sheetId="20" r:id="rId3"/>
    <sheet name="自己評価様式 (R8.2.1~)  (作成例)" sheetId="21" r:id="rId4"/>
    <sheet name="別記様式１（改正なし）" sheetId="4" r:id="rId5"/>
    <sheet name="別記様式２（改正なし）" sheetId="6" r:id="rId6"/>
    <sheet name="別記様式２ (作成例＿)" sheetId="14" r:id="rId7"/>
    <sheet name="施工計画様式－１～３（改正なし）" sheetId="11" r:id="rId8"/>
    <sheet name="施工計画様式－１～３ (作成例)" sheetId="16" r:id="rId9"/>
    <sheet name="技術提案様式（改正なし）" sheetId="9" r:id="rId10"/>
  </sheets>
  <definedNames>
    <definedName name="_xlnm._FilterDatabase" localSheetId="2" hidden="1">'自己評価様式 (R8.2.1~) '!$B$2:$S$96</definedName>
    <definedName name="_xlnm._FilterDatabase" localSheetId="3" hidden="1">'自己評価様式 (R8.2.1~)  (作成例)'!$B$2:$S$96</definedName>
    <definedName name="_xlnm.Print_Area" localSheetId="1">'確認資料提出ﾁｪｯｸﾘｽﾄ (R8.2.1~)'!$A$1:$E$71</definedName>
    <definedName name="_xlnm.Print_Area" localSheetId="9">'技術提案様式（改正なし）'!$A$1:$B$13</definedName>
    <definedName name="_xlnm.Print_Area" localSheetId="2">'自己評価様式 (R8.2.1~) '!$A$2:$T$102</definedName>
    <definedName name="_xlnm.Print_Area" localSheetId="3">'自己評価様式 (R8.2.1~)  (作成例)'!$A$2:$T$102</definedName>
    <definedName name="_xlnm.Print_Area" localSheetId="4">'別記様式１（改正なし）'!$A$1:$F$60</definedName>
    <definedName name="_xlnm.Print_Area" localSheetId="6">'別記様式２ (作成例＿)'!$A$1:$I$54</definedName>
    <definedName name="_xlnm.Print_Area" localSheetId="5">'別記様式２（改正なし）'!$A$1:$I$54</definedName>
    <definedName name="_xlnm.Print_Titles" localSheetId="1">'確認資料提出ﾁｪｯｸﾘｽﾄ (R8.2.1~)'!$1:$2</definedName>
    <definedName name="_xlnm.Print_Titles" localSheetId="2">'自己評価様式 (R8.2.1~) '!$9:$9</definedName>
    <definedName name="_xlnm.Print_Titles" localSheetId="3">'自己評価様式 (R8.2.1~)  (作成例)'!$9:$9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02" i="21" l="1"/>
  <c r="AC102" i="21"/>
  <c r="AB102" i="21"/>
  <c r="X101" i="21"/>
  <c r="W101" i="21"/>
  <c r="V101" i="21"/>
  <c r="Y101" i="21" s="1"/>
  <c r="AQ102" i="21" s="1"/>
  <c r="G101" i="21" s="1"/>
  <c r="F101" i="21"/>
  <c r="AP100" i="21"/>
  <c r="AO100" i="21"/>
  <c r="AN100" i="21"/>
  <c r="AM100" i="21"/>
  <c r="AL100" i="21"/>
  <c r="AK100" i="21"/>
  <c r="AJ100" i="21"/>
  <c r="AI100" i="21"/>
  <c r="AH100" i="21"/>
  <c r="AG100" i="21"/>
  <c r="AF100" i="21"/>
  <c r="AE100" i="21"/>
  <c r="AD100" i="21"/>
  <c r="AC100" i="21"/>
  <c r="AB100" i="21"/>
  <c r="X99" i="21"/>
  <c r="Y99" i="21" s="1"/>
  <c r="AQ100" i="21" s="1"/>
  <c r="G99" i="21" s="1"/>
  <c r="F99" i="21"/>
  <c r="AD98" i="21"/>
  <c r="AC98" i="21"/>
  <c r="AB98" i="21"/>
  <c r="X98" i="21"/>
  <c r="W98" i="21"/>
  <c r="V98" i="21"/>
  <c r="O98" i="21"/>
  <c r="X97" i="21"/>
  <c r="Y97" i="21" s="1"/>
  <c r="AQ98" i="21" s="1"/>
  <c r="G97" i="21" s="1"/>
  <c r="F97" i="21"/>
  <c r="AH96" i="21"/>
  <c r="AG96" i="21"/>
  <c r="AF96" i="21"/>
  <c r="AE96" i="21"/>
  <c r="AD96" i="21"/>
  <c r="AC96" i="21"/>
  <c r="AB96" i="21"/>
  <c r="V96" i="21"/>
  <c r="X95" i="21"/>
  <c r="Y95" i="21" s="1"/>
  <c r="AQ96" i="21" s="1"/>
  <c r="G95" i="21" s="1"/>
  <c r="V95" i="21"/>
  <c r="F95" i="21"/>
  <c r="V94" i="21"/>
  <c r="W93" i="21"/>
  <c r="V93" i="21"/>
  <c r="V92" i="21"/>
  <c r="V91" i="21"/>
  <c r="F91" i="21"/>
  <c r="AE90" i="21"/>
  <c r="AD90" i="21"/>
  <c r="AC90" i="21"/>
  <c r="AB90" i="21"/>
  <c r="V90" i="21"/>
  <c r="X89" i="21"/>
  <c r="V89" i="21"/>
  <c r="Y89" i="21" s="1"/>
  <c r="AQ90" i="21" s="1"/>
  <c r="G91" i="21" s="1"/>
  <c r="AJ88" i="21"/>
  <c r="AI88" i="21"/>
  <c r="AH88" i="21"/>
  <c r="AF88" i="21"/>
  <c r="AE88" i="21"/>
  <c r="AD88" i="21"/>
  <c r="AC88" i="21"/>
  <c r="AB88" i="21"/>
  <c r="X88" i="21"/>
  <c r="W88" i="21"/>
  <c r="V88" i="21"/>
  <c r="X87" i="21"/>
  <c r="W87" i="21"/>
  <c r="V87" i="21"/>
  <c r="Y87" i="21" s="1"/>
  <c r="AQ88" i="21" s="1"/>
  <c r="G87" i="21" s="1"/>
  <c r="F87" i="21"/>
  <c r="AD86" i="21"/>
  <c r="AC86" i="21"/>
  <c r="AB86" i="21"/>
  <c r="V86" i="21"/>
  <c r="Y85" i="21"/>
  <c r="AQ86" i="21" s="1"/>
  <c r="G85" i="21" s="1"/>
  <c r="X85" i="21"/>
  <c r="F85" i="21"/>
  <c r="V84" i="21"/>
  <c r="AD83" i="21"/>
  <c r="AC83" i="21"/>
  <c r="AB83" i="21"/>
  <c r="W83" i="21"/>
  <c r="V83" i="21"/>
  <c r="X82" i="21"/>
  <c r="Y82" i="21" s="1"/>
  <c r="AQ83" i="21" s="1"/>
  <c r="G82" i="21" s="1"/>
  <c r="V82" i="21"/>
  <c r="F82" i="21"/>
  <c r="AD81" i="21"/>
  <c r="AC81" i="21"/>
  <c r="AB81" i="21"/>
  <c r="X80" i="21"/>
  <c r="Y80" i="21" s="1"/>
  <c r="AQ81" i="21" s="1"/>
  <c r="G80" i="21"/>
  <c r="F80" i="21"/>
  <c r="AD79" i="21"/>
  <c r="AC79" i="21"/>
  <c r="AB79" i="21"/>
  <c r="X78" i="21"/>
  <c r="Y78" i="21" s="1"/>
  <c r="AQ79" i="21" s="1"/>
  <c r="G78" i="21"/>
  <c r="F78" i="21"/>
  <c r="AD77" i="21"/>
  <c r="AC77" i="21"/>
  <c r="AB77" i="21"/>
  <c r="Y76" i="21"/>
  <c r="AQ77" i="21" s="1"/>
  <c r="G76" i="21" s="1"/>
  <c r="X76" i="21"/>
  <c r="F76" i="21"/>
  <c r="AD75" i="21"/>
  <c r="AC75" i="21"/>
  <c r="AB75" i="21"/>
  <c r="W75" i="21"/>
  <c r="V75" i="21"/>
  <c r="X74" i="21"/>
  <c r="Y74" i="21" s="1"/>
  <c r="AQ75" i="21" s="1"/>
  <c r="G74" i="21" s="1"/>
  <c r="F74" i="21"/>
  <c r="AC73" i="21"/>
  <c r="AB73" i="21"/>
  <c r="AQ72" i="21"/>
  <c r="H73" i="21" s="1"/>
  <c r="X72" i="21"/>
  <c r="Y72" i="21" s="1"/>
  <c r="X71" i="21"/>
  <c r="W71" i="21"/>
  <c r="V71" i="21"/>
  <c r="Y70" i="21" s="1"/>
  <c r="AQ69" i="21" s="1"/>
  <c r="H70" i="21" s="1"/>
  <c r="N71" i="21"/>
  <c r="AC70" i="21"/>
  <c r="AB70" i="21"/>
  <c r="X70" i="21"/>
  <c r="X68" i="21"/>
  <c r="W68" i="21"/>
  <c r="V68" i="21"/>
  <c r="N68" i="21"/>
  <c r="N69" i="21" s="1"/>
  <c r="AG67" i="21"/>
  <c r="AF67" i="21"/>
  <c r="AE67" i="21"/>
  <c r="AD67" i="21"/>
  <c r="AC67" i="21"/>
  <c r="AB67" i="21"/>
  <c r="X67" i="21"/>
  <c r="W67" i="21"/>
  <c r="V67" i="21"/>
  <c r="N67" i="21"/>
  <c r="X66" i="21"/>
  <c r="Y66" i="21" s="1"/>
  <c r="AQ67" i="21" s="1"/>
  <c r="H66" i="21" s="1"/>
  <c r="F66" i="21"/>
  <c r="X65" i="21"/>
  <c r="Y65" i="21" s="1"/>
  <c r="AQ65" i="21" s="1"/>
  <c r="H65" i="21" s="1"/>
  <c r="AK64" i="21"/>
  <c r="AJ64" i="21"/>
  <c r="AI64" i="21"/>
  <c r="AH64" i="21"/>
  <c r="AG64" i="21"/>
  <c r="AF64" i="21"/>
  <c r="AE64" i="21"/>
  <c r="AD64" i="21"/>
  <c r="AC64" i="21"/>
  <c r="AB64" i="21"/>
  <c r="X64" i="21"/>
  <c r="Y64" i="21" s="1"/>
  <c r="AQ64" i="21" s="1"/>
  <c r="H64" i="21" s="1"/>
  <c r="X63" i="21"/>
  <c r="Y63" i="21" s="1"/>
  <c r="AQ63" i="21" s="1"/>
  <c r="H63" i="21" s="1"/>
  <c r="F63" i="21"/>
  <c r="AC62" i="21"/>
  <c r="AB62" i="21"/>
  <c r="X61" i="21"/>
  <c r="Y61" i="21" s="1"/>
  <c r="AQ62" i="21" s="1"/>
  <c r="H61" i="21" s="1"/>
  <c r="V60" i="21"/>
  <c r="Y60" i="21" s="1"/>
  <c r="AA59" i="21" s="1"/>
  <c r="Y59" i="21"/>
  <c r="X59" i="21"/>
  <c r="V59" i="21"/>
  <c r="X58" i="21"/>
  <c r="W58" i="21"/>
  <c r="V58" i="21"/>
  <c r="Y58" i="21" s="1"/>
  <c r="X57" i="21"/>
  <c r="W57" i="21"/>
  <c r="V57" i="21"/>
  <c r="Y57" i="21" s="1"/>
  <c r="AA56" i="21" s="1"/>
  <c r="X56" i="21"/>
  <c r="AD55" i="21"/>
  <c r="AC55" i="21"/>
  <c r="AB55" i="21"/>
  <c r="V55" i="21"/>
  <c r="X54" i="21"/>
  <c r="Y54" i="21" s="1"/>
  <c r="AQ55" i="21" s="1"/>
  <c r="H54" i="21" s="1"/>
  <c r="V54" i="21"/>
  <c r="F54" i="21"/>
  <c r="V53" i="21"/>
  <c r="V52" i="21"/>
  <c r="V51" i="21"/>
  <c r="V50" i="21"/>
  <c r="Y50" i="21" s="1"/>
  <c r="V48" i="21"/>
  <c r="V47" i="21"/>
  <c r="V46" i="21"/>
  <c r="V45" i="21"/>
  <c r="Y45" i="21" s="1"/>
  <c r="V43" i="21"/>
  <c r="V42" i="21"/>
  <c r="V41" i="21"/>
  <c r="V40" i="21"/>
  <c r="Y40" i="21" s="1"/>
  <c r="V38" i="21"/>
  <c r="V37" i="21"/>
  <c r="V36" i="21"/>
  <c r="V35" i="21"/>
  <c r="Y35" i="21" s="1"/>
  <c r="V33" i="21"/>
  <c r="V32" i="21"/>
  <c r="V31" i="21"/>
  <c r="Y30" i="21"/>
  <c r="X30" i="21"/>
  <c r="V30" i="21"/>
  <c r="F29" i="21"/>
  <c r="AD28" i="21"/>
  <c r="AC28" i="21"/>
  <c r="AB28" i="21"/>
  <c r="V28" i="21"/>
  <c r="X27" i="21"/>
  <c r="V27" i="21"/>
  <c r="Y27" i="21" s="1"/>
  <c r="AQ28" i="21" s="1"/>
  <c r="G27" i="21" s="1"/>
  <c r="F27" i="21"/>
  <c r="AQ26" i="21"/>
  <c r="AG26" i="21"/>
  <c r="AF26" i="21"/>
  <c r="AD26" i="21"/>
  <c r="AC26" i="21"/>
  <c r="AB26" i="21"/>
  <c r="Y25" i="21"/>
  <c r="X25" i="21"/>
  <c r="G25" i="21"/>
  <c r="F25" i="21"/>
  <c r="AH24" i="21"/>
  <c r="AG24" i="21"/>
  <c r="AF24" i="21"/>
  <c r="AD24" i="21"/>
  <c r="AC24" i="21"/>
  <c r="AB24" i="21"/>
  <c r="X23" i="21"/>
  <c r="Y23" i="21" s="1"/>
  <c r="AQ24" i="21" s="1"/>
  <c r="G23" i="21"/>
  <c r="F23" i="21"/>
  <c r="AN22" i="21"/>
  <c r="AM22" i="21"/>
  <c r="AK22" i="21"/>
  <c r="AJ22" i="21"/>
  <c r="AH22" i="21"/>
  <c r="AG22" i="21"/>
  <c r="AF22" i="21"/>
  <c r="AD22" i="21"/>
  <c r="AC22" i="21"/>
  <c r="AB22" i="21"/>
  <c r="X21" i="21"/>
  <c r="Y21" i="21" s="1"/>
  <c r="AQ22" i="21" s="1"/>
  <c r="G21" i="21" s="1"/>
  <c r="F21" i="21"/>
  <c r="AD20" i="21"/>
  <c r="AC20" i="21"/>
  <c r="AB20" i="21"/>
  <c r="V20" i="21"/>
  <c r="X19" i="21"/>
  <c r="V19" i="21"/>
  <c r="Y19" i="21" s="1"/>
  <c r="AQ20" i="21" s="1"/>
  <c r="G19" i="21"/>
  <c r="F19" i="21"/>
  <c r="AC18" i="21"/>
  <c r="AB18" i="21"/>
  <c r="V18" i="21"/>
  <c r="X17" i="21"/>
  <c r="V17" i="21"/>
  <c r="Y17" i="21" s="1"/>
  <c r="AQ18" i="21" s="1"/>
  <c r="G17" i="21" s="1"/>
  <c r="F17" i="21"/>
  <c r="AI16" i="21"/>
  <c r="AH16" i="21"/>
  <c r="AG16" i="21"/>
  <c r="AF16" i="21"/>
  <c r="AE16" i="21"/>
  <c r="AD16" i="21"/>
  <c r="AC16" i="21"/>
  <c r="AB16" i="21"/>
  <c r="V16" i="21"/>
  <c r="X15" i="21"/>
  <c r="V15" i="21"/>
  <c r="Y15" i="21" s="1"/>
  <c r="AQ16" i="21" s="1"/>
  <c r="G15" i="21" s="1"/>
  <c r="F15" i="21"/>
  <c r="V14" i="21"/>
  <c r="V13" i="21"/>
  <c r="W12" i="21"/>
  <c r="V12" i="21"/>
  <c r="AD11" i="21"/>
  <c r="AC11" i="21"/>
  <c r="AB11" i="21"/>
  <c r="V11" i="21"/>
  <c r="X10" i="21"/>
  <c r="V10" i="21"/>
  <c r="Y10" i="21" s="1"/>
  <c r="AQ11" i="21" s="1"/>
  <c r="G10" i="21" s="1"/>
  <c r="F10" i="21"/>
  <c r="S3" i="21" s="1"/>
  <c r="AF8" i="21"/>
  <c r="AE8" i="21"/>
  <c r="AD8" i="21"/>
  <c r="AC8" i="21"/>
  <c r="AQ8" i="21" s="1"/>
  <c r="AB8" i="21"/>
  <c r="AD57" i="21" l="1"/>
  <c r="AC57" i="21"/>
  <c r="AB57" i="21"/>
  <c r="AQ57" i="21" s="1"/>
  <c r="H56" i="21" s="1"/>
  <c r="G63" i="21"/>
  <c r="G66" i="21"/>
  <c r="AC60" i="21"/>
  <c r="AD60" i="21"/>
  <c r="AB60" i="21"/>
  <c r="AQ60" i="21" s="1"/>
  <c r="H59" i="21" s="1"/>
  <c r="AA30" i="21"/>
  <c r="G54" i="21" l="1"/>
  <c r="AC31" i="21"/>
  <c r="AB31" i="21"/>
  <c r="AG31" i="21"/>
  <c r="AF31" i="21"/>
  <c r="AD31" i="21"/>
  <c r="AE31" i="21"/>
  <c r="AQ31" i="21" s="1"/>
  <c r="G29" i="21" s="1"/>
  <c r="S4" i="21" s="1"/>
  <c r="S5" i="21" s="1"/>
  <c r="V30" i="20" l="1"/>
  <c r="V35" i="20"/>
  <c r="AB70" i="20"/>
  <c r="AB67" i="20"/>
  <c r="F66" i="20"/>
  <c r="V67" i="20" l="1"/>
  <c r="X72" i="20"/>
  <c r="Y72" i="20" s="1"/>
  <c r="X70" i="20"/>
  <c r="X71" i="20"/>
  <c r="X68" i="20"/>
  <c r="AQ72" i="20"/>
  <c r="H73" i="20" s="1"/>
  <c r="X66" i="20"/>
  <c r="AC70" i="20"/>
  <c r="V71" i="20"/>
  <c r="AD102" i="20"/>
  <c r="AC102" i="20"/>
  <c r="AB102" i="20"/>
  <c r="X101" i="20"/>
  <c r="W101" i="20"/>
  <c r="V101" i="20"/>
  <c r="F101" i="20"/>
  <c r="AP100" i="20"/>
  <c r="AO100" i="20"/>
  <c r="AN100" i="20"/>
  <c r="AM100" i="20"/>
  <c r="AL100" i="20"/>
  <c r="AK100" i="20"/>
  <c r="AJ100" i="20"/>
  <c r="AI100" i="20"/>
  <c r="AH100" i="20"/>
  <c r="AG100" i="20"/>
  <c r="AF100" i="20"/>
  <c r="AE100" i="20"/>
  <c r="AD100" i="20"/>
  <c r="AC100" i="20"/>
  <c r="AB100" i="20"/>
  <c r="X99" i="20"/>
  <c r="Y99" i="20" s="1"/>
  <c r="F99" i="20"/>
  <c r="AD98" i="20"/>
  <c r="AC98" i="20"/>
  <c r="AB98" i="20"/>
  <c r="X98" i="20"/>
  <c r="W98" i="20"/>
  <c r="V98" i="20"/>
  <c r="O98" i="20"/>
  <c r="X97" i="20"/>
  <c r="F97" i="20"/>
  <c r="AH96" i="20"/>
  <c r="AG96" i="20"/>
  <c r="AF96" i="20"/>
  <c r="AE96" i="20"/>
  <c r="AD96" i="20"/>
  <c r="AC96" i="20"/>
  <c r="AB96" i="20"/>
  <c r="V96" i="20"/>
  <c r="X95" i="20"/>
  <c r="V95" i="20"/>
  <c r="F95" i="20"/>
  <c r="V94" i="20"/>
  <c r="W93" i="20"/>
  <c r="V93" i="20"/>
  <c r="V92" i="20"/>
  <c r="V91" i="20"/>
  <c r="F91" i="20"/>
  <c r="AE90" i="20"/>
  <c r="AD90" i="20"/>
  <c r="AC90" i="20"/>
  <c r="AB90" i="20"/>
  <c r="V90" i="20"/>
  <c r="X89" i="20"/>
  <c r="V89" i="20"/>
  <c r="AJ88" i="20"/>
  <c r="AI88" i="20"/>
  <c r="AH88" i="20"/>
  <c r="AF88" i="20"/>
  <c r="AE88" i="20"/>
  <c r="AD88" i="20"/>
  <c r="AC88" i="20"/>
  <c r="AB88" i="20"/>
  <c r="X88" i="20"/>
  <c r="W88" i="20"/>
  <c r="V88" i="20"/>
  <c r="X87" i="20"/>
  <c r="W87" i="20"/>
  <c r="V87" i="20"/>
  <c r="F87" i="20"/>
  <c r="AD86" i="20"/>
  <c r="AC86" i="20"/>
  <c r="AB86" i="20"/>
  <c r="V86" i="20"/>
  <c r="X85" i="20"/>
  <c r="F85" i="20"/>
  <c r="V84" i="20"/>
  <c r="AD83" i="20"/>
  <c r="AC83" i="20"/>
  <c r="AB83" i="20"/>
  <c r="W83" i="20"/>
  <c r="V83" i="20"/>
  <c r="X82" i="20"/>
  <c r="V82" i="20"/>
  <c r="F82" i="20"/>
  <c r="AD81" i="20"/>
  <c r="AC81" i="20"/>
  <c r="AB81" i="20"/>
  <c r="Y80" i="20"/>
  <c r="AQ81" i="20" s="1"/>
  <c r="G80" i="20" s="1"/>
  <c r="X80" i="20"/>
  <c r="F80" i="20"/>
  <c r="AD79" i="20"/>
  <c r="AC79" i="20"/>
  <c r="AB79" i="20"/>
  <c r="X78" i="20"/>
  <c r="Y78" i="20" s="1"/>
  <c r="AQ79" i="20" s="1"/>
  <c r="G78" i="20" s="1"/>
  <c r="F78" i="20"/>
  <c r="AD77" i="20"/>
  <c r="AC77" i="20"/>
  <c r="AB77" i="20"/>
  <c r="X76" i="20"/>
  <c r="Y76" i="20" s="1"/>
  <c r="F76" i="20"/>
  <c r="AD75" i="20"/>
  <c r="AC75" i="20"/>
  <c r="AB75" i="20"/>
  <c r="W75" i="20"/>
  <c r="V75" i="20"/>
  <c r="X74" i="20"/>
  <c r="F74" i="20"/>
  <c r="AC73" i="20"/>
  <c r="AB73" i="20"/>
  <c r="W71" i="20"/>
  <c r="N71" i="20"/>
  <c r="W68" i="20"/>
  <c r="V68" i="20"/>
  <c r="N68" i="20"/>
  <c r="AG67" i="20"/>
  <c r="AF67" i="20"/>
  <c r="AE67" i="20"/>
  <c r="AD67" i="20"/>
  <c r="AC67" i="20"/>
  <c r="X67" i="20"/>
  <c r="W67" i="20"/>
  <c r="N67" i="20"/>
  <c r="X65" i="20"/>
  <c r="Y65" i="20" s="1"/>
  <c r="AK64" i="20"/>
  <c r="AJ64" i="20"/>
  <c r="AI64" i="20"/>
  <c r="AH64" i="20"/>
  <c r="AG64" i="20"/>
  <c r="AF64" i="20"/>
  <c r="AE64" i="20"/>
  <c r="AD64" i="20"/>
  <c r="AC64" i="20"/>
  <c r="AB64" i="20"/>
  <c r="X64" i="20"/>
  <c r="Y64" i="20" s="1"/>
  <c r="AQ64" i="20" s="1"/>
  <c r="H64" i="20" s="1"/>
  <c r="X63" i="20"/>
  <c r="Y63" i="20" s="1"/>
  <c r="AQ63" i="20" s="1"/>
  <c r="H63" i="20" s="1"/>
  <c r="F63" i="20"/>
  <c r="AC62" i="20"/>
  <c r="AB62" i="20"/>
  <c r="X61" i="20"/>
  <c r="Y61" i="20" s="1"/>
  <c r="AQ62" i="20" s="1"/>
  <c r="H61" i="20" s="1"/>
  <c r="V60" i="20"/>
  <c r="Y60" i="20" s="1"/>
  <c r="X59" i="20"/>
  <c r="V59" i="20"/>
  <c r="Y59" i="20" s="1"/>
  <c r="AA59" i="20" s="1"/>
  <c r="X58" i="20"/>
  <c r="W58" i="20"/>
  <c r="V58" i="20"/>
  <c r="X57" i="20"/>
  <c r="W57" i="20"/>
  <c r="V57" i="20"/>
  <c r="X56" i="20"/>
  <c r="AD55" i="20"/>
  <c r="AC55" i="20"/>
  <c r="AB55" i="20"/>
  <c r="V55" i="20"/>
  <c r="X54" i="20"/>
  <c r="V54" i="20"/>
  <c r="F54" i="20"/>
  <c r="V53" i="20"/>
  <c r="V52" i="20"/>
  <c r="V51" i="20"/>
  <c r="V50" i="20"/>
  <c r="V48" i="20"/>
  <c r="V47" i="20"/>
  <c r="V46" i="20"/>
  <c r="V45" i="20"/>
  <c r="V43" i="20"/>
  <c r="V42" i="20"/>
  <c r="V41" i="20"/>
  <c r="V40" i="20"/>
  <c r="V38" i="20"/>
  <c r="V37" i="20"/>
  <c r="V36" i="20"/>
  <c r="V33" i="20"/>
  <c r="V32" i="20"/>
  <c r="V31" i="20"/>
  <c r="X30" i="20"/>
  <c r="F29" i="20"/>
  <c r="AD28" i="20"/>
  <c r="AC28" i="20"/>
  <c r="AB28" i="20"/>
  <c r="V28" i="20"/>
  <c r="X27" i="20"/>
  <c r="V27" i="20"/>
  <c r="F27" i="20"/>
  <c r="AG26" i="20"/>
  <c r="AF26" i="20"/>
  <c r="AD26" i="20"/>
  <c r="AC26" i="20"/>
  <c r="AB26" i="20"/>
  <c r="X25" i="20"/>
  <c r="Y25" i="20" s="1"/>
  <c r="F25" i="20"/>
  <c r="AH24" i="20"/>
  <c r="AG24" i="20"/>
  <c r="AF24" i="20"/>
  <c r="AD24" i="20"/>
  <c r="AC24" i="20"/>
  <c r="AB24" i="20"/>
  <c r="X23" i="20"/>
  <c r="Y23" i="20" s="1"/>
  <c r="F23" i="20"/>
  <c r="AN22" i="20"/>
  <c r="AM22" i="20"/>
  <c r="AK22" i="20"/>
  <c r="AJ22" i="20"/>
  <c r="AH22" i="20"/>
  <c r="AG22" i="20"/>
  <c r="AF22" i="20"/>
  <c r="AD22" i="20"/>
  <c r="AC22" i="20"/>
  <c r="AB22" i="20"/>
  <c r="X21" i="20"/>
  <c r="Y21" i="20" s="1"/>
  <c r="AQ22" i="20" s="1"/>
  <c r="G21" i="20" s="1"/>
  <c r="F21" i="20"/>
  <c r="AD20" i="20"/>
  <c r="AC20" i="20"/>
  <c r="AB20" i="20"/>
  <c r="V20" i="20"/>
  <c r="X19" i="20"/>
  <c r="V19" i="20"/>
  <c r="F19" i="20"/>
  <c r="AC18" i="20"/>
  <c r="AB18" i="20"/>
  <c r="V18" i="20"/>
  <c r="X17" i="20"/>
  <c r="V17" i="20"/>
  <c r="F17" i="20"/>
  <c r="AI16" i="20"/>
  <c r="AH16" i="20"/>
  <c r="AG16" i="20"/>
  <c r="AF16" i="20"/>
  <c r="AE16" i="20"/>
  <c r="AD16" i="20"/>
  <c r="AC16" i="20"/>
  <c r="AB16" i="20"/>
  <c r="V16" i="20"/>
  <c r="X15" i="20"/>
  <c r="V15" i="20"/>
  <c r="F15" i="20"/>
  <c r="V14" i="20"/>
  <c r="V13" i="20"/>
  <c r="W12" i="20"/>
  <c r="V12" i="20"/>
  <c r="AD11" i="20"/>
  <c r="AC11" i="20"/>
  <c r="AB11" i="20"/>
  <c r="V11" i="20"/>
  <c r="X10" i="20"/>
  <c r="V10" i="20"/>
  <c r="F10" i="20"/>
  <c r="AF8" i="20"/>
  <c r="AE8" i="20"/>
  <c r="AD8" i="20"/>
  <c r="AC8" i="20"/>
  <c r="AB8" i="20"/>
  <c r="Y70" i="20" l="1"/>
  <c r="AQ69" i="20" s="1"/>
  <c r="H70" i="20" s="1"/>
  <c r="Y40" i="20"/>
  <c r="Y35" i="20"/>
  <c r="Y30" i="20"/>
  <c r="S3" i="20"/>
  <c r="Y101" i="20"/>
  <c r="AQ102" i="20" s="1"/>
  <c r="G101" i="20" s="1"/>
  <c r="AQ100" i="20"/>
  <c r="G99" i="20" s="1"/>
  <c r="Y95" i="20"/>
  <c r="AQ96" i="20" s="1"/>
  <c r="G95" i="20" s="1"/>
  <c r="AQ77" i="20"/>
  <c r="G76" i="20" s="1"/>
  <c r="N69" i="20"/>
  <c r="Y45" i="20"/>
  <c r="Y50" i="20"/>
  <c r="AQ26" i="20"/>
  <c r="G25" i="20" s="1"/>
  <c r="AQ24" i="20"/>
  <c r="G23" i="20" s="1"/>
  <c r="Y66" i="20"/>
  <c r="AQ65" i="20"/>
  <c r="H65" i="20" s="1"/>
  <c r="G63" i="20" s="1"/>
  <c r="Y54" i="20"/>
  <c r="AQ55" i="20" s="1"/>
  <c r="H54" i="20" s="1"/>
  <c r="Y27" i="20"/>
  <c r="AQ28" i="20" s="1"/>
  <c r="G27" i="20" s="1"/>
  <c r="AQ8" i="20"/>
  <c r="Y85" i="20"/>
  <c r="AQ86" i="20" s="1"/>
  <c r="G85" i="20" s="1"/>
  <c r="Y97" i="20"/>
  <c r="AQ98" i="20" s="1"/>
  <c r="G97" i="20" s="1"/>
  <c r="Y89" i="20"/>
  <c r="AQ90" i="20" s="1"/>
  <c r="G91" i="20" s="1"/>
  <c r="Y87" i="20"/>
  <c r="AQ88" i="20" s="1"/>
  <c r="G87" i="20" s="1"/>
  <c r="Y82" i="20"/>
  <c r="AQ83" i="20" s="1"/>
  <c r="G82" i="20" s="1"/>
  <c r="Y74" i="20"/>
  <c r="AQ75" i="20" s="1"/>
  <c r="G74" i="20" s="1"/>
  <c r="Y58" i="20"/>
  <c r="Y57" i="20"/>
  <c r="Y19" i="20"/>
  <c r="AQ20" i="20" s="1"/>
  <c r="G19" i="20" s="1"/>
  <c r="Y17" i="20"/>
  <c r="AQ18" i="20" s="1"/>
  <c r="G17" i="20" s="1"/>
  <c r="Y15" i="20"/>
  <c r="AQ16" i="20" s="1"/>
  <c r="G15" i="20" s="1"/>
  <c r="Y10" i="20"/>
  <c r="AQ11" i="20" s="1"/>
  <c r="G10" i="20" s="1"/>
  <c r="AB60" i="20"/>
  <c r="AC60" i="20"/>
  <c r="AD60" i="20"/>
  <c r="AA30" i="20" l="1"/>
  <c r="AC31" i="20" s="1"/>
  <c r="AQ67" i="20"/>
  <c r="H66" i="20" s="1"/>
  <c r="AA56" i="20"/>
  <c r="AB57" i="20" s="1"/>
  <c r="AQ60" i="20"/>
  <c r="H59" i="20" s="1"/>
  <c r="AE31" i="20" l="1"/>
  <c r="AD31" i="20"/>
  <c r="AF31" i="20"/>
  <c r="AG31" i="20"/>
  <c r="AB31" i="20"/>
  <c r="G66" i="20"/>
  <c r="AC57" i="20"/>
  <c r="AD57" i="20"/>
  <c r="AQ31" i="20" l="1"/>
  <c r="G29" i="20" s="1"/>
  <c r="AQ57" i="20"/>
  <c r="H56" i="20" s="1"/>
  <c r="G54" i="20" s="1"/>
  <c r="S4" i="20" l="1"/>
  <c r="S5" i="20" s="1"/>
  <c r="G46" i="14"/>
  <c r="G50" i="14" s="1"/>
  <c r="F46" i="14"/>
  <c r="F50" i="14" s="1"/>
  <c r="G46" i="6"/>
  <c r="F46" i="6"/>
  <c r="G52" i="14" l="1"/>
  <c r="G50" i="6"/>
  <c r="F50" i="6"/>
  <c r="G52"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加賀谷　直樹</author>
    <author>工藤　弘太</author>
  </authors>
  <commentList>
    <comment ref="K14" authorId="0" shapeId="0" xr:uid="{EFFC9637-3290-40C5-A3C3-B32AC0C9950A}">
      <text>
        <r>
          <rPr>
            <b/>
            <sz val="11"/>
            <color rgb="FFFF0000"/>
            <rFont val="游ゴシック"/>
            <family val="3"/>
            <charset val="128"/>
          </rPr>
          <t>登録が無い場合は、「登録無し」を入力</t>
        </r>
      </text>
    </comment>
    <comment ref="K16" authorId="0" shapeId="0" xr:uid="{F3D75446-69A6-4F7D-80DA-789F905D030C}">
      <text>
        <r>
          <rPr>
            <b/>
            <sz val="11"/>
            <color rgb="FFFF0000"/>
            <rFont val="游ゴシック"/>
            <family val="3"/>
            <charset val="128"/>
          </rPr>
          <t>平均点が無い場合は「該当無し」を入力</t>
        </r>
      </text>
    </comment>
    <comment ref="K33" authorId="0" shapeId="0" xr:uid="{BAC4C80B-D411-4F79-8934-19A033BAAEC9}">
      <text>
        <r>
          <rPr>
            <b/>
            <sz val="11"/>
            <color rgb="FFFF0000"/>
            <rFont val="游ゴシック"/>
            <family val="3"/>
            <charset val="128"/>
          </rPr>
          <t>登録が無い場合は、「登録無し」を入力</t>
        </r>
      </text>
    </comment>
    <comment ref="K38" authorId="0" shapeId="0" xr:uid="{770810FC-7E75-4369-A020-D147D0C98EE6}">
      <text>
        <r>
          <rPr>
            <b/>
            <sz val="11"/>
            <color rgb="FFFF0000"/>
            <rFont val="游ゴシック"/>
            <family val="3"/>
            <charset val="128"/>
          </rPr>
          <t>登録が無い場合は、「登録無し」を入力</t>
        </r>
      </text>
    </comment>
    <comment ref="K43" authorId="0" shapeId="0" xr:uid="{9C1DF9F6-9B73-4C8F-943C-167AB1439BBA}">
      <text>
        <r>
          <rPr>
            <b/>
            <sz val="11"/>
            <color rgb="FFFF0000"/>
            <rFont val="游ゴシック"/>
            <family val="3"/>
            <charset val="128"/>
          </rPr>
          <t>登録が無い場合は、「登録無し」を入力</t>
        </r>
      </text>
    </comment>
    <comment ref="K48" authorId="0" shapeId="0" xr:uid="{AE3EE85A-A6AA-4C7A-A508-298845C43CC8}">
      <text>
        <r>
          <rPr>
            <b/>
            <sz val="11"/>
            <color rgb="FFFF0000"/>
            <rFont val="游ゴシック"/>
            <family val="3"/>
            <charset val="128"/>
          </rPr>
          <t>登録が無い場合は、「登録無し」を入力</t>
        </r>
      </text>
    </comment>
    <comment ref="K53" authorId="0" shapeId="0" xr:uid="{EE898C53-B5F0-4904-BB77-B03267701D2F}">
      <text>
        <r>
          <rPr>
            <b/>
            <sz val="11"/>
            <color rgb="FFFF0000"/>
            <rFont val="游ゴシック"/>
            <family val="3"/>
            <charset val="128"/>
          </rPr>
          <t>登録が無い場合は、「登録無し」を入力</t>
        </r>
      </text>
    </comment>
    <comment ref="J57" authorId="0" shapeId="0" xr:uid="{70C1800A-6857-410D-B41B-904F7DE4C4A3}">
      <text>
        <r>
          <rPr>
            <b/>
            <sz val="11"/>
            <color rgb="FFFF0000"/>
            <rFont val="游ゴシック"/>
            <family val="3"/>
            <charset val="128"/>
          </rPr>
          <t>該当が無い場合は、「該当無し」や「ー」を入力</t>
        </r>
      </text>
    </comment>
    <comment ref="K57" authorId="0" shapeId="0" xr:uid="{75C373C7-273B-4D09-82FB-D3B30669563D}">
      <text>
        <r>
          <rPr>
            <b/>
            <sz val="11"/>
            <color rgb="FFFF0000"/>
            <rFont val="游ゴシック"/>
            <family val="3"/>
            <charset val="128"/>
          </rPr>
          <t>該当が無い場合は、「該当無し」や「ー」を入力</t>
        </r>
      </text>
    </comment>
    <comment ref="J58" authorId="0" shapeId="0" xr:uid="{C7D1E9FC-D8D7-45A8-B7C6-AAD74CB11880}">
      <text>
        <r>
          <rPr>
            <b/>
            <sz val="11"/>
            <color rgb="FFFF0000"/>
            <rFont val="游ゴシック"/>
            <family val="3"/>
            <charset val="128"/>
          </rPr>
          <t>該当が無い場合は、「該当無し」や「ー」を入力</t>
        </r>
      </text>
    </comment>
    <comment ref="K58" authorId="0" shapeId="0" xr:uid="{D430DD80-5805-48BE-B420-3286284BDF01}">
      <text>
        <r>
          <rPr>
            <b/>
            <sz val="11"/>
            <color rgb="FFFF0000"/>
            <rFont val="游ゴシック"/>
            <family val="3"/>
            <charset val="128"/>
          </rPr>
          <t>該当が無い場合は、「該当無し」や「ー」を入力</t>
        </r>
      </text>
    </comment>
    <comment ref="K59" authorId="0" shapeId="0" xr:uid="{C78B922D-14BE-4EF4-AA3C-F27F7D9E0A39}">
      <text>
        <r>
          <rPr>
            <sz val="11"/>
            <color indexed="10"/>
            <rFont val="游ゴシック"/>
            <family val="3"/>
            <charset val="128"/>
          </rPr>
          <t>該当が無い場合は、「無し」を選択</t>
        </r>
        <r>
          <rPr>
            <sz val="9"/>
            <color indexed="81"/>
            <rFont val="MS P ゴシック"/>
            <family val="3"/>
            <charset val="128"/>
          </rPr>
          <t xml:space="preserve">
</t>
        </r>
      </text>
    </comment>
    <comment ref="K60" authorId="0" shapeId="0" xr:uid="{4DABDB6E-B355-4549-AD4A-4BAA4A9CE479}">
      <text>
        <r>
          <rPr>
            <sz val="11"/>
            <color indexed="10"/>
            <rFont val="游ゴシック"/>
            <family val="3"/>
            <charset val="128"/>
          </rPr>
          <t>該当が無い場合は、「無し」を選択</t>
        </r>
        <r>
          <rPr>
            <sz val="9"/>
            <color indexed="81"/>
            <rFont val="MS P ゴシック"/>
            <family val="3"/>
            <charset val="128"/>
          </rPr>
          <t xml:space="preserve">
</t>
        </r>
      </text>
    </comment>
    <comment ref="I71" authorId="1" shapeId="0" xr:uid="{CC0040ED-C8BF-4987-BBD8-3D0CBB07C30D}">
      <text>
        <r>
          <rPr>
            <b/>
            <sz val="11"/>
            <color indexed="10"/>
            <rFont val="游ゴシック"/>
            <family val="3"/>
            <charset val="128"/>
            <scheme val="minor"/>
          </rPr>
          <t>支払年はR7で固定であるため、勝手に変更しないこと</t>
        </r>
      </text>
    </comment>
    <comment ref="N72" authorId="1" shapeId="0" xr:uid="{C0F1BF19-0008-458F-AD37-D7D792D341CE}">
      <text>
        <r>
          <rPr>
            <b/>
            <sz val="12"/>
            <color indexed="10"/>
            <rFont val="游ゴシック"/>
            <family val="3"/>
            <charset val="128"/>
            <scheme val="minor"/>
          </rPr>
          <t>固定値であるため、
勝手に変更しないこと</t>
        </r>
      </text>
    </comment>
    <comment ref="K86" authorId="0" shapeId="0" xr:uid="{00374FA9-E835-4DD4-B5FF-792926AB19F1}">
      <text>
        <r>
          <rPr>
            <b/>
            <sz val="11"/>
            <color indexed="10"/>
            <rFont val="游ゴシック"/>
            <family val="3"/>
            <charset val="128"/>
          </rPr>
          <t>通知が無い場合は、「通知無し」や「－」を入力</t>
        </r>
      </text>
    </comment>
    <comment ref="K94" authorId="0" shapeId="0" xr:uid="{E25FA029-E223-4B98-9E94-A584A63E431E}">
      <text>
        <r>
          <rPr>
            <b/>
            <sz val="11"/>
            <color rgb="FFFF0000"/>
            <rFont val="游ゴシック"/>
            <family val="3"/>
            <charset val="128"/>
          </rPr>
          <t>登録が無い場合は、「登録無し」を入力</t>
        </r>
      </text>
    </comment>
    <comment ref="K96" authorId="0" shapeId="0" xr:uid="{F3FBA8D7-2CB8-4A88-AB41-EF4CE28B062F}">
      <text>
        <r>
          <rPr>
            <b/>
            <sz val="11"/>
            <color rgb="FFFF0000"/>
            <rFont val="游ゴシック"/>
            <family val="3"/>
            <charset val="128"/>
          </rPr>
          <t>最高点が無い場合は「該当無し」を入力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加賀谷　直樹</author>
    <author>工藤　弘太</author>
  </authors>
  <commentList>
    <comment ref="K14" authorId="0" shapeId="0" xr:uid="{76F2D39E-D10F-42ED-B972-E1C1274F1DBE}">
      <text>
        <r>
          <rPr>
            <b/>
            <sz val="11"/>
            <color rgb="FFFF0000"/>
            <rFont val="游ゴシック"/>
            <family val="3"/>
            <charset val="128"/>
          </rPr>
          <t>登録が無い場合は、「登録無し」を入力</t>
        </r>
      </text>
    </comment>
    <comment ref="K16" authorId="0" shapeId="0" xr:uid="{68771F54-4C47-4FEF-A3FF-9E4BC1800C97}">
      <text>
        <r>
          <rPr>
            <b/>
            <sz val="11"/>
            <color rgb="FFFF0000"/>
            <rFont val="游ゴシック"/>
            <family val="3"/>
            <charset val="128"/>
          </rPr>
          <t>平均点が無い場合は「該当無し」を入力</t>
        </r>
      </text>
    </comment>
    <comment ref="K33" authorId="0" shapeId="0" xr:uid="{23ECE6F6-A830-4AFD-A2FD-39D8F642A641}">
      <text>
        <r>
          <rPr>
            <b/>
            <sz val="11"/>
            <color rgb="FFFF0000"/>
            <rFont val="游ゴシック"/>
            <family val="3"/>
            <charset val="128"/>
          </rPr>
          <t>登録が無い場合は、「登録無し」を入力</t>
        </r>
      </text>
    </comment>
    <comment ref="K38" authorId="0" shapeId="0" xr:uid="{21A0CD69-79B9-4E5C-8BAC-48CF1EFEBFE4}">
      <text>
        <r>
          <rPr>
            <b/>
            <sz val="11"/>
            <color rgb="FFFF0000"/>
            <rFont val="游ゴシック"/>
            <family val="3"/>
            <charset val="128"/>
          </rPr>
          <t>登録が無い場合は、「登録無し」を入力</t>
        </r>
      </text>
    </comment>
    <comment ref="K43" authorId="0" shapeId="0" xr:uid="{150384F7-AA03-443D-8033-AA045F5CD3D8}">
      <text>
        <r>
          <rPr>
            <b/>
            <sz val="11"/>
            <color rgb="FFFF0000"/>
            <rFont val="游ゴシック"/>
            <family val="3"/>
            <charset val="128"/>
          </rPr>
          <t>登録が無い場合は、「登録無し」を入力</t>
        </r>
      </text>
    </comment>
    <comment ref="K48" authorId="0" shapeId="0" xr:uid="{DCF260FC-BE92-4F56-AFD4-19BF980F9C21}">
      <text>
        <r>
          <rPr>
            <b/>
            <sz val="11"/>
            <color rgb="FFFF0000"/>
            <rFont val="游ゴシック"/>
            <family val="3"/>
            <charset val="128"/>
          </rPr>
          <t>登録が無い場合は、「登録無し」を入力</t>
        </r>
      </text>
    </comment>
    <comment ref="K53" authorId="0" shapeId="0" xr:uid="{2AEDC6D0-64FF-4DC6-8569-3D981C96A716}">
      <text>
        <r>
          <rPr>
            <b/>
            <sz val="11"/>
            <color rgb="FFFF0000"/>
            <rFont val="游ゴシック"/>
            <family val="3"/>
            <charset val="128"/>
          </rPr>
          <t>登録が無い場合は、「登録無し」を入力</t>
        </r>
      </text>
    </comment>
    <comment ref="J57" authorId="0" shapeId="0" xr:uid="{A7EE0C79-AB43-4B2D-AB36-6A121340EA66}">
      <text>
        <r>
          <rPr>
            <b/>
            <sz val="11"/>
            <color rgb="FFFF0000"/>
            <rFont val="游ゴシック"/>
            <family val="3"/>
            <charset val="128"/>
          </rPr>
          <t>該当が無い場合は、「該当無し」や「ー」を入力</t>
        </r>
      </text>
    </comment>
    <comment ref="K57" authorId="0" shapeId="0" xr:uid="{2F53529C-B57B-43C1-86F8-2CA356ADEAB0}">
      <text>
        <r>
          <rPr>
            <b/>
            <sz val="11"/>
            <color rgb="FFFF0000"/>
            <rFont val="游ゴシック"/>
            <family val="3"/>
            <charset val="128"/>
          </rPr>
          <t>該当が無い場合は、「該当無し」や「ー」を入力</t>
        </r>
      </text>
    </comment>
    <comment ref="J58" authorId="0" shapeId="0" xr:uid="{A89CAD87-E3CF-492B-B3F8-1878A581CE66}">
      <text>
        <r>
          <rPr>
            <b/>
            <sz val="11"/>
            <color rgb="FFFF0000"/>
            <rFont val="游ゴシック"/>
            <family val="3"/>
            <charset val="128"/>
          </rPr>
          <t>該当が無い場合は、「該当無し」や「ー」を入力</t>
        </r>
      </text>
    </comment>
    <comment ref="K58" authorId="0" shapeId="0" xr:uid="{1E215792-0214-4B25-B841-994AAF8FE355}">
      <text>
        <r>
          <rPr>
            <b/>
            <sz val="11"/>
            <color rgb="FFFF0000"/>
            <rFont val="游ゴシック"/>
            <family val="3"/>
            <charset val="128"/>
          </rPr>
          <t>該当が無い場合は、「該当無し」や「ー」を入力</t>
        </r>
      </text>
    </comment>
    <comment ref="K59" authorId="0" shapeId="0" xr:uid="{66543961-F0B8-4CFF-9B84-557DF8103AE3}">
      <text>
        <r>
          <rPr>
            <sz val="11"/>
            <color indexed="10"/>
            <rFont val="游ゴシック"/>
            <family val="3"/>
            <charset val="128"/>
          </rPr>
          <t>該当が無い場合は、「無し」を選択</t>
        </r>
        <r>
          <rPr>
            <sz val="9"/>
            <color indexed="81"/>
            <rFont val="MS P ゴシック"/>
            <family val="3"/>
            <charset val="128"/>
          </rPr>
          <t xml:space="preserve">
</t>
        </r>
      </text>
    </comment>
    <comment ref="K60" authorId="0" shapeId="0" xr:uid="{58D7B97A-753C-4DFA-8B0C-1A40EEFDCBCF}">
      <text>
        <r>
          <rPr>
            <sz val="11"/>
            <color indexed="10"/>
            <rFont val="游ゴシック"/>
            <family val="3"/>
            <charset val="128"/>
          </rPr>
          <t>該当が無い場合は、「無し」を選択</t>
        </r>
        <r>
          <rPr>
            <sz val="9"/>
            <color indexed="81"/>
            <rFont val="MS P ゴシック"/>
            <family val="3"/>
            <charset val="128"/>
          </rPr>
          <t xml:space="preserve">
</t>
        </r>
      </text>
    </comment>
    <comment ref="I71" authorId="1" shapeId="0" xr:uid="{1E29FA63-D4E7-4A85-B4DC-FFD312416200}">
      <text>
        <r>
          <rPr>
            <b/>
            <sz val="11"/>
            <color indexed="10"/>
            <rFont val="游ゴシック"/>
            <family val="3"/>
            <charset val="128"/>
            <scheme val="minor"/>
          </rPr>
          <t>支払年はR7で固定であるため、勝手に変更しないこと</t>
        </r>
      </text>
    </comment>
    <comment ref="N72" authorId="1" shapeId="0" xr:uid="{2FFD154F-4EDB-4148-B655-7D79532351D9}">
      <text>
        <r>
          <rPr>
            <b/>
            <sz val="12"/>
            <color indexed="10"/>
            <rFont val="游ゴシック"/>
            <family val="3"/>
            <charset val="128"/>
            <scheme val="minor"/>
          </rPr>
          <t>固定値であるため、
勝手に変更しないこと</t>
        </r>
      </text>
    </comment>
    <comment ref="K86" authorId="0" shapeId="0" xr:uid="{F24ACB26-0060-46BA-92E9-69739846A06B}">
      <text>
        <r>
          <rPr>
            <b/>
            <sz val="11"/>
            <color indexed="10"/>
            <rFont val="游ゴシック"/>
            <family val="3"/>
            <charset val="128"/>
          </rPr>
          <t>通知が無い場合は、「通知無し」や「－」を入力</t>
        </r>
      </text>
    </comment>
    <comment ref="K94" authorId="0" shapeId="0" xr:uid="{66ABFA2E-8C22-4027-925C-4C6041837CF3}">
      <text>
        <r>
          <rPr>
            <b/>
            <sz val="11"/>
            <color rgb="FFFF0000"/>
            <rFont val="游ゴシック"/>
            <family val="3"/>
            <charset val="128"/>
          </rPr>
          <t>登録が無い場合は、「登録無し」を入力</t>
        </r>
      </text>
    </comment>
    <comment ref="K96" authorId="0" shapeId="0" xr:uid="{909D2398-DCAB-4806-8CFC-EBB57BF9FB8A}">
      <text>
        <r>
          <rPr>
            <b/>
            <sz val="11"/>
            <color rgb="FFFF0000"/>
            <rFont val="游ゴシック"/>
            <family val="3"/>
            <charset val="128"/>
          </rPr>
          <t>最高点が無い場合は「該当無し」を入力</t>
        </r>
      </text>
    </comment>
  </commentList>
</comments>
</file>

<file path=xl/sharedStrings.xml><?xml version="1.0" encoding="utf-8"?>
<sst xmlns="http://schemas.openxmlformats.org/spreadsheetml/2006/main" count="1536" uniqueCount="632">
  <si>
    <t>一般事業主行動計画の策定・届出</t>
    <rPh sb="0" eb="2">
      <t>イッパン</t>
    </rPh>
    <rPh sb="2" eb="5">
      <t>ジギョウヌシ</t>
    </rPh>
    <rPh sb="5" eb="7">
      <t>コウドウ</t>
    </rPh>
    <rPh sb="7" eb="9">
      <t>ケイカク</t>
    </rPh>
    <rPh sb="10" eb="12">
      <t>サクテイ</t>
    </rPh>
    <rPh sb="13" eb="15">
      <t>トドケデ</t>
    </rPh>
    <phoneticPr fontId="22"/>
  </si>
  <si>
    <t>雇用種別【選択】</t>
    <rPh sb="0" eb="2">
      <t>コヨウ</t>
    </rPh>
    <rPh sb="2" eb="4">
      <t>シュベツ</t>
    </rPh>
    <phoneticPr fontId="22"/>
  </si>
  <si>
    <t>有無</t>
    <rPh sb="0" eb="2">
      <t>ウム</t>
    </rPh>
    <phoneticPr fontId="22"/>
  </si>
  <si>
    <t>工事番号・工事名：</t>
  </si>
  <si>
    <t>会社名：</t>
  </si>
  <si>
    <t>公募対象：標準「JV」かつ全国又は東北＝「b：構成員の１者以上が県内」</t>
    <rPh sb="23" eb="26">
      <t>コウセイイン</t>
    </rPh>
    <rPh sb="28" eb="29">
      <t>シャ</t>
    </rPh>
    <rPh sb="29" eb="31">
      <t>イジョウ</t>
    </rPh>
    <rPh sb="32" eb="34">
      <t>ケンナイ</t>
    </rPh>
    <phoneticPr fontId="22"/>
  </si>
  <si>
    <t>6：OK</t>
  </si>
  <si>
    <t>建築一式</t>
    <rPh sb="0" eb="2">
      <t>ケンチク</t>
    </rPh>
    <rPh sb="2" eb="4">
      <t>イッシキ</t>
    </rPh>
    <phoneticPr fontId="3"/>
  </si>
  <si>
    <t>点</t>
    <rPh sb="0" eb="1">
      <t>テン</t>
    </rPh>
    <phoneticPr fontId="3"/>
  </si>
  <si>
    <t>証明者</t>
    <rPh sb="0" eb="2">
      <t>ショウメイ</t>
    </rPh>
    <rPh sb="2" eb="3">
      <t>シャ</t>
    </rPh>
    <phoneticPr fontId="22"/>
  </si>
  <si>
    <t>　①対象となる年分の「給与所得の源泉徴収票等の法定調書合計表」控えの写し</t>
  </si>
  <si>
    <t>a：85点以上</t>
    <rPh sb="4" eb="5">
      <t>テン</t>
    </rPh>
    <rPh sb="5" eb="7">
      <t>イジョウ</t>
    </rPh>
    <phoneticPr fontId="22"/>
  </si>
  <si>
    <t>a：維持管理業務の契約実績がある（工事箇所と同一管内の実績の場合）</t>
  </si>
  <si>
    <t>-</t>
  </si>
  <si>
    <t>b：職業体験等実施の実績無し</t>
    <rPh sb="2" eb="4">
      <t>ショクギョウ</t>
    </rPh>
    <rPh sb="4" eb="6">
      <t>タイケン</t>
    </rPh>
    <rPh sb="6" eb="7">
      <t>トウ</t>
    </rPh>
    <rPh sb="7" eb="9">
      <t>ジッシ</t>
    </rPh>
    <rPh sb="10" eb="12">
      <t>ジッセキ</t>
    </rPh>
    <rPh sb="12" eb="13">
      <t>ナ</t>
    </rPh>
    <phoneticPr fontId="22"/>
  </si>
  <si>
    <t>1：記入あり</t>
    <rPh sb="2" eb="4">
      <t>キニュウ</t>
    </rPh>
    <phoneticPr fontId="22"/>
  </si>
  <si>
    <t>採用</t>
    <rPh sb="0" eb="2">
      <t>サイヨウ</t>
    </rPh>
    <phoneticPr fontId="3"/>
  </si>
  <si>
    <t>※１　学校等からの依頼でなく、企業の募集等により実施した職業体験等においては、参加者の代表</t>
    <rPh sb="3" eb="5">
      <t>ガッコウ</t>
    </rPh>
    <rPh sb="5" eb="6">
      <t>トウ</t>
    </rPh>
    <rPh sb="9" eb="11">
      <t>イライ</t>
    </rPh>
    <rPh sb="15" eb="17">
      <t>キギョウ</t>
    </rPh>
    <rPh sb="18" eb="20">
      <t>ボシュウ</t>
    </rPh>
    <rPh sb="20" eb="21">
      <t>トウ</t>
    </rPh>
    <rPh sb="24" eb="26">
      <t>ジッシ</t>
    </rPh>
    <rPh sb="28" eb="30">
      <t>ショクギョウ</t>
    </rPh>
    <rPh sb="30" eb="32">
      <t>タイケン</t>
    </rPh>
    <rPh sb="32" eb="33">
      <t>トウ</t>
    </rPh>
    <rPh sb="39" eb="42">
      <t>サンカシャ</t>
    </rPh>
    <rPh sb="43" eb="45">
      <t>ダイヒョウ</t>
    </rPh>
    <phoneticPr fontId="22"/>
  </si>
  <si>
    <t>若者雇用促進法に基づく「ユースエール」認定</t>
    <rPh sb="19" eb="21">
      <t>ニンテイ</t>
    </rPh>
    <phoneticPr fontId="22"/>
  </si>
  <si>
    <r>
      <t>公募対象：標準「JV」かつ全県又はブロック＝「</t>
    </r>
    <r>
      <rPr>
        <sz val="11"/>
        <rFont val="ＭＳ Ｐ明朝"/>
        <family val="1"/>
        <charset val="128"/>
      </rPr>
      <t>b：構成員の１者以上が管内」</t>
    </r>
    <rPh sb="25" eb="28">
      <t>コウセイイン</t>
    </rPh>
    <rPh sb="30" eb="31">
      <t>シャ</t>
    </rPh>
    <rPh sb="31" eb="33">
      <t>イジョウ</t>
    </rPh>
    <rPh sb="34" eb="36">
      <t>カンナイ</t>
    </rPh>
    <phoneticPr fontId="22"/>
  </si>
  <si>
    <t>一般土木</t>
    <rPh sb="0" eb="2">
      <t>イッパン</t>
    </rPh>
    <rPh sb="2" eb="3">
      <t>ド</t>
    </rPh>
    <rPh sb="3" eb="4">
      <t>モク</t>
    </rPh>
    <phoneticPr fontId="22"/>
  </si>
  <si>
    <t>（商号又は名称を記載）</t>
    <rPh sb="1" eb="3">
      <t>ショウゴウ</t>
    </rPh>
    <rPh sb="3" eb="4">
      <t>マタ</t>
    </rPh>
    <rPh sb="5" eb="7">
      <t>メイショウ</t>
    </rPh>
    <phoneticPr fontId="3"/>
  </si>
  <si>
    <t>最終得点</t>
    <rPh sb="0" eb="2">
      <t>サイシュウ</t>
    </rPh>
    <rPh sb="2" eb="4">
      <t>トクテン</t>
    </rPh>
    <phoneticPr fontId="22"/>
  </si>
  <si>
    <t xml:space="preserve">c：いずれにも配置無し </t>
    <rPh sb="7" eb="9">
      <t>ハイチ</t>
    </rPh>
    <rPh sb="9" eb="10">
      <t>ナ</t>
    </rPh>
    <phoneticPr fontId="22"/>
  </si>
  <si>
    <t>　①国、都道府県、市区町村が発行した有効期限内である実施証明書の写しを添付</t>
    <rPh sb="2" eb="3">
      <t>クニ</t>
    </rPh>
    <rPh sb="4" eb="8">
      <t>トドウフケン</t>
    </rPh>
    <rPh sb="9" eb="13">
      <t>シクチョウソン</t>
    </rPh>
    <rPh sb="14" eb="16">
      <t>ハッコウ</t>
    </rPh>
    <rPh sb="18" eb="20">
      <t>ユウコウ</t>
    </rPh>
    <rPh sb="20" eb="22">
      <t>キゲン</t>
    </rPh>
    <rPh sb="22" eb="23">
      <t>ナイ</t>
    </rPh>
    <rPh sb="26" eb="28">
      <t>ジッシ</t>
    </rPh>
    <rPh sb="28" eb="31">
      <t>ショウメイショ</t>
    </rPh>
    <rPh sb="32" eb="33">
      <t>ウツ</t>
    </rPh>
    <rPh sb="35" eb="37">
      <t>テンプ</t>
    </rPh>
    <phoneticPr fontId="22"/>
  </si>
  <si>
    <t>評価項目</t>
    <rPh sb="0" eb="2">
      <t>ヒョウカ</t>
    </rPh>
    <rPh sb="2" eb="4">
      <t>コウモク</t>
    </rPh>
    <phoneticPr fontId="3"/>
  </si>
  <si>
    <t>同格付工種【選択】</t>
    <rPh sb="0" eb="1">
      <t>ドウ</t>
    </rPh>
    <rPh sb="1" eb="3">
      <t>カクヅケ</t>
    </rPh>
    <rPh sb="3" eb="5">
      <t>コウシュ</t>
    </rPh>
    <rPh sb="6" eb="8">
      <t>センタク</t>
    </rPh>
    <phoneticPr fontId="22"/>
  </si>
  <si>
    <t>a：職業体験等実施の実績有り</t>
    <rPh sb="2" eb="4">
      <t>ショクギョウ</t>
    </rPh>
    <rPh sb="4" eb="6">
      <t>タイケン</t>
    </rPh>
    <rPh sb="6" eb="7">
      <t>トウ</t>
    </rPh>
    <rPh sb="7" eb="9">
      <t>ジッシ</t>
    </rPh>
    <rPh sb="10" eb="12">
      <t>ジッセキ</t>
    </rPh>
    <rPh sb="12" eb="13">
      <t>ア</t>
    </rPh>
    <phoneticPr fontId="22"/>
  </si>
  <si>
    <t>電気通信</t>
    <rPh sb="0" eb="2">
      <t>デンキ</t>
    </rPh>
    <rPh sb="2" eb="4">
      <t>ツウシン</t>
    </rPh>
    <phoneticPr fontId="3"/>
  </si>
  <si>
    <t>c：「プラント」を所有していない</t>
  </si>
  <si>
    <t>【新卒者の雇用実績】</t>
    <rPh sb="1" eb="4">
      <t>しんそつしゃ</t>
    </rPh>
    <rPh sb="5" eb="7">
      <t>こよう</t>
    </rPh>
    <rPh sb="7" eb="9">
      <t>じっせき</t>
    </rPh>
    <phoneticPr fontId="3" type="Hiragana"/>
  </si>
  <si>
    <t>c：認定等の実績無し</t>
    <rPh sb="2" eb="4">
      <t>ニンテイ</t>
    </rPh>
    <rPh sb="4" eb="5">
      <t>トウ</t>
    </rPh>
    <rPh sb="6" eb="8">
      <t>ジッセキ</t>
    </rPh>
    <rPh sb="8" eb="9">
      <t>ナ</t>
    </rPh>
    <phoneticPr fontId="22"/>
  </si>
  <si>
    <r>
      <t>自己評価欄</t>
    </r>
    <r>
      <rPr>
        <b/>
        <u/>
        <sz val="14"/>
        <color rgb="FFFF0000"/>
        <rFont val="ＭＳ Ｐ明朝"/>
        <family val="1"/>
        <charset val="128"/>
      </rPr>
      <t>※自己評価点は、各評価項目の上限値となる。</t>
    </r>
    <rPh sb="0" eb="2">
      <t>ジコ</t>
    </rPh>
    <rPh sb="2" eb="4">
      <t>ヒョウカ</t>
    </rPh>
    <rPh sb="4" eb="5">
      <t>ラン</t>
    </rPh>
    <rPh sb="6" eb="8">
      <t>ジコ</t>
    </rPh>
    <rPh sb="8" eb="11">
      <t>ヒョウカテン</t>
    </rPh>
    <rPh sb="13" eb="16">
      <t>カクヒョウカ</t>
    </rPh>
    <rPh sb="16" eb="18">
      <t>コウモク</t>
    </rPh>
    <rPh sb="19" eb="22">
      <t>ジョウゲンチ</t>
    </rPh>
    <phoneticPr fontId="3"/>
  </si>
  <si>
    <t>次世代育成支援対策推進法に基づく「くるみん」認定（プラチナくるみん認定含む）</t>
    <rPh sb="22" eb="24">
      <t>ニンテイ</t>
    </rPh>
    <phoneticPr fontId="22"/>
  </si>
  <si>
    <t>（所見）</t>
    <rPh sb="1" eb="3">
      <t>ショケン</t>
    </rPh>
    <phoneticPr fontId="3"/>
  </si>
  <si>
    <t>c：83点以上84点未満</t>
    <rPh sb="4" eb="5">
      <t>テン</t>
    </rPh>
    <rPh sb="5" eb="7">
      <t>イジョウ</t>
    </rPh>
    <rPh sb="9" eb="10">
      <t>テン</t>
    </rPh>
    <rPh sb="10" eb="12">
      <t>ミマン</t>
    </rPh>
    <phoneticPr fontId="22"/>
  </si>
  <si>
    <t>3：OK</t>
  </si>
  <si>
    <t>【準県内企業の場合】</t>
    <rPh sb="1" eb="2">
      <t>ジュン</t>
    </rPh>
    <rPh sb="2" eb="4">
      <t>ケンナイ</t>
    </rPh>
    <rPh sb="4" eb="6">
      <t>キギョウ</t>
    </rPh>
    <rPh sb="7" eb="9">
      <t>バアイ</t>
    </rPh>
    <phoneticPr fontId="22"/>
  </si>
  <si>
    <t>［記入にあたっての留意事項］</t>
    <rPh sb="1" eb="3">
      <t>キニュウ</t>
    </rPh>
    <rPh sb="9" eb="11">
      <t>リュウイ</t>
    </rPh>
    <rPh sb="11" eb="13">
      <t>ジコウ</t>
    </rPh>
    <phoneticPr fontId="3"/>
  </si>
  <si>
    <t>a：いずれか２つ以上の認定等実績有り</t>
    <rPh sb="8" eb="10">
      <t>イジョウ</t>
    </rPh>
    <rPh sb="11" eb="13">
      <t>ニンテイ</t>
    </rPh>
    <rPh sb="13" eb="14">
      <t>ナド</t>
    </rPh>
    <rPh sb="14" eb="16">
      <t>ジッセキ</t>
    </rPh>
    <rPh sb="16" eb="17">
      <t>ア</t>
    </rPh>
    <phoneticPr fontId="22"/>
  </si>
  <si>
    <t>5：OK</t>
  </si>
  <si>
    <t>e：81点以上82点未満</t>
    <rPh sb="4" eb="5">
      <t>テン</t>
    </rPh>
    <rPh sb="5" eb="7">
      <t>イジョウ</t>
    </rPh>
    <rPh sb="9" eb="10">
      <t>テン</t>
    </rPh>
    <rPh sb="10" eb="12">
      <t>ミマン</t>
    </rPh>
    <phoneticPr fontId="22"/>
  </si>
  <si>
    <t>舗装</t>
    <rPh sb="0" eb="2">
      <t>ホソウ</t>
    </rPh>
    <phoneticPr fontId="22"/>
  </si>
  <si>
    <t>指名停止</t>
    <rPh sb="0" eb="2">
      <t>シメイ</t>
    </rPh>
    <rPh sb="2" eb="4">
      <t>テイシ</t>
    </rPh>
    <phoneticPr fontId="3"/>
  </si>
  <si>
    <t>現場代理人</t>
    <rPh sb="0" eb="2">
      <t>ゲンバ</t>
    </rPh>
    <rPh sb="2" eb="5">
      <t>ダイリニン</t>
    </rPh>
    <phoneticPr fontId="22"/>
  </si>
  <si>
    <t>契約業務番号・業務名【入力】</t>
    <rPh sb="0" eb="2">
      <t>ケイヤク</t>
    </rPh>
    <rPh sb="2" eb="4">
      <t>ギョウム</t>
    </rPh>
    <rPh sb="4" eb="6">
      <t>バンゴウ</t>
    </rPh>
    <rPh sb="7" eb="10">
      <t>ギョウムメイ</t>
    </rPh>
    <phoneticPr fontId="22"/>
  </si>
  <si>
    <t>b：【大企業】給与等受給者一人当たりの平均受給額の増加率１．５０％以上</t>
  </si>
  <si>
    <t>名</t>
    <rPh sb="0" eb="1">
      <t>メイ</t>
    </rPh>
    <phoneticPr fontId="22"/>
  </si>
  <si>
    <t>g：80点未満（評定点を有しない場合も含む）</t>
    <rPh sb="4" eb="5">
      <t>テン</t>
    </rPh>
    <rPh sb="5" eb="7">
      <t>ミマン</t>
    </rPh>
    <rPh sb="8" eb="10">
      <t>ヒョウテイ</t>
    </rPh>
    <rPh sb="10" eb="11">
      <t>テン</t>
    </rPh>
    <rPh sb="12" eb="13">
      <t>ユウ</t>
    </rPh>
    <rPh sb="16" eb="18">
      <t>バアイ</t>
    </rPh>
    <rPh sb="19" eb="20">
      <t>フク</t>
    </rPh>
    <phoneticPr fontId="22"/>
  </si>
  <si>
    <t>【選択】</t>
    <rPh sb="1" eb="3">
      <t>センタク</t>
    </rPh>
    <phoneticPr fontId="3"/>
  </si>
  <si>
    <t>（別記様式１）</t>
  </si>
  <si>
    <t>技術者の評価</t>
    <rPh sb="0" eb="3">
      <t>ギジュツシャ</t>
    </rPh>
    <rPh sb="4" eb="6">
      <t>ヒョウカ</t>
    </rPh>
    <phoneticPr fontId="3"/>
  </si>
  <si>
    <t>秋田県子ども・子育て支援知事表彰</t>
    <rPh sb="0" eb="3">
      <t>アキタケン</t>
    </rPh>
    <rPh sb="3" eb="4">
      <t>コ</t>
    </rPh>
    <rPh sb="7" eb="9">
      <t>コソダ</t>
    </rPh>
    <rPh sb="10" eb="12">
      <t>シエン</t>
    </rPh>
    <rPh sb="12" eb="14">
      <t>チジ</t>
    </rPh>
    <rPh sb="14" eb="16">
      <t>ヒョウショウ</t>
    </rPh>
    <phoneticPr fontId="22"/>
  </si>
  <si>
    <r>
      <t>　</t>
    </r>
    <r>
      <rPr>
        <sz val="14"/>
        <color theme="1"/>
        <rFont val="游ゴシック"/>
        <family val="3"/>
        <charset val="128"/>
      </rPr>
      <t>①当該工事の「本工事費内訳書」、「工事費明細書（設計図書の金抜き設計書）」等に、申告する登録基幹技能者等を配置する作業内容が確認出来るよう示し、添付</t>
    </r>
    <rPh sb="2" eb="4">
      <t>トウガイ</t>
    </rPh>
    <rPh sb="4" eb="6">
      <t>コウジ</t>
    </rPh>
    <rPh sb="8" eb="11">
      <t>ホンコウジ</t>
    </rPh>
    <rPh sb="11" eb="12">
      <t>ヒ</t>
    </rPh>
    <rPh sb="12" eb="15">
      <t>ウチワケショ</t>
    </rPh>
    <rPh sb="18" eb="21">
      <t>コウジヒ</t>
    </rPh>
    <rPh sb="21" eb="24">
      <t>メイサイショ</t>
    </rPh>
    <rPh sb="25" eb="27">
      <t>セッケイ</t>
    </rPh>
    <rPh sb="27" eb="29">
      <t>トショ</t>
    </rPh>
    <rPh sb="30" eb="31">
      <t>キン</t>
    </rPh>
    <rPh sb="31" eb="32">
      <t>ヌ</t>
    </rPh>
    <rPh sb="33" eb="36">
      <t>セッケイショ</t>
    </rPh>
    <rPh sb="38" eb="39">
      <t>トウ</t>
    </rPh>
    <rPh sb="41" eb="43">
      <t>シンコク</t>
    </rPh>
    <rPh sb="45" eb="47">
      <t>トウロク</t>
    </rPh>
    <rPh sb="47" eb="49">
      <t>キカン</t>
    </rPh>
    <rPh sb="49" eb="52">
      <t>ギノウシャ</t>
    </rPh>
    <rPh sb="52" eb="53">
      <t>トウ</t>
    </rPh>
    <rPh sb="54" eb="56">
      <t>ハイチ</t>
    </rPh>
    <rPh sb="58" eb="60">
      <t>サギョウ</t>
    </rPh>
    <rPh sb="60" eb="62">
      <t>ナイヨウ</t>
    </rPh>
    <rPh sb="63" eb="65">
      <t>カクニン</t>
    </rPh>
    <rPh sb="65" eb="67">
      <t>デキ</t>
    </rPh>
    <rPh sb="70" eb="71">
      <t>シメ</t>
    </rPh>
    <rPh sb="73" eb="75">
      <t>テンプ</t>
    </rPh>
    <phoneticPr fontId="22"/>
  </si>
  <si>
    <t>採用項目</t>
    <rPh sb="0" eb="2">
      <t>サイヨウ</t>
    </rPh>
    <rPh sb="2" eb="4">
      <t>コウモク</t>
    </rPh>
    <phoneticPr fontId="22"/>
  </si>
  <si>
    <t>雇用開始年月日【入力】</t>
    <rPh sb="0" eb="2">
      <t>コヨウ</t>
    </rPh>
    <rPh sb="2" eb="4">
      <t>カイシ</t>
    </rPh>
    <rPh sb="4" eb="7">
      <t>ネンガッピ</t>
    </rPh>
    <phoneticPr fontId="3"/>
  </si>
  <si>
    <t>増加率（％）</t>
  </si>
  <si>
    <t>施工計画様式－３</t>
  </si>
  <si>
    <t>有</t>
    <rPh sb="0" eb="1">
      <t>ア</t>
    </rPh>
    <phoneticPr fontId="22"/>
  </si>
  <si>
    <t>添付書類
１　○○○○
２　○○○○
３　○○○○</t>
    <rPh sb="0" eb="2">
      <t>テンプ</t>
    </rPh>
    <rPh sb="2" eb="4">
      <t>ショルイ</t>
    </rPh>
    <phoneticPr fontId="22"/>
  </si>
  <si>
    <t>舗装機械（①ロードローラ、②タイヤローラ、③アスファルトフィニッシャー）の所有がある場合に評価。</t>
    <rPh sb="0" eb="2">
      <t>ホソウ</t>
    </rPh>
    <rPh sb="2" eb="4">
      <t>キカイ</t>
    </rPh>
    <rPh sb="37" eb="39">
      <t>ショユウ</t>
    </rPh>
    <phoneticPr fontId="3"/>
  </si>
  <si>
    <r>
      <t>公募対象：標準「単独」かつ全県又はブロック＝「</t>
    </r>
    <r>
      <rPr>
        <sz val="11"/>
        <rFont val="ＭＳ Ｐ明朝"/>
        <family val="1"/>
        <charset val="128"/>
      </rPr>
      <t>a：同一管内に有り」</t>
    </r>
    <rPh sb="25" eb="27">
      <t>ドウイツ</t>
    </rPh>
    <rPh sb="27" eb="29">
      <t>カンナイ</t>
    </rPh>
    <rPh sb="30" eb="31">
      <t>ア</t>
    </rPh>
    <phoneticPr fontId="22"/>
  </si>
  <si>
    <t>c：３５歳未満の現場代理人への配置</t>
    <rPh sb="4" eb="7">
      <t>サイミマン</t>
    </rPh>
    <rPh sb="8" eb="10">
      <t>ゲンバ</t>
    </rPh>
    <rPh sb="10" eb="13">
      <t>ダイリニン</t>
    </rPh>
    <rPh sb="15" eb="17">
      <t>ハイチ</t>
    </rPh>
    <phoneticPr fontId="22"/>
  </si>
  <si>
    <t>a：舗装機械を各１台以上所有している</t>
    <rPh sb="2" eb="4">
      <t>ホソウ</t>
    </rPh>
    <rPh sb="4" eb="6">
      <t>キカイ</t>
    </rPh>
    <rPh sb="7" eb="8">
      <t>カク</t>
    </rPh>
    <rPh sb="9" eb="10">
      <t>ダイ</t>
    </rPh>
    <rPh sb="10" eb="12">
      <t>イジョウ</t>
    </rPh>
    <rPh sb="12" eb="14">
      <t>ショユウ</t>
    </rPh>
    <phoneticPr fontId="3"/>
  </si>
  <si>
    <t>e：いずれにも配置無し</t>
    <rPh sb="7" eb="9">
      <t>ハイチ</t>
    </rPh>
    <rPh sb="9" eb="10">
      <t>ナ</t>
    </rPh>
    <phoneticPr fontId="22"/>
  </si>
  <si>
    <t>公募対象：建築「単独」＝「b：同一ブロック内に無し」</t>
    <rPh sb="23" eb="24">
      <t>ナ</t>
    </rPh>
    <phoneticPr fontId="22"/>
  </si>
  <si>
    <t>d：82点以上83点未満</t>
    <rPh sb="4" eb="5">
      <t>テン</t>
    </rPh>
    <rPh sb="5" eb="7">
      <t>イジョウ</t>
    </rPh>
    <rPh sb="9" eb="10">
      <t>テン</t>
    </rPh>
    <rPh sb="10" eb="12">
      <t>ミマン</t>
    </rPh>
    <phoneticPr fontId="22"/>
  </si>
  <si>
    <t>給与等受給者一人当たりの平均受給額の増加率（％）</t>
  </si>
  <si>
    <t>b：84点以上85点未満</t>
    <rPh sb="4" eb="5">
      <t>テン</t>
    </rPh>
    <rPh sb="5" eb="7">
      <t>イジョウ</t>
    </rPh>
    <rPh sb="9" eb="10">
      <t>テン</t>
    </rPh>
    <rPh sb="10" eb="12">
      <t>ミマン</t>
    </rPh>
    <phoneticPr fontId="22"/>
  </si>
  <si>
    <t>a：監理又は主任技術者の資格を有する女性技術者が在籍している</t>
  </si>
  <si>
    <t>f：80点以上81点未満</t>
    <rPh sb="4" eb="5">
      <t>テン</t>
    </rPh>
    <rPh sb="5" eb="7">
      <t>イジョウ</t>
    </rPh>
    <rPh sb="9" eb="10">
      <t>テン</t>
    </rPh>
    <rPh sb="10" eb="12">
      <t>ミマン</t>
    </rPh>
    <phoneticPr fontId="22"/>
  </si>
  <si>
    <t>h：65点未満（マイナス評価）</t>
    <rPh sb="4" eb="5">
      <t>テン</t>
    </rPh>
    <rPh sb="5" eb="7">
      <t>ミマン</t>
    </rPh>
    <rPh sb="12" eb="14">
      <t>ヒョウカ</t>
    </rPh>
    <phoneticPr fontId="22"/>
  </si>
  <si>
    <t>g：65点以上80点未満（評定点を有しない場合も含む）</t>
    <rPh sb="4" eb="5">
      <t>テン</t>
    </rPh>
    <rPh sb="5" eb="7">
      <t>イジョウ</t>
    </rPh>
    <rPh sb="9" eb="10">
      <t>テン</t>
    </rPh>
    <rPh sb="10" eb="12">
      <t>ミマン</t>
    </rPh>
    <rPh sb="13" eb="15">
      <t>ヒョウテイ</t>
    </rPh>
    <rPh sb="15" eb="16">
      <t>テン</t>
    </rPh>
    <rPh sb="17" eb="18">
      <t>ユウ</t>
    </rPh>
    <rPh sb="21" eb="23">
      <t>バアイ</t>
    </rPh>
    <rPh sb="24" eb="25">
      <t>フク</t>
    </rPh>
    <phoneticPr fontId="22"/>
  </si>
  <si>
    <t>格付工種</t>
    <rPh sb="0" eb="2">
      <t>カクヅケ</t>
    </rPh>
    <rPh sb="2" eb="4">
      <t>コウシュ</t>
    </rPh>
    <phoneticPr fontId="22"/>
  </si>
  <si>
    <t>受賞格付工種【選択】</t>
    <rPh sb="0" eb="2">
      <t>ジュショウ</t>
    </rPh>
    <rPh sb="2" eb="6">
      <t>カクヅケコウシュ</t>
    </rPh>
    <rPh sb="7" eb="9">
      <t>センタク</t>
    </rPh>
    <phoneticPr fontId="22"/>
  </si>
  <si>
    <t>②当該工事におけるCCUS活用の有無</t>
  </si>
  <si>
    <t>c：新卒者又は離職者の雇用実績無し</t>
    <rPh sb="2" eb="5">
      <t>シンソツシャ</t>
    </rPh>
    <rPh sb="5" eb="6">
      <t>マタ</t>
    </rPh>
    <rPh sb="7" eb="10">
      <t>リショクシャ</t>
    </rPh>
    <rPh sb="11" eb="13">
      <t>コヨウ</t>
    </rPh>
    <rPh sb="13" eb="15">
      <t>ジッセキ</t>
    </rPh>
    <rPh sb="15" eb="16">
      <t>ナ</t>
    </rPh>
    <phoneticPr fontId="22"/>
  </si>
  <si>
    <t>配置予定技術者の主要工種に関する保有資格がある場合に評価。</t>
    <rPh sb="0" eb="2">
      <t>ハイチ</t>
    </rPh>
    <rPh sb="2" eb="4">
      <t>ヨテイ</t>
    </rPh>
    <rPh sb="4" eb="7">
      <t>ギジュツシャ</t>
    </rPh>
    <rPh sb="8" eb="10">
      <t>シュヨウ</t>
    </rPh>
    <rPh sb="10" eb="12">
      <t>コウシュ</t>
    </rPh>
    <rPh sb="13" eb="14">
      <t>カン</t>
    </rPh>
    <rPh sb="16" eb="18">
      <t>ホユウ</t>
    </rPh>
    <rPh sb="18" eb="20">
      <t>シカク</t>
    </rPh>
    <rPh sb="23" eb="25">
      <t>バアイ</t>
    </rPh>
    <rPh sb="26" eb="28">
      <t>ヒョウカ</t>
    </rPh>
    <phoneticPr fontId="22"/>
  </si>
  <si>
    <t>b：いずれか１つの認定等実績有り</t>
    <rPh sb="9" eb="11">
      <t>ニンテイ</t>
    </rPh>
    <rPh sb="11" eb="12">
      <t>ナド</t>
    </rPh>
    <rPh sb="12" eb="14">
      <t>ジッセキ</t>
    </rPh>
    <rPh sb="14" eb="15">
      <t>ア</t>
    </rPh>
    <phoneticPr fontId="22"/>
  </si>
  <si>
    <t>【該当評価ケース】</t>
    <rPh sb="1" eb="5">
      <t>ガイトウヒョウカ</t>
    </rPh>
    <phoneticPr fontId="3"/>
  </si>
  <si>
    <t>c：指名差し控え又は指名停止有り（マイナス評価）</t>
    <rPh sb="2" eb="4">
      <t>シメイ</t>
    </rPh>
    <rPh sb="4" eb="5">
      <t>サ</t>
    </rPh>
    <rPh sb="6" eb="7">
      <t>ヒカ</t>
    </rPh>
    <rPh sb="8" eb="9">
      <t>マタ</t>
    </rPh>
    <rPh sb="10" eb="12">
      <t>シメイ</t>
    </rPh>
    <rPh sb="12" eb="14">
      <t>テイシ</t>
    </rPh>
    <rPh sb="14" eb="15">
      <t>ア</t>
    </rPh>
    <rPh sb="21" eb="23">
      <t>ヒョウカ</t>
    </rPh>
    <phoneticPr fontId="22"/>
  </si>
  <si>
    <t>□</t>
  </si>
  <si>
    <t>a：フルＩＣＴ活用工事の実施証明書を有している</t>
    <rPh sb="7" eb="9">
      <t>カツヨウ</t>
    </rPh>
    <rPh sb="9" eb="11">
      <t>コウジ</t>
    </rPh>
    <rPh sb="12" eb="14">
      <t>ジッシ</t>
    </rPh>
    <rPh sb="14" eb="17">
      <t>ショウメイショ</t>
    </rPh>
    <rPh sb="18" eb="19">
      <t>ユウ</t>
    </rPh>
    <phoneticPr fontId="22"/>
  </si>
  <si>
    <t>b：簡易型ＩＣＴ活用工事の実施証明書を有している</t>
    <rPh sb="2" eb="4">
      <t>カンイ</t>
    </rPh>
    <rPh sb="4" eb="5">
      <t>ガタ</t>
    </rPh>
    <rPh sb="8" eb="10">
      <t>カツヨウ</t>
    </rPh>
    <rPh sb="10" eb="12">
      <t>コウジ</t>
    </rPh>
    <rPh sb="13" eb="15">
      <t>ジッシ</t>
    </rPh>
    <rPh sb="15" eb="18">
      <t>ショウメイショ</t>
    </rPh>
    <rPh sb="19" eb="20">
      <t>ユウ</t>
    </rPh>
    <phoneticPr fontId="22"/>
  </si>
  <si>
    <t>二級舗装施工管理技術者を有する</t>
  </si>
  <si>
    <t>b：準完全週休２日を達成した週休２日制工事の実施証明書を有している</t>
  </si>
  <si>
    <t>公募対象：標準「単独」かつ全県又はブロック＝「b：同一管内に無し」</t>
    <rPh sb="30" eb="31">
      <t>ナ</t>
    </rPh>
    <phoneticPr fontId="22"/>
  </si>
  <si>
    <t>c：上記以外</t>
    <rPh sb="2" eb="4">
      <t>ジョウキ</t>
    </rPh>
    <rPh sb="4" eb="6">
      <t>イガイ</t>
    </rPh>
    <phoneticPr fontId="22"/>
  </si>
  <si>
    <t>a：完全週休２日制工事の実施証明書を有している</t>
  </si>
  <si>
    <t>のり面施工管理技術者を有する</t>
  </si>
  <si>
    <t>c：【中小企業】上記以外</t>
    <rPh sb="8" eb="10">
      <t>ジョウキ</t>
    </rPh>
    <rPh sb="10" eb="12">
      <t>イガイ</t>
    </rPh>
    <phoneticPr fontId="22"/>
  </si>
  <si>
    <t>a：措置無し</t>
  </si>
  <si>
    <t>b：警告通知あり（マイナス評価）</t>
  </si>
  <si>
    <t>a：監理又は主任技術者への配置</t>
  </si>
  <si>
    <t>b：現場代理人への配置</t>
  </si>
  <si>
    <t>b：類似工事の施工実績がある</t>
  </si>
  <si>
    <t>a：３５歳未満の監理又は主任技術者への配置</t>
  </si>
  <si>
    <t>指名差し控え</t>
    <rPh sb="0" eb="2">
      <t>シメイ</t>
    </rPh>
    <rPh sb="2" eb="3">
      <t>サ</t>
    </rPh>
    <rPh sb="4" eb="5">
      <t>ヒカ</t>
    </rPh>
    <phoneticPr fontId="3"/>
  </si>
  <si>
    <t>技術評価点</t>
    <rPh sb="0" eb="2">
      <t>ギジュツ</t>
    </rPh>
    <rPh sb="2" eb="5">
      <t>ヒョウカテン</t>
    </rPh>
    <phoneticPr fontId="22"/>
  </si>
  <si>
    <t>無</t>
    <rPh sb="0" eb="1">
      <t>ナ</t>
    </rPh>
    <phoneticPr fontId="3"/>
  </si>
  <si>
    <t>共同出資所有</t>
    <rPh sb="0" eb="2">
      <t>キョウドウ</t>
    </rPh>
    <rPh sb="2" eb="4">
      <t>シュッシ</t>
    </rPh>
    <rPh sb="4" eb="6">
      <t>ショユウ</t>
    </rPh>
    <phoneticPr fontId="3"/>
  </si>
  <si>
    <t>c：継続教育（CPD）の証明無し又は各団体推奨単位の1/2未満</t>
  </si>
  <si>
    <t>「技術提案書」</t>
    <rPh sb="1" eb="3">
      <t>ギジュツ</t>
    </rPh>
    <rPh sb="3" eb="6">
      <t>テイアンショ</t>
    </rPh>
    <phoneticPr fontId="22"/>
  </si>
  <si>
    <t>２．
企業の同格付工種における工事成績評定点</t>
  </si>
  <si>
    <t>プラント名【入力】</t>
    <rPh sb="4" eb="5">
      <t>メイ</t>
    </rPh>
    <phoneticPr fontId="3"/>
  </si>
  <si>
    <t>３．（Ⅰ）
企業の優良工事表彰</t>
  </si>
  <si>
    <t>【ワークライフバランス企業認定等の取得】</t>
    <rPh sb="17" eb="19">
      <t>しゅとく</t>
    </rPh>
    <phoneticPr fontId="3" type="Hiragana"/>
  </si>
  <si>
    <t>より安全・安心な作業現場環境を確保するための安全管理等に係る技術的な工夫に関する事項</t>
  </si>
  <si>
    <t>型式</t>
    <rPh sb="0" eb="2">
      <t>カタシキ</t>
    </rPh>
    <phoneticPr fontId="3"/>
  </si>
  <si>
    <t>a：継続教育（CPD）の証明有り（各団体推奨単位以上の取得実績）</t>
  </si>
  <si>
    <t>法面</t>
    <rPh sb="0" eb="2">
      <t>ノリメン</t>
    </rPh>
    <phoneticPr fontId="3"/>
  </si>
  <si>
    <t>b：継続教育（CPD）の証明有り（各団体推奨単位の1/2以上の取得実績）</t>
  </si>
  <si>
    <t>公募対象：標準「JV」かつ全国又は東北＝「a：構成員のすべてが県内」</t>
    <rPh sb="23" eb="26">
      <t>コウセイイン</t>
    </rPh>
    <rPh sb="31" eb="33">
      <t>ケンナイ</t>
    </rPh>
    <phoneticPr fontId="22"/>
  </si>
  <si>
    <t>無し</t>
    <rPh sb="0" eb="1">
      <t>ナ</t>
    </rPh>
    <phoneticPr fontId="3"/>
  </si>
  <si>
    <t>秋田県男女共同参画社会づくり表彰</t>
    <rPh sb="0" eb="3">
      <t>アキタケン</t>
    </rPh>
    <rPh sb="3" eb="5">
      <t>ダンジョ</t>
    </rPh>
    <rPh sb="5" eb="7">
      <t>キョウドウ</t>
    </rPh>
    <rPh sb="7" eb="9">
      <t>サンカク</t>
    </rPh>
    <rPh sb="9" eb="11">
      <t>シャカイ</t>
    </rPh>
    <rPh sb="14" eb="16">
      <t>ヒョウショウ</t>
    </rPh>
    <phoneticPr fontId="22"/>
  </si>
  <si>
    <t>秋田県女性の活躍推進企業表彰</t>
    <rPh sb="0" eb="3">
      <t>アキタケン</t>
    </rPh>
    <rPh sb="3" eb="5">
      <t>ジョセイ</t>
    </rPh>
    <rPh sb="6" eb="8">
      <t>カツヤク</t>
    </rPh>
    <rPh sb="8" eb="10">
      <t>スイシン</t>
    </rPh>
    <rPh sb="10" eb="12">
      <t>キギョウ</t>
    </rPh>
    <rPh sb="12" eb="14">
      <t>ヒョウショウ</t>
    </rPh>
    <phoneticPr fontId="22"/>
  </si>
  <si>
    <t>協力を得たことを証明します。</t>
  </si>
  <si>
    <t>活動内容：</t>
    <rPh sb="0" eb="2">
      <t>カツドウ</t>
    </rPh>
    <rPh sb="2" eb="4">
      <t>ナイヨウ</t>
    </rPh>
    <phoneticPr fontId="22"/>
  </si>
  <si>
    <t>女性活躍推進法に基づく「えるぼし」認定（プラチナえるぼし認定含む）</t>
    <rPh sb="17" eb="19">
      <t>ニンテイ</t>
    </rPh>
    <rPh sb="28" eb="30">
      <t>ニンテイ</t>
    </rPh>
    <rPh sb="30" eb="31">
      <t>フク</t>
    </rPh>
    <phoneticPr fontId="22"/>
  </si>
  <si>
    <t>支払年
【入力】</t>
    <rPh sb="0" eb="2">
      <t>シハライ</t>
    </rPh>
    <rPh sb="2" eb="3">
      <t>トシ</t>
    </rPh>
    <rPh sb="5" eb="7">
      <t>ニュウリョク</t>
    </rPh>
    <phoneticPr fontId="3"/>
  </si>
  <si>
    <t>支払金額（円）【入力】</t>
  </si>
  <si>
    <t>人員（人）
【入力】</t>
  </si>
  <si>
    <t>7：OK</t>
  </si>
  <si>
    <t>a：【大企業】給与等受給者一人当たりの平均受給額の増加率３．００％以上</t>
  </si>
  <si>
    <t>c：【大企業】上記以外</t>
    <rPh sb="7" eb="9">
      <t>ジョウキ</t>
    </rPh>
    <rPh sb="9" eb="11">
      <t>イガイ</t>
    </rPh>
    <phoneticPr fontId="22"/>
  </si>
  <si>
    <t>a：【中小企業】給与等受給者一人当たりの平均受給額の増加率１．５０％以上</t>
    <rPh sb="3" eb="5">
      <t>チュウショウ</t>
    </rPh>
    <phoneticPr fontId="3"/>
  </si>
  <si>
    <t>b：【中小企業】給与等受給者一人当たりの平均受給額の増加率０．７５％以上</t>
  </si>
  <si>
    <t>【共通】</t>
    <rPh sb="1" eb="3">
      <t>きょうつう</t>
    </rPh>
    <phoneticPr fontId="3" type="Hiragana"/>
  </si>
  <si>
    <t>一人当支払額（円）</t>
  </si>
  <si>
    <t>配置予定技術者の氏名【入力】</t>
    <rPh sb="11" eb="13">
      <t>ニュウリョク</t>
    </rPh>
    <phoneticPr fontId="22"/>
  </si>
  <si>
    <t>コリンズ
ＩＤ【入力】</t>
    <rPh sb="8" eb="10">
      <t>ニュウリョク</t>
    </rPh>
    <phoneticPr fontId="3"/>
  </si>
  <si>
    <t>平鹿管内</t>
    <rPh sb="0" eb="2">
      <t>ヒラカ</t>
    </rPh>
    <rPh sb="2" eb="4">
      <t>カンナイ</t>
    </rPh>
    <phoneticPr fontId="3"/>
  </si>
  <si>
    <t>　　※共同企業体で契約した実績については、共同企業体協定書の写し</t>
  </si>
  <si>
    <t>技術資料提出期限日時点の年齢【入力】</t>
    <rPh sb="15" eb="17">
      <t>ニュウリョク</t>
    </rPh>
    <phoneticPr fontId="3"/>
  </si>
  <si>
    <t>a：表彰の実績有り</t>
    <rPh sb="7" eb="8">
      <t>ア</t>
    </rPh>
    <phoneticPr fontId="3"/>
  </si>
  <si>
    <t>主任技術者</t>
    <rPh sb="0" eb="2">
      <t>シュニン</t>
    </rPh>
    <rPh sb="2" eb="5">
      <t>ギジュツシャ</t>
    </rPh>
    <phoneticPr fontId="22"/>
  </si>
  <si>
    <t>監理技術者</t>
    <rPh sb="0" eb="2">
      <t>カンリ</t>
    </rPh>
    <rPh sb="2" eb="5">
      <t>ギジュツシャ</t>
    </rPh>
    <phoneticPr fontId="22"/>
  </si>
  <si>
    <t>さく井</t>
    <rPh sb="2" eb="3">
      <t>イ</t>
    </rPh>
    <phoneticPr fontId="3"/>
  </si>
  <si>
    <t>公募対象：標準「JV」かつ全県又はブロック＝「b：構成員の１者以上が管内」</t>
    <rPh sb="25" eb="28">
      <t>コウセイイン</t>
    </rPh>
    <rPh sb="30" eb="31">
      <t>シャ</t>
    </rPh>
    <rPh sb="31" eb="33">
      <t>イジョウ</t>
    </rPh>
    <rPh sb="34" eb="36">
      <t>カンナイ</t>
    </rPh>
    <phoneticPr fontId="22"/>
  </si>
  <si>
    <t>○</t>
  </si>
  <si>
    <t>企業の評価</t>
    <rPh sb="0" eb="2">
      <t>キギョウ</t>
    </rPh>
    <rPh sb="3" eb="5">
      <t>ヒョウカ</t>
    </rPh>
    <phoneticPr fontId="3"/>
  </si>
  <si>
    <r>
      <t>公募対象：建築「JV」＝「</t>
    </r>
    <r>
      <rPr>
        <sz val="11"/>
        <rFont val="ＭＳ Ｐ明朝"/>
        <family val="1"/>
        <charset val="128"/>
      </rPr>
      <t>c：構成員のすべてがブロック外」</t>
    </r>
    <rPh sb="15" eb="18">
      <t>コウセイイン</t>
    </rPh>
    <rPh sb="27" eb="28">
      <t>ガイ</t>
    </rPh>
    <phoneticPr fontId="22"/>
  </si>
  <si>
    <t>（単位：円）</t>
    <rPh sb="1" eb="3">
      <t>タンイ</t>
    </rPh>
    <rPh sb="4" eb="5">
      <t>エン</t>
    </rPh>
    <phoneticPr fontId="3"/>
  </si>
  <si>
    <r>
      <t>公募対象：建築「単独」＝「</t>
    </r>
    <r>
      <rPr>
        <sz val="11"/>
        <rFont val="ＭＳ Ｐ明朝"/>
        <family val="1"/>
        <charset val="128"/>
      </rPr>
      <t>b：同一ブロック内に無し」</t>
    </r>
    <rPh sb="23" eb="24">
      <t>ナ</t>
    </rPh>
    <phoneticPr fontId="22"/>
  </si>
  <si>
    <t>１．
企業の同種工事の施工実績</t>
    <rPh sb="3" eb="5">
      <t>きぎょう</t>
    </rPh>
    <rPh sb="6" eb="8">
      <t>どうしゅ</t>
    </rPh>
    <rPh sb="8" eb="10">
      <t>こうじ</t>
    </rPh>
    <rPh sb="11" eb="13">
      <t>せこう</t>
    </rPh>
    <rPh sb="13" eb="15">
      <t>じっせき</t>
    </rPh>
    <phoneticPr fontId="3" type="Hiragana"/>
  </si>
  <si>
    <t>　①離職票、解雇通知書、雇用保険被保険者資格喪失確認通知書、雇用保険受給資格者証、雇用保険被保険者手帳（日雇労働被保険者手帳）、船員失業保険証の船員失業証明票、雇用前の直近の勤務先が発行した退職証明書（代表者印必須）の中のいずれかひとつの写し</t>
    <rPh sb="2" eb="5">
      <t>リショクヒョウ</t>
    </rPh>
    <rPh sb="6" eb="8">
      <t>カイコ</t>
    </rPh>
    <rPh sb="8" eb="10">
      <t>ツウチ</t>
    </rPh>
    <rPh sb="10" eb="11">
      <t>ショ</t>
    </rPh>
    <rPh sb="12" eb="14">
      <t>コヨウ</t>
    </rPh>
    <rPh sb="14" eb="16">
      <t>ホケン</t>
    </rPh>
    <rPh sb="16" eb="17">
      <t>ヒ</t>
    </rPh>
    <rPh sb="17" eb="20">
      <t>ホケンシャ</t>
    </rPh>
    <rPh sb="20" eb="22">
      <t>シカク</t>
    </rPh>
    <rPh sb="22" eb="24">
      <t>ソウシツ</t>
    </rPh>
    <rPh sb="24" eb="26">
      <t>カクニン</t>
    </rPh>
    <rPh sb="26" eb="28">
      <t>ツウチ</t>
    </rPh>
    <rPh sb="28" eb="29">
      <t>ショ</t>
    </rPh>
    <rPh sb="30" eb="32">
      <t>コヨウ</t>
    </rPh>
    <rPh sb="32" eb="34">
      <t>ホケン</t>
    </rPh>
    <rPh sb="34" eb="36">
      <t>ジュキュウ</t>
    </rPh>
    <rPh sb="36" eb="39">
      <t>シカクシャ</t>
    </rPh>
    <rPh sb="39" eb="40">
      <t>ショウ</t>
    </rPh>
    <rPh sb="41" eb="43">
      <t>コヨウ</t>
    </rPh>
    <rPh sb="43" eb="45">
      <t>ホケン</t>
    </rPh>
    <rPh sb="45" eb="46">
      <t>ヒ</t>
    </rPh>
    <rPh sb="46" eb="49">
      <t>ホケンシャ</t>
    </rPh>
    <rPh sb="49" eb="51">
      <t>テチョウ</t>
    </rPh>
    <rPh sb="52" eb="54">
      <t>ヒヤト</t>
    </rPh>
    <rPh sb="54" eb="56">
      <t>ロウドウ</t>
    </rPh>
    <rPh sb="56" eb="57">
      <t>ヒ</t>
    </rPh>
    <rPh sb="57" eb="60">
      <t>ホケンシャ</t>
    </rPh>
    <rPh sb="60" eb="62">
      <t>テチョウ</t>
    </rPh>
    <phoneticPr fontId="22"/>
  </si>
  <si>
    <t>4：OK</t>
  </si>
  <si>
    <t>評価基準
【選択】</t>
  </si>
  <si>
    <t>工事内容【入力】
（定義された同種又は類似工事の工法、数量等）</t>
    <rPh sb="0" eb="2">
      <t>コウジ</t>
    </rPh>
    <rPh sb="2" eb="4">
      <t>ナイヨウ</t>
    </rPh>
    <rPh sb="5" eb="7">
      <t>ニュウリョク</t>
    </rPh>
    <rPh sb="10" eb="12">
      <t>テイギ</t>
    </rPh>
    <rPh sb="15" eb="17">
      <t>ドウシュ</t>
    </rPh>
    <rPh sb="17" eb="18">
      <t>マタ</t>
    </rPh>
    <rPh sb="19" eb="21">
      <t>ルイジ</t>
    </rPh>
    <rPh sb="21" eb="23">
      <t>コウジ</t>
    </rPh>
    <rPh sb="24" eb="26">
      <t>コウホウ</t>
    </rPh>
    <rPh sb="27" eb="29">
      <t>スウリョウ</t>
    </rPh>
    <rPh sb="29" eb="30">
      <t>トウ</t>
    </rPh>
    <phoneticPr fontId="22"/>
  </si>
  <si>
    <t>１３．
舗装機械の所有状況</t>
  </si>
  <si>
    <t>（注１）</t>
    <rPh sb="1" eb="2">
      <t>ちゅう</t>
    </rPh>
    <phoneticPr fontId="3" type="Hiragana"/>
  </si>
  <si>
    <t>－</t>
  </si>
  <si>
    <t>　　※共同企業体で施工したコリンズに登録されていない工事については、共同企業体協定書の写しを添付</t>
  </si>
  <si>
    <t>　⑤建設業許可申請書（受付印のあるもの）の写し及び同申請書別紙２営業所一覧表の写し</t>
  </si>
  <si>
    <t>公募対象：標準「JV」かつ全国又は東北＝「c：構成員のすべてが県外」</t>
    <rPh sb="23" eb="26">
      <t>コウセイイン</t>
    </rPh>
    <rPh sb="31" eb="33">
      <t>ケンガイ</t>
    </rPh>
    <phoneticPr fontId="22"/>
  </si>
  <si>
    <t>　　内容が分かる資料や写真など）を添付すること。</t>
    <rPh sb="2" eb="4">
      <t>ナイヨウ</t>
    </rPh>
    <phoneticPr fontId="22"/>
  </si>
  <si>
    <t>b：類似工事の施工実績がある</t>
    <rPh sb="2" eb="4">
      <t>ルイジ</t>
    </rPh>
    <phoneticPr fontId="22"/>
  </si>
  <si>
    <t>利用するため、当社が次のとおり職業体験等の受け入れを実施したことを証明願います。</t>
    <rPh sb="0" eb="2">
      <t>リヨウ</t>
    </rPh>
    <rPh sb="7" eb="9">
      <t>トウシャ</t>
    </rPh>
    <rPh sb="10" eb="11">
      <t>ツギ</t>
    </rPh>
    <rPh sb="15" eb="17">
      <t>ショクギョウ</t>
    </rPh>
    <rPh sb="17" eb="19">
      <t>タイケン</t>
    </rPh>
    <rPh sb="19" eb="20">
      <t>トウ</t>
    </rPh>
    <rPh sb="21" eb="22">
      <t>ウ</t>
    </rPh>
    <rPh sb="23" eb="24">
      <t>イ</t>
    </rPh>
    <rPh sb="26" eb="28">
      <t>ジッシ</t>
    </rPh>
    <rPh sb="33" eb="35">
      <t>ショウメイ</t>
    </rPh>
    <rPh sb="35" eb="36">
      <t>ネガ</t>
    </rPh>
    <phoneticPr fontId="22"/>
  </si>
  <si>
    <t>一般塗装</t>
    <rPh sb="0" eb="2">
      <t>イッパン</t>
    </rPh>
    <rPh sb="2" eb="4">
      <t>トソウ</t>
    </rPh>
    <phoneticPr fontId="3"/>
  </si>
  <si>
    <t>証明者</t>
    <rPh sb="0" eb="3">
      <t>ショウメイシャ</t>
    </rPh>
    <phoneticPr fontId="22"/>
  </si>
  <si>
    <t>a：応急対策業務の活動実績がある（工事箇所と同一管内の実績の場合）</t>
    <rPh sb="17" eb="19">
      <t>コウジ</t>
    </rPh>
    <rPh sb="19" eb="21">
      <t>カショ</t>
    </rPh>
    <rPh sb="22" eb="24">
      <t>ドウイツ</t>
    </rPh>
    <rPh sb="24" eb="26">
      <t>カンナイ</t>
    </rPh>
    <rPh sb="27" eb="29">
      <t>ジッセキ</t>
    </rPh>
    <rPh sb="30" eb="32">
      <t>バアイ</t>
    </rPh>
    <phoneticPr fontId="22"/>
  </si>
  <si>
    <t>管内</t>
    <rPh sb="0" eb="2">
      <t>カンナイ</t>
    </rPh>
    <phoneticPr fontId="3"/>
  </si>
  <si>
    <t>　②中小企業等の場合は、本様式に、直近の事業年度の「法人税申告書別表１」の写し</t>
  </si>
  <si>
    <t>b：技能士等の配置</t>
    <rPh sb="2" eb="4">
      <t>ギノウ</t>
    </rPh>
    <phoneticPr fontId="3"/>
  </si>
  <si>
    <t>２２．
当該工事における登録基幹技能者等の配置</t>
  </si>
  <si>
    <t>a：登録基幹技能者の配置</t>
  </si>
  <si>
    <t>コンクリート主任技士の資格を有する</t>
    <rPh sb="11" eb="13">
      <t>シカク</t>
    </rPh>
    <rPh sb="14" eb="15">
      <t>ユウ</t>
    </rPh>
    <phoneticPr fontId="3"/>
  </si>
  <si>
    <t>コンクリート技士を有する</t>
  </si>
  <si>
    <t>プレストレストコンクリート技士を有する</t>
  </si>
  <si>
    <t>コンクリート診断士を有する</t>
  </si>
  <si>
    <t>(4)の場合入力</t>
    <rPh sb="4" eb="6">
      <t>バアイ</t>
    </rPh>
    <rPh sb="6" eb="8">
      <t>ニュウリョク</t>
    </rPh>
    <phoneticPr fontId="3"/>
  </si>
  <si>
    <t>一級構造物診断士を有する</t>
  </si>
  <si>
    <t>土木鋼構造診断士を有する</t>
  </si>
  <si>
    <t>一級舗装施工管理技術者を有する</t>
  </si>
  <si>
    <t>1：OK</t>
  </si>
  <si>
    <t>地すべり防止工事士を有する</t>
  </si>
  <si>
    <t>b：維持管理業務の契約実績がある（工事箇所と同一管内以外の実績の場合）</t>
  </si>
  <si>
    <t>一人当たり平均受給額（円／人）</t>
    <rPh sb="11" eb="12">
      <t>エン</t>
    </rPh>
    <rPh sb="13" eb="14">
      <t>ニン</t>
    </rPh>
    <phoneticPr fontId="3"/>
  </si>
  <si>
    <t>構造設計一級建築士を有する</t>
  </si>
  <si>
    <t>設備設計一級建築士を有する</t>
  </si>
  <si>
    <t>建築設備士を有する</t>
  </si>
  <si>
    <t>資格を有しない</t>
    <rPh sb="0" eb="2">
      <t>シカク</t>
    </rPh>
    <rPh sb="3" eb="4">
      <t>ユウ</t>
    </rPh>
    <phoneticPr fontId="3"/>
  </si>
  <si>
    <t>応急対策工事</t>
  </si>
  <si>
    <t>b：「事業者登録」無し（未導入）</t>
    <rPh sb="3" eb="6">
      <t>ジギョウシャ</t>
    </rPh>
    <rPh sb="6" eb="8">
      <t>トウロク</t>
    </rPh>
    <rPh sb="9" eb="10">
      <t>ナ</t>
    </rPh>
    <rPh sb="12" eb="15">
      <t>ミドウニュウ</t>
    </rPh>
    <phoneticPr fontId="22"/>
  </si>
  <si>
    <t>b：評価対象の船舶を１隻以上３隻未満所有している</t>
    <rPh sb="15" eb="16">
      <t>セキ</t>
    </rPh>
    <rPh sb="16" eb="18">
      <t>ミマン</t>
    </rPh>
    <phoneticPr fontId="22"/>
  </si>
  <si>
    <t>a：維持管理業務の契約実績がある（工事箇所と同一管内の実績の場合）</t>
    <rPh sb="2" eb="4">
      <t>イジ</t>
    </rPh>
    <rPh sb="4" eb="6">
      <t>カンリ</t>
    </rPh>
    <rPh sb="6" eb="8">
      <t>ギョウム</t>
    </rPh>
    <rPh sb="9" eb="11">
      <t>ケイヤク</t>
    </rPh>
    <rPh sb="17" eb="19">
      <t>コウジ</t>
    </rPh>
    <rPh sb="19" eb="21">
      <t>カショ</t>
    </rPh>
    <rPh sb="22" eb="24">
      <t>ドウイツ</t>
    </rPh>
    <rPh sb="24" eb="26">
      <t>カンナイ</t>
    </rPh>
    <rPh sb="27" eb="29">
      <t>ジッセキ</t>
    </rPh>
    <rPh sb="30" eb="32">
      <t>バアイ</t>
    </rPh>
    <phoneticPr fontId="22"/>
  </si>
  <si>
    <t>同格付工種【選択】
当該工事と同じ格付工種</t>
    <rPh sb="0" eb="1">
      <t>ドウ</t>
    </rPh>
    <rPh sb="1" eb="3">
      <t>カクヅケ</t>
    </rPh>
    <rPh sb="3" eb="5">
      <t>コウシュ</t>
    </rPh>
    <rPh sb="6" eb="8">
      <t>センタク</t>
    </rPh>
    <rPh sb="10" eb="12">
      <t>トウガイ</t>
    </rPh>
    <rPh sb="12" eb="14">
      <t>コウジ</t>
    </rPh>
    <rPh sb="15" eb="16">
      <t>オナ</t>
    </rPh>
    <rPh sb="17" eb="19">
      <t>カクヅケ</t>
    </rPh>
    <rPh sb="19" eb="21">
      <t>コウシュ</t>
    </rPh>
    <phoneticPr fontId="22"/>
  </si>
  <si>
    <r>
      <t>工事実績情報システム（コリンズ）登録番号
【入力】</t>
    </r>
    <r>
      <rPr>
        <u/>
        <sz val="14"/>
        <color rgb="FFFF0000"/>
        <rFont val="ＭＳ Ｐ明朝"/>
        <family val="1"/>
        <charset val="128"/>
      </rPr>
      <t>※登録が無い場合は、「登録無し」を入力</t>
    </r>
    <rPh sb="0" eb="2">
      <t>コウジ</t>
    </rPh>
    <rPh sb="2" eb="4">
      <t>ジッセキ</t>
    </rPh>
    <rPh sb="4" eb="6">
      <t>ジョウホウ</t>
    </rPh>
    <rPh sb="16" eb="18">
      <t>トウロク</t>
    </rPh>
    <rPh sb="18" eb="20">
      <t>バンゴウ</t>
    </rPh>
    <rPh sb="22" eb="24">
      <t>ニュウリョク</t>
    </rPh>
    <rPh sb="26" eb="28">
      <t>トウロク</t>
    </rPh>
    <rPh sb="29" eb="30">
      <t>ナ</t>
    </rPh>
    <rPh sb="31" eb="33">
      <t>バアイ</t>
    </rPh>
    <rPh sb="36" eb="38">
      <t>トウロク</t>
    </rPh>
    <rPh sb="38" eb="39">
      <t>ナ</t>
    </rPh>
    <rPh sb="42" eb="44">
      <t>ニュウリョク</t>
    </rPh>
    <phoneticPr fontId="22"/>
  </si>
  <si>
    <t>（住所を記載）</t>
  </si>
  <si>
    <t>c：評価対象の船舶を所有していない（１隻未満）</t>
    <rPh sb="2" eb="4">
      <t>ヒョウカ</t>
    </rPh>
    <rPh sb="4" eb="6">
      <t>タイショウ</t>
    </rPh>
    <rPh sb="7" eb="9">
      <t>センパク</t>
    </rPh>
    <rPh sb="10" eb="12">
      <t>ショユウ</t>
    </rPh>
    <phoneticPr fontId="22"/>
  </si>
  <si>
    <t>c：舗装機械を所有していない</t>
    <rPh sb="2" eb="4">
      <t>ホソウ</t>
    </rPh>
    <rPh sb="4" eb="6">
      <t>キカイ</t>
    </rPh>
    <rPh sb="7" eb="9">
      <t>ショユウ</t>
    </rPh>
    <phoneticPr fontId="22"/>
  </si>
  <si>
    <t>評価テーマ</t>
    <rPh sb="0" eb="2">
      <t>ひょうか</t>
    </rPh>
    <phoneticPr fontId="3" type="Hiragana"/>
  </si>
  <si>
    <t>秋田県秋田地域振興局建設部</t>
    <rPh sb="0" eb="3">
      <t>アキタケン</t>
    </rPh>
    <rPh sb="3" eb="5">
      <t>アキタ</t>
    </rPh>
    <rPh sb="5" eb="7">
      <t>チイキ</t>
    </rPh>
    <rPh sb="7" eb="10">
      <t>シンコウキョク</t>
    </rPh>
    <rPh sb="10" eb="13">
      <t>ケンセツブ</t>
    </rPh>
    <phoneticPr fontId="3"/>
  </si>
  <si>
    <t>～</t>
  </si>
  <si>
    <t>フォントサイズは１２ポイント以上とすること。</t>
    <rPh sb="14" eb="16">
      <t>いじょう</t>
    </rPh>
    <phoneticPr fontId="3" type="Hiragana"/>
  </si>
  <si>
    <t>所見の具体的な内容</t>
    <rPh sb="0" eb="2">
      <t>しょけん</t>
    </rPh>
    <rPh sb="3" eb="6">
      <t>ぐたいてき</t>
    </rPh>
    <rPh sb="7" eb="9">
      <t>ないよう</t>
    </rPh>
    <phoneticPr fontId="3" type="Hiragana"/>
  </si>
  <si>
    <t>a：同種工事の施工実績がある</t>
  </si>
  <si>
    <t>１８．
配置予定技術者の同種工事の施工実績</t>
  </si>
  <si>
    <t>c：上記以外</t>
  </si>
  <si>
    <t>b：応急対策業務の活動実績がある（工事箇所と同一管内以外の実績の場合）</t>
    <rPh sb="26" eb="28">
      <t>イガイ</t>
    </rPh>
    <phoneticPr fontId="22"/>
  </si>
  <si>
    <t>b：「活用の申告」無し</t>
    <rPh sb="3" eb="5">
      <t>カツヨウ</t>
    </rPh>
    <rPh sb="6" eb="8">
      <t>シンコク</t>
    </rPh>
    <rPh sb="9" eb="10">
      <t>ナ</t>
    </rPh>
    <phoneticPr fontId="22"/>
  </si>
  <si>
    <t>１９．
配置予定技術者の工事成績評定点</t>
  </si>
  <si>
    <t>b：維持管理業務の契約実績がある（工事箇所と同一管内以外の実績の場合）</t>
    <rPh sb="26" eb="28">
      <t>イガイ</t>
    </rPh>
    <phoneticPr fontId="22"/>
  </si>
  <si>
    <t>c：維持管理業務の契約実績がない</t>
    <rPh sb="2" eb="4">
      <t>イジ</t>
    </rPh>
    <rPh sb="4" eb="6">
      <t>カンリ</t>
    </rPh>
    <rPh sb="6" eb="8">
      <t>ギョウム</t>
    </rPh>
    <rPh sb="9" eb="11">
      <t>ケイヤク</t>
    </rPh>
    <rPh sb="11" eb="13">
      <t>ジッセキ</t>
    </rPh>
    <phoneticPr fontId="22"/>
  </si>
  <si>
    <t>c：維持管理業務の契約実績がない</t>
  </si>
  <si>
    <t>基準配点合計</t>
    <rPh sb="0" eb="2">
      <t>キジュン</t>
    </rPh>
    <rPh sb="2" eb="4">
      <t>ハイテン</t>
    </rPh>
    <rPh sb="4" eb="6">
      <t>ゴウケイ</t>
    </rPh>
    <phoneticPr fontId="22"/>
  </si>
  <si>
    <t>鹿角管内</t>
    <rPh sb="0" eb="2">
      <t>カヅノ</t>
    </rPh>
    <rPh sb="2" eb="4">
      <t>カンナイ</t>
    </rPh>
    <phoneticPr fontId="3"/>
  </si>
  <si>
    <t>《評価項目①》
女性技術者の在籍</t>
    <rPh sb="1" eb="3">
      <t>ヒョウカ</t>
    </rPh>
    <rPh sb="3" eb="5">
      <t>コウモク</t>
    </rPh>
    <phoneticPr fontId="3"/>
  </si>
  <si>
    <t>１．
企業の同種工事の施工実績</t>
  </si>
  <si>
    <t>電気</t>
    <rPh sb="0" eb="2">
      <t>デンキ</t>
    </rPh>
    <phoneticPr fontId="3"/>
  </si>
  <si>
    <t>１級土木施工管理技士</t>
    <rPh sb="1" eb="2">
      <t>キュウ</t>
    </rPh>
    <rPh sb="2" eb="3">
      <t>ド</t>
    </rPh>
    <rPh sb="3" eb="4">
      <t>モク</t>
    </rPh>
    <rPh sb="4" eb="6">
      <t>セコウ</t>
    </rPh>
    <rPh sb="6" eb="8">
      <t>カンリ</t>
    </rPh>
    <rPh sb="8" eb="10">
      <t>ギシ</t>
    </rPh>
    <phoneticPr fontId="3"/>
  </si>
  <si>
    <t>給排水冷暖房衛生設備</t>
    <rPh sb="0" eb="3">
      <t>キュウハイスイ</t>
    </rPh>
    <rPh sb="3" eb="6">
      <t>レイダンボウ</t>
    </rPh>
    <rPh sb="6" eb="8">
      <t>エイセイ</t>
    </rPh>
    <rPh sb="8" eb="10">
      <t>セツビ</t>
    </rPh>
    <phoneticPr fontId="3"/>
  </si>
  <si>
    <t>鋼構造物</t>
    <rPh sb="0" eb="1">
      <t>コウ</t>
    </rPh>
    <rPh sb="1" eb="4">
      <t>コウゾウブツ</t>
    </rPh>
    <phoneticPr fontId="3"/>
  </si>
  <si>
    <t>路面標示</t>
    <rPh sb="0" eb="2">
      <t>ロメン</t>
    </rPh>
    <rPh sb="2" eb="4">
      <t>ヒョウジ</t>
    </rPh>
    <phoneticPr fontId="3"/>
  </si>
  <si>
    <t>機械器具設置</t>
    <rPh sb="0" eb="2">
      <t>キカイ</t>
    </rPh>
    <rPh sb="2" eb="4">
      <t>キグ</t>
    </rPh>
    <rPh sb="4" eb="6">
      <t>セッチ</t>
    </rPh>
    <phoneticPr fontId="3"/>
  </si>
  <si>
    <t>《評価項目③》
ワークライフバランス企業認定等の取得</t>
  </si>
  <si>
    <t>造園</t>
    <rPh sb="0" eb="2">
      <t>ゾウエン</t>
    </rPh>
    <phoneticPr fontId="3"/>
  </si>
  <si>
    <t>水道施設</t>
    <rPh sb="0" eb="2">
      <t>スイドウ</t>
    </rPh>
    <rPh sb="2" eb="4">
      <t>シセツ</t>
    </rPh>
    <phoneticPr fontId="3"/>
  </si>
  <si>
    <t>解体</t>
    <rPh sb="0" eb="2">
      <t>カイタイ</t>
    </rPh>
    <phoneticPr fontId="3"/>
  </si>
  <si>
    <t>(A)推奨
単位数
【入力】</t>
    <rPh sb="3" eb="5">
      <t>スイショウ</t>
    </rPh>
    <rPh sb="6" eb="8">
      <t>タンイ</t>
    </rPh>
    <rPh sb="8" eb="9">
      <t>スウ</t>
    </rPh>
    <phoneticPr fontId="3"/>
  </si>
  <si>
    <t>評価基準</t>
  </si>
  <si>
    <t>２０．
配置予定技術者の継続教育（ＣＰＤ）の取組</t>
  </si>
  <si>
    <t>b：表彰の実績無し</t>
    <rPh sb="7" eb="8">
      <t>ナ</t>
    </rPh>
    <phoneticPr fontId="3"/>
  </si>
  <si>
    <t>保有資格【入力】</t>
  </si>
  <si>
    <t>習得率
（B)÷（A)</t>
    <rPh sb="0" eb="2">
      <t>シュウトク</t>
    </rPh>
    <rPh sb="2" eb="3">
      <t>リツ</t>
    </rPh>
    <phoneticPr fontId="3"/>
  </si>
  <si>
    <r>
      <t>公募対象：標準「JV」かつ全県又はブロック＝「</t>
    </r>
    <r>
      <rPr>
        <sz val="11"/>
        <rFont val="ＭＳ Ｐ明朝"/>
        <family val="1"/>
        <charset val="128"/>
      </rPr>
      <t>c：構成員のすべてが管外」</t>
    </r>
    <rPh sb="25" eb="28">
      <t>コウセイイン</t>
    </rPh>
    <rPh sb="33" eb="35">
      <t>カンガイ</t>
    </rPh>
    <phoneticPr fontId="22"/>
  </si>
  <si>
    <t>(B)習得
単位数
【入力】</t>
    <rPh sb="3" eb="5">
      <t>シュウトク</t>
    </rPh>
    <rPh sb="6" eb="9">
      <t>タンイスウ</t>
    </rPh>
    <phoneticPr fontId="3"/>
  </si>
  <si>
    <r>
      <t>公募対象：標準「JV」かつ全国又は東北＝「</t>
    </r>
    <r>
      <rPr>
        <sz val="11"/>
        <rFont val="ＭＳ Ｐ明朝"/>
        <family val="1"/>
        <charset val="128"/>
      </rPr>
      <t>b：構成員の１者以上が県内」</t>
    </r>
    <rPh sb="23" eb="26">
      <t>コウセイイン</t>
    </rPh>
    <rPh sb="28" eb="29">
      <t>シャ</t>
    </rPh>
    <rPh sb="29" eb="31">
      <t>イジョウ</t>
    </rPh>
    <rPh sb="32" eb="34">
      <t>ケンナイ</t>
    </rPh>
    <phoneticPr fontId="22"/>
  </si>
  <si>
    <t>企業名：</t>
    <rPh sb="0" eb="3">
      <t>キギョウメイ</t>
    </rPh>
    <phoneticPr fontId="22"/>
  </si>
  <si>
    <r>
      <t xml:space="preserve">作業内容【入力】
</t>
    </r>
    <r>
      <rPr>
        <b/>
        <u/>
        <sz val="12"/>
        <rFont val="ＭＳ Ｐ明朝"/>
        <family val="1"/>
        <charset val="128"/>
      </rPr>
      <t>本工事費内訳書等に記載の工種（細目）を入力</t>
    </r>
    <rPh sb="0" eb="2">
      <t>サギョウ</t>
    </rPh>
    <rPh sb="2" eb="4">
      <t>ナイヨウ</t>
    </rPh>
    <rPh sb="5" eb="7">
      <t>ニュウリョク</t>
    </rPh>
    <rPh sb="9" eb="12">
      <t>ホンコウジ</t>
    </rPh>
    <rPh sb="12" eb="13">
      <t>ヒ</t>
    </rPh>
    <rPh sb="13" eb="16">
      <t>ウチワケショ</t>
    </rPh>
    <rPh sb="16" eb="17">
      <t>トウ</t>
    </rPh>
    <rPh sb="18" eb="20">
      <t>キサイ</t>
    </rPh>
    <rPh sb="21" eb="23">
      <t>コウシュ</t>
    </rPh>
    <rPh sb="24" eb="26">
      <t>サイモク</t>
    </rPh>
    <rPh sb="28" eb="30">
      <t>ニュウリョク</t>
    </rPh>
    <phoneticPr fontId="3"/>
  </si>
  <si>
    <t>確認</t>
    <rPh sb="0" eb="2">
      <t>かくにん</t>
    </rPh>
    <phoneticPr fontId="3" type="Hiragana"/>
  </si>
  <si>
    <t>被災状況の調査</t>
  </si>
  <si>
    <t>提出が必要な確認根拠資料</t>
    <rPh sb="0" eb="2">
      <t>ていしゅつ</t>
    </rPh>
    <rPh sb="3" eb="5">
      <t>ひつよう</t>
    </rPh>
    <rPh sb="6" eb="8">
      <t>かくにん</t>
    </rPh>
    <rPh sb="8" eb="10">
      <t>こんきょ</t>
    </rPh>
    <rPh sb="10" eb="12">
      <t>しりょう</t>
    </rPh>
    <phoneticPr fontId="3" type="Hiragana"/>
  </si>
  <si>
    <t>施工計画型</t>
    <rPh sb="0" eb="2">
      <t>セコウ</t>
    </rPh>
    <rPh sb="2" eb="4">
      <t>ケイカク</t>
    </rPh>
    <rPh sb="4" eb="5">
      <t>ガタ</t>
    </rPh>
    <phoneticPr fontId="3"/>
  </si>
  <si>
    <t>２１．
配置予定技術者の保有資格</t>
  </si>
  <si>
    <t>評価点
（加算点）</t>
    <rPh sb="0" eb="3">
      <t>ヒョウカテン</t>
    </rPh>
    <rPh sb="5" eb="7">
      <t>カサン</t>
    </rPh>
    <rPh sb="7" eb="8">
      <t>テン</t>
    </rPh>
    <phoneticPr fontId="22"/>
  </si>
  <si>
    <t>１５．
公共土木施設の維持管理業務の契約実績</t>
  </si>
  <si>
    <r>
      <t>公募対象：標準「単独」かつ全国又は東北＝「</t>
    </r>
    <r>
      <rPr>
        <sz val="11"/>
        <rFont val="ＭＳ Ｐ明朝"/>
        <family val="1"/>
        <charset val="128"/>
      </rPr>
      <t>b：県内に無し」</t>
    </r>
    <rPh sb="23" eb="25">
      <t>ケンナイ</t>
    </rPh>
    <rPh sb="26" eb="27">
      <t>ナ</t>
    </rPh>
    <phoneticPr fontId="22"/>
  </si>
  <si>
    <t>c：評価対象の船舶を所有していない（１隻未満）</t>
    <rPh sb="2" eb="4">
      <t>ヒョウカ</t>
    </rPh>
    <rPh sb="4" eb="6">
      <t>タイショウ</t>
    </rPh>
    <rPh sb="7" eb="9">
      <t>センパク</t>
    </rPh>
    <rPh sb="10" eb="12">
      <t>ショユウ</t>
    </rPh>
    <rPh sb="19" eb="20">
      <t>セキ</t>
    </rPh>
    <rPh sb="20" eb="22">
      <t>ミマン</t>
    </rPh>
    <phoneticPr fontId="22"/>
  </si>
  <si>
    <t>b：共通仕様書に定められた現場までの運搬に関する条件を満足する共同出資の「プラント」を所有している</t>
    <rPh sb="31" eb="33">
      <t>キョウドウ</t>
    </rPh>
    <rPh sb="33" eb="35">
      <t>シュッシ</t>
    </rPh>
    <phoneticPr fontId="3"/>
  </si>
  <si>
    <t>１６．
低入札受注による警告、指名差し控え、指名停止</t>
  </si>
  <si>
    <t>１２．
船舶の所有状況</t>
  </si>
  <si>
    <t>男</t>
    <rPh sb="0" eb="1">
      <t>オトコ</t>
    </rPh>
    <phoneticPr fontId="3"/>
  </si>
  <si>
    <t>b：舗装機械１種類又は、２種類所有している</t>
    <rPh sb="2" eb="4">
      <t>ホソウ</t>
    </rPh>
    <rPh sb="4" eb="6">
      <t>キカイ</t>
    </rPh>
    <rPh sb="7" eb="9">
      <t>シュルイ</t>
    </rPh>
    <rPh sb="9" eb="10">
      <t>マタ</t>
    </rPh>
    <rPh sb="13" eb="15">
      <t>シュルイ</t>
    </rPh>
    <phoneticPr fontId="22"/>
  </si>
  <si>
    <t>　秋田県工事総合評価落札方式の技術資料（職業体験等の実績を証明する書類）として</t>
    <rPh sb="1" eb="4">
      <t>アキタケン</t>
    </rPh>
    <rPh sb="4" eb="6">
      <t>コウジ</t>
    </rPh>
    <rPh sb="6" eb="8">
      <t>ソウゴウ</t>
    </rPh>
    <rPh sb="8" eb="10">
      <t>ヒョウカ</t>
    </rPh>
    <rPh sb="10" eb="12">
      <t>ラクサツ</t>
    </rPh>
    <rPh sb="12" eb="14">
      <t>ホウシキ</t>
    </rPh>
    <rPh sb="15" eb="17">
      <t>ギジュツ</t>
    </rPh>
    <rPh sb="17" eb="19">
      <t>シリョウ</t>
    </rPh>
    <rPh sb="20" eb="22">
      <t>ショクギョウ</t>
    </rPh>
    <rPh sb="22" eb="24">
      <t>タイケン</t>
    </rPh>
    <rPh sb="24" eb="25">
      <t>トウ</t>
    </rPh>
    <rPh sb="26" eb="28">
      <t>ジッセキ</t>
    </rPh>
    <rPh sb="29" eb="31">
      <t>ショウメイ</t>
    </rPh>
    <rPh sb="33" eb="35">
      <t>ショルイ</t>
    </rPh>
    <phoneticPr fontId="22"/>
  </si>
  <si>
    <t>起重機船、クレーン付き台船、台船、土運船について、手引き（別表）に掲げる規格船舶の所有がある場合に評価。</t>
    <rPh sb="0" eb="1">
      <t>キ</t>
    </rPh>
    <rPh sb="1" eb="2">
      <t>ジュウ</t>
    </rPh>
    <rPh sb="2" eb="4">
      <t>キセン</t>
    </rPh>
    <rPh sb="9" eb="10">
      <t>ツ</t>
    </rPh>
    <rPh sb="11" eb="13">
      <t>ダイセン</t>
    </rPh>
    <rPh sb="14" eb="16">
      <t>ダイセン</t>
    </rPh>
    <rPh sb="17" eb="18">
      <t>ツチ</t>
    </rPh>
    <rPh sb="18" eb="19">
      <t>ウン</t>
    </rPh>
    <rPh sb="19" eb="20">
      <t>セン</t>
    </rPh>
    <rPh sb="25" eb="27">
      <t>テビ</t>
    </rPh>
    <rPh sb="29" eb="31">
      <t>ベッピョウ</t>
    </rPh>
    <rPh sb="33" eb="34">
      <t>カカ</t>
    </rPh>
    <rPh sb="36" eb="38">
      <t>キカク</t>
    </rPh>
    <rPh sb="38" eb="40">
      <t>センパク</t>
    </rPh>
    <rPh sb="41" eb="43">
      <t>ショユウ</t>
    </rPh>
    <phoneticPr fontId="3"/>
  </si>
  <si>
    <t>a：評価対象の船舶を３隻以上所有している</t>
    <rPh sb="2" eb="4">
      <t>ヒョウカ</t>
    </rPh>
    <rPh sb="4" eb="6">
      <t>タイショウ</t>
    </rPh>
    <rPh sb="7" eb="9">
      <t>センパク</t>
    </rPh>
    <rPh sb="11" eb="12">
      <t>セキ</t>
    </rPh>
    <rPh sb="12" eb="14">
      <t>イジョウ</t>
    </rPh>
    <rPh sb="14" eb="16">
      <t>ショユウ</t>
    </rPh>
    <phoneticPr fontId="3"/>
  </si>
  <si>
    <t>（具体的に）</t>
    <rPh sb="1" eb="4">
      <t>グタイテキ</t>
    </rPh>
    <phoneticPr fontId="22"/>
  </si>
  <si>
    <t>☐</t>
  </si>
  <si>
    <t>様</t>
    <rPh sb="0" eb="1">
      <t>サマ</t>
    </rPh>
    <phoneticPr fontId="22"/>
  </si>
  <si>
    <r>
      <t>公募対象：標準「JV」かつ全県又はブロック＝「</t>
    </r>
    <r>
      <rPr>
        <sz val="11"/>
        <rFont val="ＭＳ Ｐ明朝"/>
        <family val="1"/>
        <charset val="128"/>
      </rPr>
      <t>a：構成員のすべてが管内」</t>
    </r>
    <rPh sb="25" eb="28">
      <t>コウセイイン</t>
    </rPh>
    <rPh sb="33" eb="35">
      <t>カンナイ</t>
    </rPh>
    <phoneticPr fontId="22"/>
  </si>
  <si>
    <t>企業の主たる営業所の所在について評価。</t>
    <rPh sb="0" eb="2">
      <t>キギョウ</t>
    </rPh>
    <rPh sb="3" eb="4">
      <t>シュ</t>
    </rPh>
    <rPh sb="6" eb="9">
      <t>エイギョウショ</t>
    </rPh>
    <rPh sb="10" eb="12">
      <t>ショザイ</t>
    </rPh>
    <rPh sb="16" eb="18">
      <t>ヒョウカ</t>
    </rPh>
    <phoneticPr fontId="3"/>
  </si>
  <si>
    <t>離職者雇用</t>
    <rPh sb="0" eb="3">
      <t>リショクシャ</t>
    </rPh>
    <rPh sb="3" eb="5">
      <t>コヨウ</t>
    </rPh>
    <phoneticPr fontId="3"/>
  </si>
  <si>
    <t>企業の評価</t>
  </si>
  <si>
    <t>秋田管内</t>
    <rPh sb="0" eb="2">
      <t>アキタ</t>
    </rPh>
    <rPh sb="2" eb="4">
      <t>カンナイ</t>
    </rPh>
    <phoneticPr fontId="3"/>
  </si>
  <si>
    <t>評価方式【選択】</t>
    <rPh sb="0" eb="2">
      <t>ヒョウカ</t>
    </rPh>
    <rPh sb="2" eb="4">
      <t>ホウシキ</t>
    </rPh>
    <phoneticPr fontId="3"/>
  </si>
  <si>
    <t>●●協会</t>
    <rPh sb="2" eb="4">
      <t>キョウカイ</t>
    </rPh>
    <phoneticPr fontId="3"/>
  </si>
  <si>
    <t>自社所有</t>
    <rPh sb="0" eb="2">
      <t>ジシャ</t>
    </rPh>
    <rPh sb="2" eb="4">
      <t>ショユウ</t>
    </rPh>
    <phoneticPr fontId="3"/>
  </si>
  <si>
    <t>１１．
主要材料の製造・施行の管理体制（コンクリート又はアスファルト）</t>
  </si>
  <si>
    <r>
      <t>公募対象：建築「単独」＝「</t>
    </r>
    <r>
      <rPr>
        <sz val="11"/>
        <rFont val="ＭＳ Ｐ明朝"/>
        <family val="1"/>
        <charset val="128"/>
      </rPr>
      <t>a：同一ブロック内に有り」</t>
    </r>
    <rPh sb="21" eb="22">
      <t>ナイ</t>
    </rPh>
    <rPh sb="23" eb="24">
      <t>ア</t>
    </rPh>
    <phoneticPr fontId="22"/>
  </si>
  <si>
    <t>工事番号・工事名【入力】</t>
    <rPh sb="0" eb="2">
      <t>コウジ</t>
    </rPh>
    <rPh sb="2" eb="4">
      <t>バンゴウ</t>
    </rPh>
    <rPh sb="5" eb="8">
      <t>コウジメイ</t>
    </rPh>
    <rPh sb="9" eb="11">
      <t>ニュウリョク</t>
    </rPh>
    <phoneticPr fontId="22"/>
  </si>
  <si>
    <t>北秋田管内</t>
    <rPh sb="0" eb="3">
      <t>キタアキタ</t>
    </rPh>
    <rPh sb="3" eb="5">
      <t>カンナイ</t>
    </rPh>
    <phoneticPr fontId="3"/>
  </si>
  <si>
    <t>a：共通仕様書に定められた現場までの運搬に関する条件を満足する自社の「プラント」を所有している</t>
    <rPh sb="2" eb="4">
      <t>キョウツウ</t>
    </rPh>
    <rPh sb="4" eb="7">
      <t>シヨウショ</t>
    </rPh>
    <rPh sb="8" eb="9">
      <t>サダ</t>
    </rPh>
    <rPh sb="13" eb="15">
      <t>ゲンバ</t>
    </rPh>
    <rPh sb="18" eb="20">
      <t>ウンパン</t>
    </rPh>
    <rPh sb="21" eb="22">
      <t>カン</t>
    </rPh>
    <rPh sb="24" eb="26">
      <t>ジョウケン</t>
    </rPh>
    <rPh sb="27" eb="29">
      <t>マンゾク</t>
    </rPh>
    <rPh sb="31" eb="33">
      <t>ジシャ</t>
    </rPh>
    <rPh sb="41" eb="43">
      <t>ショユウ</t>
    </rPh>
    <phoneticPr fontId="3"/>
  </si>
  <si>
    <r>
      <t xml:space="preserve">保有形態【選択】
</t>
    </r>
    <r>
      <rPr>
        <b/>
        <u/>
        <sz val="14"/>
        <color rgb="FFFF0000"/>
        <rFont val="ＭＳ Ｐ明朝"/>
        <family val="1"/>
        <charset val="128"/>
      </rPr>
      <t>「履行義務」</t>
    </r>
    <rPh sb="0" eb="2">
      <t>ホユウ</t>
    </rPh>
    <rPh sb="2" eb="4">
      <t>ケイタイ</t>
    </rPh>
    <phoneticPr fontId="3"/>
  </si>
  <si>
    <t>山本管内</t>
    <rPh sb="0" eb="2">
      <t>ヤマモト</t>
    </rPh>
    <rPh sb="2" eb="4">
      <t>カンナイ</t>
    </rPh>
    <phoneticPr fontId="3"/>
  </si>
  <si>
    <t>措置無し</t>
    <rPh sb="0" eb="2">
      <t>ソチ</t>
    </rPh>
    <rPh sb="2" eb="3">
      <t>ナ</t>
    </rPh>
    <phoneticPr fontId="3"/>
  </si>
  <si>
    <t>公募対象：標準「JV」かつ全県又はブロック＝「c：構成員のすべてが管外」</t>
    <rPh sb="25" eb="28">
      <t>コウセイイン</t>
    </rPh>
    <rPh sb="33" eb="35">
      <t>カンガイ</t>
    </rPh>
    <phoneticPr fontId="22"/>
  </si>
  <si>
    <t>重機・資機材等の調達の斡旋</t>
  </si>
  <si>
    <t>基準配点
(満点)</t>
    <rPh sb="0" eb="2">
      <t>キジュン</t>
    </rPh>
    <rPh sb="2" eb="4">
      <t>ハイテン</t>
    </rPh>
    <rPh sb="6" eb="8">
      <t>マンテン</t>
    </rPh>
    <phoneticPr fontId="22"/>
  </si>
  <si>
    <t>由利管内</t>
    <rPh sb="0" eb="2">
      <t>ユリ</t>
    </rPh>
    <rPh sb="2" eb="4">
      <t>カンナイ</t>
    </rPh>
    <phoneticPr fontId="3"/>
  </si>
  <si>
    <t>仙北管内</t>
    <rPh sb="0" eb="2">
      <t>センボク</t>
    </rPh>
    <rPh sb="2" eb="4">
      <t>カンナイ</t>
    </rPh>
    <phoneticPr fontId="3"/>
  </si>
  <si>
    <t>雄勝管内</t>
    <rPh sb="0" eb="1">
      <t>オス</t>
    </rPh>
    <rPh sb="1" eb="2">
      <t>カ</t>
    </rPh>
    <rPh sb="2" eb="4">
      <t>カンナイ</t>
    </rPh>
    <phoneticPr fontId="3"/>
  </si>
  <si>
    <t>《評価項目④》
職業体験等の実施</t>
  </si>
  <si>
    <t>d：上記以外</t>
    <rPh sb="2" eb="4">
      <t>ジョウキ</t>
    </rPh>
    <rPh sb="4" eb="6">
      <t>イガイ</t>
    </rPh>
    <phoneticPr fontId="22"/>
  </si>
  <si>
    <t>c：４週８休以上を達成した週休２日制工事の実施証明書を有している</t>
  </si>
  <si>
    <t>【女性技術者の在籍】</t>
    <rPh sb="1" eb="3">
      <t>じょせい</t>
    </rPh>
    <rPh sb="3" eb="6">
      <t>ぎじゅつしゃ</t>
    </rPh>
    <rPh sb="7" eb="9">
      <t>ざいせき</t>
    </rPh>
    <phoneticPr fontId="3" type="Hiragana"/>
  </si>
  <si>
    <t>評価点合計</t>
    <rPh sb="0" eb="2">
      <t>ヒョウカ</t>
    </rPh>
    <rPh sb="2" eb="3">
      <t>テン</t>
    </rPh>
    <rPh sb="3" eb="5">
      <t>ゴウケイ</t>
    </rPh>
    <phoneticPr fontId="22"/>
  </si>
  <si>
    <t>女性技術者の氏名【入力】</t>
    <rPh sb="0" eb="2">
      <t>ジョセイ</t>
    </rPh>
    <rPh sb="2" eb="5">
      <t>ギジュツシャ</t>
    </rPh>
    <rPh sb="6" eb="8">
      <t>シメイ</t>
    </rPh>
    <rPh sb="9" eb="11">
      <t>ニュウリョク</t>
    </rPh>
    <phoneticPr fontId="3"/>
  </si>
  <si>
    <t>b：３５歳以上４５歳未満の監理又は主任技術者への配置</t>
    <rPh sb="4" eb="7">
      <t>サイイジョウ</t>
    </rPh>
    <rPh sb="9" eb="12">
      <t>サイミマン</t>
    </rPh>
    <rPh sb="13" eb="15">
      <t>カンリ</t>
    </rPh>
    <rPh sb="15" eb="16">
      <t>マタ</t>
    </rPh>
    <rPh sb="17" eb="19">
      <t>シュニン</t>
    </rPh>
    <rPh sb="19" eb="22">
      <t>ギジュツシャ</t>
    </rPh>
    <rPh sb="24" eb="26">
      <t>ハイチ</t>
    </rPh>
    <phoneticPr fontId="22"/>
  </si>
  <si>
    <t>３．（Ⅱ）
企業の優良工事表彰</t>
  </si>
  <si>
    <r>
      <t>公募対象：標準「JV」かつ全国又は東北＝「</t>
    </r>
    <r>
      <rPr>
        <sz val="11"/>
        <rFont val="ＭＳ Ｐ明朝"/>
        <family val="1"/>
        <charset val="128"/>
      </rPr>
      <t>a：構成員のすべてが県内」</t>
    </r>
    <rPh sb="23" eb="26">
      <t>コウセイイン</t>
    </rPh>
    <rPh sb="31" eb="33">
      <t>ケンナイ</t>
    </rPh>
    <phoneticPr fontId="22"/>
  </si>
  <si>
    <t>学年</t>
    <rPh sb="0" eb="2">
      <t>ガクネン</t>
    </rPh>
    <phoneticPr fontId="22"/>
  </si>
  <si>
    <r>
      <t>公募対象：標準「単独」かつ全県又はブロック＝「</t>
    </r>
    <r>
      <rPr>
        <sz val="11"/>
        <rFont val="ＭＳ Ｐ明朝"/>
        <family val="1"/>
        <charset val="128"/>
      </rPr>
      <t>b：同一管内に無し」</t>
    </r>
    <rPh sb="30" eb="31">
      <t>ナ</t>
    </rPh>
    <phoneticPr fontId="22"/>
  </si>
  <si>
    <r>
      <t>公募対象：標準「単独」かつ全国又は東北＝「</t>
    </r>
    <r>
      <rPr>
        <sz val="11"/>
        <rFont val="ＭＳ Ｐ明朝"/>
        <family val="1"/>
        <charset val="128"/>
      </rPr>
      <t>a：県内に有り」</t>
    </r>
    <rPh sb="23" eb="25">
      <t>ケンナイ</t>
    </rPh>
    <rPh sb="26" eb="27">
      <t>ア</t>
    </rPh>
    <phoneticPr fontId="22"/>
  </si>
  <si>
    <t>控除可能な給与総額</t>
  </si>
  <si>
    <t>公募対象：建築「JV」＝「c：構成員のすべてがブロック外」</t>
    <rPh sb="15" eb="18">
      <t>コウセイイン</t>
    </rPh>
    <rPh sb="27" eb="28">
      <t>ガイ</t>
    </rPh>
    <phoneticPr fontId="22"/>
  </si>
  <si>
    <t>※２　証明者の身分等（役職･立場）を明記すること。</t>
    <rPh sb="3" eb="6">
      <t>ショウメイシャ</t>
    </rPh>
    <rPh sb="7" eb="9">
      <t>ミブン</t>
    </rPh>
    <rPh sb="9" eb="10">
      <t>トウ</t>
    </rPh>
    <rPh sb="11" eb="13">
      <t>ヤクショク</t>
    </rPh>
    <rPh sb="14" eb="16">
      <t>タチバ</t>
    </rPh>
    <rPh sb="18" eb="20">
      <t>メイキ</t>
    </rPh>
    <phoneticPr fontId="22"/>
  </si>
  <si>
    <r>
      <t xml:space="preserve">配置予定資格【入力】
</t>
    </r>
    <r>
      <rPr>
        <b/>
        <u/>
        <sz val="14"/>
        <color rgb="FFFF0000"/>
        <rFont val="ＭＳ Ｐ明朝"/>
        <family val="1"/>
        <charset val="128"/>
      </rPr>
      <t>「履行義務」</t>
    </r>
    <rPh sb="0" eb="2">
      <t>ハイチ</t>
    </rPh>
    <rPh sb="2" eb="4">
      <t>ヨテイ</t>
    </rPh>
    <rPh sb="4" eb="6">
      <t>シカク</t>
    </rPh>
    <rPh sb="7" eb="9">
      <t>ニュウリョク</t>
    </rPh>
    <phoneticPr fontId="22"/>
  </si>
  <si>
    <t>a：「事業者登録」有り</t>
    <rPh sb="3" eb="6">
      <t>ジギョウシャ</t>
    </rPh>
    <rPh sb="6" eb="8">
      <t>トウロク</t>
    </rPh>
    <rPh sb="9" eb="10">
      <t>ア</t>
    </rPh>
    <phoneticPr fontId="22"/>
  </si>
  <si>
    <t>ＴＥＬ：</t>
  </si>
  <si>
    <t>a：「活用の申告」有り</t>
    <rPh sb="3" eb="5">
      <t>カツヨウ</t>
    </rPh>
    <rPh sb="6" eb="8">
      <t>シンコク</t>
    </rPh>
    <rPh sb="9" eb="10">
      <t>ア</t>
    </rPh>
    <phoneticPr fontId="22"/>
  </si>
  <si>
    <r>
      <t>公募対象：建築「JV」＝「</t>
    </r>
    <r>
      <rPr>
        <sz val="11"/>
        <rFont val="ＭＳ Ｐ明朝"/>
        <family val="1"/>
        <charset val="128"/>
      </rPr>
      <t>a：構成員のすべてがブロック内」</t>
    </r>
    <rPh sb="15" eb="18">
      <t>コウセイイン</t>
    </rPh>
    <rPh sb="27" eb="28">
      <t>ナイ</t>
    </rPh>
    <phoneticPr fontId="22"/>
  </si>
  <si>
    <r>
      <t>公募対象：建築「JV」＝「</t>
    </r>
    <r>
      <rPr>
        <sz val="11"/>
        <rFont val="ＭＳ Ｐ明朝"/>
        <family val="1"/>
        <charset val="128"/>
      </rPr>
      <t>b：構成員の１者以上がブロック内」</t>
    </r>
    <rPh sb="15" eb="18">
      <t>コウセイイン</t>
    </rPh>
    <rPh sb="20" eb="21">
      <t>シャ</t>
    </rPh>
    <rPh sb="21" eb="23">
      <t>イジョウ</t>
    </rPh>
    <rPh sb="28" eb="29">
      <t>ナイ</t>
    </rPh>
    <phoneticPr fontId="22"/>
  </si>
  <si>
    <t>雇用者の氏名【入力】</t>
    <rPh sb="0" eb="3">
      <t>コヨウシャ</t>
    </rPh>
    <rPh sb="4" eb="6">
      <t>シメイ</t>
    </rPh>
    <phoneticPr fontId="3"/>
  </si>
  <si>
    <t>新卒者雇用</t>
    <rPh sb="0" eb="3">
      <t>シンソツシャ</t>
    </rPh>
    <rPh sb="3" eb="5">
      <t>コヨウ</t>
    </rPh>
    <phoneticPr fontId="3"/>
  </si>
  <si>
    <t>該当評価
ケース</t>
    <rPh sb="0" eb="2">
      <t>ガイトウ</t>
    </rPh>
    <rPh sb="2" eb="4">
      <t>ヒョウカ</t>
    </rPh>
    <phoneticPr fontId="3"/>
  </si>
  <si>
    <t>該当無し</t>
    <rPh sb="0" eb="2">
      <t>ガイトウ</t>
    </rPh>
    <rPh sb="2" eb="3">
      <t>ナ</t>
    </rPh>
    <phoneticPr fontId="3"/>
  </si>
  <si>
    <t>《評価項目②》
新卒者又は離職者の雇用実績</t>
  </si>
  <si>
    <t>給与所得の源泉徴収票等の法定調書合計表の支払金額</t>
    <rPh sb="20" eb="22">
      <t>シハライ</t>
    </rPh>
    <rPh sb="22" eb="24">
      <t>キンガク</t>
    </rPh>
    <phoneticPr fontId="3"/>
  </si>
  <si>
    <t>配置予定技術者の役割
【選択】</t>
    <rPh sb="12" eb="14">
      <t>センタク</t>
    </rPh>
    <phoneticPr fontId="3"/>
  </si>
  <si>
    <t>女</t>
    <rPh sb="0" eb="1">
      <t>オンナ</t>
    </rPh>
    <phoneticPr fontId="3"/>
  </si>
  <si>
    <t>低入札受注に対する警告通知</t>
    <rPh sb="0" eb="1">
      <t>テイ</t>
    </rPh>
    <rPh sb="1" eb="3">
      <t>ニュウサツ</t>
    </rPh>
    <rPh sb="3" eb="5">
      <t>ジュチュウ</t>
    </rPh>
    <rPh sb="6" eb="7">
      <t>タイ</t>
    </rPh>
    <rPh sb="9" eb="11">
      <t>ケイコク</t>
    </rPh>
    <rPh sb="11" eb="13">
      <t>ツウチ</t>
    </rPh>
    <phoneticPr fontId="3"/>
  </si>
  <si>
    <t>重要度の高い工事目的物の品質の確保・向上を図るため、当該工事目的物の施工中に行う品質管理に係る技術的な工夫</t>
  </si>
  <si>
    <t>技術提案型</t>
    <rPh sb="0" eb="5">
      <t>ギジュツテイアンガタ</t>
    </rPh>
    <phoneticPr fontId="3"/>
  </si>
  <si>
    <t>総合評価落札方式（実績等評価項目）の審査に伴い提出が必要な確認根拠資料</t>
    <rPh sb="0" eb="2">
      <t>そうごう</t>
    </rPh>
    <rPh sb="2" eb="4">
      <t>ひょうか</t>
    </rPh>
    <rPh sb="4" eb="6">
      <t>らくさつ</t>
    </rPh>
    <rPh sb="6" eb="8">
      <t>ほうしき</t>
    </rPh>
    <rPh sb="9" eb="11">
      <t>じっせき</t>
    </rPh>
    <rPh sb="11" eb="12">
      <t>とう</t>
    </rPh>
    <rPh sb="12" eb="14">
      <t>ひょうか</t>
    </rPh>
    <rPh sb="14" eb="16">
      <t>こうもく</t>
    </rPh>
    <rPh sb="18" eb="20">
      <t>しんさ</t>
    </rPh>
    <rPh sb="21" eb="22">
      <t>ともな</t>
    </rPh>
    <rPh sb="23" eb="25">
      <t>ていしゅつ</t>
    </rPh>
    <rPh sb="26" eb="28">
      <t>ひつよう</t>
    </rPh>
    <rPh sb="29" eb="31">
      <t>かくにん</t>
    </rPh>
    <rPh sb="31" eb="33">
      <t>こんきょ</t>
    </rPh>
    <rPh sb="33" eb="35">
      <t>しりょう</t>
    </rPh>
    <phoneticPr fontId="3" type="Hiragana"/>
  </si>
  <si>
    <t>評価項目</t>
    <rPh sb="0" eb="2">
      <t>ひょうか</t>
    </rPh>
    <rPh sb="2" eb="4">
      <t>こうもく</t>
    </rPh>
    <phoneticPr fontId="3" type="Hiragana"/>
  </si>
  <si>
    <t>○○　　年　　月　　日　～　○○　　年　　月　　日（　　日間）</t>
    <rPh sb="4" eb="5">
      <t>ネン</t>
    </rPh>
    <rPh sb="7" eb="8">
      <t>ガツ</t>
    </rPh>
    <rPh sb="10" eb="11">
      <t>ニチ</t>
    </rPh>
    <rPh sb="18" eb="19">
      <t>ネン</t>
    </rPh>
    <rPh sb="21" eb="22">
      <t>ガツ</t>
    </rPh>
    <rPh sb="24" eb="25">
      <t>ニチ</t>
    </rPh>
    <rPh sb="28" eb="30">
      <t>ニチカン</t>
    </rPh>
    <phoneticPr fontId="22"/>
  </si>
  <si>
    <t>周辺環境対策をより効果的に行うための技術的な工夫に関する事項</t>
  </si>
  <si>
    <t>　①卒業証明書又は修了証書の写し</t>
  </si>
  <si>
    <t>工事名：</t>
    <rPh sb="0" eb="3">
      <t>こうじめい</t>
    </rPh>
    <phoneticPr fontId="3" type="Hiragana"/>
  </si>
  <si>
    <t>賃上げ評価対象給与総額（円）</t>
    <rPh sb="12" eb="13">
      <t>エン</t>
    </rPh>
    <phoneticPr fontId="3"/>
  </si>
  <si>
    <t>受入営業所住所：</t>
    <rPh sb="0" eb="2">
      <t>ウケイレ</t>
    </rPh>
    <rPh sb="2" eb="5">
      <t>エイギョウショ</t>
    </rPh>
    <rPh sb="5" eb="7">
      <t>ジュウショ</t>
    </rPh>
    <phoneticPr fontId="22"/>
  </si>
  <si>
    <t>【職業体験等の実施】</t>
  </si>
  <si>
    <t>無し</t>
    <rPh sb="0" eb="1">
      <t>な</t>
    </rPh>
    <phoneticPr fontId="3" type="Hiragana"/>
  </si>
  <si>
    <t>３．(Ⅰ)(Ⅱ)
企業の優良工事表彰</t>
    <rPh sb="9" eb="11">
      <t>キギョウ</t>
    </rPh>
    <rPh sb="12" eb="14">
      <t>ユウリョウ</t>
    </rPh>
    <rPh sb="14" eb="16">
      <t>コウジ</t>
    </rPh>
    <rPh sb="16" eb="18">
      <t>ヒョウショウ</t>
    </rPh>
    <phoneticPr fontId="22"/>
  </si>
  <si>
    <t>　③３ヶ月以上県内に住所のある住民票（技術資料提出日の日以前３ヶ月以内の発行及び個人番号が記載されていないものに限る）の写し</t>
  </si>
  <si>
    <t>　②住民票（技術資料提出日の日以前３ヶ月以内の発行及び個人番号が記載されていないものに限る）の写し</t>
  </si>
  <si>
    <t>　①協定書、表彰状、認定証、一般事業主行動計画策定・変更届（労働局が受付したもの）などの写し</t>
  </si>
  <si>
    <t>　①建設業許可通知書の写し</t>
  </si>
  <si>
    <t>　④秋田県内にある営業所等の社員のうち、県内に居住する者の直近の住民税特別徴収税額決定通知書の写し（氏名、住所、発行年月日及び発行市町村名がわかる部分）又は住民票（提出日の３ヶ月以内の発行、及び個人番号が記載されていないものに限る）の写し</t>
  </si>
  <si>
    <t>提出日：○○　　年　　月　　日</t>
    <rPh sb="0" eb="3">
      <t>テイシュツビ</t>
    </rPh>
    <rPh sb="8" eb="9">
      <t>ネン</t>
    </rPh>
    <rPh sb="11" eb="12">
      <t>ガツ</t>
    </rPh>
    <rPh sb="14" eb="15">
      <t>ニチ</t>
    </rPh>
    <phoneticPr fontId="22"/>
  </si>
  <si>
    <t>○○　　年　　月　　日</t>
    <rPh sb="4" eb="5">
      <t>ネン</t>
    </rPh>
    <rPh sb="7" eb="8">
      <t>ガツ</t>
    </rPh>
    <rPh sb="10" eb="11">
      <t>ニチ</t>
    </rPh>
    <phoneticPr fontId="22"/>
  </si>
  <si>
    <t>職業体験等受入実施証明書</t>
    <rPh sb="0" eb="2">
      <t>ショクギョウ</t>
    </rPh>
    <rPh sb="2" eb="4">
      <t>タイケン</t>
    </rPh>
    <rPh sb="4" eb="5">
      <t>トウ</t>
    </rPh>
    <rPh sb="5" eb="7">
      <t>ウケイレ</t>
    </rPh>
    <rPh sb="7" eb="9">
      <t>ジッシ</t>
    </rPh>
    <rPh sb="9" eb="12">
      <t>ショウメイショ</t>
    </rPh>
    <phoneticPr fontId="22"/>
  </si>
  <si>
    <t>受入実施期間：</t>
    <rPh sb="0" eb="2">
      <t>ウケイレ</t>
    </rPh>
    <rPh sb="2" eb="4">
      <t>ジッシ</t>
    </rPh>
    <rPh sb="4" eb="6">
      <t>キカン</t>
    </rPh>
    <phoneticPr fontId="22"/>
  </si>
  <si>
    <t>受入人数：</t>
    <rPh sb="0" eb="2">
      <t>ウケイレ</t>
    </rPh>
    <rPh sb="2" eb="4">
      <t>ニンズウ</t>
    </rPh>
    <phoneticPr fontId="22"/>
  </si>
  <si>
    <r>
      <t>　上記内容のとおり、貴社から職業体験等（</t>
    </r>
    <r>
      <rPr>
        <u/>
        <sz val="11"/>
        <rFont val="ＭＳ 明朝"/>
        <family val="1"/>
        <charset val="128"/>
      </rPr>
      <t>就業予定者の研修を除く</t>
    </r>
    <r>
      <rPr>
        <sz val="11"/>
        <rFont val="ＭＳ 明朝"/>
        <family val="1"/>
        <charset val="128"/>
      </rPr>
      <t>）の受け入れについて</t>
    </r>
    <rPh sb="1" eb="3">
      <t>ジョウキ</t>
    </rPh>
    <rPh sb="3" eb="5">
      <t>ナイヨウ</t>
    </rPh>
    <rPh sb="10" eb="12">
      <t>キシャ</t>
    </rPh>
    <rPh sb="14" eb="16">
      <t>ショクギョウ</t>
    </rPh>
    <rPh sb="16" eb="18">
      <t>タイケン</t>
    </rPh>
    <rPh sb="18" eb="19">
      <t>トウ</t>
    </rPh>
    <rPh sb="20" eb="22">
      <t>シュウギョウ</t>
    </rPh>
    <rPh sb="22" eb="25">
      <t>ヨテイシャ</t>
    </rPh>
    <rPh sb="26" eb="28">
      <t>ケンシュウ</t>
    </rPh>
    <rPh sb="29" eb="30">
      <t>ノゾ</t>
    </rPh>
    <rPh sb="33" eb="34">
      <t>ウ</t>
    </rPh>
    <rPh sb="35" eb="36">
      <t>イ</t>
    </rPh>
    <phoneticPr fontId="22"/>
  </si>
  <si>
    <t>　　又はその保護者等を証明者とする。</t>
    <rPh sb="6" eb="9">
      <t>ホゴシャ</t>
    </rPh>
    <rPh sb="9" eb="10">
      <t>トウ</t>
    </rPh>
    <rPh sb="11" eb="14">
      <t>ショウメイシャ</t>
    </rPh>
    <phoneticPr fontId="22"/>
  </si>
  <si>
    <t>公募対象：標準「単独」かつ全県又はブロック＝「a：同一管内に有り」</t>
    <rPh sb="25" eb="27">
      <t>ドウイツ</t>
    </rPh>
    <rPh sb="27" eb="29">
      <t>カンナイ</t>
    </rPh>
    <rPh sb="30" eb="31">
      <t>ア</t>
    </rPh>
    <phoneticPr fontId="22"/>
  </si>
  <si>
    <t>（３）時間外手当や賞与等を除いて評価する場合</t>
  </si>
  <si>
    <t>　　　　例）○○県立○○高等学校長、○○会代表○○○○、保護者代表○○○○　等</t>
    <rPh sb="4" eb="5">
      <t>レイ</t>
    </rPh>
    <rPh sb="8" eb="10">
      <t>ケンリツ</t>
    </rPh>
    <rPh sb="12" eb="14">
      <t>コウトウ</t>
    </rPh>
    <rPh sb="14" eb="16">
      <t>ガッコウ</t>
    </rPh>
    <rPh sb="16" eb="17">
      <t>チョウ</t>
    </rPh>
    <rPh sb="20" eb="21">
      <t>カイ</t>
    </rPh>
    <rPh sb="21" eb="23">
      <t>ダイヒョウ</t>
    </rPh>
    <rPh sb="28" eb="31">
      <t>ホゴシャ</t>
    </rPh>
    <rPh sb="31" eb="33">
      <t>ダイヒョウ</t>
    </rPh>
    <rPh sb="38" eb="39">
      <t>トウ</t>
    </rPh>
    <phoneticPr fontId="22"/>
  </si>
  <si>
    <t>※３　本様式に、職業体験等の内容が具体的に確認できる資料（実施日、職業体験のプログラム、作業</t>
    <rPh sb="3" eb="4">
      <t>ホン</t>
    </rPh>
    <rPh sb="4" eb="6">
      <t>ヨウシキ</t>
    </rPh>
    <rPh sb="8" eb="10">
      <t>ショクギョウ</t>
    </rPh>
    <rPh sb="10" eb="12">
      <t>タイケン</t>
    </rPh>
    <rPh sb="12" eb="13">
      <t>トウ</t>
    </rPh>
    <rPh sb="29" eb="32">
      <t>ジッシビ</t>
    </rPh>
    <phoneticPr fontId="22"/>
  </si>
  <si>
    <t>申請者</t>
    <rPh sb="0" eb="2">
      <t>シンセイ</t>
    </rPh>
    <rPh sb="2" eb="3">
      <t>シャ</t>
    </rPh>
    <phoneticPr fontId="22"/>
  </si>
  <si>
    <t>（例） 
評価対象事業年においては、〇人の従業員が退職する一方、〇人の新卒採用者を雇用することになり、給与支給総額が〇％増加にとどまったものの、継続雇用している〇人の給与支給総額は〇％増加していたため、賃上げを実行したものと認めました。</t>
  </si>
  <si>
    <t>商号又は名称</t>
    <rPh sb="0" eb="2">
      <t>ショウゴウ</t>
    </rPh>
    <rPh sb="2" eb="3">
      <t>マタ</t>
    </rPh>
    <rPh sb="4" eb="6">
      <t>メイショウ</t>
    </rPh>
    <phoneticPr fontId="22"/>
  </si>
  <si>
    <t>代表者</t>
    <rPh sb="0" eb="3">
      <t>ダイヒョウシャ</t>
    </rPh>
    <phoneticPr fontId="22"/>
  </si>
  <si>
    <t>名　　　　合計</t>
    <rPh sb="0" eb="1">
      <t>メイ</t>
    </rPh>
    <rPh sb="5" eb="7">
      <t>ゴウケイ</t>
    </rPh>
    <phoneticPr fontId="22"/>
  </si>
  <si>
    <t>賃金引き上げに係る実績確認について</t>
    <rPh sb="0" eb="2">
      <t>チンギン</t>
    </rPh>
    <rPh sb="2" eb="3">
      <t>ヒ</t>
    </rPh>
    <rPh sb="4" eb="5">
      <t>ア</t>
    </rPh>
    <rPh sb="7" eb="8">
      <t>カカ</t>
    </rPh>
    <rPh sb="9" eb="11">
      <t>ジッセキ</t>
    </rPh>
    <rPh sb="11" eb="13">
      <t>カクニン</t>
    </rPh>
    <phoneticPr fontId="3"/>
  </si>
  <si>
    <t>評価対象社員数（人）</t>
    <rPh sb="8" eb="9">
      <t>ニン</t>
    </rPh>
    <phoneticPr fontId="3"/>
  </si>
  <si>
    <t>（２）継続雇用している正社員への支給額で評価する場合</t>
  </si>
  <si>
    <t>公募対象：標準「単独」かつ全国又は東北＝「a：県内に有り」</t>
    <rPh sb="23" eb="25">
      <t>ケンナイ</t>
    </rPh>
    <rPh sb="26" eb="27">
      <t>ア</t>
    </rPh>
    <phoneticPr fontId="22"/>
  </si>
  <si>
    <t>（４）継続雇用している正社員の基本給の定期昇給等で評価する場合</t>
  </si>
  <si>
    <t>一時金、賞与又は超過勤務手当等の総額</t>
  </si>
  <si>
    <t>令和●年●月●日</t>
  </si>
  <si>
    <t>（税理士又は公認会計士等を記載） 氏名 ○○ ○○　印</t>
    <rPh sb="26" eb="27">
      <t>イン</t>
    </rPh>
    <phoneticPr fontId="3"/>
  </si>
  <si>
    <t>(2)、(4)の場合入力</t>
    <rPh sb="8" eb="10">
      <t>バアイ</t>
    </rPh>
    <rPh sb="10" eb="12">
      <t>ニュウリョク</t>
    </rPh>
    <phoneticPr fontId="3"/>
  </si>
  <si>
    <t>(3)の場合入力</t>
    <rPh sb="4" eb="6">
      <t>バアイ</t>
    </rPh>
    <rPh sb="6" eb="8">
      <t>ニュウリョク</t>
    </rPh>
    <phoneticPr fontId="3"/>
  </si>
  <si>
    <t>（別記様式２）</t>
  </si>
  <si>
    <t>工事名：</t>
    <rPh sb="0" eb="3">
      <t>コウジメイ</t>
    </rPh>
    <phoneticPr fontId="22"/>
  </si>
  <si>
    <t>（留意事項）
○入札者は、次の点に留意して記載すること。　　
・提案された技術的所見は、総合評価の加点対象の有無に係わらず全て履行義務を伴うこと。
・提案する技術的所見が共通仕様書等の範疇を越えることを明らかにすること。　　
・あいまいな表現を避け、現地の環境条件を踏まえた具体的な技術的所見を提案すること。　　
・設定したテーマに対する有効な技術的所見を評価するため、技術的所見の内容に応じて項目に分けて提案すること。
・過大なコストをかけた技術的所見は評価の対象外となること。
・提案した内容が有効であることを証明する資料を添付すること。</t>
  </si>
  <si>
    <t>技術提案項目：○○○○</t>
    <rPh sb="0" eb="2">
      <t>ギジュツ</t>
    </rPh>
    <rPh sb="2" eb="4">
      <t>テイアン</t>
    </rPh>
    <rPh sb="4" eb="6">
      <t>コウモク</t>
    </rPh>
    <phoneticPr fontId="22"/>
  </si>
  <si>
    <t>担当者名：</t>
    <rPh sb="0" eb="3">
      <t>タントウシャ</t>
    </rPh>
    <rPh sb="3" eb="4">
      <t>メイ</t>
    </rPh>
    <phoneticPr fontId="22"/>
  </si>
  <si>
    <t>異常気象等の緊急時の対応において、工程遅延防止のために、あらかじめ対処しておくべき技術的な工夫</t>
  </si>
  <si>
    <t>無し【発注者は、閲覧公表している「建設工事成績評定結果」により確認する】</t>
    <rPh sb="0" eb="1">
      <t>な</t>
    </rPh>
    <rPh sb="3" eb="6">
      <t>はっちゅうしゃ</t>
    </rPh>
    <rPh sb="8" eb="10">
      <t>えつらん</t>
    </rPh>
    <rPh sb="10" eb="12">
      <t>こうひょう</t>
    </rPh>
    <rPh sb="17" eb="19">
      <t>けんせつ</t>
    </rPh>
    <rPh sb="19" eb="21">
      <t>こうじ</t>
    </rPh>
    <rPh sb="21" eb="23">
      <t>せいせき</t>
    </rPh>
    <rPh sb="23" eb="25">
      <t>ひょうてい</t>
    </rPh>
    <rPh sb="25" eb="27">
      <t>けっか</t>
    </rPh>
    <rPh sb="31" eb="33">
      <t>かくにん</t>
    </rPh>
    <phoneticPr fontId="3" type="Hiragana"/>
  </si>
  <si>
    <t>【離職者の雇用実績】</t>
    <rPh sb="1" eb="4">
      <t>りしょくしゃ</t>
    </rPh>
    <rPh sb="5" eb="7">
      <t>こよう</t>
    </rPh>
    <rPh sb="7" eb="9">
      <t>じっせき</t>
    </rPh>
    <phoneticPr fontId="3" type="Hiragana"/>
  </si>
  <si>
    <t>　　※女性技術者活躍工事の実施証明書の有無で「ｂ．」で加点評価を受ける場合は、該当する女性技術者が保有する資格を証明する資料（資格証等）の写しを添付</t>
    <rPh sb="3" eb="5">
      <t>じょせい</t>
    </rPh>
    <rPh sb="5" eb="8">
      <t>ぎじゅつしゃ</t>
    </rPh>
    <rPh sb="8" eb="10">
      <t>かつやく</t>
    </rPh>
    <rPh sb="10" eb="12">
      <t>こうじ</t>
    </rPh>
    <rPh sb="13" eb="15">
      <t>じっし</t>
    </rPh>
    <rPh sb="15" eb="18">
      <t>しょうめいしょ</t>
    </rPh>
    <rPh sb="19" eb="21">
      <t>うむ</t>
    </rPh>
    <phoneticPr fontId="3" type="Hiragana"/>
  </si>
  <si>
    <t>　　※実施証明書の区分が記載されていない場合は、区分がわかる資料の写しを添付（実施証明書発行要領等）</t>
    <rPh sb="3" eb="5">
      <t>ジッシ</t>
    </rPh>
    <rPh sb="5" eb="8">
      <t>ショウメイショ</t>
    </rPh>
    <rPh sb="9" eb="11">
      <t>クブン</t>
    </rPh>
    <rPh sb="12" eb="14">
      <t>キサイ</t>
    </rPh>
    <rPh sb="20" eb="22">
      <t>バアイ</t>
    </rPh>
    <rPh sb="24" eb="26">
      <t>クブン</t>
    </rPh>
    <rPh sb="30" eb="32">
      <t>シリョウ</t>
    </rPh>
    <rPh sb="33" eb="34">
      <t>ウツ</t>
    </rPh>
    <rPh sb="36" eb="38">
      <t>テンプ</t>
    </rPh>
    <rPh sb="39" eb="41">
      <t>ジッシ</t>
    </rPh>
    <rPh sb="41" eb="44">
      <t>ショウメイショ</t>
    </rPh>
    <rPh sb="44" eb="46">
      <t>ハッコウ</t>
    </rPh>
    <rPh sb="46" eb="48">
      <t>ヨウリョウ</t>
    </rPh>
    <rPh sb="48" eb="49">
      <t>トウ</t>
    </rPh>
    <phoneticPr fontId="22"/>
  </si>
  <si>
    <t>公募対象：標準「JV」かつ全県又はブロック＝「a：構成員のすべてが管内」</t>
    <rPh sb="25" eb="28">
      <t>コウセイイン</t>
    </rPh>
    <rPh sb="33" eb="35">
      <t>カンナイ</t>
    </rPh>
    <phoneticPr fontId="22"/>
  </si>
  <si>
    <t>公募対象：標準「単独」かつ全国又は東北＝「b：県内に無し」</t>
    <rPh sb="23" eb="25">
      <t>ケンナイ</t>
    </rPh>
    <rPh sb="26" eb="27">
      <t>ナ</t>
    </rPh>
    <phoneticPr fontId="22"/>
  </si>
  <si>
    <t>公募対象：建築「JV」＝「a：構成員のすべてがブロック内」</t>
    <rPh sb="15" eb="18">
      <t>コウセイイン</t>
    </rPh>
    <rPh sb="27" eb="28">
      <t>ナイ</t>
    </rPh>
    <phoneticPr fontId="22"/>
  </si>
  <si>
    <t>公募対象：建築「JV」＝「b：構成員の１者以上がブロック内」</t>
    <rPh sb="15" eb="18">
      <t>コウセイイン</t>
    </rPh>
    <rPh sb="20" eb="21">
      <t>シャ</t>
    </rPh>
    <rPh sb="21" eb="23">
      <t>イジョウ</t>
    </rPh>
    <rPh sb="28" eb="29">
      <t>ナイ</t>
    </rPh>
    <phoneticPr fontId="22"/>
  </si>
  <si>
    <t>公募対象：建築「単独」＝「a：同一ブロック内に有り」</t>
    <rPh sb="21" eb="22">
      <t>ナイ</t>
    </rPh>
    <rPh sb="23" eb="24">
      <t>ア</t>
    </rPh>
    <phoneticPr fontId="22"/>
  </si>
  <si>
    <t>【作成例】</t>
    <rPh sb="1" eb="4">
      <t>サクセイレイ</t>
    </rPh>
    <phoneticPr fontId="3"/>
  </si>
  <si>
    <t>　①職業体験等受入実施証明書【別記様式１】の写し</t>
    <rPh sb="15" eb="17">
      <t>べっき</t>
    </rPh>
    <rPh sb="17" eb="19">
      <t>ようしき</t>
    </rPh>
    <rPh sb="22" eb="23">
      <t>うつ</t>
    </rPh>
    <phoneticPr fontId="3" type="Hiragana"/>
  </si>
  <si>
    <t>　③評価ケース（２）、（３）、（４）の場合は、賃金引き上げに係る実績確認について【別記様式２】の第三者の確認書類の写し</t>
    <rPh sb="2" eb="4">
      <t>ひょうか</t>
    </rPh>
    <rPh sb="19" eb="21">
      <t>ばあい</t>
    </rPh>
    <rPh sb="48" eb="49">
      <t>だい</t>
    </rPh>
    <rPh sb="49" eb="51">
      <t>さんしゃ</t>
    </rPh>
    <rPh sb="52" eb="54">
      <t>かくにん</t>
    </rPh>
    <rPh sb="54" eb="56">
      <t>しょるい</t>
    </rPh>
    <rPh sb="57" eb="58">
      <t>うつ</t>
    </rPh>
    <phoneticPr fontId="3" type="Hiragana"/>
  </si>
  <si>
    <t>良</t>
    <rPh sb="0" eb="1">
      <t>りょう</t>
    </rPh>
    <phoneticPr fontId="3" type="Hiragana"/>
  </si>
  <si>
    <t>a：優良工事表彰の実績有り</t>
    <rPh sb="11" eb="12">
      <t>ア</t>
    </rPh>
    <phoneticPr fontId="3"/>
  </si>
  <si>
    <t>b：優良工事地域振興局長表彰の実績有り</t>
    <rPh sb="17" eb="18">
      <t>ア</t>
    </rPh>
    <phoneticPr fontId="3"/>
  </si>
  <si>
    <t>c：表彰の実績無し</t>
    <rPh sb="7" eb="8">
      <t>ナ</t>
    </rPh>
    <phoneticPr fontId="3"/>
  </si>
  <si>
    <t>a：監理又は主任技術者の資格を有する女性技術者を配置した工事の実施証明書を有している</t>
  </si>
  <si>
    <t>d：３５歳以上４５歳未満の現場代理人への配置</t>
    <rPh sb="4" eb="7">
      <t>サイイジョウ</t>
    </rPh>
    <rPh sb="9" eb="12">
      <t>サイミマン</t>
    </rPh>
    <rPh sb="13" eb="15">
      <t>ゲンバ</t>
    </rPh>
    <rPh sb="15" eb="18">
      <t>ダイリニン</t>
    </rPh>
    <rPh sb="20" eb="22">
      <t>ハイチ</t>
    </rPh>
    <phoneticPr fontId="22"/>
  </si>
  <si>
    <t>b：84点</t>
    <rPh sb="4" eb="5">
      <t>テン</t>
    </rPh>
    <phoneticPr fontId="22"/>
  </si>
  <si>
    <t>c：83点</t>
    <rPh sb="4" eb="5">
      <t>テン</t>
    </rPh>
    <phoneticPr fontId="22"/>
  </si>
  <si>
    <t>d：82点</t>
    <rPh sb="4" eb="5">
      <t>テン</t>
    </rPh>
    <phoneticPr fontId="22"/>
  </si>
  <si>
    <t>e：81点</t>
    <rPh sb="4" eb="5">
      <t>テン</t>
    </rPh>
    <phoneticPr fontId="22"/>
  </si>
  <si>
    <t>f：80点</t>
    <rPh sb="4" eb="5">
      <t>テン</t>
    </rPh>
    <phoneticPr fontId="22"/>
  </si>
  <si>
    <r>
      <t>公募対象：標準「JV」かつ全国又は東北＝「</t>
    </r>
    <r>
      <rPr>
        <sz val="11"/>
        <rFont val="ＭＳ Ｐ明朝"/>
        <family val="1"/>
        <charset val="128"/>
      </rPr>
      <t>c：構成員のすべてが県外」</t>
    </r>
    <rPh sb="23" eb="26">
      <t>コウセイイン</t>
    </rPh>
    <rPh sb="31" eb="33">
      <t>ケンガイ</t>
    </rPh>
    <phoneticPr fontId="22"/>
  </si>
  <si>
    <t>農業水利施設機能総合診断士を有する</t>
    <rPh sb="0" eb="2">
      <t>ノウギョウ</t>
    </rPh>
    <rPh sb="2" eb="4">
      <t>スイリ</t>
    </rPh>
    <rPh sb="4" eb="6">
      <t>シセツ</t>
    </rPh>
    <rPh sb="6" eb="8">
      <t>キノウ</t>
    </rPh>
    <rPh sb="8" eb="10">
      <t>ソウゴウ</t>
    </rPh>
    <rPh sb="10" eb="12">
      <t>シンダン</t>
    </rPh>
    <rPh sb="12" eb="13">
      <t>シ</t>
    </rPh>
    <phoneticPr fontId="3"/>
  </si>
  <si>
    <t>施工計画様式－１</t>
  </si>
  <si>
    <t>会社（企業体）名：</t>
    <rPh sb="0" eb="2">
      <t>かいしゃ</t>
    </rPh>
    <rPh sb="3" eb="6">
      <t>きぎょうたい</t>
    </rPh>
    <rPh sb="7" eb="8">
      <t>な</t>
    </rPh>
    <phoneticPr fontId="3" type="Hiragana"/>
  </si>
  <si>
    <t>評価</t>
    <rPh sb="0" eb="2">
      <t>ひょうか</t>
    </rPh>
    <phoneticPr fontId="3" type="Hiragana"/>
  </si>
  <si>
    <t>事項</t>
    <rPh sb="0" eb="2">
      <t>じこう</t>
    </rPh>
    <phoneticPr fontId="3" type="Hiragana"/>
  </si>
  <si>
    <t>【例】（ア）</t>
    <rPh sb="1" eb="2">
      <t>れい</t>
    </rPh>
    <phoneticPr fontId="3" type="Hiragana"/>
  </si>
  <si>
    <t>【例】（イ）</t>
  </si>
  <si>
    <t>工期等の制約条件がある場合において、所定の工期内に完成させるために、主たる工種において作業の効率化を図る技術的な工夫</t>
  </si>
  <si>
    <t>（注２）</t>
    <rPh sb="1" eb="2">
      <t>ちゅう</t>
    </rPh>
    <phoneticPr fontId="3" type="Hiragana"/>
  </si>
  <si>
    <t>施工計画様式－２</t>
  </si>
  <si>
    <t>重要度の高い工事目的物の品質の確保・向上を図るために行う使用材料や機材等における技術的な工夫</t>
  </si>
  <si>
    <t>・○○○○．．．．．．．．．．．．．．．．．</t>
  </si>
  <si>
    <t>Ａ４用紙１枚以内にまとめること。</t>
    <rPh sb="2" eb="4">
      <t>ようし</t>
    </rPh>
    <rPh sb="5" eb="6">
      <t>まい</t>
    </rPh>
    <rPh sb="6" eb="8">
      <t>いない</t>
    </rPh>
    <phoneticPr fontId="3" type="Hiragana"/>
  </si>
  <si>
    <t>軟弱地盤対策</t>
  </si>
  <si>
    <t>可</t>
    <rPh sb="0" eb="1">
      <t>か</t>
    </rPh>
    <phoneticPr fontId="3" type="Hiragana"/>
  </si>
  <si>
    <t>企業におけるパートナーシップ構築宣言の公表の有無</t>
    <rPh sb="0" eb="2">
      <t>キギョウ</t>
    </rPh>
    <rPh sb="14" eb="18">
      <t>コウチクセンゲン</t>
    </rPh>
    <rPh sb="19" eb="21">
      <t>コウヒョウ</t>
    </rPh>
    <rPh sb="22" eb="24">
      <t>ウム</t>
    </rPh>
    <phoneticPr fontId="22"/>
  </si>
  <si>
    <t>3：OK</t>
    <phoneticPr fontId="52"/>
  </si>
  <si>
    <t>①パートナーシップ構築宣言の公表の有無</t>
    <phoneticPr fontId="3"/>
  </si>
  <si>
    <t>②ＣＣＵＳ事業者登録の有無</t>
    <phoneticPr fontId="3"/>
  </si>
  <si>
    <t>a：「パートナーシップ構築宣言の公表」有り</t>
    <phoneticPr fontId="3"/>
  </si>
  <si>
    <t>b：「パートナーシップ構築宣言の公表」無し</t>
    <phoneticPr fontId="3"/>
  </si>
  <si>
    <r>
      <t xml:space="preserve">工事番号・工事名【入力】
</t>
    </r>
    <r>
      <rPr>
        <sz val="14"/>
        <color rgb="FFFF0000"/>
        <rFont val="ＭＳ Ｐ明朝"/>
        <family val="1"/>
        <charset val="128"/>
      </rPr>
      <t>事業又は工事に手引き記載の名称が含まれるもの</t>
    </r>
    <rPh sb="0" eb="2">
      <t>コウジ</t>
    </rPh>
    <rPh sb="2" eb="4">
      <t>バンゴウ</t>
    </rPh>
    <rPh sb="5" eb="8">
      <t>コウジメイ</t>
    </rPh>
    <rPh sb="9" eb="11">
      <t>ニュウリョク</t>
    </rPh>
    <rPh sb="13" eb="15">
      <t>ジギョウ</t>
    </rPh>
    <rPh sb="15" eb="16">
      <t>マタ</t>
    </rPh>
    <rPh sb="17" eb="19">
      <t>コウジ</t>
    </rPh>
    <rPh sb="20" eb="22">
      <t>テビ</t>
    </rPh>
    <rPh sb="23" eb="25">
      <t>キサイ</t>
    </rPh>
    <rPh sb="26" eb="28">
      <t>メイショウ</t>
    </rPh>
    <rPh sb="29" eb="30">
      <t>フク</t>
    </rPh>
    <phoneticPr fontId="22"/>
  </si>
  <si>
    <t>評価基準
【選択】</t>
    <phoneticPr fontId="52"/>
  </si>
  <si>
    <t>c：上記以外</t>
    <phoneticPr fontId="52"/>
  </si>
  <si>
    <t>b：技士補等の資格を有する女性技術者が在籍している</t>
    <rPh sb="3" eb="4">
      <t>シ</t>
    </rPh>
    <phoneticPr fontId="3"/>
  </si>
  <si>
    <t>b：技士補等の資格を有する女性技術者を配置した工事の実施証明書を有している</t>
    <rPh sb="3" eb="4">
      <t>シ</t>
    </rPh>
    <phoneticPr fontId="52"/>
  </si>
  <si>
    <t>b：技士補等の資格を有する女性技術者を配置した工事の実施証明書を有している</t>
    <rPh sb="3" eb="4">
      <t>シ</t>
    </rPh>
    <phoneticPr fontId="3"/>
  </si>
  <si>
    <t>１７．
若手又は女性技術者の育成</t>
    <phoneticPr fontId="3"/>
  </si>
  <si>
    <t>a：「監理技術者」、「主任技術者」、「専任補助者」又は「現場代理人」として従事した同種工事の施工実績がある</t>
    <phoneticPr fontId="3"/>
  </si>
  <si>
    <t>b1：「監理技術者補佐」として従事した同種工事の施工実績がある</t>
    <rPh sb="4" eb="6">
      <t>カンリ</t>
    </rPh>
    <rPh sb="6" eb="9">
      <t>ギジュツシャ</t>
    </rPh>
    <rPh sb="9" eb="11">
      <t>ホサ</t>
    </rPh>
    <rPh sb="15" eb="17">
      <t>ジュウジ</t>
    </rPh>
    <rPh sb="19" eb="21">
      <t>ドウシュ</t>
    </rPh>
    <rPh sb="21" eb="23">
      <t>コウジ</t>
    </rPh>
    <rPh sb="24" eb="26">
      <t>セコウ</t>
    </rPh>
    <rPh sb="26" eb="28">
      <t>ジッセキ</t>
    </rPh>
    <phoneticPr fontId="22"/>
  </si>
  <si>
    <t>b2：「監理技術者」、「主任技術者」、「専任補助者」又は「現場代理人」として従事した類似工事の施工実績がある</t>
    <phoneticPr fontId="22"/>
  </si>
  <si>
    <t>a：「監理技術者」、「主任技術者」、「専任補助者」又は「現場代理人」として従事した同種工事の施工実績がある</t>
    <phoneticPr fontId="52"/>
  </si>
  <si>
    <t>b1：「監理技術者補佐」として従事した同種工事の施工実績がある</t>
    <phoneticPr fontId="52"/>
  </si>
  <si>
    <t>b2：「監理技術者」、「主任技術者」、「専任補助者」又は「現場代理人」として従事した類似工事の施工実績がある</t>
    <phoneticPr fontId="52"/>
  </si>
  <si>
    <t>専任補助者の配置の有無</t>
    <rPh sb="0" eb="4">
      <t>センニンホジョシャ</t>
    </rPh>
    <rPh sb="5" eb="7">
      <t>ハイチ</t>
    </rPh>
    <rPh sb="9" eb="11">
      <t>ウム</t>
    </rPh>
    <phoneticPr fontId="52"/>
  </si>
  <si>
    <t>8：OK</t>
    <phoneticPr fontId="52"/>
  </si>
  <si>
    <t>企業実績評価型（Ⅰ型）</t>
    <rPh sb="0" eb="7">
      <t>キギョウジッセキヒョウカガタ</t>
    </rPh>
    <rPh sb="9" eb="10">
      <t>ガタ</t>
    </rPh>
    <phoneticPr fontId="3"/>
  </si>
  <si>
    <t>企業実績評価型（Ⅱ型）</t>
    <rPh sb="0" eb="7">
      <t>キギョウジッセキヒョウカガタ</t>
    </rPh>
    <rPh sb="9" eb="10">
      <t>ガタ</t>
    </rPh>
    <phoneticPr fontId="3"/>
  </si>
  <si>
    <t>企業実績評価型（企業チャレンジ型）</t>
    <rPh sb="0" eb="7">
      <t>キギョウジッセキヒョウカガタ</t>
    </rPh>
    <rPh sb="8" eb="10">
      <t>キギョウ</t>
    </rPh>
    <rPh sb="15" eb="16">
      <t>ガタ</t>
    </rPh>
    <phoneticPr fontId="3"/>
  </si>
  <si>
    <r>
      <t>期間内の</t>
    </r>
    <r>
      <rPr>
        <b/>
        <sz val="11"/>
        <rFont val="明朝"/>
      </rPr>
      <t>役員</t>
    </r>
    <r>
      <rPr>
        <sz val="11"/>
        <rFont val="明朝"/>
      </rPr>
      <t>に支給した給与総額</t>
    </r>
    <rPh sb="0" eb="2">
      <t>キカン</t>
    </rPh>
    <rPh sb="2" eb="3">
      <t>ナイ</t>
    </rPh>
    <rPh sb="4" eb="6">
      <t>ヤクイン</t>
    </rPh>
    <rPh sb="13" eb="15">
      <t>ソウガク</t>
    </rPh>
    <phoneticPr fontId="3"/>
  </si>
  <si>
    <r>
      <t>期間内の</t>
    </r>
    <r>
      <rPr>
        <b/>
        <sz val="11"/>
        <rFont val="明朝"/>
      </rPr>
      <t>休職者</t>
    </r>
    <r>
      <rPr>
        <sz val="11"/>
        <rFont val="明朝"/>
      </rPr>
      <t>に支給した給与総額</t>
    </r>
    <rPh sb="4" eb="7">
      <t>キュウショクシャ</t>
    </rPh>
    <phoneticPr fontId="3"/>
  </si>
  <si>
    <r>
      <t>期間内の</t>
    </r>
    <r>
      <rPr>
        <b/>
        <sz val="11"/>
        <rFont val="明朝"/>
      </rPr>
      <t>退職者</t>
    </r>
    <r>
      <rPr>
        <sz val="11"/>
        <rFont val="明朝"/>
      </rPr>
      <t>に支給した給与総額</t>
    </r>
  </si>
  <si>
    <r>
      <t>期間内の</t>
    </r>
    <r>
      <rPr>
        <b/>
        <sz val="11"/>
        <rFont val="明朝"/>
      </rPr>
      <t>新規採用者</t>
    </r>
    <r>
      <rPr>
        <sz val="11"/>
        <rFont val="明朝"/>
      </rPr>
      <t>に支給した給与総額</t>
    </r>
  </si>
  <si>
    <r>
      <t>外注や派遣社員等の</t>
    </r>
    <r>
      <rPr>
        <b/>
        <sz val="11"/>
        <rFont val="明朝"/>
      </rPr>
      <t>一時的な雇い入れによる労務費</t>
    </r>
    <r>
      <rPr>
        <sz val="11"/>
        <rFont val="明朝"/>
      </rPr>
      <t>の総額</t>
    </r>
  </si>
  <si>
    <r>
      <t>期間内の</t>
    </r>
    <r>
      <rPr>
        <b/>
        <sz val="11"/>
        <rFont val="明朝"/>
      </rPr>
      <t>正社員</t>
    </r>
    <r>
      <rPr>
        <sz val="11"/>
        <rFont val="明朝"/>
      </rPr>
      <t>に支給した基本給以外の給与総額</t>
    </r>
    <rPh sb="0" eb="2">
      <t>キカン</t>
    </rPh>
    <rPh sb="2" eb="3">
      <t>ナイ</t>
    </rPh>
    <rPh sb="4" eb="7">
      <t>セイシャイン</t>
    </rPh>
    <rPh sb="12" eb="15">
      <t>キホンキュウ</t>
    </rPh>
    <rPh sb="15" eb="17">
      <t>イガイ</t>
    </rPh>
    <rPh sb="20" eb="22">
      <t>ソウガク</t>
    </rPh>
    <phoneticPr fontId="3"/>
  </si>
  <si>
    <r>
      <t>(2)</t>
    </r>
    <r>
      <rPr>
        <sz val="7"/>
        <rFont val="ＭＳ 明朝"/>
        <family val="1"/>
        <charset val="128"/>
      </rPr>
      <t>、</t>
    </r>
    <r>
      <rPr>
        <sz val="7"/>
        <rFont val="Times New Roman"/>
        <family val="1"/>
      </rPr>
      <t>(4)</t>
    </r>
    <r>
      <rPr>
        <sz val="7"/>
        <rFont val="ＭＳ 明朝"/>
        <family val="1"/>
        <charset val="128"/>
      </rPr>
      <t>の場合入力</t>
    </r>
    <rPh sb="8" eb="10">
      <t>バアイ</t>
    </rPh>
    <rPh sb="10" eb="12">
      <t>ニュウリョク</t>
    </rPh>
    <phoneticPr fontId="3"/>
  </si>
  <si>
    <r>
      <t xml:space="preserve">９．
モデル工事等への取組
</t>
    </r>
    <r>
      <rPr>
        <u/>
        <sz val="16"/>
        <rFont val="ＭＳ Ｐゴシック"/>
        <family val="3"/>
        <charset val="128"/>
      </rPr>
      <t>ICT活用工事の
実施証明書の有無</t>
    </r>
    <phoneticPr fontId="3"/>
  </si>
  <si>
    <r>
      <t xml:space="preserve">８．
モデル工事等への取組
</t>
    </r>
    <r>
      <rPr>
        <u/>
        <sz val="16"/>
        <rFont val="ＭＳ Ｐゴシック"/>
        <family val="3"/>
        <charset val="128"/>
      </rPr>
      <t>週休２日制工事の
実施証明書の有無</t>
    </r>
    <phoneticPr fontId="3"/>
  </si>
  <si>
    <t>発注機関名【入力】</t>
    <rPh sb="0" eb="2">
      <t>ハッチュウ</t>
    </rPh>
    <rPh sb="2" eb="4">
      <t>キカン</t>
    </rPh>
    <rPh sb="4" eb="5">
      <t>メイ</t>
    </rPh>
    <phoneticPr fontId="22"/>
  </si>
  <si>
    <r>
      <t>○「秋田県総合評価落札方式（建設工事）運用の手引き」の評価項目の内容、評価基準、運用事項等を十分に確認し、記載間違いや記入漏れのないよう注意して下さい。</t>
    </r>
    <r>
      <rPr>
        <b/>
        <u/>
        <sz val="16"/>
        <rFont val="ＭＳ Ｐ明朝"/>
        <family val="1"/>
        <charset val="128"/>
      </rPr>
      <t xml:space="preserve">様式の当該評価項目に必要な記載がない項目については評価点を当該項目の基準配点の最低点となりますので、正しく評価点が入力されているか確認して下さい。
</t>
    </r>
    <r>
      <rPr>
        <sz val="16"/>
        <rFont val="ＭＳ Ｐ明朝"/>
        <family val="1"/>
        <charset val="128"/>
      </rPr>
      <t>○「採用」欄については、工事発注概要書Cを確認の上、</t>
    </r>
    <r>
      <rPr>
        <b/>
        <u/>
        <sz val="16"/>
        <rFont val="ＭＳ Ｐ明朝"/>
        <family val="1"/>
        <charset val="128"/>
      </rPr>
      <t>採用されている評価項目を「○」、採用されていない評価項目を「－」</t>
    </r>
    <r>
      <rPr>
        <sz val="16"/>
        <rFont val="ＭＳ Ｐ明朝"/>
        <family val="1"/>
        <charset val="128"/>
      </rPr>
      <t>を選択して下さい。</t>
    </r>
    <rPh sb="2" eb="5">
      <t>アキタケン</t>
    </rPh>
    <rPh sb="5" eb="7">
      <t>ソウゴウ</t>
    </rPh>
    <rPh sb="7" eb="9">
      <t>ヒョウカ</t>
    </rPh>
    <rPh sb="9" eb="11">
      <t>ラクサツ</t>
    </rPh>
    <rPh sb="11" eb="13">
      <t>ホウシキ</t>
    </rPh>
    <rPh sb="14" eb="16">
      <t>ケンセツ</t>
    </rPh>
    <rPh sb="16" eb="18">
      <t>コウジ</t>
    </rPh>
    <rPh sb="19" eb="21">
      <t>ウンヨウ</t>
    </rPh>
    <rPh sb="22" eb="24">
      <t>テビ</t>
    </rPh>
    <rPh sb="27" eb="29">
      <t>ヒョウカ</t>
    </rPh>
    <rPh sb="29" eb="31">
      <t>コウモク</t>
    </rPh>
    <rPh sb="32" eb="34">
      <t>ナイヨウ</t>
    </rPh>
    <rPh sb="35" eb="37">
      <t>ヒョウカ</t>
    </rPh>
    <rPh sb="37" eb="39">
      <t>キジュン</t>
    </rPh>
    <rPh sb="40" eb="42">
      <t>ウンヨウ</t>
    </rPh>
    <rPh sb="42" eb="44">
      <t>ジコウ</t>
    </rPh>
    <rPh sb="44" eb="45">
      <t>トウ</t>
    </rPh>
    <rPh sb="46" eb="48">
      <t>ジュウブン</t>
    </rPh>
    <rPh sb="49" eb="51">
      <t>カクニン</t>
    </rPh>
    <rPh sb="53" eb="55">
      <t>キサイ</t>
    </rPh>
    <rPh sb="55" eb="57">
      <t>マチガ</t>
    </rPh>
    <rPh sb="59" eb="61">
      <t>キニュウ</t>
    </rPh>
    <rPh sb="61" eb="62">
      <t>モ</t>
    </rPh>
    <rPh sb="68" eb="70">
      <t>チュウイ</t>
    </rPh>
    <rPh sb="72" eb="73">
      <t>クダ</t>
    </rPh>
    <rPh sb="76" eb="78">
      <t>ヨウシキ</t>
    </rPh>
    <rPh sb="79" eb="81">
      <t>トウガイ</t>
    </rPh>
    <rPh sb="81" eb="83">
      <t>ヒョウカ</t>
    </rPh>
    <rPh sb="83" eb="85">
      <t>コウモク</t>
    </rPh>
    <rPh sb="86" eb="88">
      <t>ヒツヨウ</t>
    </rPh>
    <rPh sb="89" eb="91">
      <t>キサイ</t>
    </rPh>
    <rPh sb="94" eb="96">
      <t>コウモク</t>
    </rPh>
    <rPh sb="101" eb="104">
      <t>ヒョウカテン</t>
    </rPh>
    <rPh sb="105" eb="107">
      <t>トウガイ</t>
    </rPh>
    <rPh sb="107" eb="109">
      <t>コウモク</t>
    </rPh>
    <rPh sb="110" eb="112">
      <t>キジュン</t>
    </rPh>
    <rPh sb="112" eb="114">
      <t>ハイテン</t>
    </rPh>
    <rPh sb="115" eb="118">
      <t>サイテイテン</t>
    </rPh>
    <rPh sb="126" eb="127">
      <t>タダ</t>
    </rPh>
    <rPh sb="129" eb="132">
      <t>ヒョウカテン</t>
    </rPh>
    <rPh sb="133" eb="135">
      <t>ニュウリョク</t>
    </rPh>
    <rPh sb="141" eb="143">
      <t>カクニン</t>
    </rPh>
    <rPh sb="145" eb="146">
      <t>クダ</t>
    </rPh>
    <rPh sb="152" eb="154">
      <t>サイヨウ</t>
    </rPh>
    <rPh sb="155" eb="156">
      <t>ラン</t>
    </rPh>
    <rPh sb="162" eb="164">
      <t>コウジ</t>
    </rPh>
    <rPh sb="164" eb="166">
      <t>ハッチュウ</t>
    </rPh>
    <rPh sb="166" eb="169">
      <t>ガイヨウショ</t>
    </rPh>
    <rPh sb="171" eb="173">
      <t>カクニン</t>
    </rPh>
    <rPh sb="174" eb="175">
      <t>ウエ</t>
    </rPh>
    <rPh sb="176" eb="178">
      <t>サイヨウ</t>
    </rPh>
    <rPh sb="183" eb="185">
      <t>ヒョウカ</t>
    </rPh>
    <rPh sb="185" eb="187">
      <t>コウモク</t>
    </rPh>
    <rPh sb="192" eb="194">
      <t>サイヨウ</t>
    </rPh>
    <rPh sb="200" eb="202">
      <t>ヒョウカ</t>
    </rPh>
    <rPh sb="202" eb="204">
      <t>コウモク</t>
    </rPh>
    <rPh sb="209" eb="211">
      <t>センタク</t>
    </rPh>
    <rPh sb="213" eb="214">
      <t>クダ</t>
    </rPh>
    <phoneticPr fontId="3"/>
  </si>
  <si>
    <t>活動場所【選択】</t>
    <rPh sb="0" eb="2">
      <t>カツドウ</t>
    </rPh>
    <rPh sb="2" eb="4">
      <t>バショ</t>
    </rPh>
    <phoneticPr fontId="3"/>
  </si>
  <si>
    <t>4：OK</t>
    <phoneticPr fontId="52"/>
  </si>
  <si>
    <t>b：技士補等の資格を有する女性技術者が在籍している</t>
    <rPh sb="2" eb="4">
      <t>ギシ</t>
    </rPh>
    <rPh sb="4" eb="5">
      <t>ホ</t>
    </rPh>
    <phoneticPr fontId="52"/>
  </si>
  <si>
    <r>
      <t>ワークライフバランス企業認定等</t>
    </r>
    <r>
      <rPr>
        <sz val="14"/>
        <rFont val="ＭＳ Ｐ明朝"/>
        <family val="1"/>
        <charset val="128"/>
      </rPr>
      <t>【選択】</t>
    </r>
    <r>
      <rPr>
        <sz val="14"/>
        <rFont val="ＭＳ Ｐ明朝"/>
        <family val="1"/>
      </rPr>
      <t xml:space="preserve">
</t>
    </r>
    <r>
      <rPr>
        <sz val="14"/>
        <color rgb="FFFF0000"/>
        <rFont val="ＭＳ Ｐ明朝"/>
        <family val="1"/>
        <charset val="128"/>
      </rPr>
      <t>※認定が無い場合は、「無し」を選択</t>
    </r>
    <rPh sb="16" eb="18">
      <t>センタク</t>
    </rPh>
    <rPh sb="21" eb="23">
      <t>ニンテイ</t>
    </rPh>
    <rPh sb="35" eb="37">
      <t>センタク</t>
    </rPh>
    <phoneticPr fontId="22"/>
  </si>
  <si>
    <t>１４．
建築物解体機械の所有状況</t>
    <rPh sb="4" eb="7">
      <t>ケンチクブツ</t>
    </rPh>
    <phoneticPr fontId="3"/>
  </si>
  <si>
    <t>a：建築物解体専用機を１台以上、及びアタッチメントを２種類以上所有している</t>
    <rPh sb="2" eb="5">
      <t>ケンチクブツ</t>
    </rPh>
    <rPh sb="5" eb="7">
      <t>カイタイ</t>
    </rPh>
    <rPh sb="7" eb="10">
      <t>センヨウキ</t>
    </rPh>
    <rPh sb="12" eb="13">
      <t>ダイ</t>
    </rPh>
    <rPh sb="13" eb="15">
      <t>イジョウ</t>
    </rPh>
    <rPh sb="16" eb="17">
      <t>オヨ</t>
    </rPh>
    <rPh sb="27" eb="29">
      <t>シュルイ</t>
    </rPh>
    <rPh sb="29" eb="31">
      <t>イジョウ</t>
    </rPh>
    <rPh sb="31" eb="33">
      <t>ショユウ</t>
    </rPh>
    <phoneticPr fontId="3"/>
  </si>
  <si>
    <t>b：建築物解体専用機を１台以上、及びアタッチメントを１種類以上所有している</t>
    <phoneticPr fontId="3"/>
  </si>
  <si>
    <t>c：建築物解体機械を所有していない</t>
    <rPh sb="2" eb="5">
      <t>ケンチクブツ</t>
    </rPh>
    <rPh sb="5" eb="7">
      <t>カイタイ</t>
    </rPh>
    <rPh sb="7" eb="9">
      <t>キカイ</t>
    </rPh>
    <rPh sb="10" eb="12">
      <t>ショユウ</t>
    </rPh>
    <phoneticPr fontId="22"/>
  </si>
  <si>
    <t>b：建築物解体専用機を１台以上、及びアタッチメントを１種類以上所有している</t>
    <phoneticPr fontId="52"/>
  </si>
  <si>
    <t>発注機関名【入力】</t>
    <rPh sb="0" eb="2">
      <t>ハッチュウ</t>
    </rPh>
    <rPh sb="2" eb="5">
      <t>キカンメイ</t>
    </rPh>
    <phoneticPr fontId="22"/>
  </si>
  <si>
    <r>
      <t xml:space="preserve">通知年月日【入力】
</t>
    </r>
    <r>
      <rPr>
        <sz val="11"/>
        <color rgb="FFFF0000"/>
        <rFont val="ＭＳ Ｐ明朝"/>
        <family val="1"/>
        <charset val="128"/>
      </rPr>
      <t>※通知が無い場合は、「通知無し」を入力</t>
    </r>
    <rPh sb="11" eb="13">
      <t>ツウチ</t>
    </rPh>
    <rPh sb="14" eb="15">
      <t>ナ</t>
    </rPh>
    <rPh sb="16" eb="18">
      <t>バアイ</t>
    </rPh>
    <rPh sb="21" eb="23">
      <t>ツウチ</t>
    </rPh>
    <rPh sb="23" eb="24">
      <t>ナ</t>
    </rPh>
    <rPh sb="27" eb="29">
      <t>ニュウリョク</t>
    </rPh>
    <phoneticPr fontId="52"/>
  </si>
  <si>
    <r>
      <t xml:space="preserve">性別
</t>
    </r>
    <r>
      <rPr>
        <u/>
        <sz val="12"/>
        <color theme="1"/>
        <rFont val="ＭＳ Ｐ明朝"/>
        <family val="1"/>
        <charset val="128"/>
      </rPr>
      <t>選択</t>
    </r>
    <rPh sb="0" eb="2">
      <t>セイベツ</t>
    </rPh>
    <phoneticPr fontId="3"/>
  </si>
  <si>
    <r>
      <t>＜１件目＞</t>
    </r>
    <r>
      <rPr>
        <b/>
        <sz val="14"/>
        <color rgb="FFFF0000"/>
        <rFont val="ＭＳ Ｐ明朝"/>
        <family val="1"/>
        <charset val="128"/>
      </rPr>
      <t>　※登録が無い場合は、「該当無し」又は「－」を入力</t>
    </r>
    <rPh sb="2" eb="3">
      <t>ケン</t>
    </rPh>
    <rPh sb="3" eb="4">
      <t>メ</t>
    </rPh>
    <rPh sb="17" eb="19">
      <t>ガイトウ</t>
    </rPh>
    <rPh sb="22" eb="23">
      <t>マタ</t>
    </rPh>
    <phoneticPr fontId="52"/>
  </si>
  <si>
    <r>
      <t>＜２件目＞　</t>
    </r>
    <r>
      <rPr>
        <b/>
        <sz val="14"/>
        <color rgb="FFFF0000"/>
        <rFont val="ＭＳ Ｐ明朝"/>
        <family val="1"/>
        <charset val="128"/>
      </rPr>
      <t>※登録が無い場合は、「該当無し」又は「－」を入力</t>
    </r>
    <rPh sb="2" eb="3">
      <t>ケン</t>
    </rPh>
    <rPh sb="3" eb="4">
      <t>メ</t>
    </rPh>
    <phoneticPr fontId="52"/>
  </si>
  <si>
    <r>
      <t>＜３件目＞　</t>
    </r>
    <r>
      <rPr>
        <b/>
        <sz val="14"/>
        <color rgb="FFFF0000"/>
        <rFont val="ＭＳ Ｐ明朝"/>
        <family val="1"/>
        <charset val="128"/>
      </rPr>
      <t>※登録が無い場合は、「該当無し」又は「－」を入力</t>
    </r>
    <rPh sb="2" eb="3">
      <t>ケン</t>
    </rPh>
    <rPh sb="3" eb="4">
      <t>メ</t>
    </rPh>
    <phoneticPr fontId="52"/>
  </si>
  <si>
    <t>　①女性技術者が保有する資格を証明する資料（資格証等）の写し</t>
    <phoneticPr fontId="3" type="Hiragana"/>
  </si>
  <si>
    <t>　②建築物解体専用機の運転質量等を証明する資料（カタログ等）を添付</t>
    <phoneticPr fontId="3" type="Hiragana"/>
  </si>
  <si>
    <t>2：OK</t>
    <phoneticPr fontId="52"/>
  </si>
  <si>
    <t>□</t>
    <phoneticPr fontId="3" type="Hiragana"/>
  </si>
  <si>
    <t>　②職業体験等の内容（実施期間や受入営業所など）が具体的に確認できる資料（職業体験のプログラム等の実施内容が分かる資料及び実施状況が分かる写真等）</t>
    <phoneticPr fontId="3" type="Hiragana"/>
  </si>
  <si>
    <t>　　※合併等以前の企業実績を申請する場合は、合併等に係る契約書の写し等及び官報（合併等の公告）の写し、必要に応じて③【別記様式２】を添付</t>
    <rPh sb="51" eb="53">
      <t>ひつよう</t>
    </rPh>
    <rPh sb="54" eb="55">
      <t>おう</t>
    </rPh>
    <phoneticPr fontId="3" type="Hiragana"/>
  </si>
  <si>
    <t>　②現場代理人としての実績を申請する場合は、評価対象となる同種工事又は類似工事の工事期間に「主任技術者等」と同等の資格を有していたことを証明する資料（資格
　者証等）の写し</t>
    <phoneticPr fontId="3" type="Hiragana"/>
  </si>
  <si>
    <t>　③現場代理人としての実績を申請する場合は、評価対象となる工事の工事期間に「主任技術者等」と同等の資格を有していたことを証明する資料（資格者証等）の写し</t>
    <phoneticPr fontId="3" type="Hiragana"/>
  </si>
  <si>
    <t>施工計画（工程管理に係る技術的所見）</t>
    <rPh sb="0" eb="2">
      <t>せこう</t>
    </rPh>
    <rPh sb="2" eb="4">
      <t>けいかく</t>
    </rPh>
    <rPh sb="5" eb="7">
      <t>こうてい</t>
    </rPh>
    <rPh sb="7" eb="9">
      <t>かんり</t>
    </rPh>
    <rPh sb="10" eb="11">
      <t>かか</t>
    </rPh>
    <rPh sb="12" eb="15">
      <t>ぎじゅつてき</t>
    </rPh>
    <rPh sb="15" eb="17">
      <t>しょけん</t>
    </rPh>
    <phoneticPr fontId="3" type="Hiragana"/>
  </si>
  <si>
    <t>施工計画（品質管理に係る技術的所見）</t>
    <rPh sb="0" eb="2">
      <t>せこう</t>
    </rPh>
    <rPh sb="2" eb="4">
      <t>けいかく</t>
    </rPh>
    <phoneticPr fontId="3" type="Hiragana"/>
  </si>
  <si>
    <t>施工計画（施工上の対処すべき技術的所見）</t>
    <rPh sb="0" eb="2">
      <t>せこう</t>
    </rPh>
    <rPh sb="2" eb="4">
      <t>けいかく</t>
    </rPh>
    <phoneticPr fontId="3" type="Hiragana"/>
  </si>
  <si>
    <t>企業の合併等による評価対象外となる社員に支給した給与総額</t>
    <rPh sb="0" eb="2">
      <t>キギョウ</t>
    </rPh>
    <rPh sb="3" eb="5">
      <t>ガッペイ</t>
    </rPh>
    <rPh sb="5" eb="6">
      <t>トウ</t>
    </rPh>
    <rPh sb="9" eb="11">
      <t>ヒョウカ</t>
    </rPh>
    <rPh sb="11" eb="14">
      <t>タイショウガイ</t>
    </rPh>
    <rPh sb="17" eb="19">
      <t>シャイン</t>
    </rPh>
    <rPh sb="20" eb="22">
      <t>シキュウ</t>
    </rPh>
    <rPh sb="24" eb="26">
      <t>キュウヨ</t>
    </rPh>
    <rPh sb="26" eb="28">
      <t>ソウガク</t>
    </rPh>
    <phoneticPr fontId="3"/>
  </si>
  <si>
    <r>
      <t>(</t>
    </r>
    <r>
      <rPr>
        <sz val="7"/>
        <rFont val="Calibri"/>
        <family val="1"/>
      </rPr>
      <t>1</t>
    </r>
    <r>
      <rPr>
        <sz val="7"/>
        <rFont val="明朝"/>
        <family val="1"/>
      </rPr>
      <t>)</t>
    </r>
    <r>
      <rPr>
        <sz val="7"/>
        <rFont val="ＭＳ Ｐ明朝"/>
        <family val="1"/>
        <charset val="128"/>
      </rPr>
      <t>のうち、合併等に該当する</t>
    </r>
    <r>
      <rPr>
        <sz val="7"/>
        <rFont val="ＭＳ 明朝"/>
        <family val="1"/>
        <charset val="128"/>
      </rPr>
      <t>場合入力</t>
    </r>
    <rPh sb="7" eb="9">
      <t>ガッペイ</t>
    </rPh>
    <rPh sb="9" eb="10">
      <t>トウ</t>
    </rPh>
    <rPh sb="11" eb="13">
      <t>ガイトウ</t>
    </rPh>
    <rPh sb="15" eb="17">
      <t>バアイ</t>
    </rPh>
    <rPh sb="17" eb="19">
      <t>ニュウリョク</t>
    </rPh>
    <phoneticPr fontId="3"/>
  </si>
  <si>
    <r>
      <t>　</t>
    </r>
    <r>
      <rPr>
        <sz val="14"/>
        <rFont val="游ゴシック"/>
        <family val="3"/>
        <charset val="128"/>
      </rPr>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
    <rPh sb="13" eb="15">
      <t>イカ</t>
    </rPh>
    <rPh sb="31" eb="33">
      <t>トウロク</t>
    </rPh>
    <rPh sb="39" eb="41">
      <t>コウジ</t>
    </rPh>
    <rPh sb="42" eb="44">
      <t>キサイ</t>
    </rPh>
    <rPh sb="45" eb="47">
      <t>シンセイ</t>
    </rPh>
    <rPh sb="50" eb="52">
      <t>バアイ</t>
    </rPh>
    <rPh sb="54" eb="56">
      <t>ウケオイ</t>
    </rPh>
    <rPh sb="56" eb="59">
      <t>ケイヤクショ</t>
    </rPh>
    <rPh sb="59" eb="60">
      <t>オヨ</t>
    </rPh>
    <rPh sb="112" eb="114">
      <t>テンプ</t>
    </rPh>
    <rPh sb="115" eb="116">
      <t>キン</t>
    </rPh>
    <rPh sb="116" eb="117">
      <t>ヌ</t>
    </rPh>
    <rPh sb="118" eb="121">
      <t>セッケイショ</t>
    </rPh>
    <rPh sb="122" eb="124">
      <t>セッケイ</t>
    </rPh>
    <rPh sb="124" eb="126">
      <t>ズメン</t>
    </rPh>
    <rPh sb="127" eb="129">
      <t>トッキ</t>
    </rPh>
    <rPh sb="129" eb="132">
      <t>シヨウショ</t>
    </rPh>
    <rPh sb="132" eb="133">
      <t>トウ</t>
    </rPh>
    <rPh sb="134" eb="136">
      <t>コウジ</t>
    </rPh>
    <rPh sb="136" eb="138">
      <t>ナイヨウ</t>
    </rPh>
    <rPh sb="139" eb="141">
      <t>カクニン</t>
    </rPh>
    <rPh sb="141" eb="143">
      <t>デキ</t>
    </rPh>
    <rPh sb="144" eb="146">
      <t>シリョウ</t>
    </rPh>
    <rPh sb="147" eb="148">
      <t>ウツ</t>
    </rPh>
    <phoneticPr fontId="22"/>
  </si>
  <si>
    <r>
      <t>　　※合併</t>
    </r>
    <r>
      <rPr>
        <sz val="14"/>
        <rFont val="游ゴシック"/>
        <family val="3"/>
        <charset val="128"/>
        <scheme val="minor"/>
      </rPr>
      <t>等以</t>
    </r>
    <r>
      <rPr>
        <sz val="14"/>
        <rFont val="游ゴシック"/>
        <family val="3"/>
        <scheme val="minor"/>
      </rPr>
      <t>前</t>
    </r>
    <r>
      <rPr>
        <sz val="14"/>
        <rFont val="游ゴシック"/>
        <family val="3"/>
        <charset val="128"/>
        <scheme val="minor"/>
      </rPr>
      <t>の</t>
    </r>
    <r>
      <rPr>
        <sz val="14"/>
        <rFont val="游ゴシック"/>
        <family val="3"/>
        <scheme val="minor"/>
      </rPr>
      <t>企業実績を申請する場合は、合併</t>
    </r>
    <r>
      <rPr>
        <sz val="14"/>
        <rFont val="游ゴシック"/>
        <family val="3"/>
        <charset val="128"/>
        <scheme val="minor"/>
      </rPr>
      <t>等に係る</t>
    </r>
    <r>
      <rPr>
        <sz val="14"/>
        <rFont val="游ゴシック"/>
        <family val="3"/>
        <scheme val="minor"/>
      </rPr>
      <t>契約書の写し</t>
    </r>
    <r>
      <rPr>
        <sz val="14"/>
        <rFont val="游ゴシック"/>
        <family val="3"/>
        <charset val="128"/>
        <scheme val="minor"/>
      </rPr>
      <t>等</t>
    </r>
    <r>
      <rPr>
        <sz val="14"/>
        <rFont val="游ゴシック"/>
        <family val="3"/>
        <scheme val="minor"/>
      </rPr>
      <t>及び官報（合併</t>
    </r>
    <r>
      <rPr>
        <sz val="14"/>
        <rFont val="游ゴシック"/>
        <family val="3"/>
        <charset val="128"/>
        <scheme val="minor"/>
      </rPr>
      <t>等</t>
    </r>
    <r>
      <rPr>
        <sz val="14"/>
        <rFont val="游ゴシック"/>
        <family val="3"/>
        <scheme val="minor"/>
      </rPr>
      <t>の公告）の写しを添付</t>
    </r>
    <rPh sb="5" eb="6">
      <t>とう</t>
    </rPh>
    <rPh sb="6" eb="8">
      <t>いぜん</t>
    </rPh>
    <rPh sb="24" eb="25">
      <t>とう</t>
    </rPh>
    <rPh sb="26" eb="27">
      <t>かか</t>
    </rPh>
    <rPh sb="34" eb="35">
      <t>とう</t>
    </rPh>
    <rPh sb="42" eb="43">
      <t>とう</t>
    </rPh>
    <phoneticPr fontId="3" type="Hiragana"/>
  </si>
  <si>
    <r>
      <t xml:space="preserve">２．
</t>
    </r>
    <r>
      <rPr>
        <sz val="12"/>
        <rFont val="游ゴシック"/>
        <family val="3"/>
        <charset val="128"/>
        <scheme val="minor"/>
      </rPr>
      <t>企業の同格付工種における工事成績評定点（平均点）</t>
    </r>
    <rPh sb="23" eb="26">
      <t>へいきんてん</t>
    </rPh>
    <phoneticPr fontId="3" type="Hiragana"/>
  </si>
  <si>
    <r>
      <t>　</t>
    </r>
    <r>
      <rPr>
        <sz val="14"/>
        <rFont val="游ゴシック"/>
        <family val="3"/>
        <charset val="128"/>
      </rPr>
      <t>①承諾書の写し（重機・資機材等の調達の斡旋の場合においては、「要請書」の写し）</t>
    </r>
    <rPh sb="2" eb="5">
      <t>しょうだくしょ</t>
    </rPh>
    <rPh sb="6" eb="7">
      <t>うつ</t>
    </rPh>
    <rPh sb="32" eb="35">
      <t>ようせいしょ</t>
    </rPh>
    <rPh sb="37" eb="38">
      <t>うつ</t>
    </rPh>
    <phoneticPr fontId="3" type="Hiragana"/>
  </si>
  <si>
    <r>
      <t>　</t>
    </r>
    <r>
      <rPr>
        <sz val="14"/>
        <rFont val="游ゴシック"/>
        <family val="3"/>
        <charset val="128"/>
      </rPr>
      <t>②「契約書」の写し</t>
    </r>
  </si>
  <si>
    <r>
      <t>　　※</t>
    </r>
    <r>
      <rPr>
        <sz val="14"/>
        <rFont val="游ゴシック"/>
        <family val="3"/>
        <charset val="128"/>
      </rPr>
      <t>活動実績の根拠書類において、活動期間（着手・完了日）や実施企業名等の確認ができない場合は、確認できる資料を併せて添付</t>
    </r>
  </si>
  <si>
    <r>
      <t>　　※合併</t>
    </r>
    <r>
      <rPr>
        <sz val="14"/>
        <rFont val="游ゴシック"/>
        <family val="3"/>
        <charset val="128"/>
        <scheme val="minor"/>
      </rPr>
      <t>等以前の企業実績を申請する場合は、合併等に係る契約書の写し等及び官報（合併等の公告）の写しを添付</t>
    </r>
    <rPh sb="5" eb="6">
      <t>とう</t>
    </rPh>
    <rPh sb="6" eb="8">
      <t>いぜん</t>
    </rPh>
    <rPh sb="24" eb="25">
      <t>とう</t>
    </rPh>
    <rPh sb="26" eb="27">
      <t>かか</t>
    </rPh>
    <rPh sb="34" eb="35">
      <t>とう</t>
    </rPh>
    <rPh sb="42" eb="43">
      <t>とう</t>
    </rPh>
    <phoneticPr fontId="3" type="Hiragana"/>
  </si>
  <si>
    <r>
      <t>　　※合併</t>
    </r>
    <r>
      <rPr>
        <sz val="14"/>
        <rFont val="游ゴシック"/>
        <family val="3"/>
        <charset val="128"/>
        <scheme val="minor"/>
      </rPr>
      <t>等以</t>
    </r>
    <r>
      <rPr>
        <sz val="14"/>
        <rFont val="游ゴシック"/>
        <family val="3"/>
        <scheme val="minor"/>
      </rPr>
      <t>前から継続雇用している技術者を申請する場合は、合併</t>
    </r>
    <r>
      <rPr>
        <sz val="14"/>
        <rFont val="游ゴシック"/>
        <family val="3"/>
        <charset val="128"/>
        <scheme val="minor"/>
      </rPr>
      <t>等以</t>
    </r>
    <r>
      <rPr>
        <sz val="14"/>
        <rFont val="游ゴシック"/>
        <family val="3"/>
        <scheme val="minor"/>
      </rPr>
      <t>前からの継続雇用が確認できる資料を添付</t>
    </r>
    <rPh sb="3" eb="6">
      <t>がっぺいなど</t>
    </rPh>
    <rPh sb="6" eb="8">
      <t>いぜん</t>
    </rPh>
    <rPh sb="10" eb="12">
      <t>けいぞく</t>
    </rPh>
    <rPh sb="12" eb="14">
      <t>こよう</t>
    </rPh>
    <rPh sb="18" eb="21">
      <t>ぎじゅつしゃ</t>
    </rPh>
    <rPh sb="22" eb="24">
      <t>しんせい</t>
    </rPh>
    <rPh sb="26" eb="28">
      <t>ばあい</t>
    </rPh>
    <rPh sb="32" eb="33">
      <t>とう</t>
    </rPh>
    <rPh sb="33" eb="35">
      <t>いぜん</t>
    </rPh>
    <rPh sb="51" eb="53">
      <t>てんぷ</t>
    </rPh>
    <phoneticPr fontId="3" type="Hiragana"/>
  </si>
  <si>
    <r>
      <t>　</t>
    </r>
    <r>
      <rPr>
        <sz val="14"/>
        <rFont val="游ゴシック"/>
        <family val="3"/>
        <charset val="128"/>
      </rPr>
      <t>①プラントの所有若しくは共同出資所有を示す書類の写し</t>
    </r>
    <rPh sb="7" eb="9">
      <t>しょゆう</t>
    </rPh>
    <rPh sb="9" eb="10">
      <t>も</t>
    </rPh>
    <rPh sb="13" eb="15">
      <t>きょうどう</t>
    </rPh>
    <rPh sb="15" eb="17">
      <t>しゅっし</t>
    </rPh>
    <rPh sb="17" eb="19">
      <t>しょゆう</t>
    </rPh>
    <rPh sb="20" eb="21">
      <t>しめ</t>
    </rPh>
    <rPh sb="22" eb="24">
      <t>しょるい</t>
    </rPh>
    <rPh sb="25" eb="26">
      <t>うつ</t>
    </rPh>
    <phoneticPr fontId="3" type="Hiragana"/>
  </si>
  <si>
    <r>
      <t>　</t>
    </r>
    <r>
      <rPr>
        <sz val="14"/>
        <rFont val="游ゴシック"/>
        <family val="3"/>
        <charset val="128"/>
      </rPr>
      <t>①評価対象船舶の所有を示す書類（船舶検査証等）の写し
　　※賃貸の場合は、賃貸契約であることを示す賃貸契約書の写しを添付</t>
    </r>
    <rPh sb="2" eb="4">
      <t>ひょうか</t>
    </rPh>
    <rPh sb="4" eb="6">
      <t>たいしょう</t>
    </rPh>
    <rPh sb="6" eb="8">
      <t>せんぱく</t>
    </rPh>
    <rPh sb="9" eb="11">
      <t>しょゆう</t>
    </rPh>
    <rPh sb="12" eb="13">
      <t>しめ</t>
    </rPh>
    <rPh sb="14" eb="16">
      <t>しょるい</t>
    </rPh>
    <rPh sb="17" eb="19">
      <t>せんぱく</t>
    </rPh>
    <rPh sb="19" eb="22">
      <t>けんさしょう</t>
    </rPh>
    <rPh sb="22" eb="23">
      <t>とう</t>
    </rPh>
    <rPh sb="25" eb="26">
      <t>うつ</t>
    </rPh>
    <rPh sb="31" eb="33">
      <t>ちんたい</t>
    </rPh>
    <rPh sb="34" eb="36">
      <t>ばあい</t>
    </rPh>
    <rPh sb="38" eb="40">
      <t>ちんたい</t>
    </rPh>
    <rPh sb="40" eb="42">
      <t>けいやく</t>
    </rPh>
    <rPh sb="48" eb="49">
      <t>しめ</t>
    </rPh>
    <rPh sb="50" eb="52">
      <t>ちんたい</t>
    </rPh>
    <rPh sb="52" eb="55">
      <t>けいやくしょ</t>
    </rPh>
    <rPh sb="56" eb="57">
      <t>うつ</t>
    </rPh>
    <rPh sb="59" eb="61">
      <t>てんぷ</t>
    </rPh>
    <phoneticPr fontId="3" type="Hiragana"/>
  </si>
  <si>
    <r>
      <t>　</t>
    </r>
    <r>
      <rPr>
        <sz val="14"/>
        <rFont val="游ゴシック"/>
        <family val="3"/>
        <charset val="128"/>
      </rPr>
      <t>①評価対象機種の所有を示す書類（自動車検査証等）の写し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20">
      <t>じどうしゃ</t>
    </rPh>
    <rPh sb="20" eb="23">
      <t>けんさしょう</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</si>
  <si>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r>
      <t>　</t>
    </r>
    <r>
      <rPr>
        <sz val="14"/>
        <rFont val="游ゴシック"/>
        <family val="3"/>
        <charset val="128"/>
      </rPr>
      <t>①評価対象機種の所有を示す書類（特定自主検査等）の写し
　　※リースの場合は、賃貸契約であることを示す賃貸契約書の写しを添付</t>
    </r>
    <rPh sb="2" eb="4">
      <t>ひょうか</t>
    </rPh>
    <rPh sb="4" eb="6">
      <t>たいしょう</t>
    </rPh>
    <rPh sb="6" eb="8">
      <t>きしゅ</t>
    </rPh>
    <rPh sb="9" eb="11">
      <t>しょゆう</t>
    </rPh>
    <rPh sb="12" eb="13">
      <t>しめ</t>
    </rPh>
    <rPh sb="14" eb="16">
      <t>しょるい</t>
    </rPh>
    <rPh sb="17" eb="19">
      <t>とくてい</t>
    </rPh>
    <rPh sb="19" eb="21">
      <t>じしゅ</t>
    </rPh>
    <rPh sb="21" eb="23">
      <t>けんさ</t>
    </rPh>
    <rPh sb="23" eb="24">
      <t>とう</t>
    </rPh>
    <rPh sb="26" eb="27">
      <t>うつ</t>
    </rPh>
    <rPh sb="36" eb="38">
      <t>ばあい</t>
    </rPh>
    <rPh sb="40" eb="42">
      <t>ちんたい</t>
    </rPh>
    <rPh sb="42" eb="44">
      <t>けいやく</t>
    </rPh>
    <rPh sb="50" eb="51">
      <t>しめ</t>
    </rPh>
    <rPh sb="52" eb="54">
      <t>ちんたい</t>
    </rPh>
    <rPh sb="54" eb="57">
      <t>けいやくしょ</t>
    </rPh>
    <rPh sb="58" eb="59">
      <t>うつ</t>
    </rPh>
    <rPh sb="61" eb="63">
      <t>てんぷ</t>
    </rPh>
    <phoneticPr fontId="3" type="Hiragana"/>
  </si>
  <si>
    <r>
      <t>　</t>
    </r>
    <r>
      <rPr>
        <sz val="14"/>
        <rFont val="游ゴシック"/>
        <family val="3"/>
        <charset val="128"/>
      </rPr>
      <t>①業務委託契約書の写し等契約実績がわかる資料</t>
    </r>
  </si>
  <si>
    <r>
      <t>無し</t>
    </r>
    <r>
      <rPr>
        <sz val="14"/>
        <rFont val="游ゴシック"/>
        <family val="3"/>
        <charset val="128"/>
      </rPr>
      <t xml:space="preserve">
　　※評価対象期間内に措置通知を受けた企業が合併等している場合は、合併等に係る契約書の写し等及び官報（合併等の公告）の写しを添付</t>
    </r>
    <rPh sb="27" eb="28">
      <t>とう</t>
    </rPh>
    <rPh sb="48" eb="49">
      <t>とう</t>
    </rPh>
    <rPh sb="56" eb="57">
      <t>とう</t>
    </rPh>
    <phoneticPr fontId="3" type="Hiragana"/>
  </si>
  <si>
    <r>
      <t>　</t>
    </r>
    <r>
      <rPr>
        <sz val="14"/>
        <rFont val="游ゴシック"/>
        <family val="3"/>
        <charset val="128"/>
      </rPr>
      <t>①コリンズの写し※登録されていない工事を記載する場合は、記載した工事の「現場代理人・主任（監理）技術者選任届」又は、その工事と配置予定技術者との技術的な関わりが判断できる資料（施工体系図等）を添付</t>
    </r>
    <rPh sb="7" eb="8">
      <t>ウツ</t>
    </rPh>
    <phoneticPr fontId="22"/>
  </si>
  <si>
    <r>
      <t>　</t>
    </r>
    <r>
      <rPr>
        <sz val="14"/>
        <rFont val="游ゴシック"/>
        <family val="3"/>
        <charset val="128"/>
      </rPr>
      <t>①工事成績評定点通知書の写し</t>
    </r>
    <rPh sb="2" eb="4">
      <t>コウジ</t>
    </rPh>
    <rPh sb="4" eb="6">
      <t>セイセキ</t>
    </rPh>
    <rPh sb="6" eb="8">
      <t>ヒョウテイ</t>
    </rPh>
    <rPh sb="8" eb="9">
      <t>テン</t>
    </rPh>
    <rPh sb="9" eb="12">
      <t>ツウチショ</t>
    </rPh>
    <rPh sb="13" eb="14">
      <t>ウツ</t>
    </rPh>
    <phoneticPr fontId="22"/>
  </si>
  <si>
    <r>
      <t>　</t>
    </r>
    <r>
      <rPr>
        <sz val="14"/>
        <rFont val="游ゴシック"/>
        <family val="3"/>
        <charset val="128"/>
      </rPr>
      <t>②コリンズの写し　※登録されていない工事を記載する場合は、当該工事に従事していたことを証明する資料を添付</t>
    </r>
    <phoneticPr fontId="3" type="Hiragana"/>
  </si>
  <si>
    <r>
      <t>　</t>
    </r>
    <r>
      <rPr>
        <sz val="14"/>
        <rFont val="游ゴシック"/>
        <family val="3"/>
        <charset val="128"/>
      </rPr>
      <t>①学習履歴を証明する評価対象期間１年以内の証明書の写し（各団体が発行する継続教育証明書があるものに限定）</t>
    </r>
    <r>
      <rPr>
        <sz val="14"/>
        <rFont val="游ゴシック"/>
        <family val="3"/>
        <scheme val="minor"/>
      </rPr>
      <t xml:space="preserve">
　※１年を超える証明書を添付する場合は、評価対象期間１年以内の取得状況が分かる　証明書を併せて添付する。</t>
    </r>
    <rPh sb="2" eb="4">
      <t>ガクシュウ</t>
    </rPh>
    <rPh sb="4" eb="6">
      <t>リレキ</t>
    </rPh>
    <rPh sb="7" eb="9">
      <t>ショウメイ</t>
    </rPh>
    <rPh sb="11" eb="13">
      <t>ヒョウカ</t>
    </rPh>
    <rPh sb="13" eb="15">
      <t>タイショウ</t>
    </rPh>
    <rPh sb="15" eb="17">
      <t>キカン</t>
    </rPh>
    <rPh sb="18" eb="19">
      <t>ネン</t>
    </rPh>
    <rPh sb="19" eb="21">
      <t>イナイ</t>
    </rPh>
    <rPh sb="22" eb="25">
      <t>ショウメイショ</t>
    </rPh>
    <rPh sb="26" eb="27">
      <t>ウツ</t>
    </rPh>
    <rPh sb="29" eb="32">
      <t>カクダンタイ</t>
    </rPh>
    <rPh sb="33" eb="35">
      <t>ハッコウ</t>
    </rPh>
    <rPh sb="37" eb="39">
      <t>ケイゾク</t>
    </rPh>
    <rPh sb="39" eb="41">
      <t>キョウイク</t>
    </rPh>
    <rPh sb="41" eb="44">
      <t>ショウメイショ</t>
    </rPh>
    <rPh sb="50" eb="52">
      <t>ゲンテイ</t>
    </rPh>
    <phoneticPr fontId="22"/>
  </si>
  <si>
    <r>
      <t>　</t>
    </r>
    <r>
      <rPr>
        <sz val="14"/>
        <rFont val="游ゴシック"/>
        <family val="3"/>
        <charset val="128"/>
      </rPr>
      <t>①資格を証明する書類の写し</t>
    </r>
    <rPh sb="2" eb="4">
      <t>シカク</t>
    </rPh>
    <rPh sb="5" eb="7">
      <t>ショウメイ</t>
    </rPh>
    <rPh sb="9" eb="11">
      <t>ショルイ</t>
    </rPh>
    <rPh sb="12" eb="13">
      <t>ウツ</t>
    </rPh>
    <phoneticPr fontId="22"/>
  </si>
  <si>
    <r>
      <rPr>
        <sz val="12"/>
        <rFont val="明朝"/>
        <family val="1"/>
      </rPr>
      <t>（１）社員への支払い賃金の総額で評価する場合</t>
    </r>
    <r>
      <rPr>
        <u/>
        <sz val="12"/>
        <rFont val="明朝"/>
      </rPr>
      <t>※合併等に限る</t>
    </r>
    <rPh sb="23" eb="25">
      <t>ガッペイ</t>
    </rPh>
    <rPh sb="25" eb="26">
      <t>トウ</t>
    </rPh>
    <rPh sb="27" eb="28">
      <t>カギ</t>
    </rPh>
    <phoneticPr fontId="3"/>
  </si>
  <si>
    <r>
      <t>(2)</t>
    </r>
    <r>
      <rPr>
        <u/>
        <sz val="7"/>
        <rFont val="ＭＳ Ｐ明朝"/>
        <family val="1"/>
        <charset val="128"/>
      </rPr>
      <t>､</t>
    </r>
    <r>
      <rPr>
        <u/>
        <sz val="7"/>
        <rFont val="Times New Roman"/>
        <family val="1"/>
      </rPr>
      <t>(4)</t>
    </r>
    <r>
      <rPr>
        <u/>
        <sz val="7"/>
        <rFont val="ＭＳ 明朝"/>
        <family val="1"/>
        <charset val="128"/>
      </rPr>
      <t>の場合は同値</t>
    </r>
    <rPh sb="8" eb="10">
      <t>バアイ</t>
    </rPh>
    <rPh sb="11" eb="13">
      <t>ドウチ</t>
    </rPh>
    <phoneticPr fontId="3"/>
  </si>
  <si>
    <r>
      <t>（</t>
    </r>
    <r>
      <rPr>
        <b/>
        <sz val="12"/>
        <rFont val="ＭＳ Ｐゴシック"/>
        <family val="3"/>
        <charset val="128"/>
      </rPr>
      <t>技術提案様式）</t>
    </r>
    <rPh sb="1" eb="3">
      <t>ギジュツ</t>
    </rPh>
    <rPh sb="3" eb="5">
      <t>テイアン</t>
    </rPh>
    <rPh sb="5" eb="7">
      <t>ヨウシキ</t>
    </rPh>
    <phoneticPr fontId="3"/>
  </si>
  <si>
    <t>a：「パートナーシップ構築宣言の公表」有り</t>
  </si>
  <si>
    <t>a：新卒者又は離職者の２名以上の雇用実績がある</t>
    <rPh sb="2" eb="5">
      <t>シンソツシャ</t>
    </rPh>
    <rPh sb="5" eb="6">
      <t>マタ</t>
    </rPh>
    <rPh sb="7" eb="10">
      <t>リショクシャ</t>
    </rPh>
    <rPh sb="12" eb="13">
      <t>メイ</t>
    </rPh>
    <rPh sb="13" eb="15">
      <t>イジョウ</t>
    </rPh>
    <rPh sb="16" eb="18">
      <t>コヨウ</t>
    </rPh>
    <rPh sb="18" eb="20">
      <t>ジッセキ</t>
    </rPh>
    <phoneticPr fontId="22"/>
  </si>
  <si>
    <t>b：新卒者又は離職者の１名の雇用実績がある</t>
    <rPh sb="2" eb="5">
      <t>シンソツシャ</t>
    </rPh>
    <rPh sb="5" eb="6">
      <t>マタ</t>
    </rPh>
    <rPh sb="7" eb="10">
      <t>リショクシャ</t>
    </rPh>
    <rPh sb="12" eb="13">
      <t>メイ</t>
    </rPh>
    <rPh sb="14" eb="16">
      <t>コヨウ</t>
    </rPh>
    <rPh sb="16" eb="18">
      <t>ジッセキ</t>
    </rPh>
    <phoneticPr fontId="22"/>
  </si>
  <si>
    <t>a：新卒者又は離職者の２名以上の雇用実績がある</t>
    <phoneticPr fontId="22"/>
  </si>
  <si>
    <t>b：新卒者又は離職者の１名の雇用実績がある</t>
    <phoneticPr fontId="22"/>
  </si>
  <si>
    <t>１級土木施工管理技士</t>
    <phoneticPr fontId="52"/>
  </si>
  <si>
    <t>●●建設株式会社</t>
    <rPh sb="2" eb="4">
      <t>ケンセツ</t>
    </rPh>
    <rPh sb="4" eb="6">
      <t>カブシキ</t>
    </rPh>
    <rPh sb="6" eb="8">
      <t>カイシャ</t>
    </rPh>
    <phoneticPr fontId="52"/>
  </si>
  <si>
    <r>
      <t>措置の種類</t>
    </r>
    <r>
      <rPr>
        <sz val="14"/>
        <rFont val="ＭＳ Ｐ明朝"/>
        <family val="1"/>
        <charset val="128"/>
      </rPr>
      <t>【選択】</t>
    </r>
    <phoneticPr fontId="52"/>
  </si>
  <si>
    <r>
      <t>契約工期</t>
    </r>
    <r>
      <rPr>
        <sz val="14"/>
        <rFont val="ＭＳ Ｐ明朝"/>
        <family val="1"/>
        <charset val="128"/>
      </rPr>
      <t>【入力】
（入力例：Ｒ○.5.1～Ｒ○.3.31）</t>
    </r>
    <rPh sb="0" eb="2">
      <t>ケイヤク</t>
    </rPh>
    <rPh sb="2" eb="4">
      <t>コウキ</t>
    </rPh>
    <rPh sb="10" eb="13">
      <t>ニュウリョクレイ</t>
    </rPh>
    <phoneticPr fontId="3"/>
  </si>
  <si>
    <r>
      <t>企業平均評定点</t>
    </r>
    <r>
      <rPr>
        <sz val="14"/>
        <rFont val="ＭＳ Ｐ明朝"/>
        <family val="1"/>
        <charset val="128"/>
      </rPr>
      <t>【入力】
県発注工事の成績評定点の平均点</t>
    </r>
    <rPh sb="0" eb="2">
      <t>キギョウ</t>
    </rPh>
    <rPh sb="2" eb="4">
      <t>ヘイキン</t>
    </rPh>
    <rPh sb="4" eb="6">
      <t>ヒョウテイ</t>
    </rPh>
    <rPh sb="6" eb="7">
      <t>テン</t>
    </rPh>
    <rPh sb="8" eb="10">
      <t>ニュウリョク</t>
    </rPh>
    <rPh sb="12" eb="13">
      <t>ケン</t>
    </rPh>
    <rPh sb="13" eb="15">
      <t>ハッチュウ</t>
    </rPh>
    <rPh sb="15" eb="17">
      <t>コウジ</t>
    </rPh>
    <rPh sb="18" eb="20">
      <t>セイセキ</t>
    </rPh>
    <rPh sb="20" eb="22">
      <t>ヒョウテイ</t>
    </rPh>
    <rPh sb="22" eb="23">
      <t>テン</t>
    </rPh>
    <rPh sb="24" eb="27">
      <t>ヘイキンテン</t>
    </rPh>
    <phoneticPr fontId="22"/>
  </si>
  <si>
    <r>
      <t>受賞年度</t>
    </r>
    <r>
      <rPr>
        <sz val="14"/>
        <rFont val="ＭＳ Ｐ明朝"/>
        <family val="1"/>
        <charset val="128"/>
      </rPr>
      <t>【入力】
受賞した表彰実績</t>
    </r>
    <rPh sb="0" eb="2">
      <t>ジュショウ</t>
    </rPh>
    <rPh sb="2" eb="4">
      <t>ネンド</t>
    </rPh>
    <rPh sb="5" eb="7">
      <t>ニュウリョク</t>
    </rPh>
    <rPh sb="9" eb="11">
      <t>ジュショウ</t>
    </rPh>
    <rPh sb="13" eb="15">
      <t>ヒョウショウ</t>
    </rPh>
    <rPh sb="15" eb="17">
      <t>ジッセキ</t>
    </rPh>
    <phoneticPr fontId="22"/>
  </si>
  <si>
    <r>
      <t xml:space="preserve">災害協定に基づく応急対策業務の活動実績
</t>
    </r>
    <r>
      <rPr>
        <sz val="14"/>
        <rFont val="ＭＳ Ｐ明朝"/>
        <family val="1"/>
        <charset val="128"/>
      </rPr>
      <t>【選択】</t>
    </r>
    <phoneticPr fontId="52"/>
  </si>
  <si>
    <t>職業体験等実施について評価</t>
    <rPh sb="5" eb="7">
      <t>ジッシ</t>
    </rPh>
    <rPh sb="11" eb="13">
      <t>ヒョウカ</t>
    </rPh>
    <phoneticPr fontId="3"/>
  </si>
  <si>
    <t>ＩＣＴ活用工事の実施証明書がある場合に評価</t>
    <rPh sb="5" eb="7">
      <t>コウジ</t>
    </rPh>
    <rPh sb="8" eb="10">
      <t>ジッシ</t>
    </rPh>
    <phoneticPr fontId="22"/>
  </si>
  <si>
    <t>週休２日制工事の実施証明書がある場合に評価</t>
    <rPh sb="0" eb="2">
      <t>シュウキュウ</t>
    </rPh>
    <rPh sb="3" eb="5">
      <t>ヒセイ</t>
    </rPh>
    <rPh sb="5" eb="7">
      <t>コウジ</t>
    </rPh>
    <rPh sb="8" eb="10">
      <t>ジッシ</t>
    </rPh>
    <phoneticPr fontId="22"/>
  </si>
  <si>
    <t>女性技術者活躍工事の実施証明書がある場合に評価</t>
    <rPh sb="0" eb="2">
      <t>ジョセイ</t>
    </rPh>
    <rPh sb="2" eb="5">
      <t>ギジュツシャ</t>
    </rPh>
    <rPh sb="5" eb="7">
      <t>カツヤク</t>
    </rPh>
    <rPh sb="7" eb="9">
      <t>コウジ</t>
    </rPh>
    <rPh sb="10" eb="12">
      <t>ジッシ</t>
    </rPh>
    <phoneticPr fontId="22"/>
  </si>
  <si>
    <r>
      <t>契約工期</t>
    </r>
    <r>
      <rPr>
        <sz val="14"/>
        <rFont val="ＭＳ Ｐ明朝"/>
        <family val="1"/>
        <charset val="128"/>
      </rPr>
      <t>【入力】
（入力例：Ｒ○.4.1～Ｒ○.3.31）</t>
    </r>
    <rPh sb="0" eb="2">
      <t>ケイヤク</t>
    </rPh>
    <rPh sb="2" eb="4">
      <t>コウキ</t>
    </rPh>
    <rPh sb="10" eb="13">
      <t>ニュウリョクレイ</t>
    </rPh>
    <phoneticPr fontId="3"/>
  </si>
  <si>
    <t>技術者の最高評定点【入力】</t>
    <rPh sb="0" eb="3">
      <t>ギジュツシャ</t>
    </rPh>
    <rPh sb="4" eb="6">
      <t>サイコウ</t>
    </rPh>
    <rPh sb="6" eb="8">
      <t>ヒョウテイ</t>
    </rPh>
    <rPh sb="8" eb="9">
      <t>テン</t>
    </rPh>
    <phoneticPr fontId="22"/>
  </si>
  <si>
    <r>
      <t>加盟している継続教育の団体名</t>
    </r>
    <r>
      <rPr>
        <sz val="14"/>
        <rFont val="ＭＳ Ｐ明朝"/>
        <family val="1"/>
        <charset val="128"/>
      </rPr>
      <t>【入力】</t>
    </r>
    <rPh sb="0" eb="2">
      <t>カメイ</t>
    </rPh>
    <rPh sb="6" eb="8">
      <t>ケイゾク</t>
    </rPh>
    <rPh sb="8" eb="10">
      <t>キョウイク</t>
    </rPh>
    <rPh sb="11" eb="14">
      <t>ダンタイメイ</t>
    </rPh>
    <phoneticPr fontId="3"/>
  </si>
  <si>
    <t>プレストレストコンクリート技士を有する</t>
    <phoneticPr fontId="52"/>
  </si>
  <si>
    <t>コンクリート診断士を有する</t>
    <phoneticPr fontId="52"/>
  </si>
  <si>
    <t>一級構造物診断士を有する</t>
    <phoneticPr fontId="52"/>
  </si>
  <si>
    <t>土木鋼構造診断士を有する</t>
    <phoneticPr fontId="52"/>
  </si>
  <si>
    <t>コンクリート技士を有する</t>
    <phoneticPr fontId="52"/>
  </si>
  <si>
    <t>一級舗装施工管理技術者を有する</t>
    <phoneticPr fontId="52"/>
  </si>
  <si>
    <t>のり面施工管理技術者を有する</t>
    <phoneticPr fontId="52"/>
  </si>
  <si>
    <t>地すべり防止工事士を有する</t>
    <phoneticPr fontId="52"/>
  </si>
  <si>
    <t>構造設計一級建築士を有する</t>
    <phoneticPr fontId="52"/>
  </si>
  <si>
    <t>建築設備士を有する</t>
    <phoneticPr fontId="52"/>
  </si>
  <si>
    <t>農業水利施設機能総合診断士を有する</t>
    <phoneticPr fontId="52"/>
  </si>
  <si>
    <t>実績等評価項目の配点</t>
    <rPh sb="0" eb="7">
      <t>ジッセキトウヒョウカコウモク</t>
    </rPh>
    <rPh sb="8" eb="10">
      <t>ハイテン</t>
    </rPh>
    <phoneticPr fontId="22"/>
  </si>
  <si>
    <r>
      <rPr>
        <sz val="12"/>
        <rFont val="ＭＳ 明朝"/>
        <family val="1"/>
        <charset val="128"/>
      </rPr>
      <t>私は、</t>
    </r>
    <r>
      <rPr>
        <sz val="12"/>
        <rFont val="Segoe UI Symbol"/>
        <family val="1"/>
      </rPr>
      <t>●●</t>
    </r>
    <r>
      <rPr>
        <sz val="12"/>
        <rFont val="ＭＳ 明朝"/>
        <family val="1"/>
        <charset val="128"/>
      </rPr>
      <t>株式会社が、令和</t>
    </r>
    <r>
      <rPr>
        <sz val="12"/>
        <rFont val="Times New Roman"/>
        <family val="1"/>
      </rPr>
      <t>X+1</t>
    </r>
    <r>
      <rPr>
        <sz val="12"/>
        <rFont val="ＭＳ 明朝"/>
        <family val="1"/>
        <charset val="128"/>
      </rPr>
      <t>年（令和</t>
    </r>
    <r>
      <rPr>
        <sz val="12"/>
        <rFont val="Times New Roman"/>
        <family val="1"/>
      </rPr>
      <t>X+1</t>
    </r>
    <r>
      <rPr>
        <sz val="12"/>
        <rFont val="ＭＳ 明朝"/>
        <family val="1"/>
        <charset val="128"/>
      </rPr>
      <t>年１月１日から令和</t>
    </r>
    <r>
      <rPr>
        <sz val="12"/>
        <rFont val="Times New Roman"/>
        <family val="1"/>
      </rPr>
      <t>X+1</t>
    </r>
    <r>
      <rPr>
        <sz val="12"/>
        <rFont val="ＭＳ 明朝"/>
        <family val="1"/>
        <charset val="128"/>
      </rPr>
      <t>年１２月３１日まで）において、前年（令和</t>
    </r>
    <r>
      <rPr>
        <sz val="12"/>
        <rFont val="Times New Roman"/>
        <family val="1"/>
      </rPr>
      <t>X</t>
    </r>
    <r>
      <rPr>
        <sz val="12"/>
        <rFont val="ＭＳ 明朝"/>
        <family val="1"/>
        <charset val="128"/>
      </rPr>
      <t>年）と比較し、賃上げを実施したことを下表により確認いたしました。</t>
    </r>
    <rPh sb="50" eb="52">
      <t>ゼンネン</t>
    </rPh>
    <rPh sb="53" eb="55">
      <t>レイワ</t>
    </rPh>
    <rPh sb="56" eb="57">
      <t>ネン</t>
    </rPh>
    <rPh sb="59" eb="61">
      <t>ヒカク</t>
    </rPh>
    <rPh sb="74" eb="76">
      <t>カヒョウ</t>
    </rPh>
    <phoneticPr fontId="3"/>
  </si>
  <si>
    <r>
      <rPr>
        <sz val="11"/>
        <rFont val="ＭＳ 明朝"/>
        <family val="1"/>
        <charset val="128"/>
      </rPr>
      <t>令和</t>
    </r>
    <r>
      <rPr>
        <sz val="11"/>
        <rFont val="Times New Roman"/>
        <family val="1"/>
      </rPr>
      <t>X</t>
    </r>
    <r>
      <rPr>
        <sz val="11"/>
        <rFont val="ＭＳ 明朝"/>
        <family val="1"/>
        <charset val="128"/>
      </rPr>
      <t>年
（前年）</t>
    </r>
    <phoneticPr fontId="3"/>
  </si>
  <si>
    <r>
      <rPr>
        <sz val="11"/>
        <rFont val="ＭＳ 明朝"/>
        <family val="1"/>
        <charset val="128"/>
      </rPr>
      <t>令和</t>
    </r>
    <r>
      <rPr>
        <sz val="11"/>
        <rFont val="Times New Roman"/>
        <family val="1"/>
      </rPr>
      <t>X+1</t>
    </r>
    <r>
      <rPr>
        <sz val="11"/>
        <rFont val="ＭＳ 明朝"/>
        <family val="1"/>
        <charset val="128"/>
      </rPr>
      <t>年
（当該年）</t>
    </r>
    <phoneticPr fontId="3"/>
  </si>
  <si>
    <t>建築物解体専用機、アタッチメントの所有がある場合に評価。</t>
    <rPh sb="0" eb="3">
      <t>ケンチクブツ</t>
    </rPh>
    <rPh sb="3" eb="5">
      <t>カイタイ</t>
    </rPh>
    <rPh sb="5" eb="7">
      <t>センヨウ</t>
    </rPh>
    <rPh sb="7" eb="8">
      <t>キ</t>
    </rPh>
    <rPh sb="17" eb="19">
      <t>ショユウ</t>
    </rPh>
    <phoneticPr fontId="3"/>
  </si>
  <si>
    <t>４．
企業の適切な就労環境への取組</t>
    <rPh sb="9" eb="11">
      <t>シュウロウ</t>
    </rPh>
    <rPh sb="11" eb="13">
      <t>カンキョウ</t>
    </rPh>
    <phoneticPr fontId="3"/>
  </si>
  <si>
    <t>a：「監理技術者」、「主任技術者」、「専任補助者」又は「現場代理人」として従事した同種工事の施工実績がある</t>
  </si>
  <si>
    <t>秋田県女性活躍・両立支援企業表彰</t>
    <phoneticPr fontId="3"/>
  </si>
  <si>
    <r>
      <rPr>
        <b/>
        <sz val="14"/>
        <color rgb="FFFF0000"/>
        <rFont val="ＭＳ Ｐ明朝"/>
        <family val="1"/>
        <charset val="128"/>
      </rPr>
      <t>評価対象技術者の氏名</t>
    </r>
    <r>
      <rPr>
        <sz val="14"/>
        <rFont val="ＭＳ Ｐ明朝"/>
        <family val="1"/>
      </rPr>
      <t>【入力】</t>
    </r>
    <r>
      <rPr>
        <b/>
        <u/>
        <sz val="14"/>
        <rFont val="ＭＳ Ｐ明朝"/>
        <family val="1"/>
        <charset val="128"/>
      </rPr>
      <t xml:space="preserve">（複数申請の場合は評価の低い者１名のみ）
</t>
    </r>
    <r>
      <rPr>
        <sz val="14"/>
        <rFont val="ＭＳ Ｐ明朝"/>
        <family val="1"/>
        <charset val="128"/>
      </rPr>
      <t>※専任補助者を配置する場合、専任補助者の氏名を記載</t>
    </r>
    <rPh sb="0" eb="2">
      <t>ヒョウカ</t>
    </rPh>
    <rPh sb="2" eb="4">
      <t>タイショウ</t>
    </rPh>
    <rPh sb="15" eb="17">
      <t>フクスウ</t>
    </rPh>
    <rPh sb="17" eb="19">
      <t>シンセイ</t>
    </rPh>
    <rPh sb="20" eb="22">
      <t>バアイ</t>
    </rPh>
    <rPh sb="23" eb="25">
      <t>ヒョウカ</t>
    </rPh>
    <rPh sb="26" eb="27">
      <t>ヒク</t>
    </rPh>
    <rPh sb="28" eb="29">
      <t>モノ</t>
    </rPh>
    <rPh sb="30" eb="31">
      <t>メイ</t>
    </rPh>
    <phoneticPr fontId="22"/>
  </si>
  <si>
    <t>07-ZZ51-●●　●●工事</t>
    <rPh sb="13" eb="15">
      <t>コウジ</t>
    </rPh>
    <phoneticPr fontId="52"/>
  </si>
  <si>
    <r>
      <rPr>
        <sz val="12"/>
        <rFont val="ＭＳ 明朝"/>
        <family val="1"/>
        <charset val="128"/>
      </rPr>
      <t>私は、</t>
    </r>
    <r>
      <rPr>
        <sz val="12"/>
        <rFont val="Segoe UI Symbol"/>
        <family val="1"/>
      </rPr>
      <t>●●</t>
    </r>
    <r>
      <rPr>
        <sz val="12"/>
        <rFont val="ＭＳ 明朝"/>
        <family val="1"/>
        <charset val="128"/>
      </rPr>
      <t>株式会社が、令和５年（令和５年１月１日から令和５年１２月３１日まで）において、前年（令和４年）と比較し、賃上げを実施したことを下表により確認いたしました。</t>
    </r>
    <rPh sb="44" eb="46">
      <t>ゼンネン</t>
    </rPh>
    <rPh sb="47" eb="49">
      <t>レイワ</t>
    </rPh>
    <rPh sb="50" eb="51">
      <t>ネン</t>
    </rPh>
    <rPh sb="53" eb="55">
      <t>ヒカク</t>
    </rPh>
    <rPh sb="68" eb="70">
      <t>カヒョウ</t>
    </rPh>
    <phoneticPr fontId="3"/>
  </si>
  <si>
    <t>①工事実績情報システム（以下、コリンズという）の写し
　※登録されていない工事を記載（申請）する場合は、請負契約書及びその工事内容が分かる資料（設計図書等の写し）と検査結果通知書等で工事完成年月日が確認できる資料の写しを添付（金抜き設計書、設計図面、特記仕様書等で工事内容が確認出来る資料の写し）</t>
    <rPh sb="12" eb="14">
      <t>イカ</t>
    </rPh>
    <rPh sb="29" eb="31">
      <t>トウロク</t>
    </rPh>
    <rPh sb="37" eb="39">
      <t>コウジ</t>
    </rPh>
    <rPh sb="40" eb="42">
      <t>キサイ</t>
    </rPh>
    <rPh sb="43" eb="45">
      <t>シンセイ</t>
    </rPh>
    <rPh sb="48" eb="50">
      <t>バアイ</t>
    </rPh>
    <rPh sb="52" eb="54">
      <t>ウケオイ</t>
    </rPh>
    <rPh sb="54" eb="57">
      <t>ケイヤクショ</t>
    </rPh>
    <rPh sb="57" eb="58">
      <t>オヨ</t>
    </rPh>
    <rPh sb="110" eb="112">
      <t>テンプ</t>
    </rPh>
    <rPh sb="113" eb="114">
      <t>キン</t>
    </rPh>
    <rPh sb="114" eb="115">
      <t>ヌ</t>
    </rPh>
    <rPh sb="116" eb="119">
      <t>セッケイショ</t>
    </rPh>
    <rPh sb="120" eb="122">
      <t>セッケイ</t>
    </rPh>
    <rPh sb="122" eb="124">
      <t>ズメン</t>
    </rPh>
    <rPh sb="125" eb="127">
      <t>トッキ</t>
    </rPh>
    <rPh sb="127" eb="130">
      <t>シヨウショ</t>
    </rPh>
    <rPh sb="130" eb="131">
      <t>トウ</t>
    </rPh>
    <rPh sb="132" eb="134">
      <t>コウジ</t>
    </rPh>
    <rPh sb="134" eb="136">
      <t>ナイヨウ</t>
    </rPh>
    <rPh sb="137" eb="139">
      <t>カクニン</t>
    </rPh>
    <rPh sb="139" eb="141">
      <t>デキ</t>
    </rPh>
    <rPh sb="142" eb="144">
      <t>シリョウ</t>
    </rPh>
    <rPh sb="145" eb="146">
      <t>ウツ</t>
    </rPh>
    <phoneticPr fontId="22"/>
  </si>
  <si>
    <t>　※共同企業体で施工したコリンズに登録されていない工事については、共同企業体協定書の写しを添付</t>
    <phoneticPr fontId="3" type="Hiragana"/>
  </si>
  <si>
    <r>
      <t>　※合併</t>
    </r>
    <r>
      <rPr>
        <sz val="14"/>
        <rFont val="游ゴシック"/>
        <family val="3"/>
        <charset val="128"/>
        <scheme val="minor"/>
      </rPr>
      <t>等以</t>
    </r>
    <r>
      <rPr>
        <sz val="14"/>
        <rFont val="游ゴシック"/>
        <family val="3"/>
        <scheme val="minor"/>
      </rPr>
      <t>前</t>
    </r>
    <r>
      <rPr>
        <sz val="14"/>
        <rFont val="游ゴシック"/>
        <family val="3"/>
        <charset val="128"/>
        <scheme val="minor"/>
      </rPr>
      <t>の</t>
    </r>
    <r>
      <rPr>
        <sz val="14"/>
        <rFont val="游ゴシック"/>
        <family val="3"/>
        <scheme val="minor"/>
      </rPr>
      <t>企業実績を申請する場合は、合併</t>
    </r>
    <r>
      <rPr>
        <sz val="14"/>
        <rFont val="游ゴシック"/>
        <family val="3"/>
        <charset val="128"/>
        <scheme val="minor"/>
      </rPr>
      <t>等に係る</t>
    </r>
    <r>
      <rPr>
        <sz val="14"/>
        <rFont val="游ゴシック"/>
        <family val="3"/>
        <scheme val="minor"/>
      </rPr>
      <t>契約書の写し</t>
    </r>
    <r>
      <rPr>
        <sz val="14"/>
        <rFont val="游ゴシック"/>
        <family val="3"/>
        <charset val="128"/>
        <scheme val="minor"/>
      </rPr>
      <t>等</t>
    </r>
    <r>
      <rPr>
        <sz val="14"/>
        <rFont val="游ゴシック"/>
        <family val="3"/>
        <scheme val="minor"/>
      </rPr>
      <t>及び官報（合併</t>
    </r>
    <r>
      <rPr>
        <sz val="14"/>
        <rFont val="游ゴシック"/>
        <family val="3"/>
        <charset val="128"/>
        <scheme val="minor"/>
      </rPr>
      <t>等</t>
    </r>
    <r>
      <rPr>
        <sz val="14"/>
        <rFont val="游ゴシック"/>
        <family val="3"/>
        <scheme val="minor"/>
      </rPr>
      <t>の公告）の写しを添付</t>
    </r>
    <rPh sb="4" eb="5">
      <t>とう</t>
    </rPh>
    <rPh sb="5" eb="7">
      <t>いぜん</t>
    </rPh>
    <rPh sb="23" eb="24">
      <t>とう</t>
    </rPh>
    <rPh sb="25" eb="26">
      <t>かか</t>
    </rPh>
    <rPh sb="33" eb="34">
      <t>とう</t>
    </rPh>
    <rPh sb="41" eb="42">
      <t>とう</t>
    </rPh>
    <phoneticPr fontId="3" type="Hiragana"/>
  </si>
  <si>
    <t>①表彰状の写し（白黒）</t>
    <rPh sb="1" eb="4">
      <t>ひょうしょうじょう</t>
    </rPh>
    <rPh sb="5" eb="6">
      <t>うつ</t>
    </rPh>
    <rPh sb="8" eb="10">
      <t>しろくろ</t>
    </rPh>
    <phoneticPr fontId="3" type="Hiragana"/>
  </si>
  <si>
    <t>　③雇用関係及び常勤性があることを確認できる直近の社会保険被保険者標準報酬決定通知書、雇用保険被保険者資格取得等確認通知書等の写し</t>
    <phoneticPr fontId="3" type="Hiragana"/>
  </si>
  <si>
    <r>
      <t>　②</t>
    </r>
    <r>
      <rPr>
        <sz val="14"/>
        <rFont val="游ゴシック"/>
        <family val="3"/>
        <charset val="128"/>
        <scheme val="minor"/>
      </rPr>
      <t>３月以上の</t>
    </r>
    <r>
      <rPr>
        <sz val="14"/>
        <rFont val="游ゴシック"/>
        <family val="3"/>
        <scheme val="minor"/>
      </rPr>
      <t>雇用関係及び常勤性があることを確認できる</t>
    </r>
    <r>
      <rPr>
        <sz val="14"/>
        <rFont val="游ゴシック"/>
        <family val="3"/>
        <charset val="128"/>
        <scheme val="minor"/>
      </rPr>
      <t>直近の社会保険被保険者標準報酬決定通知書、雇用保険被保険者資格取得等確認通知書等の写し</t>
    </r>
    <rPh sb="30" eb="32">
      <t>しゃかい</t>
    </rPh>
    <rPh sb="32" eb="34">
      <t>ほけん</t>
    </rPh>
    <phoneticPr fontId="3" type="Hiragana"/>
  </si>
  <si>
    <r>
      <t>無し</t>
    </r>
    <r>
      <rPr>
        <sz val="14"/>
        <rFont val="游ゴシック"/>
        <family val="3"/>
        <charset val="128"/>
      </rPr>
      <t>※若手技術者の現場代理人への配置又は女性技術者の配置で申請する場合は、配置技術者の氏名、生年月日及び性別を確認できる資料（直近の社会保険被保険者標準報酬決定通知書、雇用保険被保険者資格取得等確認通知書等の写し）を添付</t>
    </r>
    <rPh sb="0" eb="1">
      <t>ナ</t>
    </rPh>
    <rPh sb="9" eb="11">
      <t>ゲンバ</t>
    </rPh>
    <rPh sb="11" eb="14">
      <t>ダイリニン</t>
    </rPh>
    <rPh sb="16" eb="18">
      <t>ハイチ</t>
    </rPh>
    <rPh sb="29" eb="31">
      <t>シンセイ</t>
    </rPh>
    <rPh sb="33" eb="35">
      <t>バアイ</t>
    </rPh>
    <rPh sb="37" eb="39">
      <t>ハイチ</t>
    </rPh>
    <rPh sb="39" eb="41">
      <t>ギジュツ</t>
    </rPh>
    <rPh sb="41" eb="42">
      <t>シャ</t>
    </rPh>
    <rPh sb="43" eb="45">
      <t>シメイ</t>
    </rPh>
    <rPh sb="46" eb="48">
      <t>セイネン</t>
    </rPh>
    <rPh sb="48" eb="50">
      <t>ガッピ</t>
    </rPh>
    <rPh sb="50" eb="51">
      <t>オヨ</t>
    </rPh>
    <rPh sb="52" eb="54">
      <t>セイベツ</t>
    </rPh>
    <rPh sb="55" eb="57">
      <t>カクニン</t>
    </rPh>
    <rPh sb="60" eb="62">
      <t>シリョウ</t>
    </rPh>
    <rPh sb="108" eb="110">
      <t>テンプ</t>
    </rPh>
    <phoneticPr fontId="22"/>
  </si>
  <si>
    <r>
      <t>（総合評価落札方式【建設工事】「実績等評価項目」様式</t>
    </r>
    <r>
      <rPr>
        <sz val="20"/>
        <rFont val="ＭＳ Ｐ明朝"/>
        <family val="1"/>
        <charset val="128"/>
      </rPr>
      <t>）　</t>
    </r>
    <r>
      <rPr>
        <b/>
        <u/>
        <sz val="20"/>
        <color rgb="FFFF0000"/>
        <rFont val="ＭＳ Ｐ明朝"/>
        <family val="1"/>
        <charset val="128"/>
      </rPr>
      <t>R8.2.1以降適用</t>
    </r>
    <rPh sb="1" eb="3">
      <t>ソウゴウ</t>
    </rPh>
    <rPh sb="3" eb="5">
      <t>ヒョウカ</t>
    </rPh>
    <rPh sb="5" eb="7">
      <t>ラクサツ</t>
    </rPh>
    <rPh sb="7" eb="9">
      <t>ホウシキ</t>
    </rPh>
    <rPh sb="10" eb="12">
      <t>ケンセツ</t>
    </rPh>
    <rPh sb="12" eb="14">
      <t>コウジ</t>
    </rPh>
    <rPh sb="16" eb="18">
      <t>ジッセキ</t>
    </rPh>
    <rPh sb="18" eb="19">
      <t>トウ</t>
    </rPh>
    <rPh sb="19" eb="21">
      <t>ヒョウカ</t>
    </rPh>
    <rPh sb="21" eb="23">
      <t>コウモク</t>
    </rPh>
    <rPh sb="24" eb="26">
      <t>ヨウシキ</t>
    </rPh>
    <rPh sb="34" eb="36">
      <t>イコウ</t>
    </rPh>
    <rPh sb="36" eb="38">
      <t>テキヨウ</t>
    </rPh>
    <phoneticPr fontId="3"/>
  </si>
  <si>
    <r>
      <t>１．企業の同種工事の施工実績</t>
    </r>
    <r>
      <rPr>
        <sz val="14"/>
        <rFont val="ＭＳ Ｐ明朝"/>
        <family val="1"/>
        <charset val="128"/>
      </rPr>
      <t xml:space="preserve">
</t>
    </r>
    <r>
      <rPr>
        <u/>
        <sz val="14"/>
        <color theme="9" tint="-0.249977111117893"/>
        <rFont val="ＭＳ Ｐ明朝"/>
        <family val="1"/>
        <charset val="128"/>
      </rPr>
      <t>【手引き　P23～P24】</t>
    </r>
    <rPh sb="2" eb="4">
      <t>キギョウ</t>
    </rPh>
    <rPh sb="5" eb="7">
      <t>ドウシュ</t>
    </rPh>
    <rPh sb="7" eb="9">
      <t>コウジ</t>
    </rPh>
    <rPh sb="10" eb="12">
      <t>セコウ</t>
    </rPh>
    <rPh sb="12" eb="14">
      <t>ジッセキ</t>
    </rPh>
    <phoneticPr fontId="22"/>
  </si>
  <si>
    <r>
      <t xml:space="preserve">２．企業の同格付工種における工事成績評定点
</t>
    </r>
    <r>
      <rPr>
        <u/>
        <sz val="14"/>
        <color theme="9" tint="-0.249977111117893"/>
        <rFont val="ＭＳ Ｐ明朝"/>
        <family val="1"/>
        <charset val="128"/>
      </rPr>
      <t>【手引き　P25】</t>
    </r>
    <rPh sb="23" eb="25">
      <t>テビ</t>
    </rPh>
    <phoneticPr fontId="3"/>
  </si>
  <si>
    <r>
      <t xml:space="preserve">３．(Ⅰ)企業の優良工事表彰
</t>
    </r>
    <r>
      <rPr>
        <sz val="14"/>
        <color theme="9" tint="-0.249977111117893"/>
        <rFont val="ＭＳ Ｐ明朝"/>
        <family val="1"/>
        <charset val="128"/>
      </rPr>
      <t>【手引き　P26】</t>
    </r>
    <rPh sb="5" eb="7">
      <t>キギョウ</t>
    </rPh>
    <rPh sb="8" eb="10">
      <t>ユウリョウ</t>
    </rPh>
    <rPh sb="10" eb="12">
      <t>コウジ</t>
    </rPh>
    <rPh sb="12" eb="14">
      <t>ヒョウショウ</t>
    </rPh>
    <phoneticPr fontId="22"/>
  </si>
  <si>
    <r>
      <t xml:space="preserve">３．(Ⅱ)企業の優良工事表彰
</t>
    </r>
    <r>
      <rPr>
        <sz val="14"/>
        <color theme="9" tint="-0.249977111117893"/>
        <rFont val="ＭＳ Ｐ明朝"/>
        <family val="1"/>
        <charset val="128"/>
      </rPr>
      <t>【手引き　P27】</t>
    </r>
    <rPh sb="5" eb="7">
      <t>キギョウ</t>
    </rPh>
    <rPh sb="8" eb="10">
      <t>ユウリョウ</t>
    </rPh>
    <rPh sb="10" eb="12">
      <t>コウジ</t>
    </rPh>
    <rPh sb="12" eb="14">
      <t>ヒョウショウ</t>
    </rPh>
    <phoneticPr fontId="22"/>
  </si>
  <si>
    <r>
      <t>４－１．主たる営業所の所在</t>
    </r>
    <r>
      <rPr>
        <u/>
        <sz val="14"/>
        <color theme="9" tint="-0.249977111117893"/>
        <rFont val="ＭＳ Ｐ明朝"/>
        <family val="1"/>
        <charset val="128"/>
      </rPr>
      <t>【手引き　P28】</t>
    </r>
    <r>
      <rPr>
        <sz val="14"/>
        <rFont val="ＭＳ Ｐ明朝"/>
        <family val="1"/>
        <charset val="128"/>
      </rPr>
      <t xml:space="preserve">
</t>
    </r>
    <r>
      <rPr>
        <sz val="14"/>
        <color rgb="FFFF0000"/>
        <rFont val="ＭＳ Ｐ明朝"/>
        <family val="1"/>
        <charset val="128"/>
      </rPr>
      <t>【標準】※法面工事及び建築工事を除く</t>
    </r>
    <rPh sb="4" eb="5">
      <t>シュ</t>
    </rPh>
    <rPh sb="7" eb="10">
      <t>エイギョウショ</t>
    </rPh>
    <rPh sb="11" eb="13">
      <t>ショザイ</t>
    </rPh>
    <rPh sb="24" eb="26">
      <t>ヒョウジュン</t>
    </rPh>
    <rPh sb="28" eb="30">
      <t>ノリメン</t>
    </rPh>
    <rPh sb="30" eb="32">
      <t>コウジ</t>
    </rPh>
    <rPh sb="32" eb="33">
      <t>オヨ</t>
    </rPh>
    <rPh sb="34" eb="36">
      <t>ケンチク</t>
    </rPh>
    <rPh sb="36" eb="38">
      <t>コウジ</t>
    </rPh>
    <rPh sb="39" eb="40">
      <t>ノゾ</t>
    </rPh>
    <phoneticPr fontId="3"/>
  </si>
  <si>
    <r>
      <t>４－２．主たる営業所の所在</t>
    </r>
    <r>
      <rPr>
        <u/>
        <sz val="14"/>
        <color theme="9" tint="-0.249977111117893"/>
        <rFont val="ＭＳ Ｐ明朝"/>
        <family val="1"/>
        <charset val="128"/>
      </rPr>
      <t>【手引き　P29】</t>
    </r>
    <r>
      <rPr>
        <sz val="14"/>
        <rFont val="ＭＳ Ｐ明朝"/>
        <family val="1"/>
        <charset val="128"/>
      </rPr>
      <t xml:space="preserve">
</t>
    </r>
    <r>
      <rPr>
        <sz val="14"/>
        <color rgb="FFFF0000"/>
        <rFont val="ＭＳ Ｐ明朝"/>
        <family val="1"/>
        <charset val="128"/>
      </rPr>
      <t>【法面工事の場合のみ】</t>
    </r>
    <rPh sb="4" eb="5">
      <t>シュ</t>
    </rPh>
    <rPh sb="7" eb="10">
      <t>エイギョウショ</t>
    </rPh>
    <rPh sb="11" eb="13">
      <t>ショザイ</t>
    </rPh>
    <rPh sb="24" eb="26">
      <t>ノリメン</t>
    </rPh>
    <rPh sb="26" eb="28">
      <t>コウジ</t>
    </rPh>
    <rPh sb="29" eb="31">
      <t>バアイ</t>
    </rPh>
    <phoneticPr fontId="3"/>
  </si>
  <si>
    <r>
      <t>４－３．主たる営業所の所在</t>
    </r>
    <r>
      <rPr>
        <u/>
        <sz val="14"/>
        <color theme="9" tint="-0.249977111117893"/>
        <rFont val="ＭＳ Ｐ明朝"/>
        <family val="1"/>
        <charset val="128"/>
      </rPr>
      <t>【手引き　P30】</t>
    </r>
    <r>
      <rPr>
        <sz val="14"/>
        <rFont val="ＭＳ Ｐ明朝"/>
        <family val="1"/>
        <charset val="128"/>
      </rPr>
      <t xml:space="preserve">
</t>
    </r>
    <r>
      <rPr>
        <sz val="14"/>
        <color rgb="FFFF0000"/>
        <rFont val="ＭＳ Ｐ明朝"/>
        <family val="1"/>
        <charset val="128"/>
      </rPr>
      <t>【建築工事の場合のみ】</t>
    </r>
    <rPh sb="4" eb="5">
      <t>シュ</t>
    </rPh>
    <rPh sb="7" eb="10">
      <t>エイギョウショ</t>
    </rPh>
    <rPh sb="11" eb="13">
      <t>ショザイ</t>
    </rPh>
    <rPh sb="24" eb="26">
      <t>ケンチク</t>
    </rPh>
    <rPh sb="26" eb="28">
      <t>コウジ</t>
    </rPh>
    <rPh sb="29" eb="31">
      <t>バアイ</t>
    </rPh>
    <phoneticPr fontId="3"/>
  </si>
  <si>
    <r>
      <t xml:space="preserve">５．災害協定に基づく
活動実績
</t>
    </r>
    <r>
      <rPr>
        <sz val="14"/>
        <color theme="9" tint="-0.249977111117893"/>
        <rFont val="ＭＳ Ｐ明朝"/>
        <family val="1"/>
        <charset val="128"/>
      </rPr>
      <t>【手引き　P31】</t>
    </r>
    <phoneticPr fontId="52"/>
  </si>
  <si>
    <t>４．
主たる営業所の所在</t>
    <phoneticPr fontId="3"/>
  </si>
  <si>
    <t>５．
災害協定に基づく活動実績</t>
    <phoneticPr fontId="3"/>
  </si>
  <si>
    <t>６．企業の特定工事の受注実績　</t>
    <phoneticPr fontId="3"/>
  </si>
  <si>
    <t>f：上記以外</t>
    <phoneticPr fontId="3"/>
  </si>
  <si>
    <t>a：特定工事の受注実績が５件以上</t>
    <phoneticPr fontId="22"/>
  </si>
  <si>
    <t>b：特定工事の受注実績が４件</t>
    <rPh sb="13" eb="14">
      <t>ケン</t>
    </rPh>
    <phoneticPr fontId="22"/>
  </si>
  <si>
    <t>c：特定工事の受注実績が３件</t>
    <phoneticPr fontId="3"/>
  </si>
  <si>
    <t>d：特定工事の受注実績が２件</t>
    <phoneticPr fontId="3"/>
  </si>
  <si>
    <t>e：特定工事の受注実績が１件</t>
    <phoneticPr fontId="3"/>
  </si>
  <si>
    <r>
      <t xml:space="preserve">６．企業の特定工事の受注実績
</t>
    </r>
    <r>
      <rPr>
        <sz val="14"/>
        <color theme="9" tint="-0.249977111117893"/>
        <rFont val="ＭＳ Ｐ明朝"/>
        <family val="1"/>
        <charset val="128"/>
      </rPr>
      <t>【手引き　P32】</t>
    </r>
    <phoneticPr fontId="52"/>
  </si>
  <si>
    <t>b：特定工事の受注実績が４件</t>
    <phoneticPr fontId="22"/>
  </si>
  <si>
    <t>d：特定工事の受注実績が２件</t>
    <rPh sb="13" eb="14">
      <t>ケン</t>
    </rPh>
    <phoneticPr fontId="52"/>
  </si>
  <si>
    <t>e：特定工事の受注実績が１件</t>
    <phoneticPr fontId="52"/>
  </si>
  <si>
    <t>f：上記以外</t>
    <phoneticPr fontId="52"/>
  </si>
  <si>
    <r>
      <t>＜４件目＞　</t>
    </r>
    <r>
      <rPr>
        <b/>
        <sz val="14"/>
        <color rgb="FFFF0000"/>
        <rFont val="ＭＳ Ｐ明朝"/>
        <family val="1"/>
        <charset val="128"/>
      </rPr>
      <t>※登録が無い場合は、「該当無し」又は「－」を入力</t>
    </r>
    <rPh sb="2" eb="3">
      <t>ケン</t>
    </rPh>
    <rPh sb="3" eb="4">
      <t>メ</t>
    </rPh>
    <phoneticPr fontId="52"/>
  </si>
  <si>
    <r>
      <t>＜５件目＞　</t>
    </r>
    <r>
      <rPr>
        <b/>
        <sz val="14"/>
        <color rgb="FFFF0000"/>
        <rFont val="ＭＳ Ｐ明朝"/>
        <family val="1"/>
        <charset val="128"/>
      </rPr>
      <t>※登録が無い場合は、「該当無し」又は「－」を入力</t>
    </r>
    <rPh sb="2" eb="3">
      <t>ケン</t>
    </rPh>
    <rPh sb="3" eb="4">
      <t>メ</t>
    </rPh>
    <phoneticPr fontId="52"/>
  </si>
  <si>
    <t>c：特定工事の受注実績が３件</t>
    <phoneticPr fontId="52"/>
  </si>
  <si>
    <t>7．企業の雇用・女性活躍推進に向けた取組</t>
    <phoneticPr fontId="52"/>
  </si>
  <si>
    <r>
      <t xml:space="preserve">《評価項目①》
女性技術者の在籍
</t>
    </r>
    <r>
      <rPr>
        <sz val="14"/>
        <color theme="9" tint="-0.249977111117893"/>
        <rFont val="ＭＳ Ｐ明朝"/>
        <family val="1"/>
        <charset val="128"/>
      </rPr>
      <t>【手引きP33～P36】</t>
    </r>
    <rPh sb="1" eb="3">
      <t>ヒョウカ</t>
    </rPh>
    <rPh sb="3" eb="5">
      <t>コウモク</t>
    </rPh>
    <rPh sb="8" eb="10">
      <t>ジョセイ</t>
    </rPh>
    <rPh sb="10" eb="13">
      <t>ギジュツシャ</t>
    </rPh>
    <rPh sb="14" eb="16">
      <t>ザイセキ</t>
    </rPh>
    <phoneticPr fontId="3"/>
  </si>
  <si>
    <r>
      <t xml:space="preserve">《評価項目②》
新卒者又は離職者
の雇用実績
</t>
    </r>
    <r>
      <rPr>
        <sz val="14"/>
        <color theme="9" tint="-0.249977111117893"/>
        <rFont val="ＭＳ Ｐ明朝"/>
        <family val="1"/>
        <charset val="128"/>
      </rPr>
      <t>【手引きP33～P36】</t>
    </r>
    <phoneticPr fontId="52"/>
  </si>
  <si>
    <r>
      <t xml:space="preserve">《評価項目③》
ワークライフバラ
ンス企業認定等の
取得
</t>
    </r>
    <r>
      <rPr>
        <sz val="14"/>
        <color theme="9" tint="-0.249977111117893"/>
        <rFont val="ＭＳ Ｐ明朝"/>
        <family val="1"/>
        <charset val="128"/>
      </rPr>
      <t>【手引きP33～P36】</t>
    </r>
    <rPh sb="1" eb="3">
      <t>ヒョウカ</t>
    </rPh>
    <rPh sb="3" eb="5">
      <t>コウモク</t>
    </rPh>
    <phoneticPr fontId="3"/>
  </si>
  <si>
    <r>
      <t xml:space="preserve">《評価項目④》
職業体験等の実施
</t>
    </r>
    <r>
      <rPr>
        <sz val="14"/>
        <color theme="9" tint="-0.249977111117893"/>
        <rFont val="ＭＳ Ｐ明朝"/>
        <family val="1"/>
        <charset val="128"/>
      </rPr>
      <t>【手引きP33～P36】</t>
    </r>
    <phoneticPr fontId="52"/>
  </si>
  <si>
    <r>
      <t xml:space="preserve">８．モデル工事等への取組
</t>
    </r>
    <r>
      <rPr>
        <u/>
        <sz val="14"/>
        <color theme="9" tint="-0.249977111117893"/>
        <rFont val="ＭＳ Ｐ明朝"/>
        <family val="1"/>
        <charset val="128"/>
      </rPr>
      <t>【手引き　P37～P38】</t>
    </r>
    <rPh sb="5" eb="7">
      <t>コウジ</t>
    </rPh>
    <rPh sb="7" eb="8">
      <t>トウ</t>
    </rPh>
    <rPh sb="10" eb="12">
      <t>トリクミ</t>
    </rPh>
    <phoneticPr fontId="3"/>
  </si>
  <si>
    <r>
      <t xml:space="preserve">９．企業の賃金水準向上に向けた取組
</t>
    </r>
    <r>
      <rPr>
        <u/>
        <sz val="14"/>
        <color theme="9" tint="-0.249977111117893"/>
        <rFont val="ＭＳ Ｐ明朝"/>
        <family val="1"/>
        <charset val="128"/>
      </rPr>
      <t>【手引き　P45～P48】</t>
    </r>
    <phoneticPr fontId="52"/>
  </si>
  <si>
    <r>
      <t xml:space="preserve">１０．主要材料の製造・施行の管理体制（コンクリート又はアスファルト）
</t>
    </r>
    <r>
      <rPr>
        <u/>
        <sz val="14"/>
        <color theme="9" tint="-0.249977111117893"/>
        <rFont val="ＭＳ Ｐ明朝"/>
        <family val="1"/>
        <charset val="128"/>
      </rPr>
      <t>【手引き　P44～P45】</t>
    </r>
    <rPh sb="3" eb="5">
      <t>シュヨウ</t>
    </rPh>
    <rPh sb="5" eb="7">
      <t>ザイリョウ</t>
    </rPh>
    <rPh sb="8" eb="10">
      <t>セイゾウ</t>
    </rPh>
    <rPh sb="11" eb="13">
      <t>セコウ</t>
    </rPh>
    <rPh sb="14" eb="16">
      <t>カンリ</t>
    </rPh>
    <rPh sb="16" eb="18">
      <t>タイセイ</t>
    </rPh>
    <rPh sb="25" eb="26">
      <t>マタ</t>
    </rPh>
    <phoneticPr fontId="3"/>
  </si>
  <si>
    <r>
      <t xml:space="preserve">１１．船舶の所有状況
</t>
    </r>
    <r>
      <rPr>
        <u/>
        <sz val="14"/>
        <color theme="9" tint="-0.249977111117893"/>
        <rFont val="ＭＳ Ｐ明朝"/>
        <family val="1"/>
        <charset val="128"/>
      </rPr>
      <t>【手引き　P46】</t>
    </r>
    <rPh sb="3" eb="5">
      <t>センパク</t>
    </rPh>
    <rPh sb="6" eb="8">
      <t>ショユウ</t>
    </rPh>
    <rPh sb="8" eb="10">
      <t>ジョウキョウ</t>
    </rPh>
    <phoneticPr fontId="3"/>
  </si>
  <si>
    <r>
      <t xml:space="preserve">１２．舗装機械の所有状況
</t>
    </r>
    <r>
      <rPr>
        <u/>
        <sz val="14"/>
        <color theme="9" tint="-0.249977111117893"/>
        <rFont val="ＭＳ Ｐ明朝"/>
        <family val="1"/>
        <charset val="128"/>
      </rPr>
      <t>【手引き　P47】</t>
    </r>
    <rPh sb="3" eb="5">
      <t>ホソウ</t>
    </rPh>
    <rPh sb="5" eb="7">
      <t>キカイ</t>
    </rPh>
    <rPh sb="8" eb="10">
      <t>ショユウ</t>
    </rPh>
    <rPh sb="10" eb="12">
      <t>ジョウキョウ</t>
    </rPh>
    <phoneticPr fontId="3"/>
  </si>
  <si>
    <r>
      <t xml:space="preserve">１３．建築物解体機械の所有状況
</t>
    </r>
    <r>
      <rPr>
        <u/>
        <sz val="14"/>
        <color theme="9" tint="-0.249977111117893"/>
        <rFont val="ＭＳ Ｐ明朝"/>
        <family val="1"/>
        <charset val="128"/>
      </rPr>
      <t>【手引き　P48】</t>
    </r>
    <rPh sb="3" eb="6">
      <t>ケンチクブツ</t>
    </rPh>
    <rPh sb="6" eb="8">
      <t>カイタイ</t>
    </rPh>
    <rPh sb="8" eb="10">
      <t>キカイ</t>
    </rPh>
    <rPh sb="11" eb="13">
      <t>ショユウ</t>
    </rPh>
    <rPh sb="13" eb="15">
      <t>ジョウキョウ</t>
    </rPh>
    <phoneticPr fontId="3"/>
  </si>
  <si>
    <r>
      <t xml:space="preserve">１４．公共土木施設の維持管理業務の実績
</t>
    </r>
    <r>
      <rPr>
        <u/>
        <sz val="14"/>
        <color theme="9" tint="-0.249977111117893"/>
        <rFont val="ＭＳ Ｐ明朝"/>
        <family val="1"/>
        <charset val="128"/>
      </rPr>
      <t>【手引き　P49】</t>
    </r>
    <rPh sb="3" eb="5">
      <t>コウキョウ</t>
    </rPh>
    <rPh sb="5" eb="6">
      <t>ド</t>
    </rPh>
    <rPh sb="6" eb="7">
      <t>モク</t>
    </rPh>
    <rPh sb="7" eb="9">
      <t>シセツ</t>
    </rPh>
    <rPh sb="10" eb="12">
      <t>イジ</t>
    </rPh>
    <rPh sb="12" eb="14">
      <t>カンリ</t>
    </rPh>
    <rPh sb="14" eb="16">
      <t>ギョウム</t>
    </rPh>
    <rPh sb="17" eb="19">
      <t>ジッセキ</t>
    </rPh>
    <phoneticPr fontId="22"/>
  </si>
  <si>
    <r>
      <t xml:space="preserve">１５．低入札受注による警告、指名差し控え、指名停止
</t>
    </r>
    <r>
      <rPr>
        <u/>
        <sz val="14"/>
        <color theme="9" tint="-0.249977111117893"/>
        <rFont val="ＭＳ Ｐ明朝"/>
        <family val="1"/>
        <charset val="128"/>
      </rPr>
      <t>【手引き　P50】</t>
    </r>
    <phoneticPr fontId="52"/>
  </si>
  <si>
    <r>
      <t xml:space="preserve">１６．若手・女性技術者の育成
</t>
    </r>
    <r>
      <rPr>
        <u/>
        <sz val="14"/>
        <color theme="9" tint="-0.249977111117893"/>
        <rFont val="ＭＳ Ｐ明朝"/>
        <family val="1"/>
        <charset val="128"/>
      </rPr>
      <t>【手引きP51～P52】</t>
    </r>
    <rPh sb="6" eb="8">
      <t>ジョセイ</t>
    </rPh>
    <phoneticPr fontId="3"/>
  </si>
  <si>
    <r>
      <t>１７．配置予定技術者の同種工事の施工実績</t>
    </r>
    <r>
      <rPr>
        <b/>
        <u/>
        <sz val="14"/>
        <color rgb="FFFF0000"/>
        <rFont val="ＭＳ Ｐ明朝"/>
        <family val="1"/>
        <charset val="128"/>
      </rPr>
      <t>※監理技術者等</t>
    </r>
    <r>
      <rPr>
        <sz val="14"/>
        <rFont val="ＭＳ Ｐ明朝"/>
        <family val="1"/>
        <charset val="128"/>
      </rPr>
      <t xml:space="preserve">
</t>
    </r>
    <r>
      <rPr>
        <u/>
        <sz val="14"/>
        <color theme="9" tint="-0.249977111117893"/>
        <rFont val="ＭＳ Ｐ明朝"/>
        <family val="1"/>
        <charset val="128"/>
      </rPr>
      <t>【手引き　P53～P54】</t>
    </r>
    <rPh sb="3" eb="5">
      <t>ハイチ</t>
    </rPh>
    <rPh sb="5" eb="7">
      <t>ヨテイ</t>
    </rPh>
    <rPh sb="7" eb="10">
      <t>ギジュツシャ</t>
    </rPh>
    <rPh sb="11" eb="13">
      <t>ドウシュ</t>
    </rPh>
    <rPh sb="13" eb="15">
      <t>コウジ</t>
    </rPh>
    <rPh sb="16" eb="18">
      <t>セコウ</t>
    </rPh>
    <rPh sb="18" eb="20">
      <t>ジッセキ</t>
    </rPh>
    <rPh sb="26" eb="27">
      <t>トウ</t>
    </rPh>
    <phoneticPr fontId="22"/>
  </si>
  <si>
    <r>
      <t>１８．配置予定技術者の工事成績評定点</t>
    </r>
    <r>
      <rPr>
        <b/>
        <u/>
        <sz val="14"/>
        <color rgb="FFFF0000"/>
        <rFont val="ＭＳ Ｐ明朝"/>
        <family val="1"/>
        <charset val="128"/>
      </rPr>
      <t>※施工実績と同技術者を評価</t>
    </r>
    <r>
      <rPr>
        <u/>
        <sz val="14"/>
        <color theme="9" tint="-0.249977111117893"/>
        <rFont val="ＭＳ Ｐ明朝"/>
        <family val="1"/>
        <charset val="128"/>
      </rPr>
      <t xml:space="preserve">【手引き　P55～P56】
</t>
    </r>
    <phoneticPr fontId="52"/>
  </si>
  <si>
    <r>
      <t>１９．配置予定技術者の継続教育（ＣＰＤ）の取組</t>
    </r>
    <r>
      <rPr>
        <b/>
        <u/>
        <sz val="14"/>
        <color rgb="FFFF0000"/>
        <rFont val="ＭＳ Ｐ明朝"/>
        <family val="1"/>
        <charset val="128"/>
      </rPr>
      <t>※施工実績と同技術者を評価</t>
    </r>
    <r>
      <rPr>
        <u/>
        <sz val="14"/>
        <color theme="9" tint="-0.249977111117893"/>
        <rFont val="ＭＳ Ｐ明朝"/>
        <family val="1"/>
        <charset val="128"/>
      </rPr>
      <t>【手引き　P57～P58】</t>
    </r>
    <rPh sb="3" eb="5">
      <t>ハイチ</t>
    </rPh>
    <rPh sb="5" eb="7">
      <t>ヨテイ</t>
    </rPh>
    <rPh sb="7" eb="10">
      <t>ギジュツシャ</t>
    </rPh>
    <rPh sb="11" eb="13">
      <t>ケイゾク</t>
    </rPh>
    <rPh sb="13" eb="15">
      <t>キョウイク</t>
    </rPh>
    <rPh sb="21" eb="23">
      <t>トリクミ</t>
    </rPh>
    <phoneticPr fontId="3"/>
  </si>
  <si>
    <r>
      <t>２０．配置予定技術者の保有資格</t>
    </r>
    <r>
      <rPr>
        <b/>
        <u/>
        <sz val="14"/>
        <color rgb="FFFF0000"/>
        <rFont val="ＭＳ Ｐ明朝"/>
        <family val="1"/>
        <charset val="128"/>
      </rPr>
      <t>※施工実績と同技術者を評価</t>
    </r>
    <r>
      <rPr>
        <u/>
        <sz val="14"/>
        <color theme="9" tint="-0.249977111117893"/>
        <rFont val="ＭＳ Ｐ明朝"/>
        <family val="1"/>
        <charset val="128"/>
      </rPr>
      <t>【手引き　P59～P60】</t>
    </r>
    <rPh sb="3" eb="5">
      <t>ハイチ</t>
    </rPh>
    <rPh sb="5" eb="7">
      <t>ヨテイ</t>
    </rPh>
    <rPh sb="7" eb="10">
      <t>ギジュツシャ</t>
    </rPh>
    <rPh sb="11" eb="13">
      <t>ホユウ</t>
    </rPh>
    <rPh sb="13" eb="15">
      <t>シカク</t>
    </rPh>
    <rPh sb="29" eb="31">
      <t>テビ</t>
    </rPh>
    <phoneticPr fontId="3"/>
  </si>
  <si>
    <r>
      <t>２１．当該工事における登録基幹技能者等の配置</t>
    </r>
    <r>
      <rPr>
        <u/>
        <sz val="14"/>
        <color theme="9" tint="-0.249977111117893"/>
        <rFont val="ＭＳ Ｐ明朝"/>
        <family val="1"/>
        <charset val="128"/>
      </rPr>
      <t>【手引き　P61～P62】</t>
    </r>
    <rPh sb="3" eb="5">
      <t>トウガイ</t>
    </rPh>
    <rPh sb="5" eb="7">
      <t>コウジ</t>
    </rPh>
    <rPh sb="11" eb="13">
      <t>トウロク</t>
    </rPh>
    <rPh sb="13" eb="15">
      <t>キカン</t>
    </rPh>
    <rPh sb="15" eb="17">
      <t>ギノウ</t>
    </rPh>
    <rPh sb="17" eb="18">
      <t>シャ</t>
    </rPh>
    <rPh sb="18" eb="19">
      <t>トウ</t>
    </rPh>
    <rPh sb="20" eb="22">
      <t>ハイチ</t>
    </rPh>
    <rPh sb="23" eb="25">
      <t>テビ</t>
    </rPh>
    <phoneticPr fontId="3"/>
  </si>
  <si>
    <r>
      <t xml:space="preserve">８．
モデル工事等への取組
</t>
    </r>
    <r>
      <rPr>
        <u/>
        <sz val="16"/>
        <rFont val="ＭＳ Ｐゴシック"/>
        <family val="3"/>
        <charset val="128"/>
      </rPr>
      <t>女性技術者活躍工事の
実施証明書の有無</t>
    </r>
    <phoneticPr fontId="3"/>
  </si>
  <si>
    <t>９．
企業の賃金水準向上に向けた取組</t>
    <phoneticPr fontId="3"/>
  </si>
  <si>
    <t>a：【県内企業】全国平均超</t>
    <rPh sb="3" eb="5">
      <t>ケンナイ</t>
    </rPh>
    <rPh sb="5" eb="7">
      <t>キギョウ</t>
    </rPh>
    <rPh sb="8" eb="10">
      <t>ゼンコク</t>
    </rPh>
    <rPh sb="10" eb="12">
      <t>ヘイキン</t>
    </rPh>
    <rPh sb="12" eb="13">
      <t>チョウ</t>
    </rPh>
    <phoneticPr fontId="3"/>
  </si>
  <si>
    <t>b：【県内企業】上記以外</t>
    <rPh sb="3" eb="5">
      <t>ケンナイ</t>
    </rPh>
    <rPh sb="5" eb="7">
      <t>キギョウ</t>
    </rPh>
    <rPh sb="8" eb="10">
      <t>ジョウキ</t>
    </rPh>
    <rPh sb="10" eb="12">
      <t>イガイ</t>
    </rPh>
    <phoneticPr fontId="3"/>
  </si>
  <si>
    <t>a：【県内企業】全国平均超</t>
    <phoneticPr fontId="3"/>
  </si>
  <si>
    <t>b：【県内企業】上記以外</t>
    <phoneticPr fontId="52"/>
  </si>
  <si>
    <t>令和6年分一人当たり給与等支払額（全国平均）</t>
    <rPh sb="0" eb="2">
      <t>レイワ</t>
    </rPh>
    <rPh sb="3" eb="4">
      <t>ネン</t>
    </rPh>
    <rPh sb="4" eb="5">
      <t>ブン</t>
    </rPh>
    <rPh sb="5" eb="7">
      <t>ヒトリ</t>
    </rPh>
    <rPh sb="7" eb="8">
      <t>ア</t>
    </rPh>
    <rPh sb="10" eb="12">
      <t>キュウヨ</t>
    </rPh>
    <rPh sb="12" eb="13">
      <t>トウ</t>
    </rPh>
    <rPh sb="13" eb="15">
      <t>シハライ</t>
    </rPh>
    <rPh sb="15" eb="16">
      <t>ガク</t>
    </rPh>
    <rPh sb="17" eb="19">
      <t>ゼンコク</t>
    </rPh>
    <rPh sb="19" eb="21">
      <t>ヘイキン</t>
    </rPh>
    <phoneticPr fontId="52"/>
  </si>
  <si>
    <t>支払年</t>
    <rPh sb="0" eb="2">
      <t>シハライ</t>
    </rPh>
    <rPh sb="2" eb="3">
      <t>トシ</t>
    </rPh>
    <phoneticPr fontId="3"/>
  </si>
  <si>
    <t>06-XX10-ZZ
●●工事</t>
    <rPh sb="13" eb="15">
      <t>コウジ</t>
    </rPh>
    <phoneticPr fontId="3"/>
  </si>
  <si>
    <t>R7</t>
    <phoneticPr fontId="52"/>
  </si>
  <si>
    <t>公募対象：法面１億円以上「JV」＝「a：構成員のすべてがブロック内」</t>
    <rPh sb="8" eb="10">
      <t>オクエン</t>
    </rPh>
    <rPh sb="20" eb="23">
      <t>コウセイイン</t>
    </rPh>
    <rPh sb="32" eb="33">
      <t>ナイ</t>
    </rPh>
    <phoneticPr fontId="22"/>
  </si>
  <si>
    <t>公募対象：法面１億円以上「JV」＝「b：構成員の１者以上がブロック内」</t>
    <rPh sb="8" eb="10">
      <t>オクエン</t>
    </rPh>
    <rPh sb="20" eb="23">
      <t>コウセイイン</t>
    </rPh>
    <rPh sb="25" eb="26">
      <t>シャ</t>
    </rPh>
    <rPh sb="26" eb="28">
      <t>イジョウ</t>
    </rPh>
    <rPh sb="33" eb="34">
      <t>ナイ</t>
    </rPh>
    <phoneticPr fontId="22"/>
  </si>
  <si>
    <t>公募対象：法面１億円以上「JV」＝「c：構成員のすべてがブロック外」</t>
    <rPh sb="8" eb="10">
      <t>オクエン</t>
    </rPh>
    <rPh sb="20" eb="23">
      <t>コウセイイン</t>
    </rPh>
    <rPh sb="32" eb="33">
      <t>ガイ</t>
    </rPh>
    <phoneticPr fontId="22"/>
  </si>
  <si>
    <t>公募対象：法面１億円未満「単独」＝「a：同一管内に有り」</t>
    <rPh sb="8" eb="10">
      <t>オクエン</t>
    </rPh>
    <rPh sb="20" eb="22">
      <t>ドウイツ</t>
    </rPh>
    <rPh sb="22" eb="24">
      <t>カンナイ</t>
    </rPh>
    <rPh sb="25" eb="26">
      <t>ア</t>
    </rPh>
    <phoneticPr fontId="22"/>
  </si>
  <si>
    <t>公募対象：法面１億円未満「単独」＝「b：同一ブロック内に有り」</t>
    <rPh sb="8" eb="10">
      <t>オクエン</t>
    </rPh>
    <rPh sb="26" eb="27">
      <t>ナイ</t>
    </rPh>
    <rPh sb="28" eb="29">
      <t>ア</t>
    </rPh>
    <phoneticPr fontId="22"/>
  </si>
  <si>
    <t>公募対象：法面１億円未満「単独」＝「c：同一ブロック内に無し」</t>
    <rPh sb="8" eb="10">
      <t>オクエン</t>
    </rPh>
    <rPh sb="28" eb="29">
      <t>ナ</t>
    </rPh>
    <phoneticPr fontId="22"/>
  </si>
  <si>
    <r>
      <t>公募対象：法面１億円以上「JV」＝「</t>
    </r>
    <r>
      <rPr>
        <sz val="11"/>
        <rFont val="ＭＳ Ｐ明朝"/>
        <family val="1"/>
        <charset val="128"/>
      </rPr>
      <t>a：構成員のすべてがブロック内」</t>
    </r>
    <rPh sb="8" eb="10">
      <t>オクエン</t>
    </rPh>
    <rPh sb="20" eb="23">
      <t>コウセイイン</t>
    </rPh>
    <rPh sb="32" eb="33">
      <t>ナイ</t>
    </rPh>
    <phoneticPr fontId="22"/>
  </si>
  <si>
    <r>
      <t>公募対象：法面１億円以上「JV」＝「</t>
    </r>
    <r>
      <rPr>
        <sz val="11"/>
        <rFont val="ＭＳ Ｐ明朝"/>
        <family val="1"/>
        <charset val="128"/>
      </rPr>
      <t>b：構成員の１者以上がブロック内」</t>
    </r>
    <rPh sb="8" eb="10">
      <t>オクエン</t>
    </rPh>
    <rPh sb="20" eb="23">
      <t>コウセイイン</t>
    </rPh>
    <rPh sb="25" eb="26">
      <t>シャ</t>
    </rPh>
    <rPh sb="26" eb="28">
      <t>イジョウ</t>
    </rPh>
    <rPh sb="33" eb="34">
      <t>ナイ</t>
    </rPh>
    <phoneticPr fontId="22"/>
  </si>
  <si>
    <r>
      <t>公募対象：法面１億円以上「JV」＝「</t>
    </r>
    <r>
      <rPr>
        <sz val="11"/>
        <rFont val="ＭＳ Ｐ明朝"/>
        <family val="1"/>
        <charset val="128"/>
      </rPr>
      <t>c：構成員のすべてがブロック外」</t>
    </r>
    <rPh sb="8" eb="10">
      <t>オクエン</t>
    </rPh>
    <rPh sb="20" eb="23">
      <t>コウセイイン</t>
    </rPh>
    <rPh sb="32" eb="33">
      <t>ガイ</t>
    </rPh>
    <phoneticPr fontId="22"/>
  </si>
  <si>
    <r>
      <t>公募対象：法面１億円未満「単独」＝「</t>
    </r>
    <r>
      <rPr>
        <sz val="11"/>
        <rFont val="ＭＳ Ｐ明朝"/>
        <family val="1"/>
        <charset val="128"/>
      </rPr>
      <t>a：同一管内に有り」</t>
    </r>
    <rPh sb="8" eb="10">
      <t>オクエン</t>
    </rPh>
    <rPh sb="20" eb="22">
      <t>ドウイツ</t>
    </rPh>
    <rPh sb="22" eb="24">
      <t>カンナイ</t>
    </rPh>
    <rPh sb="25" eb="26">
      <t>ア</t>
    </rPh>
    <phoneticPr fontId="22"/>
  </si>
  <si>
    <r>
      <t>公募対象：法面１億円未満「単独」＝「</t>
    </r>
    <r>
      <rPr>
        <sz val="11"/>
        <rFont val="ＭＳ Ｐ明朝"/>
        <family val="1"/>
        <charset val="128"/>
      </rPr>
      <t>b：同一ブロック内に有り」</t>
    </r>
    <rPh sb="8" eb="10">
      <t>オクエン</t>
    </rPh>
    <rPh sb="26" eb="27">
      <t>ナイ</t>
    </rPh>
    <rPh sb="28" eb="29">
      <t>ア</t>
    </rPh>
    <phoneticPr fontId="22"/>
  </si>
  <si>
    <r>
      <t>公募対象：法面１億円未満「単独」＝「</t>
    </r>
    <r>
      <rPr>
        <sz val="11"/>
        <rFont val="ＭＳ Ｐ明朝"/>
        <family val="1"/>
        <charset val="128"/>
      </rPr>
      <t>c：同一ブロック内に無し」</t>
    </r>
    <rPh sb="8" eb="10">
      <t>オクエン</t>
    </rPh>
    <rPh sb="28" eb="29">
      <t>ナ</t>
    </rPh>
    <phoneticPr fontId="22"/>
  </si>
  <si>
    <t>☆☆　☆☆</t>
    <phoneticPr fontId="3"/>
  </si>
  <si>
    <t>06-XX10-ZZ
○○工事</t>
    <rPh sb="13" eb="15">
      <t>コウジ</t>
    </rPh>
    <phoneticPr fontId="3"/>
  </si>
  <si>
    <t>06-XX10-YY
○○災害復旧工事</t>
    <rPh sb="13" eb="15">
      <t>サイガイ</t>
    </rPh>
    <rPh sb="15" eb="17">
      <t>フッキュウ</t>
    </rPh>
    <rPh sb="17" eb="19">
      <t>コウジ</t>
    </rPh>
    <phoneticPr fontId="3"/>
  </si>
  <si>
    <t>○○　○○</t>
    <phoneticPr fontId="52"/>
  </si>
  <si>
    <t>秋田県女性活躍・両立支援企業表彰</t>
  </si>
  <si>
    <t>-</t>
    <phoneticPr fontId="52"/>
  </si>
  <si>
    <t>○○プラント</t>
    <phoneticPr fontId="52"/>
  </si>
  <si>
    <t>秋田県秋田地域試振興局建設部</t>
    <rPh sb="0" eb="3">
      <t>アキタケン</t>
    </rPh>
    <rPh sb="3" eb="5">
      <t>アキタ</t>
    </rPh>
    <rPh sb="5" eb="7">
      <t>チイキ</t>
    </rPh>
    <rPh sb="7" eb="8">
      <t>タメシ</t>
    </rPh>
    <rPh sb="8" eb="10">
      <t>シンコウ</t>
    </rPh>
    <rPh sb="10" eb="11">
      <t>キョク</t>
    </rPh>
    <rPh sb="11" eb="13">
      <t>ケンセツ</t>
    </rPh>
    <rPh sb="13" eb="14">
      <t>ブ</t>
    </rPh>
    <phoneticPr fontId="52"/>
  </si>
  <si>
    <t>４．－１，２，３
主たる営業所の所在</t>
    <rPh sb="9" eb="10">
      <t>しゅ</t>
    </rPh>
    <rPh sb="12" eb="15">
      <t>えいぎょうしょ</t>
    </rPh>
    <rPh sb="16" eb="18">
      <t>しょざい</t>
    </rPh>
    <phoneticPr fontId="3" type="Hiragana"/>
  </si>
  <si>
    <t>５．
災害協定に基づく活動実績</t>
    <phoneticPr fontId="3" type="Hiragana"/>
  </si>
  <si>
    <t>６．
企業の特定工事の受注実績</t>
    <phoneticPr fontId="3" type="Hiragana"/>
  </si>
  <si>
    <t>７．
企業の雇用・女性活躍推進に向けた取組</t>
    <phoneticPr fontId="3" type="Hiragana"/>
  </si>
  <si>
    <t>８．
モデル工事等への取組</t>
    <rPh sb="6" eb="8">
      <t>コウジ</t>
    </rPh>
    <rPh sb="8" eb="9">
      <t>トウ</t>
    </rPh>
    <rPh sb="11" eb="13">
      <t>トリクミ</t>
    </rPh>
    <phoneticPr fontId="3"/>
  </si>
  <si>
    <t>９．
企業の賃金水準向上に向けた取組</t>
    <phoneticPr fontId="3" type="Hiragana"/>
  </si>
  <si>
    <t>１０．
主要材料の製造・施行の管理体制</t>
    <phoneticPr fontId="3" type="Hiragana"/>
  </si>
  <si>
    <t>１１．
船舶の所有状況</t>
    <phoneticPr fontId="3" type="Hiragana"/>
  </si>
  <si>
    <t>１２．
舗装機械の所有状況</t>
    <phoneticPr fontId="3" type="Hiragana"/>
  </si>
  <si>
    <t>１３．
建築物解体機械の所有状況</t>
    <rPh sb="4" eb="7">
      <t>けんちくぶつ</t>
    </rPh>
    <phoneticPr fontId="3" type="Hiragana"/>
  </si>
  <si>
    <t>１４．
公共土木施設の維持管理業務の実績</t>
    <rPh sb="4" eb="6">
      <t>こうきょう</t>
    </rPh>
    <rPh sb="6" eb="7">
      <t>ど</t>
    </rPh>
    <rPh sb="7" eb="8">
      <t>もく</t>
    </rPh>
    <rPh sb="8" eb="10">
      <t>しせつ</t>
    </rPh>
    <rPh sb="11" eb="13">
      <t>いじ</t>
    </rPh>
    <rPh sb="13" eb="15">
      <t>かんり</t>
    </rPh>
    <rPh sb="15" eb="17">
      <t>ぎょうむ</t>
    </rPh>
    <rPh sb="18" eb="20">
      <t>じっせき</t>
    </rPh>
    <phoneticPr fontId="3" type="Hiragana"/>
  </si>
  <si>
    <t>１５．
低入札受注による警告､指名差し控え､指名停止</t>
    <phoneticPr fontId="3" type="Hiragana"/>
  </si>
  <si>
    <t>１６．
若手又は女性技術者の育成</t>
    <rPh sb="6" eb="7">
      <t>また</t>
    </rPh>
    <rPh sb="8" eb="10">
      <t>じょせい</t>
    </rPh>
    <phoneticPr fontId="3" type="Hiragana"/>
  </si>
  <si>
    <t>１７．
配置予定技術者の同種工事の施工実績</t>
    <phoneticPr fontId="3" type="Hiragana"/>
  </si>
  <si>
    <t>１８．
配置予定技術者の工事成績評定点（最高点）</t>
    <rPh sb="20" eb="23">
      <t>さいこうてん</t>
    </rPh>
    <phoneticPr fontId="3" type="Hiragana"/>
  </si>
  <si>
    <t>１９．
配置予定技術者の継続教育（ＣＰＤ）の取組</t>
    <phoneticPr fontId="3" type="Hiragana"/>
  </si>
  <si>
    <t>２０．
配置予定技術者の保有資格</t>
    <phoneticPr fontId="3" type="Hiragana"/>
  </si>
  <si>
    <t>２１．
当該工事における登録基幹技能者等の配置</t>
    <phoneticPr fontId="3" type="Hiragana"/>
  </si>
  <si>
    <t>1：OK</t>
    <phoneticPr fontId="52"/>
  </si>
  <si>
    <t>契約年月日【入力】
特定工事に関する受注実績</t>
    <rPh sb="2" eb="5">
      <t>ネンガッピ</t>
    </rPh>
    <phoneticPr fontId="52"/>
  </si>
  <si>
    <t>道路側溝据付工
L=300m</t>
  </si>
  <si>
    <t>ka00000000</t>
  </si>
  <si>
    <t>R7</t>
  </si>
  <si>
    <t>Va00000000</t>
  </si>
  <si>
    <t>c：特定工事の受注実績が３件</t>
  </si>
  <si>
    <t>○○　○○</t>
  </si>
  <si>
    <t>秋田県秋田地域振興局建設部</t>
    <rPh sb="0" eb="3">
      <t>アキタケン</t>
    </rPh>
    <rPh sb="3" eb="5">
      <t>アキタ</t>
    </rPh>
    <rPh sb="5" eb="7">
      <t>チイキ</t>
    </rPh>
    <rPh sb="7" eb="9">
      <t>シンコウ</t>
    </rPh>
    <rPh sb="9" eb="10">
      <t>キョク</t>
    </rPh>
    <rPh sb="10" eb="12">
      <t>ケンセツ</t>
    </rPh>
    <rPh sb="12" eb="13">
      <t>ブ</t>
    </rPh>
    <phoneticPr fontId="52"/>
  </si>
  <si>
    <t>05-XX10-ZZ
●●維持管理業務</t>
    <phoneticPr fontId="52"/>
  </si>
  <si>
    <t>△△　△△</t>
    <phoneticPr fontId="52"/>
  </si>
  <si>
    <t>015483</t>
    <phoneticPr fontId="52"/>
  </si>
  <si>
    <t>土工　N=一式</t>
    <rPh sb="0" eb="2">
      <t>ドコウ</t>
    </rPh>
    <rPh sb="5" eb="7">
      <t>イッシキ</t>
    </rPh>
    <phoneticPr fontId="52"/>
  </si>
  <si>
    <t>　②秋田県内にある営業所等の社員（雇用期間を特に限定することなく常時雇用されている者及び常勤の役員に限る。）の名簿（提出日現在の住所、氏名、生年月日、県内営業所の合計社員数及び県内居住者の合計社員数が記載されたもの）</t>
    <phoneticPr fontId="3" type="Hiragana"/>
  </si>
  <si>
    <t>　③秋田県内にある営業所等の社員の直近の社会保険被保険者標準報酬決定通知書の写し等（高齢者等により提出できない場合にあっては、職員の常勤性を確認できる書類）</t>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</si>
</sst>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_ "/>
    <numFmt numFmtId="178" formatCode="0.00_ "/>
    <numFmt numFmtId="179" formatCode="[$-411]ge\.m\.d;@"/>
    <numFmt numFmtId="180" formatCode="[$-411]ggge&quot;年&quot;m&quot;月&quot;d&quot;日&quot;;@"/>
    <numFmt numFmtId="181" formatCode="0.0000&quot;点&quot;\ "/>
    <numFmt numFmtId="182" formatCode="General&quot;人&quot;"/>
  </numFmts>
  <fonts count="97">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4"/>
      <color theme="1"/>
      <name val="游ゴシック"/>
      <family val="3"/>
      <scheme val="minor"/>
    </font>
    <font>
      <sz val="14"/>
      <name val="游ゴシック"/>
      <family val="3"/>
      <scheme val="minor"/>
    </font>
    <font>
      <b/>
      <sz val="16"/>
      <color theme="1"/>
      <name val="游ゴシック"/>
      <family val="3"/>
      <scheme val="minor"/>
    </font>
    <font>
      <b/>
      <sz val="14"/>
      <color theme="1"/>
      <name val="游ゴシック"/>
      <family val="3"/>
      <scheme val="minor"/>
    </font>
    <font>
      <sz val="16"/>
      <color theme="1"/>
      <name val="游ゴシック"/>
      <family val="3"/>
      <scheme val="minor"/>
    </font>
    <font>
      <sz val="11"/>
      <color theme="1"/>
      <name val="ＭＳ Ｐ明朝"/>
      <family val="1"/>
    </font>
    <font>
      <sz val="12"/>
      <name val="ＭＳ Ｐ明朝"/>
      <family val="1"/>
    </font>
    <font>
      <sz val="11"/>
      <name val="ＭＳ Ｐ明朝"/>
      <family val="1"/>
    </font>
    <font>
      <sz val="16"/>
      <color theme="1"/>
      <name val="ＭＳ Ｐ明朝"/>
      <family val="1"/>
    </font>
    <font>
      <sz val="14"/>
      <name val="ＭＳ Ｐ明朝"/>
      <family val="1"/>
    </font>
    <font>
      <sz val="20"/>
      <name val="ＭＳ Ｐ明朝"/>
      <family val="1"/>
    </font>
    <font>
      <sz val="16"/>
      <name val="ＭＳ Ｐ明朝"/>
      <family val="1"/>
    </font>
    <font>
      <sz val="12"/>
      <color theme="1"/>
      <name val="ＭＳ Ｐ明朝"/>
      <family val="1"/>
    </font>
    <font>
      <sz val="14"/>
      <color theme="1"/>
      <name val="ＭＳ Ｐ明朝"/>
      <family val="1"/>
    </font>
    <font>
      <b/>
      <sz val="16"/>
      <name val="ＭＳ Ｐ明朝"/>
      <family val="1"/>
    </font>
    <font>
      <sz val="13"/>
      <name val="ＭＳ Ｐ明朝"/>
      <family val="1"/>
    </font>
    <font>
      <sz val="11"/>
      <color rgb="FF000000"/>
      <name val="ＭＳ Ｐ明朝"/>
      <family val="1"/>
    </font>
    <font>
      <sz val="11"/>
      <color rgb="FFFF0000"/>
      <name val="ＭＳ Ｐ明朝"/>
      <family val="1"/>
    </font>
    <font>
      <sz val="6"/>
      <name val="ＭＳ Ｐゴシック"/>
      <family val="3"/>
    </font>
    <font>
      <sz val="10"/>
      <name val="ＭＳ 明朝"/>
      <family val="1"/>
    </font>
    <font>
      <sz val="11"/>
      <name val="ＭＳ 明朝"/>
      <family val="1"/>
    </font>
    <font>
      <b/>
      <sz val="18"/>
      <name val="ＭＳ 明朝"/>
      <family val="1"/>
    </font>
    <font>
      <strike/>
      <sz val="11"/>
      <name val="ＭＳ 明朝"/>
      <family val="1"/>
    </font>
    <font>
      <sz val="12"/>
      <color theme="1"/>
      <name val="明朝"/>
      <family val="1"/>
    </font>
    <font>
      <sz val="10"/>
      <name val="ＭＳ Ｐゴシック"/>
      <family val="3"/>
    </font>
    <font>
      <b/>
      <sz val="12"/>
      <name val="ＭＳ Ｐゴシック"/>
      <family val="3"/>
    </font>
    <font>
      <sz val="10"/>
      <name val="ＭＳ ゴシック"/>
      <family val="3"/>
    </font>
    <font>
      <sz val="12"/>
      <name val="ＭＳ Ｐゴシック"/>
      <family val="3"/>
    </font>
    <font>
      <sz val="12"/>
      <color theme="1"/>
      <name val="游ゴシック"/>
      <family val="3"/>
      <scheme val="minor"/>
    </font>
    <font>
      <sz val="12"/>
      <color theme="1"/>
      <name val="ＭＳ Ｐゴシック"/>
      <family val="3"/>
    </font>
    <font>
      <b/>
      <sz val="12"/>
      <name val="ＭＳ Ｐゴシック"/>
      <family val="3"/>
      <charset val="128"/>
    </font>
    <font>
      <sz val="11"/>
      <name val="ＭＳ Ｐ明朝"/>
      <family val="1"/>
      <charset val="128"/>
    </font>
    <font>
      <b/>
      <u/>
      <sz val="14"/>
      <color rgb="FFFF0000"/>
      <name val="ＭＳ Ｐ明朝"/>
      <family val="1"/>
      <charset val="128"/>
    </font>
    <font>
      <sz val="14"/>
      <color theme="1"/>
      <name val="游ゴシック"/>
      <family val="3"/>
      <charset val="128"/>
    </font>
    <font>
      <sz val="14"/>
      <color rgb="FFFF0000"/>
      <name val="ＭＳ Ｐ明朝"/>
      <family val="1"/>
      <charset val="128"/>
    </font>
    <font>
      <sz val="14"/>
      <name val="ＭＳ Ｐ明朝"/>
      <family val="1"/>
      <charset val="128"/>
    </font>
    <font>
      <b/>
      <u/>
      <sz val="14"/>
      <name val="ＭＳ Ｐ明朝"/>
      <family val="1"/>
      <charset val="128"/>
    </font>
    <font>
      <u/>
      <sz val="14"/>
      <color rgb="FFFF0000"/>
      <name val="ＭＳ Ｐ明朝"/>
      <family val="1"/>
      <charset val="128"/>
    </font>
    <font>
      <b/>
      <u/>
      <sz val="16"/>
      <name val="ＭＳ Ｐ明朝"/>
      <family val="1"/>
      <charset val="128"/>
    </font>
    <font>
      <sz val="16"/>
      <name val="ＭＳ Ｐ明朝"/>
      <family val="1"/>
      <charset val="128"/>
    </font>
    <font>
      <b/>
      <u/>
      <sz val="12"/>
      <name val="ＭＳ Ｐ明朝"/>
      <family val="1"/>
      <charset val="128"/>
    </font>
    <font>
      <sz val="20"/>
      <name val="ＭＳ Ｐ明朝"/>
      <family val="1"/>
      <charset val="128"/>
    </font>
    <font>
      <u/>
      <sz val="11"/>
      <name val="ＭＳ 明朝"/>
      <family val="1"/>
      <charset val="128"/>
    </font>
    <font>
      <sz val="11"/>
      <name val="ＭＳ 明朝"/>
      <family val="1"/>
      <charset val="128"/>
    </font>
    <font>
      <b/>
      <sz val="11"/>
      <color rgb="FFFF0000"/>
      <name val="游ゴシック"/>
      <family val="3"/>
      <charset val="128"/>
    </font>
    <font>
      <b/>
      <sz val="11"/>
      <color indexed="10"/>
      <name val="游ゴシック"/>
      <family val="3"/>
      <charset val="128"/>
    </font>
    <font>
      <sz val="11"/>
      <color indexed="10"/>
      <name val="游ゴシック"/>
      <family val="3"/>
      <charset val="128"/>
    </font>
    <font>
      <sz val="9"/>
      <color indexed="81"/>
      <name val="MS P ゴシック"/>
      <family val="3"/>
      <charset val="128"/>
    </font>
    <font>
      <sz val="6"/>
      <name val="游ゴシック"/>
      <family val="3"/>
      <charset val="128"/>
      <scheme val="minor"/>
    </font>
    <font>
      <b/>
      <u/>
      <sz val="20"/>
      <color rgb="FFFF0000"/>
      <name val="ＭＳ Ｐ明朝"/>
      <family val="1"/>
      <charset val="128"/>
    </font>
    <font>
      <u/>
      <sz val="14"/>
      <color theme="9" tint="-0.249977111117893"/>
      <name val="ＭＳ Ｐ明朝"/>
      <family val="1"/>
      <charset val="128"/>
    </font>
    <font>
      <sz val="14"/>
      <color theme="9" tint="-0.249977111117893"/>
      <name val="ＭＳ Ｐ明朝"/>
      <family val="1"/>
      <charset val="128"/>
    </font>
    <font>
      <sz val="14"/>
      <color theme="0"/>
      <name val="ＭＳ Ｐ明朝"/>
      <family val="1"/>
    </font>
    <font>
      <sz val="14"/>
      <color theme="0"/>
      <name val="ＭＳ Ｐ明朝"/>
      <family val="1"/>
      <charset val="128"/>
    </font>
    <font>
      <b/>
      <sz val="14"/>
      <color rgb="FFFF0000"/>
      <name val="ＭＳ Ｐ明朝"/>
      <family val="1"/>
      <charset val="128"/>
    </font>
    <font>
      <sz val="11"/>
      <name val="明朝"/>
      <family val="1"/>
    </font>
    <font>
      <sz val="14"/>
      <name val="ＭＳ Ｐゴシック"/>
      <family val="3"/>
    </font>
    <font>
      <sz val="12"/>
      <name val="明朝"/>
      <family val="1"/>
    </font>
    <font>
      <b/>
      <sz val="11"/>
      <name val="明朝"/>
    </font>
    <font>
      <sz val="11"/>
      <name val="明朝"/>
    </font>
    <font>
      <sz val="7"/>
      <name val="明朝"/>
      <family val="1"/>
    </font>
    <font>
      <sz val="7"/>
      <name val="ＭＳ 明朝"/>
      <family val="1"/>
      <charset val="128"/>
    </font>
    <font>
      <sz val="7"/>
      <name val="Times New Roman"/>
      <family val="1"/>
    </font>
    <font>
      <sz val="16"/>
      <name val="ＭＳ Ｐゴシック"/>
      <family val="3"/>
      <charset val="128"/>
    </font>
    <font>
      <u/>
      <sz val="16"/>
      <name val="ＭＳ Ｐゴシック"/>
      <family val="3"/>
      <charset val="128"/>
    </font>
    <font>
      <b/>
      <sz val="16"/>
      <name val="ＭＳ Ｐゴシック"/>
      <family val="3"/>
      <charset val="128"/>
    </font>
    <font>
      <sz val="16"/>
      <color rgb="FFFF0000"/>
      <name val="ＭＳ Ｐゴシック"/>
      <family val="3"/>
      <charset val="128"/>
    </font>
    <font>
      <sz val="11"/>
      <color rgb="FFFF0000"/>
      <name val="ＭＳ Ｐ明朝"/>
      <family val="1"/>
      <charset val="128"/>
    </font>
    <font>
      <u/>
      <sz val="12"/>
      <color theme="1"/>
      <name val="ＭＳ Ｐ明朝"/>
      <family val="1"/>
      <charset val="128"/>
    </font>
    <font>
      <sz val="14"/>
      <name val="游ゴシック"/>
      <family val="3"/>
      <charset val="128"/>
      <scheme val="minor"/>
    </font>
    <font>
      <sz val="12"/>
      <name val="游ゴシック"/>
      <family val="3"/>
      <charset val="128"/>
      <scheme val="minor"/>
    </font>
    <font>
      <sz val="7"/>
      <name val="ＭＳ Ｐ明朝"/>
      <family val="1"/>
      <charset val="128"/>
    </font>
    <font>
      <sz val="7"/>
      <name val="Calibri"/>
      <family val="1"/>
    </font>
    <font>
      <sz val="14"/>
      <name val="游ゴシック"/>
      <family val="3"/>
      <charset val="128"/>
    </font>
    <font>
      <sz val="14"/>
      <name val="Segoe UI Symbol"/>
      <family val="2"/>
    </font>
    <font>
      <sz val="12"/>
      <name val="明朝"/>
    </font>
    <font>
      <u/>
      <sz val="12"/>
      <name val="明朝"/>
    </font>
    <font>
      <u/>
      <sz val="7"/>
      <name val="明朝"/>
      <family val="1"/>
    </font>
    <font>
      <u/>
      <sz val="7"/>
      <name val="ＭＳ Ｐ明朝"/>
      <family val="1"/>
      <charset val="128"/>
    </font>
    <font>
      <u/>
      <sz val="7"/>
      <name val="Times New Roman"/>
      <family val="1"/>
    </font>
    <font>
      <u/>
      <sz val="7"/>
      <name val="ＭＳ 明朝"/>
      <family val="1"/>
      <charset val="128"/>
    </font>
    <font>
      <sz val="11"/>
      <name val="游ゴシック"/>
      <family val="3"/>
      <scheme val="minor"/>
    </font>
    <font>
      <sz val="11"/>
      <name val="游ゴシック"/>
      <family val="3"/>
      <charset val="128"/>
      <scheme val="minor"/>
    </font>
    <font>
      <sz val="16"/>
      <name val="游ゴシック"/>
      <family val="3"/>
      <charset val="128"/>
      <scheme val="minor"/>
    </font>
    <font>
      <b/>
      <sz val="22"/>
      <color rgb="FFFF0000"/>
      <name val="游ゴシック"/>
      <family val="3"/>
      <charset val="128"/>
      <scheme val="minor"/>
    </font>
    <font>
      <sz val="12"/>
      <name val="ＭＳ 明朝"/>
      <family val="1"/>
      <charset val="128"/>
    </font>
    <font>
      <sz val="12"/>
      <name val="Times New Roman"/>
      <family val="1"/>
    </font>
    <font>
      <sz val="12"/>
      <name val="Segoe UI Symbol"/>
      <family val="1"/>
    </font>
    <font>
      <sz val="12"/>
      <name val="明朝"/>
      <family val="1"/>
      <charset val="128"/>
    </font>
    <font>
      <sz val="11"/>
      <name val="Times New Roman"/>
      <family val="1"/>
    </font>
    <font>
      <sz val="11"/>
      <name val="明朝"/>
      <family val="1"/>
      <charset val="128"/>
    </font>
    <font>
      <b/>
      <sz val="11"/>
      <color indexed="10"/>
      <name val="游ゴシック"/>
      <family val="3"/>
      <charset val="128"/>
      <scheme val="minor"/>
    </font>
    <font>
      <b/>
      <sz val="12"/>
      <color indexed="10"/>
      <name val="游ゴシック"/>
      <family val="3"/>
      <charset val="128"/>
      <scheme val="minor"/>
    </font>
  </fonts>
  <fills count="14">
    <fill>
      <patternFill patternType="none"/>
    </fill>
    <fill>
      <patternFill patternType="gray125"/>
    </fill>
    <fill>
      <patternFill patternType="solid">
        <fgColor theme="0"/>
        <bgColor indexed="64"/>
      </patternFill>
    </fill>
    <fill>
      <patternFill patternType="solid">
        <fgColor rgb="FFFFFFA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FFBE"/>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DashDot">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96">
    <xf numFmtId="0" fontId="0" fillId="0" borderId="0" xfId="0">
      <alignment vertical="center"/>
    </xf>
    <xf numFmtId="0" fontId="0" fillId="2" borderId="0" xfId="7" applyFont="1" applyFill="1">
      <alignment vertical="center"/>
    </xf>
    <xf numFmtId="0" fontId="0" fillId="2" borderId="0" xfId="7" applyFont="1" applyFill="1" applyAlignment="1">
      <alignment vertical="center" wrapText="1"/>
    </xf>
    <xf numFmtId="0" fontId="0" fillId="0" borderId="0" xfId="7" applyFont="1" applyAlignment="1">
      <alignment vertical="center" wrapText="1"/>
    </xf>
    <xf numFmtId="0" fontId="0" fillId="0" borderId="0" xfId="7" applyFont="1">
      <alignment vertical="center"/>
    </xf>
    <xf numFmtId="0" fontId="4" fillId="0" borderId="0" xfId="7" applyFont="1">
      <alignment vertical="center"/>
    </xf>
    <xf numFmtId="0" fontId="5" fillId="2" borderId="0" xfId="7" applyFont="1" applyFill="1" applyAlignment="1">
      <alignment vertical="center" wrapText="1"/>
    </xf>
    <xf numFmtId="0" fontId="4" fillId="2" borderId="0" xfId="7" applyFont="1" applyFill="1">
      <alignment vertical="center"/>
    </xf>
    <xf numFmtId="0" fontId="6" fillId="2" borderId="0" xfId="7" applyFont="1" applyFill="1" applyBorder="1" applyAlignment="1">
      <alignment horizontal="left" vertical="center"/>
    </xf>
    <xf numFmtId="0" fontId="7" fillId="2" borderId="1" xfId="7" applyFont="1" applyFill="1" applyBorder="1" applyAlignment="1">
      <alignment vertical="center" wrapText="1"/>
    </xf>
    <xf numFmtId="0" fontId="5" fillId="3" borderId="3" xfId="7" applyFont="1" applyFill="1" applyBorder="1" applyAlignment="1">
      <alignment horizontal="left" vertical="center" wrapText="1"/>
    </xf>
    <xf numFmtId="0" fontId="5" fillId="3" borderId="4" xfId="7" applyFont="1" applyFill="1" applyBorder="1" applyAlignment="1">
      <alignment horizontal="left" vertical="center" wrapText="1"/>
    </xf>
    <xf numFmtId="0" fontId="8" fillId="2" borderId="0" xfId="7" applyFont="1" applyFill="1" applyBorder="1" applyAlignment="1">
      <alignment horizontal="left" vertical="center"/>
    </xf>
    <xf numFmtId="0" fontId="7" fillId="0" borderId="1" xfId="7" applyFont="1" applyBorder="1" applyAlignment="1">
      <alignment vertical="center" wrapText="1"/>
    </xf>
    <xf numFmtId="0" fontId="4" fillId="0" borderId="6" xfId="7" applyFont="1" applyBorder="1" applyAlignment="1">
      <alignment vertical="center" wrapText="1"/>
    </xf>
    <xf numFmtId="0" fontId="7" fillId="0" borderId="1" xfId="7" applyFont="1" applyBorder="1" applyAlignment="1">
      <alignment horizontal="center" vertical="center"/>
    </xf>
    <xf numFmtId="0" fontId="4" fillId="0" borderId="6" xfId="7" applyFont="1" applyBorder="1" applyAlignment="1">
      <alignment horizontal="center" vertical="center"/>
    </xf>
    <xf numFmtId="0" fontId="4" fillId="3" borderId="6" xfId="7" applyFont="1" applyFill="1" applyBorder="1">
      <alignment vertical="center"/>
    </xf>
    <xf numFmtId="0" fontId="9" fillId="0" borderId="0" xfId="0" applyFont="1" applyProtection="1">
      <alignment vertical="center"/>
    </xf>
    <xf numFmtId="0" fontId="10" fillId="0" borderId="0" xfId="0" applyFont="1" applyProtection="1">
      <alignment vertical="center"/>
    </xf>
    <xf numFmtId="0" fontId="11" fillId="0" borderId="0" xfId="0" applyFont="1" applyProtection="1">
      <alignment vertical="center"/>
    </xf>
    <xf numFmtId="0" fontId="11" fillId="0" borderId="0" xfId="0" applyFont="1" applyFill="1" applyAlignment="1" applyProtection="1">
      <alignment vertical="center"/>
    </xf>
    <xf numFmtId="0" fontId="12" fillId="0" borderId="0" xfId="0" applyFont="1" applyProtection="1">
      <alignment vertical="center"/>
    </xf>
    <xf numFmtId="0" fontId="12" fillId="2" borderId="0" xfId="0" applyFont="1" applyFill="1" applyProtection="1">
      <alignment vertical="center"/>
    </xf>
    <xf numFmtId="0" fontId="13" fillId="0" borderId="0" xfId="0" applyFont="1" applyAlignment="1" applyProtection="1">
      <alignment vertical="center" wrapText="1"/>
    </xf>
    <xf numFmtId="0" fontId="9" fillId="2" borderId="0" xfId="0" applyFont="1" applyFill="1" applyProtection="1">
      <alignment vertical="center"/>
    </xf>
    <xf numFmtId="0" fontId="14" fillId="2" borderId="0" xfId="0" applyFont="1" applyFill="1" applyAlignment="1" applyProtection="1">
      <alignment vertical="top"/>
    </xf>
    <xf numFmtId="0" fontId="15" fillId="2" borderId="0" xfId="0" applyFont="1" applyFill="1" applyBorder="1" applyAlignment="1" applyProtection="1">
      <alignment horizontal="right" vertical="center" wrapText="1"/>
    </xf>
    <xf numFmtId="0" fontId="15" fillId="2" borderId="0" xfId="0" applyFont="1" applyFill="1" applyAlignment="1" applyProtection="1">
      <alignment horizontal="right" vertical="center" wrapText="1"/>
    </xf>
    <xf numFmtId="0" fontId="15" fillId="0" borderId="0" xfId="0" applyFont="1" applyAlignment="1" applyProtection="1">
      <alignment horizontal="right" vertical="top"/>
    </xf>
    <xf numFmtId="0" fontId="15" fillId="2" borderId="0" xfId="0" applyFont="1" applyFill="1" applyAlignment="1" applyProtection="1">
      <alignment horizontal="left" vertical="center" wrapText="1"/>
    </xf>
    <xf numFmtId="0" fontId="15" fillId="0" borderId="0" xfId="0" applyFont="1" applyAlignment="1" applyProtection="1">
      <alignment horizontal="left" vertical="top" wrapText="1"/>
    </xf>
    <xf numFmtId="0" fontId="15" fillId="2" borderId="0" xfId="0" applyFont="1" applyFill="1" applyBorder="1" applyAlignment="1" applyProtection="1">
      <alignment horizontal="center" vertical="center" wrapText="1"/>
    </xf>
    <xf numFmtId="0" fontId="15" fillId="2" borderId="0" xfId="0" applyFont="1" applyFill="1" applyProtection="1">
      <alignment vertical="center"/>
    </xf>
    <xf numFmtId="0" fontId="15" fillId="0" borderId="0" xfId="0" applyFont="1" applyFill="1" applyAlignment="1" applyProtection="1">
      <alignment horizontal="left" vertical="top"/>
    </xf>
    <xf numFmtId="0" fontId="15" fillId="2" borderId="0" xfId="0" applyFont="1" applyFill="1" applyAlignment="1" applyProtection="1">
      <alignment horizontal="left" vertical="center"/>
    </xf>
    <xf numFmtId="177" fontId="13" fillId="0" borderId="6" xfId="0" applyNumberFormat="1" applyFont="1" applyFill="1" applyBorder="1" applyAlignment="1" applyProtection="1">
      <alignment horizontal="center" vertical="center" wrapText="1"/>
    </xf>
    <xf numFmtId="0" fontId="15" fillId="2" borderId="0" xfId="0" applyFont="1" applyFill="1" applyAlignment="1" applyProtection="1">
      <alignment horizontal="left" vertical="center" shrinkToFit="1"/>
    </xf>
    <xf numFmtId="181" fontId="18" fillId="2" borderId="21" xfId="0" applyNumberFormat="1" applyFont="1" applyFill="1" applyBorder="1" applyProtection="1">
      <alignment vertical="center"/>
    </xf>
    <xf numFmtId="178" fontId="9" fillId="0" borderId="5" xfId="0" applyNumberFormat="1" applyFont="1" applyBorder="1" applyAlignment="1" applyProtection="1">
      <alignment horizontal="center" vertical="center"/>
    </xf>
    <xf numFmtId="0" fontId="9" fillId="6" borderId="6" xfId="0" applyFont="1" applyFill="1" applyBorder="1" applyProtection="1">
      <alignment vertical="center"/>
    </xf>
    <xf numFmtId="0" fontId="9" fillId="6" borderId="21" xfId="0" applyFont="1" applyFill="1" applyBorder="1" applyProtection="1">
      <alignment vertical="center"/>
    </xf>
    <xf numFmtId="0" fontId="9" fillId="6" borderId="0" xfId="0" applyFont="1" applyFill="1" applyAlignment="1" applyProtection="1">
      <alignment horizontal="center" vertical="center"/>
    </xf>
    <xf numFmtId="0" fontId="9" fillId="6" borderId="21"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9" fillId="0" borderId="0" xfId="0" applyFont="1" applyAlignment="1" applyProtection="1">
      <alignment horizontal="left" vertical="center" shrinkToFit="1"/>
    </xf>
    <xf numFmtId="0" fontId="9" fillId="6" borderId="22" xfId="0" applyFont="1" applyFill="1" applyBorder="1" applyAlignment="1" applyProtection="1">
      <alignment wrapText="1"/>
    </xf>
    <xf numFmtId="176" fontId="11" fillId="6" borderId="23" xfId="8" applyNumberFormat="1" applyFont="1" applyFill="1" applyBorder="1" applyAlignment="1" applyProtection="1">
      <alignment horizontal="center" vertical="center" wrapText="1"/>
    </xf>
    <xf numFmtId="0" fontId="9" fillId="6" borderId="22" xfId="0" applyFont="1" applyFill="1" applyBorder="1" applyAlignment="1" applyProtection="1">
      <alignment vertical="top" wrapText="1"/>
    </xf>
    <xf numFmtId="0" fontId="9" fillId="6" borderId="22" xfId="0" applyFont="1" applyFill="1" applyBorder="1" applyAlignment="1" applyProtection="1">
      <alignment vertical="center" wrapText="1"/>
    </xf>
    <xf numFmtId="176" fontId="11" fillId="6" borderId="25" xfId="8" applyNumberFormat="1" applyFont="1" applyFill="1" applyBorder="1" applyAlignment="1" applyProtection="1">
      <alignment horizontal="center" vertical="center" wrapText="1"/>
    </xf>
    <xf numFmtId="0" fontId="11" fillId="6" borderId="22" xfId="0" applyFont="1" applyFill="1" applyBorder="1" applyAlignment="1" applyProtection="1">
      <alignment wrapText="1"/>
    </xf>
    <xf numFmtId="0" fontId="20" fillId="0" borderId="0" xfId="0" applyFont="1" applyAlignment="1" applyProtection="1">
      <alignment horizontal="center" vertical="center" wrapText="1"/>
    </xf>
    <xf numFmtId="0" fontId="9" fillId="6" borderId="26" xfId="0" applyFont="1" applyFill="1" applyBorder="1" applyAlignment="1" applyProtection="1">
      <alignment wrapText="1"/>
    </xf>
    <xf numFmtId="176" fontId="11" fillId="6" borderId="27" xfId="8" applyNumberFormat="1" applyFont="1" applyFill="1" applyBorder="1" applyAlignment="1" applyProtection="1">
      <alignment horizontal="center" vertical="center" wrapText="1"/>
    </xf>
    <xf numFmtId="0" fontId="9" fillId="6" borderId="28" xfId="0" applyFont="1" applyFill="1" applyBorder="1" applyAlignment="1" applyProtection="1">
      <alignment wrapText="1"/>
    </xf>
    <xf numFmtId="176" fontId="11" fillId="6" borderId="29" xfId="8" applyNumberFormat="1" applyFont="1" applyFill="1" applyBorder="1" applyAlignment="1" applyProtection="1">
      <alignment horizontal="center" vertical="center" wrapText="1"/>
    </xf>
    <xf numFmtId="0" fontId="11" fillId="0" borderId="0" xfId="0" applyFont="1" applyAlignment="1" applyProtection="1">
      <alignment horizontal="left" vertical="top" wrapText="1"/>
    </xf>
    <xf numFmtId="0" fontId="9" fillId="6" borderId="26" xfId="0" applyFont="1" applyFill="1" applyBorder="1" applyAlignment="1" applyProtection="1">
      <alignment vertical="top" wrapText="1"/>
    </xf>
    <xf numFmtId="0" fontId="9" fillId="6" borderId="26" xfId="0" applyFont="1" applyFill="1" applyBorder="1" applyAlignment="1" applyProtection="1">
      <alignment vertical="center" wrapText="1"/>
    </xf>
    <xf numFmtId="176" fontId="11" fillId="6" borderId="5" xfId="8" applyNumberFormat="1" applyFont="1" applyFill="1" applyBorder="1" applyAlignment="1" applyProtection="1">
      <alignment horizontal="center" vertical="center" wrapText="1"/>
    </xf>
    <xf numFmtId="0" fontId="11" fillId="6" borderId="26" xfId="0" applyFont="1" applyFill="1" applyBorder="1" applyAlignment="1" applyProtection="1">
      <alignment wrapText="1"/>
    </xf>
    <xf numFmtId="0" fontId="9" fillId="0" borderId="0" xfId="0" applyFont="1" applyFill="1" applyBorder="1" applyAlignment="1" applyProtection="1">
      <alignment wrapText="1"/>
    </xf>
    <xf numFmtId="0" fontId="9" fillId="6" borderId="28" xfId="0" applyFont="1" applyFill="1" applyBorder="1" applyAlignment="1" applyProtection="1">
      <alignment vertical="top" wrapText="1"/>
    </xf>
    <xf numFmtId="0" fontId="9" fillId="6" borderId="28" xfId="0" applyFont="1" applyFill="1" applyBorder="1" applyAlignment="1" applyProtection="1">
      <alignment vertical="center" wrapText="1"/>
    </xf>
    <xf numFmtId="176" fontId="11" fillId="6" borderId="31" xfId="8" applyNumberFormat="1" applyFont="1" applyFill="1" applyBorder="1" applyAlignment="1" applyProtection="1">
      <alignment horizontal="center" vertical="center" wrapText="1"/>
    </xf>
    <xf numFmtId="0" fontId="11" fillId="6" borderId="28" xfId="0" applyFont="1" applyFill="1" applyBorder="1" applyAlignment="1" applyProtection="1">
      <alignment wrapText="1"/>
    </xf>
    <xf numFmtId="0" fontId="9" fillId="0" borderId="0" xfId="0" applyFont="1" applyAlignment="1" applyProtection="1">
      <alignment wrapText="1"/>
    </xf>
    <xf numFmtId="0" fontId="21" fillId="0" borderId="0" xfId="0" applyFont="1" applyAlignment="1" applyProtection="1"/>
    <xf numFmtId="40" fontId="11" fillId="6" borderId="27" xfId="8" applyNumberFormat="1" applyFont="1" applyFill="1" applyBorder="1" applyAlignment="1" applyProtection="1">
      <alignment horizontal="center" vertical="center" wrapText="1"/>
    </xf>
    <xf numFmtId="0" fontId="20" fillId="6" borderId="35" xfId="0" applyFont="1" applyFill="1" applyBorder="1" applyAlignment="1" applyProtection="1">
      <alignment horizontal="center" vertical="center" wrapText="1"/>
    </xf>
    <xf numFmtId="177" fontId="11" fillId="6" borderId="34" xfId="0" applyNumberFormat="1" applyFont="1" applyFill="1" applyBorder="1" applyAlignment="1" applyProtection="1">
      <alignment horizontal="right" vertical="center" wrapText="1"/>
    </xf>
    <xf numFmtId="177" fontId="11" fillId="6" borderId="33" xfId="0" applyNumberFormat="1" applyFont="1" applyFill="1" applyBorder="1" applyAlignment="1" applyProtection="1">
      <alignment horizontal="right" vertical="center" wrapText="1"/>
    </xf>
    <xf numFmtId="177" fontId="11" fillId="6" borderId="36" xfId="0" applyNumberFormat="1" applyFont="1" applyFill="1" applyBorder="1" applyAlignment="1" applyProtection="1">
      <alignment horizontal="right" vertical="center" wrapText="1"/>
    </xf>
    <xf numFmtId="178" fontId="11" fillId="6" borderId="36" xfId="0" applyNumberFormat="1" applyFont="1" applyFill="1" applyBorder="1" applyAlignment="1" applyProtection="1">
      <alignment horizontal="right" vertical="center" wrapText="1"/>
    </xf>
    <xf numFmtId="177" fontId="11" fillId="6" borderId="37" xfId="0" applyNumberFormat="1" applyFont="1" applyFill="1" applyBorder="1" applyAlignment="1" applyProtection="1">
      <alignment horizontal="right" vertical="center" wrapText="1"/>
    </xf>
    <xf numFmtId="0" fontId="20" fillId="6" borderId="38" xfId="0" applyFont="1" applyFill="1" applyBorder="1" applyAlignment="1" applyProtection="1">
      <alignment horizontal="center" vertical="center" wrapText="1"/>
    </xf>
    <xf numFmtId="0" fontId="23" fillId="0" borderId="0" xfId="2" applyFont="1">
      <alignment vertical="center"/>
    </xf>
    <xf numFmtId="0" fontId="24" fillId="0" borderId="0" xfId="2" applyFont="1">
      <alignment vertical="center"/>
    </xf>
    <xf numFmtId="0" fontId="23" fillId="0" borderId="0" xfId="5" applyFont="1" applyAlignment="1">
      <alignment vertical="center"/>
    </xf>
    <xf numFmtId="0" fontId="24" fillId="0" borderId="0" xfId="5" applyFont="1" applyAlignment="1">
      <alignment vertical="center"/>
    </xf>
    <xf numFmtId="0" fontId="26" fillId="0" borderId="0" xfId="5" applyFont="1" applyAlignment="1">
      <alignment horizontal="center" vertical="center"/>
    </xf>
    <xf numFmtId="0" fontId="24" fillId="0" borderId="0" xfId="5" applyFont="1" applyAlignment="1">
      <alignment horizontal="distributed" vertical="center"/>
    </xf>
    <xf numFmtId="0" fontId="24" fillId="0" borderId="0" xfId="5" applyFont="1" applyAlignment="1">
      <alignment horizontal="center" vertical="center"/>
    </xf>
    <xf numFmtId="0" fontId="24" fillId="0" borderId="39" xfId="5" applyFont="1" applyBorder="1" applyAlignment="1">
      <alignment vertical="center"/>
    </xf>
    <xf numFmtId="0" fontId="23" fillId="0" borderId="0" xfId="5" applyFont="1" applyAlignment="1">
      <alignment vertical="center" shrinkToFit="1"/>
    </xf>
    <xf numFmtId="0" fontId="24" fillId="0" borderId="0" xfId="5" applyFont="1" applyAlignment="1">
      <alignment vertical="center" shrinkToFit="1"/>
    </xf>
    <xf numFmtId="0" fontId="24" fillId="0" borderId="0" xfId="5" applyFont="1" applyAlignment="1">
      <alignment horizontal="right" vertical="center"/>
    </xf>
    <xf numFmtId="0" fontId="23" fillId="0" borderId="0" xfId="5" applyFont="1" applyAlignment="1">
      <alignment horizontal="center" vertical="center" shrinkToFit="1"/>
    </xf>
    <xf numFmtId="0" fontId="24" fillId="0" borderId="0" xfId="5" applyFont="1" applyAlignment="1">
      <alignment horizontal="center" vertical="center" shrinkToFit="1"/>
    </xf>
    <xf numFmtId="0" fontId="26" fillId="0" borderId="0" xfId="5" applyFont="1" applyAlignment="1">
      <alignment vertical="center"/>
    </xf>
    <xf numFmtId="0" fontId="25" fillId="0" borderId="0" xfId="2" applyFont="1" applyAlignment="1">
      <alignment vertical="center"/>
    </xf>
    <xf numFmtId="0" fontId="27" fillId="0" borderId="0" xfId="0" applyFont="1">
      <alignment vertical="center"/>
    </xf>
    <xf numFmtId="0" fontId="28" fillId="0" borderId="0" xfId="3" applyFont="1"/>
    <xf numFmtId="0" fontId="29" fillId="8" borderId="0" xfId="3" applyFont="1" applyFill="1"/>
    <xf numFmtId="0" fontId="29" fillId="8" borderId="0" xfId="3" applyFont="1" applyFill="1" applyAlignment="1">
      <alignment horizontal="center"/>
    </xf>
    <xf numFmtId="0" fontId="28" fillId="8" borderId="0" xfId="3" applyFont="1" applyFill="1" applyAlignment="1">
      <alignment horizontal="justify"/>
    </xf>
    <xf numFmtId="0" fontId="28" fillId="0" borderId="0" xfId="3" applyFont="1" applyAlignment="1">
      <alignment horizontal="justify"/>
    </xf>
    <xf numFmtId="0" fontId="28" fillId="9" borderId="13" xfId="4" applyFont="1" applyFill="1" applyBorder="1" applyAlignment="1">
      <alignment horizontal="left" vertical="center"/>
    </xf>
    <xf numFmtId="0" fontId="28" fillId="9" borderId="14" xfId="4" applyFont="1" applyFill="1" applyBorder="1" applyAlignment="1">
      <alignment horizontal="left" vertical="center"/>
    </xf>
    <xf numFmtId="0" fontId="30" fillId="0" borderId="0" xfId="3" applyFont="1"/>
    <xf numFmtId="0" fontId="0" fillId="0" borderId="0" xfId="0" applyAlignment="1">
      <alignment horizontal="center" vertical="center"/>
    </xf>
    <xf numFmtId="0" fontId="32" fillId="0" borderId="12" xfId="0" applyFont="1" applyBorder="1" applyAlignment="1">
      <alignment horizontal="distributed" vertical="center"/>
    </xf>
    <xf numFmtId="0" fontId="0" fillId="0" borderId="12" xfId="0" applyFont="1" applyBorder="1" applyAlignment="1">
      <alignment horizontal="distributed" vertical="center"/>
    </xf>
    <xf numFmtId="0" fontId="32" fillId="0" borderId="6" xfId="0" applyFont="1" applyBorder="1" applyAlignment="1">
      <alignment horizontal="center" vertical="center"/>
    </xf>
    <xf numFmtId="0" fontId="33" fillId="10" borderId="5" xfId="0" applyFont="1" applyFill="1" applyBorder="1">
      <alignment vertical="center"/>
    </xf>
    <xf numFmtId="0" fontId="33" fillId="10" borderId="4" xfId="0" applyFont="1" applyFill="1" applyBorder="1" applyAlignment="1">
      <alignment vertical="top" wrapText="1"/>
    </xf>
    <xf numFmtId="0" fontId="32" fillId="0" borderId="0" xfId="0" applyFont="1" applyAlignment="1">
      <alignment horizontal="right" vertical="center"/>
    </xf>
    <xf numFmtId="0" fontId="32" fillId="0" borderId="43" xfId="0" applyFont="1" applyBorder="1">
      <alignment vertical="center"/>
    </xf>
    <xf numFmtId="0" fontId="32" fillId="0" borderId="0" xfId="0" applyFont="1">
      <alignment vertical="center"/>
    </xf>
    <xf numFmtId="0" fontId="32" fillId="0" borderId="4" xfId="0" applyFont="1" applyBorder="1" applyAlignment="1">
      <alignment horizontal="center" vertical="center"/>
    </xf>
    <xf numFmtId="0" fontId="33" fillId="10" borderId="16" xfId="0" applyFont="1" applyFill="1" applyBorder="1">
      <alignment vertical="center"/>
    </xf>
    <xf numFmtId="0" fontId="28" fillId="0" borderId="0" xfId="3" applyFont="1" applyAlignment="1">
      <alignment vertical="center"/>
    </xf>
    <xf numFmtId="0" fontId="28" fillId="8" borderId="0" xfId="3" applyFont="1" applyFill="1"/>
    <xf numFmtId="0" fontId="9" fillId="0" borderId="0" xfId="0" applyFont="1" applyBorder="1" applyProtection="1">
      <alignment vertical="center"/>
    </xf>
    <xf numFmtId="0" fontId="12" fillId="0" borderId="0" xfId="0" applyFont="1" applyFill="1" applyProtection="1">
      <alignment vertical="center"/>
    </xf>
    <xf numFmtId="0" fontId="59" fillId="0" borderId="0" xfId="0" applyFont="1">
      <alignment vertical="center"/>
    </xf>
    <xf numFmtId="0" fontId="61" fillId="0" borderId="0" xfId="0" applyFont="1">
      <alignment vertical="center"/>
    </xf>
    <xf numFmtId="0" fontId="59" fillId="0" borderId="0" xfId="0" applyFont="1" applyAlignment="1">
      <alignment horizontal="right" vertical="center"/>
    </xf>
    <xf numFmtId="0" fontId="59" fillId="0" borderId="1" xfId="0" applyFont="1" applyBorder="1" applyAlignment="1">
      <alignment vertical="center" wrapText="1"/>
    </xf>
    <xf numFmtId="0" fontId="9" fillId="0" borderId="0" xfId="0" applyFont="1" applyAlignment="1" applyProtection="1">
      <alignment vertical="top"/>
    </xf>
    <xf numFmtId="0" fontId="9" fillId="6" borderId="22" xfId="0" applyFont="1" applyFill="1" applyBorder="1" applyAlignment="1" applyProtection="1">
      <alignment horizontal="left" vertical="top" wrapText="1"/>
    </xf>
    <xf numFmtId="0" fontId="9" fillId="0" borderId="0" xfId="0" applyFont="1" applyAlignment="1" applyProtection="1">
      <alignment vertical="top" wrapText="1"/>
    </xf>
    <xf numFmtId="176" fontId="11" fillId="6" borderId="22" xfId="8" applyNumberFormat="1" applyFont="1" applyFill="1" applyBorder="1" applyAlignment="1" applyProtection="1">
      <alignment horizontal="center" vertical="top" wrapText="1"/>
    </xf>
    <xf numFmtId="176" fontId="11" fillId="6" borderId="26" xfId="8" applyNumberFormat="1" applyFont="1" applyFill="1" applyBorder="1" applyAlignment="1" applyProtection="1">
      <alignment horizontal="center" vertical="top" wrapText="1"/>
    </xf>
    <xf numFmtId="0" fontId="9" fillId="6" borderId="24" xfId="0" applyFont="1" applyFill="1" applyBorder="1" applyAlignment="1" applyProtection="1">
      <alignment vertical="center" wrapText="1"/>
    </xf>
    <xf numFmtId="0" fontId="9" fillId="6" borderId="4" xfId="0" applyFont="1" applyFill="1" applyBorder="1" applyAlignment="1" applyProtection="1">
      <alignment vertical="center" wrapText="1"/>
    </xf>
    <xf numFmtId="0" fontId="9" fillId="6" borderId="30" xfId="0" applyFont="1" applyFill="1" applyBorder="1" applyAlignment="1" applyProtection="1">
      <alignment vertical="center" wrapText="1"/>
    </xf>
    <xf numFmtId="0" fontId="21" fillId="0" borderId="0" xfId="0" applyFont="1" applyAlignment="1" applyProtection="1">
      <alignment vertical="top"/>
    </xf>
    <xf numFmtId="0" fontId="67" fillId="0" borderId="0" xfId="0" applyFont="1" applyAlignment="1" applyProtection="1"/>
    <xf numFmtId="0" fontId="67" fillId="0" borderId="0" xfId="0" applyFont="1" applyAlignment="1"/>
    <xf numFmtId="0" fontId="67" fillId="4" borderId="0" xfId="0" applyFont="1" applyFill="1" applyAlignment="1" applyProtection="1"/>
    <xf numFmtId="0" fontId="67" fillId="4" borderId="0" xfId="0" applyFont="1" applyFill="1" applyAlignment="1" applyProtection="1">
      <alignment wrapText="1"/>
    </xf>
    <xf numFmtId="0" fontId="69" fillId="0" borderId="0" xfId="0" applyFont="1" applyAlignment="1" applyProtection="1"/>
    <xf numFmtId="0" fontId="67" fillId="0" borderId="0" xfId="6" applyFont="1" applyBorder="1" applyAlignment="1" applyProtection="1">
      <alignment vertical="center"/>
    </xf>
    <xf numFmtId="0" fontId="67" fillId="0" borderId="0" xfId="0" applyFont="1" applyFill="1" applyAlignment="1" applyProtection="1">
      <alignment vertical="center"/>
    </xf>
    <xf numFmtId="0" fontId="70" fillId="0" borderId="0" xfId="0" applyFont="1" applyAlignment="1" applyProtection="1"/>
    <xf numFmtId="0" fontId="9" fillId="6" borderId="0" xfId="0" applyFont="1" applyFill="1" applyProtection="1">
      <alignment vertical="center"/>
    </xf>
    <xf numFmtId="0" fontId="9" fillId="6" borderId="15" xfId="0" applyFont="1" applyFill="1" applyBorder="1" applyProtection="1">
      <alignment vertical="center"/>
    </xf>
    <xf numFmtId="0" fontId="9" fillId="6" borderId="0" xfId="0" applyFont="1" applyFill="1" applyBorder="1" applyProtection="1">
      <alignment vertical="center"/>
    </xf>
    <xf numFmtId="0" fontId="9" fillId="6" borderId="45" xfId="0" applyFont="1" applyFill="1" applyBorder="1" applyProtection="1">
      <alignment vertical="center"/>
    </xf>
    <xf numFmtId="0" fontId="9" fillId="6" borderId="21" xfId="0" applyFont="1" applyFill="1" applyBorder="1" applyAlignment="1">
      <alignment horizontal="center" vertical="center"/>
    </xf>
    <xf numFmtId="0" fontId="16" fillId="0" borderId="6" xfId="0" applyFont="1" applyBorder="1" applyAlignment="1" applyProtection="1">
      <alignment horizontal="center" vertical="center" wrapText="1"/>
    </xf>
    <xf numFmtId="0" fontId="0" fillId="6" borderId="0" xfId="7" applyFont="1" applyFill="1" applyProtection="1">
      <alignment vertical="center"/>
    </xf>
    <xf numFmtId="0" fontId="32" fillId="0" borderId="6" xfId="0" applyFont="1" applyBorder="1" applyAlignment="1">
      <alignment horizontal="center" vertical="center"/>
    </xf>
    <xf numFmtId="0" fontId="19" fillId="12" borderId="6" xfId="0" applyFont="1" applyFill="1" applyBorder="1" applyAlignment="1" applyProtection="1">
      <alignment horizontal="left" vertical="center" wrapText="1" shrinkToFit="1"/>
      <protection locked="0"/>
    </xf>
    <xf numFmtId="0" fontId="19" fillId="12" borderId="6" xfId="0" applyFont="1" applyFill="1" applyBorder="1" applyAlignment="1" applyProtection="1">
      <alignment horizontal="left" vertical="top" wrapText="1" shrinkToFit="1"/>
      <protection locked="0"/>
    </xf>
    <xf numFmtId="38" fontId="13" fillId="12" borderId="6" xfId="8" applyFont="1" applyFill="1" applyBorder="1" applyAlignment="1" applyProtection="1">
      <alignment horizontal="right" vertical="center" wrapText="1"/>
      <protection locked="0"/>
    </xf>
    <xf numFmtId="0" fontId="17" fillId="12" borderId="6" xfId="0" applyFont="1" applyFill="1" applyBorder="1" applyAlignment="1" applyProtection="1">
      <alignment horizontal="center" vertical="center"/>
      <protection locked="0"/>
    </xf>
    <xf numFmtId="0" fontId="13" fillId="12" borderId="6" xfId="0" quotePrefix="1" applyFont="1" applyFill="1" applyBorder="1" applyAlignment="1" applyProtection="1">
      <alignment horizontal="left" vertical="center" wrapText="1"/>
      <protection locked="0"/>
    </xf>
    <xf numFmtId="0" fontId="5" fillId="0" borderId="6" xfId="7" applyFont="1" applyBorder="1" applyAlignment="1">
      <alignment vertical="center" wrapText="1"/>
    </xf>
    <xf numFmtId="0" fontId="78" fillId="0" borderId="6" xfId="7" applyFont="1" applyBorder="1" applyAlignment="1">
      <alignment horizontal="center" vertical="center"/>
    </xf>
    <xf numFmtId="0" fontId="5" fillId="0" borderId="4" xfId="7" applyFont="1" applyBorder="1" applyAlignment="1">
      <alignment vertical="center" wrapText="1"/>
    </xf>
    <xf numFmtId="0" fontId="5" fillId="0" borderId="6" xfId="7" applyFont="1" applyBorder="1" applyAlignment="1">
      <alignment horizontal="center" vertical="center"/>
    </xf>
    <xf numFmtId="0" fontId="73" fillId="0" borderId="6" xfId="7" applyFont="1" applyBorder="1" applyAlignment="1">
      <alignment vertical="center" wrapText="1"/>
    </xf>
    <xf numFmtId="0" fontId="73" fillId="0" borderId="6" xfId="7" applyFont="1" applyBorder="1" applyAlignment="1">
      <alignment horizontal="center" vertical="center"/>
    </xf>
    <xf numFmtId="0" fontId="73" fillId="0" borderId="4" xfId="7" applyFont="1" applyBorder="1" applyAlignment="1">
      <alignment vertical="center" wrapText="1"/>
    </xf>
    <xf numFmtId="0" fontId="5" fillId="4" borderId="6" xfId="7" applyFont="1" applyFill="1" applyBorder="1" applyAlignment="1">
      <alignment vertical="center" wrapText="1"/>
    </xf>
    <xf numFmtId="0" fontId="5" fillId="4" borderId="6" xfId="7" applyFont="1" applyFill="1" applyBorder="1">
      <alignment vertical="center"/>
    </xf>
    <xf numFmtId="0" fontId="77" fillId="0" borderId="6" xfId="7" applyFont="1" applyBorder="1" applyAlignment="1">
      <alignment vertical="center" wrapText="1"/>
    </xf>
    <xf numFmtId="0" fontId="79" fillId="0" borderId="0" xfId="0" applyFont="1">
      <alignment vertical="center"/>
    </xf>
    <xf numFmtId="0" fontId="85" fillId="0" borderId="0" xfId="0" applyFont="1">
      <alignment vertical="center"/>
    </xf>
    <xf numFmtId="0" fontId="86" fillId="0" borderId="0" xfId="0" applyFont="1">
      <alignment vertical="center"/>
    </xf>
    <xf numFmtId="0" fontId="87" fillId="0" borderId="0" xfId="0" applyFont="1">
      <alignment vertical="center"/>
    </xf>
    <xf numFmtId="177" fontId="11" fillId="6" borderId="28" xfId="0" applyNumberFormat="1" applyFont="1" applyFill="1" applyBorder="1" applyAlignment="1" applyProtection="1">
      <alignment horizontal="right" vertical="center" wrapText="1"/>
    </xf>
    <xf numFmtId="0" fontId="88" fillId="2" borderId="0" xfId="0" applyFont="1" applyFill="1" applyAlignment="1" applyProtection="1">
      <alignment horizontal="center" vertical="center" wrapText="1"/>
    </xf>
    <xf numFmtId="181" fontId="18" fillId="2" borderId="21" xfId="0" applyNumberFormat="1" applyFont="1" applyFill="1" applyBorder="1">
      <alignment vertical="center"/>
    </xf>
    <xf numFmtId="0" fontId="9" fillId="6" borderId="22" xfId="0" applyFont="1" applyFill="1" applyBorder="1" applyAlignment="1">
      <alignment vertical="top" wrapText="1"/>
    </xf>
    <xf numFmtId="0" fontId="9" fillId="6" borderId="26" xfId="0" applyFont="1" applyFill="1" applyBorder="1" applyAlignment="1">
      <alignment vertical="top" wrapText="1"/>
    </xf>
    <xf numFmtId="0" fontId="9" fillId="6" borderId="28" xfId="0" applyFont="1" applyFill="1" applyBorder="1" applyAlignment="1">
      <alignment vertical="top" wrapText="1"/>
    </xf>
    <xf numFmtId="0" fontId="12" fillId="0" borderId="0" xfId="0" applyFont="1">
      <alignment vertical="center"/>
    </xf>
    <xf numFmtId="0" fontId="20" fillId="6" borderId="35" xfId="0" applyFont="1" applyFill="1" applyBorder="1" applyAlignment="1">
      <alignment horizontal="center" vertical="center" wrapText="1"/>
    </xf>
    <xf numFmtId="177" fontId="11" fillId="6" borderId="34" xfId="0" applyNumberFormat="1" applyFont="1" applyFill="1" applyBorder="1" applyAlignment="1">
      <alignment horizontal="right" vertical="center" wrapText="1"/>
    </xf>
    <xf numFmtId="0" fontId="94" fillId="7" borderId="1" xfId="0" applyFont="1" applyFill="1" applyBorder="1" applyAlignment="1">
      <alignment horizontal="center" vertical="center" wrapText="1"/>
    </xf>
    <xf numFmtId="0" fontId="73" fillId="2" borderId="6" xfId="7" applyFont="1" applyFill="1" applyBorder="1" applyAlignment="1">
      <alignment horizontal="left" vertical="center" wrapText="1"/>
    </xf>
    <xf numFmtId="0" fontId="73" fillId="2" borderId="4" xfId="7" applyFont="1" applyFill="1" applyBorder="1" applyAlignment="1">
      <alignment horizontal="left" vertical="center" wrapText="1"/>
    </xf>
    <xf numFmtId="0" fontId="13" fillId="12" borderId="6" xfId="0" applyFont="1" applyFill="1" applyBorder="1" applyAlignment="1" applyProtection="1">
      <alignment horizontal="left" vertical="center" wrapText="1" shrinkToFit="1"/>
      <protection locked="0"/>
    </xf>
    <xf numFmtId="0" fontId="13" fillId="12" borderId="6" xfId="0" applyFont="1" applyFill="1" applyBorder="1" applyAlignment="1" applyProtection="1">
      <alignment horizontal="center" vertical="center" textRotation="255"/>
      <protection locked="0"/>
    </xf>
    <xf numFmtId="0" fontId="13" fillId="0" borderId="6" xfId="0" applyFont="1" applyBorder="1" applyAlignment="1" applyProtection="1">
      <alignment horizontal="left" vertical="center" wrapText="1"/>
    </xf>
    <xf numFmtId="177" fontId="13" fillId="0" borderId="6" xfId="0" applyNumberFormat="1" applyFont="1" applyFill="1" applyBorder="1" applyAlignment="1" applyProtection="1">
      <alignment horizontal="left" vertical="center" wrapText="1"/>
    </xf>
    <xf numFmtId="49" fontId="13" fillId="12" borderId="6" xfId="0" applyNumberFormat="1" applyFont="1" applyFill="1" applyBorder="1" applyAlignment="1" applyProtection="1">
      <alignment horizontal="center" vertical="center"/>
      <protection locked="0"/>
    </xf>
    <xf numFmtId="0" fontId="13" fillId="0" borderId="5" xfId="0" applyFont="1" applyBorder="1" applyAlignment="1" applyProtection="1">
      <alignment horizontal="center" vertical="center" wrapText="1" shrinkToFit="1"/>
    </xf>
    <xf numFmtId="0" fontId="13" fillId="0" borderId="4" xfId="0" applyFont="1" applyBorder="1" applyAlignment="1" applyProtection="1">
      <alignment horizontal="center" vertical="center" wrapText="1" shrinkToFit="1"/>
    </xf>
    <xf numFmtId="0" fontId="13" fillId="0" borderId="3" xfId="0" applyFont="1" applyBorder="1" applyAlignment="1" applyProtection="1">
      <alignment horizontal="center" vertical="center" wrapText="1" shrinkToFit="1"/>
    </xf>
    <xf numFmtId="0" fontId="13" fillId="0" borderId="6" xfId="0" applyFont="1" applyBorder="1" applyAlignment="1" applyProtection="1">
      <alignment vertical="center" wrapText="1"/>
    </xf>
    <xf numFmtId="0" fontId="13" fillId="0" borderId="6" xfId="0" applyFont="1" applyBorder="1" applyAlignment="1" applyProtection="1">
      <alignment horizontal="center" vertical="center" wrapText="1" shrinkToFit="1"/>
    </xf>
    <xf numFmtId="0" fontId="13" fillId="0" borderId="6" xfId="0" quotePrefix="1" applyFont="1" applyBorder="1" applyAlignment="1" applyProtection="1">
      <alignment horizontal="left" vertical="center" wrapText="1"/>
    </xf>
    <xf numFmtId="0" fontId="13" fillId="0" borderId="16" xfId="0" applyFont="1" applyFill="1" applyBorder="1" applyAlignment="1" applyProtection="1">
      <alignment horizontal="center" vertical="center" wrapText="1"/>
    </xf>
    <xf numFmtId="0" fontId="13" fillId="12" borderId="6" xfId="0" applyFont="1" applyFill="1" applyBorder="1" applyAlignment="1" applyProtection="1">
      <alignment horizontal="left" vertical="center" wrapText="1"/>
      <protection locked="0"/>
    </xf>
    <xf numFmtId="0" fontId="20" fillId="6" borderId="46" xfId="0" applyFont="1" applyFill="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9" fillId="6" borderId="14" xfId="0" applyFont="1" applyFill="1" applyBorder="1" applyProtection="1">
      <alignment vertical="center"/>
    </xf>
    <xf numFmtId="0" fontId="9" fillId="6" borderId="19" xfId="0" applyFont="1" applyFill="1" applyBorder="1" applyProtection="1">
      <alignment vertical="center"/>
    </xf>
    <xf numFmtId="0" fontId="20" fillId="6" borderId="47" xfId="0" applyFont="1" applyFill="1" applyBorder="1" applyAlignment="1" applyProtection="1">
      <alignment horizontal="center" vertical="center" wrapText="1"/>
    </xf>
    <xf numFmtId="176" fontId="11" fillId="6" borderId="49" xfId="8" applyNumberFormat="1" applyFont="1" applyFill="1" applyBorder="1" applyAlignment="1" applyProtection="1">
      <alignment horizontal="center" vertical="center" wrapText="1"/>
    </xf>
    <xf numFmtId="177" fontId="13" fillId="13" borderId="6" xfId="0" applyNumberFormat="1" applyFont="1" applyFill="1" applyBorder="1" applyAlignment="1" applyProtection="1">
      <alignment horizontal="center" vertical="center"/>
    </xf>
    <xf numFmtId="0" fontId="20" fillId="6" borderId="48" xfId="0" applyFont="1" applyFill="1" applyBorder="1" applyAlignment="1" applyProtection="1">
      <alignment horizontal="center" vertical="center" wrapText="1"/>
    </xf>
    <xf numFmtId="177" fontId="11" fillId="6" borderId="49" xfId="0" applyNumberFormat="1" applyFont="1" applyFill="1" applyBorder="1" applyAlignment="1" applyProtection="1">
      <alignment horizontal="right" vertical="center" wrapText="1"/>
    </xf>
    <xf numFmtId="0" fontId="20" fillId="6" borderId="50" xfId="0" applyFont="1" applyFill="1" applyBorder="1" applyAlignment="1" applyProtection="1">
      <alignment horizontal="center" vertical="center" wrapText="1"/>
    </xf>
    <xf numFmtId="0" fontId="9" fillId="6" borderId="24" xfId="0" applyFont="1" applyFill="1" applyBorder="1" applyAlignment="1" applyProtection="1">
      <alignment vertical="top" wrapText="1"/>
    </xf>
    <xf numFmtId="176" fontId="11" fillId="6" borderId="0" xfId="8" applyNumberFormat="1" applyFont="1" applyFill="1" applyBorder="1" applyAlignment="1" applyProtection="1">
      <alignment horizontal="center" vertical="center" wrapText="1"/>
    </xf>
    <xf numFmtId="0" fontId="9" fillId="6" borderId="0" xfId="0" applyFont="1" applyFill="1" applyBorder="1" applyAlignment="1" applyProtection="1">
      <alignment vertical="top" wrapText="1"/>
    </xf>
    <xf numFmtId="0" fontId="9" fillId="0" borderId="0" xfId="0" applyFont="1" applyBorder="1" applyAlignment="1" applyProtection="1">
      <alignment vertical="top"/>
    </xf>
    <xf numFmtId="0" fontId="9" fillId="6" borderId="51" xfId="0" applyFont="1" applyFill="1" applyBorder="1" applyAlignment="1" applyProtection="1">
      <alignment vertical="top" wrapText="1"/>
    </xf>
    <xf numFmtId="0" fontId="9" fillId="0" borderId="51" xfId="0" applyFont="1" applyBorder="1" applyAlignment="1" applyProtection="1">
      <alignment vertical="top"/>
    </xf>
    <xf numFmtId="0" fontId="9" fillId="6" borderId="17" xfId="0" applyFont="1" applyFill="1" applyBorder="1" applyProtection="1">
      <alignment vertical="center"/>
    </xf>
    <xf numFmtId="0" fontId="9" fillId="6" borderId="49" xfId="0" applyFont="1" applyFill="1" applyBorder="1" applyProtection="1">
      <alignment vertical="center"/>
    </xf>
    <xf numFmtId="177" fontId="11" fillId="5" borderId="6" xfId="0" applyNumberFormat="1" applyFont="1" applyFill="1" applyBorder="1" applyAlignment="1" applyProtection="1">
      <alignment horizontal="center" vertical="center"/>
    </xf>
    <xf numFmtId="0" fontId="13" fillId="12" borderId="6" xfId="0" applyFont="1" applyFill="1" applyBorder="1" applyAlignment="1" applyProtection="1">
      <alignment horizontal="left" vertical="center" wrapText="1" shrinkToFit="1"/>
      <protection locked="0"/>
    </xf>
    <xf numFmtId="0" fontId="13" fillId="12" borderId="6" xfId="0" applyFont="1" applyFill="1" applyBorder="1" applyAlignment="1" applyProtection="1">
      <alignment horizontal="center" vertical="center" textRotation="255"/>
      <protection locked="0"/>
    </xf>
    <xf numFmtId="0" fontId="13" fillId="0" borderId="6" xfId="0" applyFont="1" applyBorder="1" applyAlignment="1" applyProtection="1">
      <alignment horizontal="left" vertical="center" wrapText="1"/>
    </xf>
    <xf numFmtId="177" fontId="13" fillId="0" borderId="6" xfId="0" applyNumberFormat="1" applyFont="1" applyFill="1" applyBorder="1" applyAlignment="1" applyProtection="1">
      <alignment horizontal="left" vertical="center" wrapText="1"/>
    </xf>
    <xf numFmtId="49" fontId="13" fillId="12" borderId="6" xfId="0" applyNumberFormat="1" applyFont="1" applyFill="1" applyBorder="1" applyAlignment="1" applyProtection="1">
      <alignment horizontal="center" vertical="center"/>
      <protection locked="0"/>
    </xf>
    <xf numFmtId="0" fontId="13" fillId="0" borderId="5" xfId="0" applyFont="1" applyBorder="1" applyAlignment="1" applyProtection="1">
      <alignment horizontal="center" vertical="center" wrapText="1" shrinkToFit="1"/>
    </xf>
    <xf numFmtId="0" fontId="13" fillId="0" borderId="4" xfId="0" applyFont="1" applyBorder="1" applyAlignment="1" applyProtection="1">
      <alignment horizontal="center" vertical="center" wrapText="1" shrinkToFit="1"/>
    </xf>
    <xf numFmtId="0" fontId="13" fillId="0" borderId="6" xfId="0" applyFont="1" applyBorder="1" applyAlignment="1" applyProtection="1">
      <alignment vertical="center" wrapText="1"/>
    </xf>
    <xf numFmtId="0" fontId="13" fillId="0" borderId="6" xfId="0" applyFont="1" applyBorder="1" applyAlignment="1" applyProtection="1">
      <alignment horizontal="center" vertical="center" wrapText="1" shrinkToFit="1"/>
    </xf>
    <xf numFmtId="0" fontId="13" fillId="0" borderId="3" xfId="0" applyFont="1" applyBorder="1" applyAlignment="1" applyProtection="1">
      <alignment horizontal="center" vertical="center" wrapText="1" shrinkToFit="1"/>
    </xf>
    <xf numFmtId="0" fontId="13" fillId="0" borderId="6" xfId="0" quotePrefix="1" applyFont="1" applyBorder="1" applyAlignment="1" applyProtection="1">
      <alignment horizontal="left" vertical="center" wrapText="1"/>
    </xf>
    <xf numFmtId="0" fontId="13" fillId="0" borderId="16" xfId="0" applyFont="1" applyFill="1" applyBorder="1" applyAlignment="1" applyProtection="1">
      <alignment horizontal="center" vertical="center" wrapText="1"/>
    </xf>
    <xf numFmtId="0" fontId="13" fillId="12" borderId="6" xfId="0" applyFont="1" applyFill="1" applyBorder="1" applyAlignment="1" applyProtection="1">
      <alignment horizontal="left" vertical="center" wrapText="1"/>
      <protection locked="0"/>
    </xf>
    <xf numFmtId="0" fontId="13" fillId="0" borderId="6" xfId="0" applyFont="1" applyBorder="1" applyAlignment="1" applyProtection="1">
      <alignment horizontal="center" vertical="center" wrapText="1"/>
    </xf>
    <xf numFmtId="176" fontId="13" fillId="5" borderId="16" xfId="8" applyNumberFormat="1" applyFont="1" applyFill="1" applyBorder="1" applyAlignment="1" applyProtection="1">
      <alignment horizontal="center" vertical="center" wrapText="1"/>
    </xf>
    <xf numFmtId="0" fontId="4" fillId="3" borderId="7" xfId="7" applyFont="1" applyFill="1" applyBorder="1" applyAlignment="1">
      <alignment vertical="center" wrapText="1"/>
    </xf>
    <xf numFmtId="0" fontId="4" fillId="3" borderId="8" xfId="7" applyFont="1" applyFill="1" applyBorder="1" applyAlignment="1">
      <alignment vertical="center" wrapText="1"/>
    </xf>
    <xf numFmtId="0" fontId="5" fillId="2" borderId="2" xfId="7" applyFont="1" applyFill="1" applyBorder="1" applyAlignment="1">
      <alignment horizontal="left" vertical="center" wrapText="1"/>
    </xf>
    <xf numFmtId="0" fontId="73" fillId="2" borderId="3" xfId="7" applyFont="1" applyFill="1" applyBorder="1" applyAlignment="1">
      <alignment horizontal="left" vertical="center" wrapText="1"/>
    </xf>
    <xf numFmtId="0" fontId="73" fillId="2" borderId="4" xfId="7" applyFont="1" applyFill="1" applyBorder="1" applyAlignment="1">
      <alignment horizontal="left" vertical="center" wrapText="1"/>
    </xf>
    <xf numFmtId="0" fontId="73" fillId="2" borderId="5" xfId="7" applyFont="1" applyFill="1" applyBorder="1" applyAlignment="1">
      <alignment horizontal="left" vertical="center" wrapText="1"/>
    </xf>
    <xf numFmtId="0" fontId="73" fillId="2" borderId="6" xfId="7" applyFont="1" applyFill="1" applyBorder="1" applyAlignment="1">
      <alignment horizontal="left" vertical="center" wrapText="1"/>
    </xf>
    <xf numFmtId="0" fontId="73" fillId="0" borderId="5" xfId="7" applyFont="1" applyFill="1" applyBorder="1" applyAlignment="1">
      <alignment horizontal="left" vertical="center" wrapText="1"/>
    </xf>
    <xf numFmtId="0" fontId="73" fillId="0" borderId="3" xfId="7" applyFont="1" applyFill="1" applyBorder="1" applyAlignment="1">
      <alignment horizontal="left" vertical="center" wrapText="1"/>
    </xf>
    <xf numFmtId="0" fontId="73" fillId="0" borderId="4" xfId="7" applyFont="1" applyFill="1" applyBorder="1" applyAlignment="1">
      <alignment horizontal="left" vertical="center" wrapText="1"/>
    </xf>
    <xf numFmtId="0" fontId="13" fillId="12" borderId="6" xfId="0" applyFont="1" applyFill="1" applyBorder="1" applyAlignment="1" applyProtection="1">
      <alignment horizontal="left" vertical="center" wrapText="1" shrinkToFit="1"/>
      <protection locked="0"/>
    </xf>
    <xf numFmtId="49" fontId="13" fillId="12" borderId="12" xfId="0" applyNumberFormat="1" applyFont="1" applyFill="1" applyBorder="1" applyAlignment="1" applyProtection="1">
      <alignment horizontal="center" vertical="center"/>
      <protection locked="0"/>
    </xf>
    <xf numFmtId="49" fontId="13" fillId="12" borderId="16" xfId="0" applyNumberFormat="1" applyFont="1" applyFill="1" applyBorder="1" applyAlignment="1" applyProtection="1">
      <alignment horizontal="center" vertical="center"/>
      <protection locked="0"/>
    </xf>
    <xf numFmtId="0" fontId="13" fillId="12" borderId="12" xfId="0" applyFont="1" applyFill="1" applyBorder="1" applyAlignment="1" applyProtection="1">
      <alignment horizontal="center" vertical="center" wrapText="1"/>
      <protection locked="0"/>
    </xf>
    <xf numFmtId="0" fontId="13" fillId="12" borderId="14" xfId="0" applyFont="1" applyFill="1" applyBorder="1" applyAlignment="1" applyProtection="1">
      <alignment horizontal="center" vertical="center" wrapText="1"/>
      <protection locked="0"/>
    </xf>
    <xf numFmtId="0" fontId="13" fillId="12" borderId="16" xfId="0" applyFont="1" applyFill="1" applyBorder="1" applyAlignment="1" applyProtection="1">
      <alignment horizontal="center" vertical="center" wrapText="1"/>
      <protection locked="0"/>
    </xf>
    <xf numFmtId="0" fontId="13" fillId="12" borderId="6" xfId="0" applyFont="1" applyFill="1" applyBorder="1" applyAlignment="1" applyProtection="1">
      <alignment horizontal="center" vertical="center" textRotation="255"/>
      <protection locked="0"/>
    </xf>
    <xf numFmtId="0" fontId="13" fillId="0" borderId="6" xfId="0" applyFont="1" applyBorder="1" applyAlignment="1" applyProtection="1">
      <alignment horizontal="left" vertical="center" wrapText="1"/>
    </xf>
    <xf numFmtId="176" fontId="13" fillId="0" borderId="6" xfId="8" applyNumberFormat="1" applyFont="1" applyBorder="1" applyAlignment="1" applyProtection="1">
      <alignment horizontal="center" vertical="center" wrapText="1"/>
    </xf>
    <xf numFmtId="176" fontId="13" fillId="5" borderId="7" xfId="8" applyNumberFormat="1" applyFont="1" applyFill="1" applyBorder="1" applyAlignment="1" applyProtection="1">
      <alignment horizontal="center" vertical="center" wrapText="1"/>
    </xf>
    <xf numFmtId="176" fontId="13" fillId="5" borderId="8" xfId="8" applyNumberFormat="1" applyFont="1" applyFill="1" applyBorder="1" applyAlignment="1" applyProtection="1">
      <alignment horizontal="center" vertical="center" wrapText="1"/>
    </xf>
    <xf numFmtId="176" fontId="13" fillId="5" borderId="9" xfId="8" applyNumberFormat="1" applyFont="1" applyFill="1" applyBorder="1" applyAlignment="1" applyProtection="1">
      <alignment horizontal="center" vertical="center" wrapText="1"/>
    </xf>
    <xf numFmtId="176" fontId="13" fillId="5" borderId="11" xfId="8" applyNumberFormat="1" applyFont="1" applyFill="1" applyBorder="1" applyAlignment="1" applyProtection="1">
      <alignment horizontal="center" vertical="center" wrapText="1"/>
    </xf>
    <xf numFmtId="0" fontId="13" fillId="0" borderId="12" xfId="0" applyFont="1" applyBorder="1" applyAlignment="1" applyProtection="1">
      <alignment horizontal="left" vertical="center" wrapText="1"/>
    </xf>
    <xf numFmtId="0" fontId="13" fillId="0" borderId="16" xfId="0" applyFont="1" applyBorder="1" applyAlignment="1" applyProtection="1">
      <alignment horizontal="left" vertical="center" wrapText="1"/>
    </xf>
    <xf numFmtId="0" fontId="13" fillId="0" borderId="14" xfId="0" applyFont="1" applyBorder="1" applyAlignment="1" applyProtection="1">
      <alignment horizontal="left" vertical="center" wrapText="1"/>
    </xf>
    <xf numFmtId="0" fontId="13" fillId="0" borderId="5" xfId="0" applyFont="1" applyBorder="1" applyAlignment="1" applyProtection="1">
      <alignment horizontal="left" vertical="top" wrapText="1"/>
    </xf>
    <xf numFmtId="0" fontId="13" fillId="0" borderId="4" xfId="0" applyFont="1" applyBorder="1" applyAlignment="1" applyProtection="1">
      <alignment horizontal="left" vertical="top" wrapText="1"/>
    </xf>
    <xf numFmtId="177" fontId="13" fillId="0" borderId="6" xfId="0" applyNumberFormat="1"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3" fillId="0" borderId="7" xfId="0" applyFont="1" applyBorder="1" applyAlignment="1" applyProtection="1">
      <alignment horizontal="left" vertical="center" wrapText="1"/>
    </xf>
    <xf numFmtId="0" fontId="13" fillId="0" borderId="17" xfId="0" applyFont="1" applyBorder="1" applyAlignment="1" applyProtection="1">
      <alignment horizontal="left" vertical="center" wrapText="1"/>
    </xf>
    <xf numFmtId="0" fontId="13" fillId="0" borderId="8" xfId="0" applyFont="1" applyBorder="1" applyAlignment="1" applyProtection="1">
      <alignment horizontal="left" vertical="center" wrapText="1"/>
    </xf>
    <xf numFmtId="0" fontId="13" fillId="0" borderId="9" xfId="0" applyFont="1" applyBorder="1" applyAlignment="1" applyProtection="1">
      <alignment horizontal="left" vertical="center" wrapText="1"/>
    </xf>
    <xf numFmtId="0" fontId="13" fillId="0" borderId="13"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49" fontId="13" fillId="12" borderId="6" xfId="0" applyNumberFormat="1" applyFont="1" applyFill="1" applyBorder="1" applyAlignment="1" applyProtection="1">
      <alignment horizontal="center" vertical="center"/>
      <protection locked="0"/>
    </xf>
    <xf numFmtId="38" fontId="13" fillId="12" borderId="6" xfId="8" applyFont="1" applyFill="1" applyBorder="1" applyAlignment="1" applyProtection="1">
      <alignment horizontal="center" vertical="center" wrapText="1"/>
      <protection locked="0"/>
    </xf>
    <xf numFmtId="40" fontId="13" fillId="0" borderId="6" xfId="8" applyNumberFormat="1" applyFont="1" applyFill="1" applyBorder="1" applyAlignment="1" applyProtection="1">
      <alignment horizontal="center" vertical="center" wrapText="1"/>
    </xf>
    <xf numFmtId="179" fontId="13" fillId="12" borderId="12" xfId="0" applyNumberFormat="1" applyFont="1" applyFill="1" applyBorder="1" applyAlignment="1" applyProtection="1">
      <alignment horizontal="center" vertical="center" wrapText="1"/>
      <protection locked="0"/>
    </xf>
    <xf numFmtId="179" fontId="13" fillId="12" borderId="14" xfId="0" applyNumberFormat="1" applyFont="1" applyFill="1" applyBorder="1" applyAlignment="1" applyProtection="1">
      <alignment horizontal="center" vertical="center" wrapText="1"/>
      <protection locked="0"/>
    </xf>
    <xf numFmtId="179" fontId="13" fillId="12" borderId="16" xfId="0" applyNumberFormat="1"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wrapText="1" shrinkToFit="1"/>
    </xf>
    <xf numFmtId="0" fontId="13" fillId="0" borderId="4" xfId="0" applyFont="1" applyBorder="1" applyAlignment="1" applyProtection="1">
      <alignment horizontal="center" vertical="center" wrapText="1" shrinkToFit="1"/>
    </xf>
    <xf numFmtId="0" fontId="13" fillId="0" borderId="6" xfId="0" applyFont="1" applyFill="1" applyBorder="1" applyAlignment="1" applyProtection="1">
      <alignment horizontal="left" vertical="center" wrapText="1"/>
    </xf>
    <xf numFmtId="177" fontId="13" fillId="12" borderId="12" xfId="0" applyNumberFormat="1" applyFont="1" applyFill="1" applyBorder="1" applyAlignment="1" applyProtection="1">
      <alignment horizontal="center" vertical="center" wrapText="1"/>
      <protection locked="0"/>
    </xf>
    <xf numFmtId="177" fontId="13" fillId="12" borderId="14" xfId="0" applyNumberFormat="1"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0" borderId="12" xfId="0" quotePrefix="1" applyFont="1" applyFill="1" applyBorder="1" applyAlignment="1" applyProtection="1">
      <alignment horizontal="center" vertical="center" wrapText="1"/>
      <protection locked="0"/>
    </xf>
    <xf numFmtId="0" fontId="13" fillId="0" borderId="14" xfId="0" quotePrefix="1" applyFont="1" applyFill="1" applyBorder="1" applyAlignment="1" applyProtection="1">
      <alignment horizontal="center" vertical="center" wrapText="1"/>
      <protection locked="0"/>
    </xf>
    <xf numFmtId="0" fontId="13" fillId="0" borderId="16" xfId="0" quotePrefix="1" applyFont="1" applyFill="1" applyBorder="1" applyAlignment="1" applyProtection="1">
      <alignment horizontal="center" vertical="center" wrapText="1"/>
      <protection locked="0"/>
    </xf>
    <xf numFmtId="0" fontId="13" fillId="12" borderId="12" xfId="0" quotePrefix="1" applyFont="1" applyFill="1" applyBorder="1" applyAlignment="1" applyProtection="1">
      <alignment horizontal="center" vertical="center" wrapText="1"/>
      <protection locked="0"/>
    </xf>
    <xf numFmtId="0" fontId="13" fillId="12" borderId="14" xfId="0" quotePrefix="1" applyFont="1" applyFill="1" applyBorder="1" applyAlignment="1" applyProtection="1">
      <alignment horizontal="center" vertical="center" wrapText="1"/>
      <protection locked="0"/>
    </xf>
    <xf numFmtId="0" fontId="13" fillId="12" borderId="16" xfId="0" quotePrefix="1" applyFont="1" applyFill="1" applyBorder="1" applyAlignment="1" applyProtection="1">
      <alignment horizontal="center" vertical="center" wrapText="1"/>
      <protection locked="0"/>
    </xf>
    <xf numFmtId="0" fontId="13" fillId="0" borderId="5"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176" fontId="13" fillId="0" borderId="5" xfId="8" applyNumberFormat="1" applyFont="1" applyBorder="1" applyAlignment="1" applyProtection="1">
      <alignment horizontal="center" vertical="center" wrapText="1"/>
    </xf>
    <xf numFmtId="176" fontId="13" fillId="0" borderId="3" xfId="8" applyNumberFormat="1" applyFont="1" applyBorder="1" applyAlignment="1" applyProtection="1">
      <alignment horizontal="center" vertical="center" wrapText="1"/>
    </xf>
    <xf numFmtId="176" fontId="13" fillId="0" borderId="4" xfId="8" applyNumberFormat="1" applyFont="1" applyBorder="1" applyAlignment="1" applyProtection="1">
      <alignment horizontal="center" vertical="center" wrapText="1"/>
    </xf>
    <xf numFmtId="176" fontId="13" fillId="5" borderId="15" xfId="8" applyNumberFormat="1" applyFont="1" applyFill="1" applyBorder="1" applyAlignment="1" applyProtection="1">
      <alignment horizontal="center" vertical="center" wrapText="1"/>
    </xf>
    <xf numFmtId="176" fontId="13" fillId="5" borderId="10" xfId="8" applyNumberFormat="1" applyFont="1" applyFill="1" applyBorder="1" applyAlignment="1" applyProtection="1">
      <alignment horizontal="center" vertical="center" wrapText="1"/>
    </xf>
    <xf numFmtId="0" fontId="13" fillId="0" borderId="6" xfId="0" applyFont="1" applyBorder="1" applyAlignment="1" applyProtection="1">
      <alignment vertical="center" wrapText="1"/>
    </xf>
    <xf numFmtId="0" fontId="13" fillId="12" borderId="6" xfId="0" applyFont="1" applyFill="1" applyBorder="1" applyAlignment="1" applyProtection="1">
      <alignment horizontal="center" vertical="center" wrapText="1"/>
      <protection locked="0"/>
    </xf>
    <xf numFmtId="0" fontId="13" fillId="0" borderId="12" xfId="0" applyFont="1" applyFill="1" applyBorder="1" applyAlignment="1" applyProtection="1">
      <alignment vertical="center" wrapText="1"/>
    </xf>
    <xf numFmtId="0" fontId="13" fillId="0" borderId="16" xfId="0" applyFont="1" applyFill="1" applyBorder="1" applyAlignment="1" applyProtection="1">
      <alignment vertical="center" wrapText="1"/>
    </xf>
    <xf numFmtId="57" fontId="13" fillId="12" borderId="12"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wrapText="1" shrinkToFit="1"/>
    </xf>
    <xf numFmtId="0" fontId="13" fillId="12" borderId="6" xfId="0" quotePrefix="1" applyFont="1" applyFill="1" applyBorder="1" applyAlignment="1" applyProtection="1">
      <alignment horizontal="center" vertical="center" wrapText="1"/>
      <protection locked="0"/>
    </xf>
    <xf numFmtId="180" fontId="13" fillId="12" borderId="6" xfId="0" quotePrefix="1" applyNumberFormat="1" applyFont="1" applyFill="1" applyBorder="1" applyAlignment="1" applyProtection="1">
      <alignment horizontal="center" vertical="center" wrapText="1"/>
      <protection locked="0"/>
    </xf>
    <xf numFmtId="0" fontId="13" fillId="0" borderId="5" xfId="0" applyFont="1" applyBorder="1" applyAlignment="1" applyProtection="1">
      <alignment horizontal="center" vertical="center" textRotation="255"/>
    </xf>
    <xf numFmtId="0" fontId="13" fillId="0" borderId="3" xfId="0" applyFont="1" applyBorder="1" applyAlignment="1" applyProtection="1">
      <alignment horizontal="center" vertical="center" textRotation="255"/>
    </xf>
    <xf numFmtId="0" fontId="13" fillId="0" borderId="4" xfId="0" applyFont="1" applyBorder="1" applyAlignment="1" applyProtection="1">
      <alignment horizontal="center" vertical="center" textRotation="255"/>
    </xf>
    <xf numFmtId="177" fontId="13" fillId="5" borderId="7" xfId="0" applyNumberFormat="1" applyFont="1" applyFill="1" applyBorder="1" applyAlignment="1" applyProtection="1">
      <alignment horizontal="center" vertical="center"/>
    </xf>
    <xf numFmtId="177" fontId="13" fillId="5" borderId="8" xfId="0" applyNumberFormat="1" applyFont="1" applyFill="1" applyBorder="1" applyAlignment="1" applyProtection="1">
      <alignment horizontal="center" vertical="center"/>
    </xf>
    <xf numFmtId="177" fontId="13" fillId="5" borderId="9" xfId="0" applyNumberFormat="1" applyFont="1" applyFill="1" applyBorder="1" applyAlignment="1" applyProtection="1">
      <alignment horizontal="center" vertical="center"/>
    </xf>
    <xf numFmtId="177" fontId="13" fillId="5" borderId="11" xfId="0" applyNumberFormat="1" applyFont="1" applyFill="1" applyBorder="1" applyAlignment="1" applyProtection="1">
      <alignment horizontal="center" vertical="center"/>
    </xf>
    <xf numFmtId="0" fontId="10" fillId="0" borderId="12" xfId="0" applyFont="1" applyFill="1" applyBorder="1" applyAlignment="1" applyProtection="1">
      <alignment horizontal="left" vertical="center" wrapText="1"/>
    </xf>
    <xf numFmtId="0" fontId="10" fillId="0" borderId="14"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13" fillId="0" borderId="6" xfId="0" quotePrefix="1" applyFont="1" applyFill="1" applyBorder="1" applyAlignment="1" applyProtection="1">
      <alignment horizontal="center" vertical="center" wrapText="1"/>
    </xf>
    <xf numFmtId="0" fontId="39" fillId="0" borderId="6" xfId="0" quotePrefix="1" applyFont="1" applyFill="1" applyBorder="1" applyAlignment="1" applyProtection="1">
      <alignment horizontal="center" vertical="center" wrapText="1"/>
    </xf>
    <xf numFmtId="0" fontId="13" fillId="0" borderId="3" xfId="0" applyFont="1" applyBorder="1" applyAlignment="1" applyProtection="1">
      <alignment horizontal="center" vertical="center" wrapText="1" shrinkToFit="1"/>
    </xf>
    <xf numFmtId="0" fontId="13" fillId="12" borderId="5" xfId="0" applyFont="1" applyFill="1" applyBorder="1" applyAlignment="1" applyProtection="1">
      <alignment horizontal="left" vertical="center" wrapText="1" shrinkToFit="1"/>
      <protection locked="0"/>
    </xf>
    <xf numFmtId="0" fontId="13" fillId="12" borderId="3" xfId="0" applyFont="1" applyFill="1" applyBorder="1" applyAlignment="1" applyProtection="1">
      <alignment horizontal="left" vertical="center" wrapText="1" shrinkToFit="1"/>
      <protection locked="0"/>
    </xf>
    <xf numFmtId="38" fontId="13" fillId="12" borderId="12" xfId="8" applyFont="1" applyFill="1" applyBorder="1" applyAlignment="1" applyProtection="1">
      <alignment horizontal="center" vertical="center" wrapText="1"/>
      <protection locked="0"/>
    </xf>
    <xf numFmtId="38" fontId="13" fillId="12" borderId="14" xfId="8" applyFont="1" applyFill="1" applyBorder="1" applyAlignment="1" applyProtection="1">
      <alignment horizontal="center" vertical="center" wrapText="1"/>
      <protection locked="0"/>
    </xf>
    <xf numFmtId="38" fontId="13" fillId="12" borderId="16" xfId="8" applyFont="1" applyFill="1" applyBorder="1" applyAlignment="1" applyProtection="1">
      <alignment horizontal="center" vertical="center" wrapText="1"/>
      <protection locked="0"/>
    </xf>
    <xf numFmtId="0" fontId="39" fillId="0" borderId="7"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179" fontId="13" fillId="12" borderId="6" xfId="0" applyNumberFormat="1" applyFont="1" applyFill="1" applyBorder="1" applyAlignment="1" applyProtection="1">
      <alignment horizontal="center" vertical="center" wrapText="1"/>
      <protection locked="0"/>
    </xf>
    <xf numFmtId="0" fontId="13" fillId="0" borderId="6" xfId="0" quotePrefix="1" applyFont="1" applyFill="1" applyBorder="1" applyAlignment="1" applyProtection="1">
      <alignment horizontal="left" vertical="center" wrapText="1"/>
    </xf>
    <xf numFmtId="0" fontId="13" fillId="0" borderId="6" xfId="0" quotePrefix="1" applyFont="1" applyBorder="1" applyAlignment="1" applyProtection="1">
      <alignment horizontal="left" vertical="center" wrapText="1"/>
    </xf>
    <xf numFmtId="0" fontId="13" fillId="0" borderId="6" xfId="0" applyFont="1" applyFill="1" applyBorder="1" applyAlignment="1" applyProtection="1">
      <alignment vertical="center" wrapText="1"/>
    </xf>
    <xf numFmtId="0" fontId="13" fillId="12" borderId="5" xfId="0" applyFont="1" applyFill="1" applyBorder="1" applyAlignment="1" applyProtection="1">
      <alignment horizontal="center" vertical="center" textRotation="255"/>
      <protection locked="0"/>
    </xf>
    <xf numFmtId="0" fontId="13" fillId="12" borderId="3" xfId="0" applyFont="1" applyFill="1" applyBorder="1" applyAlignment="1" applyProtection="1">
      <alignment horizontal="center" vertical="center" textRotation="255"/>
      <protection locked="0"/>
    </xf>
    <xf numFmtId="0" fontId="13" fillId="12" borderId="4" xfId="0" applyFont="1" applyFill="1" applyBorder="1" applyAlignment="1" applyProtection="1">
      <alignment horizontal="center" vertical="center" textRotation="255"/>
      <protection locked="0"/>
    </xf>
    <xf numFmtId="176" fontId="13" fillId="5" borderId="5" xfId="8" applyNumberFormat="1" applyFont="1" applyFill="1" applyBorder="1" applyAlignment="1" applyProtection="1">
      <alignment horizontal="center" vertical="center" wrapText="1"/>
    </xf>
    <xf numFmtId="176" fontId="13" fillId="5" borderId="3" xfId="8" applyNumberFormat="1" applyFont="1" applyFill="1" applyBorder="1" applyAlignment="1" applyProtection="1">
      <alignment horizontal="center" vertical="center" wrapText="1"/>
    </xf>
    <xf numFmtId="176" fontId="13" fillId="5" borderId="4" xfId="8" applyNumberFormat="1" applyFont="1" applyFill="1" applyBorder="1" applyAlignment="1" applyProtection="1">
      <alignment horizontal="center" vertical="center" wrapText="1"/>
    </xf>
    <xf numFmtId="0" fontId="13" fillId="12" borderId="12" xfId="0" quotePrefix="1" applyFont="1" applyFill="1" applyBorder="1" applyAlignment="1" applyProtection="1">
      <alignment horizontal="left" vertical="center" wrapText="1"/>
      <protection locked="0"/>
    </xf>
    <xf numFmtId="0" fontId="13" fillId="12" borderId="14" xfId="0" quotePrefix="1" applyFont="1" applyFill="1" applyBorder="1" applyAlignment="1" applyProtection="1">
      <alignment horizontal="left" vertical="center" wrapText="1"/>
      <protection locked="0"/>
    </xf>
    <xf numFmtId="0" fontId="13" fillId="12" borderId="16" xfId="0" quotePrefix="1" applyFont="1" applyFill="1" applyBorder="1" applyAlignment="1" applyProtection="1">
      <alignment horizontal="left" vertical="center" wrapText="1"/>
      <protection locked="0"/>
    </xf>
    <xf numFmtId="38" fontId="13" fillId="0" borderId="12" xfId="8" applyFont="1" applyFill="1" applyBorder="1" applyAlignment="1" applyProtection="1">
      <alignment horizontal="right" vertical="center" wrapText="1"/>
    </xf>
    <xf numFmtId="38" fontId="13" fillId="0" borderId="14" xfId="8" applyFont="1" applyFill="1" applyBorder="1" applyAlignment="1" applyProtection="1">
      <alignment horizontal="right" vertical="center" wrapText="1"/>
    </xf>
    <xf numFmtId="38" fontId="13" fillId="0" borderId="16" xfId="8" applyFont="1" applyFill="1" applyBorder="1" applyAlignment="1" applyProtection="1">
      <alignment horizontal="right" vertical="center" wrapText="1"/>
    </xf>
    <xf numFmtId="0" fontId="13" fillId="13" borderId="12" xfId="0" applyFont="1" applyFill="1" applyBorder="1" applyAlignment="1" applyProtection="1">
      <alignment horizontal="right" vertical="center" wrapText="1"/>
    </xf>
    <xf numFmtId="0" fontId="13" fillId="13" borderId="14" xfId="0" applyFont="1" applyFill="1" applyBorder="1" applyAlignment="1" applyProtection="1">
      <alignment horizontal="right" vertical="center" wrapText="1"/>
    </xf>
    <xf numFmtId="0" fontId="13" fillId="13" borderId="16" xfId="0" applyFont="1" applyFill="1" applyBorder="1" applyAlignment="1" applyProtection="1">
      <alignment horizontal="right" vertical="center" wrapText="1"/>
    </xf>
    <xf numFmtId="38" fontId="13" fillId="13" borderId="12" xfId="8" applyFont="1" applyFill="1" applyBorder="1" applyAlignment="1" applyProtection="1">
      <alignment horizontal="right" vertical="center" wrapText="1"/>
    </xf>
    <xf numFmtId="38" fontId="13" fillId="13" borderId="14" xfId="8" applyFont="1" applyFill="1" applyBorder="1" applyAlignment="1" applyProtection="1">
      <alignment horizontal="right" vertical="center" wrapText="1"/>
    </xf>
    <xf numFmtId="38" fontId="13" fillId="13" borderId="16" xfId="8" applyFont="1" applyFill="1" applyBorder="1" applyAlignment="1" applyProtection="1">
      <alignment horizontal="right" vertical="center" wrapText="1"/>
    </xf>
    <xf numFmtId="0" fontId="13" fillId="0" borderId="12" xfId="0" quotePrefix="1" applyFont="1" applyBorder="1" applyAlignment="1" applyProtection="1">
      <alignment horizontal="center" vertical="center" wrapText="1"/>
    </xf>
    <xf numFmtId="0" fontId="13" fillId="0" borderId="14" xfId="0" quotePrefix="1" applyFont="1" applyBorder="1" applyAlignment="1" applyProtection="1">
      <alignment horizontal="center" vertical="center" wrapText="1"/>
    </xf>
    <xf numFmtId="0" fontId="13" fillId="0" borderId="16" xfId="0" quotePrefix="1" applyFont="1" applyBorder="1" applyAlignment="1" applyProtection="1">
      <alignment horizontal="center" vertical="center" wrapText="1"/>
    </xf>
    <xf numFmtId="0" fontId="13" fillId="12" borderId="5" xfId="0" applyFont="1" applyFill="1" applyBorder="1" applyAlignment="1" applyProtection="1">
      <alignment horizontal="center" vertical="center" wrapText="1" shrinkToFit="1"/>
      <protection locked="0"/>
    </xf>
    <xf numFmtId="0" fontId="13" fillId="12" borderId="3" xfId="0" applyFont="1" applyFill="1" applyBorder="1" applyAlignment="1" applyProtection="1">
      <alignment horizontal="center" vertical="center" wrapText="1" shrinkToFit="1"/>
      <protection locked="0"/>
    </xf>
    <xf numFmtId="0" fontId="13" fillId="12" borderId="4" xfId="0" applyFont="1" applyFill="1" applyBorder="1" applyAlignment="1" applyProtection="1">
      <alignment horizontal="center" vertical="center" wrapText="1" shrinkToFit="1"/>
      <protection locked="0"/>
    </xf>
    <xf numFmtId="38" fontId="13" fillId="12" borderId="12" xfId="8" applyFont="1" applyFill="1" applyBorder="1" applyAlignment="1" applyProtection="1">
      <alignment horizontal="right" vertical="center" wrapText="1"/>
      <protection locked="0"/>
    </xf>
    <xf numFmtId="38" fontId="13" fillId="12" borderId="14" xfId="8" applyFont="1" applyFill="1" applyBorder="1" applyAlignment="1" applyProtection="1">
      <alignment horizontal="right" vertical="center" wrapText="1"/>
      <protection locked="0"/>
    </xf>
    <xf numFmtId="38" fontId="13" fillId="12" borderId="16" xfId="8" applyFont="1" applyFill="1" applyBorder="1" applyAlignment="1" applyProtection="1">
      <alignment horizontal="right" vertical="center" wrapText="1"/>
      <protection locked="0"/>
    </xf>
    <xf numFmtId="0" fontId="20" fillId="6" borderId="32" xfId="0" applyFont="1" applyFill="1" applyBorder="1" applyAlignment="1" applyProtection="1">
      <alignment horizontal="center" vertical="center" wrapText="1"/>
    </xf>
    <xf numFmtId="0" fontId="20" fillId="6" borderId="33" xfId="0" applyFont="1" applyFill="1" applyBorder="1" applyAlignment="1" applyProtection="1">
      <alignment horizontal="center" vertical="center" wrapText="1"/>
    </xf>
    <xf numFmtId="0" fontId="20" fillId="6" borderId="34" xfId="0" applyFont="1" applyFill="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2" xfId="0" applyFont="1" applyFill="1" applyBorder="1" applyAlignment="1" applyProtection="1">
      <alignment horizontal="right" vertical="center" wrapText="1"/>
    </xf>
    <xf numFmtId="0" fontId="13" fillId="0" borderId="14" xfId="0" applyFont="1" applyFill="1" applyBorder="1" applyAlignment="1" applyProtection="1">
      <alignment horizontal="right" vertical="center" wrapText="1"/>
    </xf>
    <xf numFmtId="0" fontId="13" fillId="0" borderId="16" xfId="0" applyFont="1" applyFill="1" applyBorder="1" applyAlignment="1" applyProtection="1">
      <alignment horizontal="right" vertical="center" wrapText="1"/>
    </xf>
    <xf numFmtId="0" fontId="13" fillId="12" borderId="4" xfId="0" applyFont="1" applyFill="1" applyBorder="1" applyAlignment="1" applyProtection="1">
      <alignment horizontal="left" vertical="center" wrapText="1" shrinkToFit="1"/>
      <protection locked="0"/>
    </xf>
    <xf numFmtId="176" fontId="13" fillId="5" borderId="5" xfId="8" applyNumberFormat="1" applyFont="1" applyFill="1" applyBorder="1" applyAlignment="1" applyProtection="1">
      <alignment horizontal="left" vertical="center" wrapText="1"/>
    </xf>
    <xf numFmtId="176" fontId="13" fillId="5" borderId="3" xfId="8" applyNumberFormat="1" applyFont="1" applyFill="1" applyBorder="1" applyAlignment="1" applyProtection="1">
      <alignment horizontal="left" vertical="center" wrapText="1"/>
    </xf>
    <xf numFmtId="176" fontId="13" fillId="5" borderId="4" xfId="8" applyNumberFormat="1" applyFont="1" applyFill="1" applyBorder="1" applyAlignment="1" applyProtection="1">
      <alignment horizontal="left" vertical="center" wrapText="1"/>
    </xf>
    <xf numFmtId="177" fontId="13" fillId="5" borderId="6" xfId="0" applyNumberFormat="1" applyFont="1" applyFill="1" applyBorder="1" applyProtection="1">
      <alignment vertical="center"/>
    </xf>
    <xf numFmtId="0" fontId="13" fillId="12" borderId="6" xfId="0" applyFont="1" applyFill="1" applyBorder="1" applyAlignment="1" applyProtection="1">
      <alignment horizontal="left" vertical="center" wrapText="1"/>
      <protection locked="0"/>
    </xf>
    <xf numFmtId="180" fontId="13" fillId="12" borderId="12" xfId="0" applyNumberFormat="1" applyFont="1" applyFill="1" applyBorder="1" applyAlignment="1" applyProtection="1">
      <alignment horizontal="center" vertical="center" wrapText="1"/>
      <protection locked="0"/>
    </xf>
    <xf numFmtId="180" fontId="13" fillId="12" borderId="14" xfId="0" applyNumberFormat="1" applyFont="1" applyFill="1" applyBorder="1" applyAlignment="1" applyProtection="1">
      <alignment horizontal="center" vertical="center" wrapText="1"/>
      <protection locked="0"/>
    </xf>
    <xf numFmtId="180" fontId="13" fillId="12" borderId="16" xfId="0" applyNumberFormat="1" applyFont="1" applyFill="1" applyBorder="1" applyAlignment="1" applyProtection="1">
      <alignment horizontal="center" vertical="center" wrapText="1"/>
      <protection locked="0"/>
    </xf>
    <xf numFmtId="57" fontId="13" fillId="12" borderId="6" xfId="0" applyNumberFormat="1" applyFont="1" applyFill="1" applyBorder="1" applyAlignment="1" applyProtection="1">
      <alignment horizontal="center" vertical="center" wrapText="1"/>
      <protection locked="0"/>
    </xf>
    <xf numFmtId="0" fontId="13" fillId="0" borderId="5" xfId="0" applyFont="1" applyFill="1" applyBorder="1" applyAlignment="1" applyProtection="1">
      <alignment horizontal="left" vertical="center" textRotation="255"/>
    </xf>
    <xf numFmtId="0" fontId="13" fillId="0" borderId="3" xfId="0" applyFont="1" applyFill="1" applyBorder="1" applyAlignment="1" applyProtection="1">
      <alignment horizontal="left" vertical="center" textRotation="255"/>
    </xf>
    <xf numFmtId="0" fontId="13" fillId="0" borderId="4" xfId="0" applyFont="1" applyFill="1" applyBorder="1" applyAlignment="1" applyProtection="1">
      <alignment horizontal="left" vertical="center" textRotation="255"/>
    </xf>
    <xf numFmtId="0" fontId="13" fillId="0" borderId="7"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2" fontId="13" fillId="0" borderId="12" xfId="0" applyNumberFormat="1" applyFont="1" applyFill="1" applyBorder="1" applyAlignment="1" applyProtection="1">
      <alignment horizontal="right" vertical="center" wrapText="1"/>
    </xf>
    <xf numFmtId="2" fontId="13" fillId="0" borderId="14" xfId="0" applyNumberFormat="1" applyFont="1" applyFill="1" applyBorder="1" applyAlignment="1" applyProtection="1">
      <alignment horizontal="right" vertical="center" wrapText="1"/>
    </xf>
    <xf numFmtId="2" fontId="13" fillId="0" borderId="16" xfId="0" applyNumberFormat="1" applyFont="1" applyFill="1" applyBorder="1" applyAlignment="1" applyProtection="1">
      <alignment horizontal="right" vertical="center" wrapText="1"/>
    </xf>
    <xf numFmtId="0" fontId="56" fillId="11" borderId="12" xfId="0" quotePrefix="1" applyFont="1" applyFill="1" applyBorder="1" applyAlignment="1" applyProtection="1">
      <alignment horizontal="center" vertical="center" wrapText="1"/>
    </xf>
    <xf numFmtId="0" fontId="57" fillId="11" borderId="14" xfId="0" quotePrefix="1" applyFont="1" applyFill="1" applyBorder="1" applyAlignment="1" applyProtection="1">
      <alignment horizontal="center" vertical="center" wrapText="1"/>
    </xf>
    <xf numFmtId="0" fontId="57" fillId="11" borderId="16" xfId="0" quotePrefix="1" applyFont="1" applyFill="1" applyBorder="1" applyAlignment="1" applyProtection="1">
      <alignment horizontal="center" vertical="center" wrapText="1"/>
    </xf>
    <xf numFmtId="0" fontId="13" fillId="0" borderId="12"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12" borderId="4"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56" fillId="11" borderId="12" xfId="0" applyFont="1" applyFill="1" applyBorder="1" applyAlignment="1" applyProtection="1">
      <alignment horizontal="center" vertical="center" wrapText="1"/>
    </xf>
    <xf numFmtId="0" fontId="57" fillId="11" borderId="14" xfId="0" applyFont="1" applyFill="1" applyBorder="1" applyAlignment="1" applyProtection="1">
      <alignment horizontal="center" vertical="center" wrapText="1"/>
    </xf>
    <xf numFmtId="0" fontId="57" fillId="11" borderId="16" xfId="0" applyFont="1" applyFill="1" applyBorder="1" applyAlignment="1" applyProtection="1">
      <alignment horizontal="center" vertical="center" wrapText="1"/>
    </xf>
    <xf numFmtId="0" fontId="13" fillId="0" borderId="7" xfId="0" quotePrefix="1" applyFont="1" applyBorder="1" applyAlignment="1" applyProtection="1">
      <alignment horizontal="left" vertical="center" wrapText="1"/>
    </xf>
    <xf numFmtId="0" fontId="13" fillId="0" borderId="17" xfId="0" quotePrefix="1" applyFont="1" applyBorder="1" applyAlignment="1" applyProtection="1">
      <alignment horizontal="left" vertical="center" wrapText="1"/>
    </xf>
    <xf numFmtId="0" fontId="13" fillId="0" borderId="8" xfId="0" quotePrefix="1" applyFont="1" applyBorder="1" applyAlignment="1" applyProtection="1">
      <alignment horizontal="left" vertical="center" wrapText="1"/>
    </xf>
    <xf numFmtId="0" fontId="13" fillId="0" borderId="9" xfId="0" quotePrefix="1" applyFont="1" applyBorder="1" applyAlignment="1" applyProtection="1">
      <alignment horizontal="left" vertical="center" wrapText="1"/>
    </xf>
    <xf numFmtId="0" fontId="13" fillId="0" borderId="13" xfId="0" quotePrefix="1" applyFont="1" applyBorder="1" applyAlignment="1" applyProtection="1">
      <alignment horizontal="left" vertical="center" wrapText="1"/>
    </xf>
    <xf numFmtId="0" fontId="13" fillId="0" borderId="11" xfId="0" quotePrefix="1" applyFont="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10" xfId="0" applyFont="1" applyFill="1" applyBorder="1" applyAlignment="1" applyProtection="1">
      <alignment horizontal="left" vertical="center" wrapText="1"/>
    </xf>
    <xf numFmtId="0" fontId="15" fillId="12" borderId="12" xfId="0" applyFont="1" applyFill="1" applyBorder="1" applyAlignment="1" applyProtection="1">
      <alignment horizontal="left" vertical="center"/>
      <protection locked="0"/>
    </xf>
    <xf numFmtId="0" fontId="15" fillId="12" borderId="14" xfId="0" applyFont="1" applyFill="1" applyBorder="1" applyAlignment="1" applyProtection="1">
      <alignment horizontal="left" vertical="center"/>
      <protection locked="0"/>
    </xf>
    <xf numFmtId="0" fontId="15" fillId="12" borderId="16" xfId="0" applyFont="1" applyFill="1" applyBorder="1" applyAlignment="1" applyProtection="1">
      <alignment horizontal="left" vertical="center"/>
      <protection locked="0"/>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0" xfId="0" applyFont="1" applyFill="1" applyBorder="1" applyAlignment="1" applyProtection="1">
      <alignment vertical="top" wrapText="1"/>
    </xf>
    <xf numFmtId="0" fontId="15" fillId="2" borderId="13" xfId="0" applyFont="1" applyFill="1" applyBorder="1" applyAlignment="1" applyProtection="1">
      <alignment vertical="top" wrapText="1"/>
    </xf>
    <xf numFmtId="0" fontId="13" fillId="0" borderId="6" xfId="0" applyFont="1" applyBorder="1" applyAlignment="1" applyProtection="1">
      <alignment horizontal="center" vertical="center" wrapText="1"/>
    </xf>
    <xf numFmtId="0" fontId="13" fillId="5" borderId="12" xfId="0" applyFont="1" applyFill="1" applyBorder="1" applyAlignment="1" applyProtection="1">
      <alignment horizontal="center" vertical="center" wrapText="1" shrinkToFit="1"/>
    </xf>
    <xf numFmtId="0" fontId="13" fillId="5" borderId="16" xfId="0" applyFont="1" applyFill="1" applyBorder="1" applyAlignment="1" applyProtection="1">
      <alignment horizontal="center" vertical="center" shrinkToFit="1"/>
    </xf>
    <xf numFmtId="0" fontId="15" fillId="12" borderId="12" xfId="0" applyFont="1" applyFill="1" applyBorder="1" applyAlignment="1" applyProtection="1">
      <alignment horizontal="left" vertical="center" shrinkToFit="1"/>
      <protection locked="0"/>
    </xf>
    <xf numFmtId="0" fontId="15" fillId="12" borderId="14" xfId="0" applyFont="1" applyFill="1" applyBorder="1" applyAlignment="1" applyProtection="1">
      <alignment horizontal="left" vertical="center" shrinkToFit="1"/>
      <protection locked="0"/>
    </xf>
    <xf numFmtId="0" fontId="15" fillId="12" borderId="16" xfId="0" applyFont="1" applyFill="1" applyBorder="1" applyAlignment="1" applyProtection="1">
      <alignment horizontal="left" vertical="center" shrinkToFit="1"/>
      <protection locked="0"/>
    </xf>
    <xf numFmtId="0" fontId="15" fillId="2" borderId="18"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23" fillId="0" borderId="0" xfId="5" applyFont="1" applyAlignment="1">
      <alignment horizontal="left" vertical="center"/>
    </xf>
    <xf numFmtId="0" fontId="23" fillId="0" borderId="0" xfId="5" applyFont="1" applyAlignment="1">
      <alignment horizontal="left" vertical="center" wrapText="1"/>
    </xf>
    <xf numFmtId="0" fontId="24" fillId="0" borderId="7" xfId="5" applyFont="1" applyBorder="1" applyAlignment="1">
      <alignment horizontal="left" vertical="center"/>
    </xf>
    <xf numFmtId="0" fontId="24" fillId="0" borderId="17" xfId="5" applyFont="1" applyBorder="1" applyAlignment="1">
      <alignment horizontal="left" vertical="center"/>
    </xf>
    <xf numFmtId="0" fontId="24" fillId="0" borderId="8" xfId="5" applyFont="1" applyBorder="1" applyAlignment="1">
      <alignment horizontal="left" vertical="center"/>
    </xf>
    <xf numFmtId="0" fontId="24" fillId="0" borderId="15" xfId="5" applyFont="1" applyBorder="1" applyAlignment="1">
      <alignment horizontal="left" vertical="center"/>
    </xf>
    <xf numFmtId="0" fontId="24" fillId="0" borderId="0" xfId="5" applyFont="1" applyAlignment="1">
      <alignment horizontal="left" vertical="center"/>
    </xf>
    <xf numFmtId="0" fontId="24" fillId="0" borderId="10" xfId="5" applyFont="1" applyBorder="1" applyAlignment="1">
      <alignment horizontal="left" vertical="center"/>
    </xf>
    <xf numFmtId="0" fontId="24" fillId="0" borderId="9" xfId="5" applyFont="1" applyBorder="1" applyAlignment="1">
      <alignment horizontal="left" vertical="center"/>
    </xf>
    <xf numFmtId="0" fontId="24" fillId="0" borderId="13" xfId="5" applyFont="1" applyBorder="1" applyAlignment="1">
      <alignment horizontal="left" vertical="center"/>
    </xf>
    <xf numFmtId="0" fontId="24" fillId="0" borderId="11" xfId="5" applyFont="1" applyBorder="1" applyAlignment="1">
      <alignment horizontal="left" vertical="center"/>
    </xf>
    <xf numFmtId="0" fontId="24" fillId="0" borderId="0" xfId="5" applyFont="1" applyAlignment="1">
      <alignment horizontal="center" vertical="center"/>
    </xf>
    <xf numFmtId="0" fontId="26" fillId="0" borderId="0" xfId="5" applyFont="1" applyAlignment="1">
      <alignment horizontal="center" vertical="center"/>
    </xf>
    <xf numFmtId="0" fontId="25" fillId="0" borderId="0" xfId="5" applyFont="1" applyAlignment="1">
      <alignment horizontal="center" vertical="center"/>
    </xf>
    <xf numFmtId="0" fontId="24" fillId="0" borderId="0" xfId="5" applyFont="1" applyAlignment="1">
      <alignment horizontal="right" vertical="center" shrinkToFit="1"/>
    </xf>
    <xf numFmtId="0" fontId="24" fillId="0" borderId="0" xfId="5" applyFont="1" applyAlignment="1">
      <alignment vertical="center" shrinkToFit="1"/>
    </xf>
    <xf numFmtId="0" fontId="47" fillId="0" borderId="6" xfId="0" applyFont="1" applyBorder="1" applyAlignment="1">
      <alignment vertical="center" wrapText="1"/>
    </xf>
    <xf numFmtId="0" fontId="59" fillId="0" borderId="6" xfId="0" applyFont="1" applyBorder="1" applyAlignment="1">
      <alignment vertical="center" wrapText="1"/>
    </xf>
    <xf numFmtId="38" fontId="59" fillId="7" borderId="6" xfId="8" applyFont="1" applyFill="1" applyBorder="1" applyAlignment="1">
      <alignment vertical="center" shrinkToFit="1"/>
    </xf>
    <xf numFmtId="38" fontId="64" fillId="0" borderId="6" xfId="8" applyFont="1" applyFill="1" applyBorder="1" applyAlignment="1">
      <alignment vertical="center" wrapText="1"/>
    </xf>
    <xf numFmtId="0" fontId="59" fillId="0" borderId="7" xfId="0" applyFont="1" applyBorder="1" applyAlignment="1">
      <alignment horizontal="left" vertical="center" wrapText="1"/>
    </xf>
    <xf numFmtId="0" fontId="59" fillId="0" borderId="17" xfId="0" applyFont="1" applyBorder="1" applyAlignment="1">
      <alignment horizontal="left" vertical="center" wrapText="1"/>
    </xf>
    <xf numFmtId="0" fontId="59" fillId="0" borderId="8" xfId="0" applyFont="1" applyBorder="1" applyAlignment="1">
      <alignment horizontal="left" vertical="center" wrapText="1"/>
    </xf>
    <xf numFmtId="0" fontId="59" fillId="0" borderId="9" xfId="0" applyFont="1" applyBorder="1" applyAlignment="1">
      <alignment horizontal="left" vertical="center" wrapText="1"/>
    </xf>
    <xf numFmtId="0" fontId="59" fillId="0" borderId="13" xfId="0" applyFont="1" applyBorder="1" applyAlignment="1">
      <alignment horizontal="left" vertical="center" wrapText="1"/>
    </xf>
    <xf numFmtId="0" fontId="59" fillId="0" borderId="11" xfId="0" applyFont="1" applyBorder="1" applyAlignment="1">
      <alignment horizontal="left" vertical="center" wrapText="1"/>
    </xf>
    <xf numFmtId="3" fontId="59" fillId="0" borderId="6" xfId="8" applyNumberFormat="1" applyFont="1" applyBorder="1" applyAlignment="1">
      <alignment vertical="center" shrinkToFit="1"/>
    </xf>
    <xf numFmtId="3" fontId="59" fillId="0" borderId="6" xfId="8" applyNumberFormat="1" applyFont="1" applyFill="1" applyBorder="1" applyAlignment="1">
      <alignment vertical="center" shrinkToFit="1"/>
    </xf>
    <xf numFmtId="38" fontId="59" fillId="0" borderId="40" xfId="8" applyFont="1" applyBorder="1" applyAlignment="1">
      <alignment vertical="center" shrinkToFit="1"/>
    </xf>
    <xf numFmtId="10" fontId="59" fillId="0" borderId="35" xfId="9" applyNumberFormat="1" applyFont="1" applyBorder="1" applyAlignment="1">
      <alignment vertical="center" shrinkToFit="1"/>
    </xf>
    <xf numFmtId="10" fontId="59" fillId="0" borderId="37" xfId="9" applyNumberFormat="1" applyFont="1" applyBorder="1" applyAlignment="1">
      <alignment vertical="center" shrinkToFit="1"/>
    </xf>
    <xf numFmtId="10" fontId="59" fillId="0" borderId="16" xfId="9" applyNumberFormat="1" applyFont="1" applyBorder="1" applyAlignment="1">
      <alignment vertical="center" shrinkToFit="1"/>
    </xf>
    <xf numFmtId="38" fontId="81" fillId="0" borderId="6" xfId="8" applyFont="1" applyFill="1" applyBorder="1" applyAlignment="1">
      <alignment vertical="center"/>
    </xf>
    <xf numFmtId="38" fontId="59" fillId="0" borderId="6" xfId="8" applyFont="1" applyBorder="1" applyAlignment="1">
      <alignment vertical="center" shrinkToFit="1"/>
    </xf>
    <xf numFmtId="182" fontId="59" fillId="7" borderId="6" xfId="8" applyNumberFormat="1" applyFont="1" applyFill="1" applyBorder="1" applyAlignment="1">
      <alignment vertical="center" shrinkToFit="1"/>
    </xf>
    <xf numFmtId="38" fontId="64" fillId="0" borderId="6" xfId="8" applyFont="1" applyFill="1" applyBorder="1" applyAlignment="1">
      <alignment vertical="center"/>
    </xf>
    <xf numFmtId="0" fontId="59" fillId="0" borderId="1" xfId="0" applyFont="1" applyFill="1" applyBorder="1" applyAlignment="1">
      <alignment horizontal="center" vertical="center"/>
    </xf>
    <xf numFmtId="0" fontId="59" fillId="0" borderId="6" xfId="0" applyFont="1" applyBorder="1" applyAlignment="1">
      <alignment horizontal="left" vertical="center" wrapText="1"/>
    </xf>
    <xf numFmtId="0" fontId="60" fillId="0" borderId="0" xfId="0" applyFont="1" applyAlignment="1">
      <alignment horizontal="center" vertical="center"/>
    </xf>
    <xf numFmtId="0" fontId="92" fillId="7" borderId="7" xfId="0" applyFont="1" applyFill="1" applyBorder="1" applyAlignment="1">
      <alignment horizontal="left" vertical="center" wrapText="1"/>
    </xf>
    <xf numFmtId="0" fontId="61" fillId="7" borderId="17" xfId="0" applyFont="1" applyFill="1" applyBorder="1" applyAlignment="1">
      <alignment horizontal="left" vertical="center" wrapText="1"/>
    </xf>
    <xf numFmtId="0" fontId="61" fillId="7" borderId="8" xfId="0" applyFont="1" applyFill="1" applyBorder="1" applyAlignment="1">
      <alignment horizontal="left" vertical="center" wrapText="1"/>
    </xf>
    <xf numFmtId="0" fontId="61" fillId="7" borderId="15" xfId="0" applyFont="1" applyFill="1" applyBorder="1" applyAlignment="1">
      <alignment horizontal="left" vertical="center" wrapText="1"/>
    </xf>
    <xf numFmtId="0" fontId="61" fillId="7" borderId="0" xfId="0" applyFont="1" applyFill="1" applyBorder="1" applyAlignment="1">
      <alignment horizontal="left" vertical="center" wrapText="1"/>
    </xf>
    <xf numFmtId="0" fontId="61" fillId="7" borderId="10" xfId="0" applyFont="1" applyFill="1" applyBorder="1" applyAlignment="1">
      <alignment horizontal="left" vertical="center" wrapText="1"/>
    </xf>
    <xf numFmtId="0" fontId="61" fillId="7" borderId="9" xfId="0" applyFont="1" applyFill="1" applyBorder="1" applyAlignment="1">
      <alignment horizontal="left" vertical="center" wrapText="1"/>
    </xf>
    <xf numFmtId="0" fontId="61" fillId="7" borderId="13" xfId="0" applyFont="1" applyFill="1" applyBorder="1" applyAlignment="1">
      <alignment horizontal="left" vertical="center" wrapText="1"/>
    </xf>
    <xf numFmtId="0" fontId="61" fillId="7" borderId="11" xfId="0" applyFont="1" applyFill="1" applyBorder="1" applyAlignment="1">
      <alignment horizontal="left" vertical="center" wrapText="1"/>
    </xf>
    <xf numFmtId="0" fontId="61" fillId="7" borderId="7" xfId="0" applyFont="1" applyFill="1" applyBorder="1" applyAlignment="1">
      <alignment horizontal="left" vertical="top" wrapText="1"/>
    </xf>
    <xf numFmtId="0" fontId="61" fillId="7" borderId="17" xfId="0" applyFont="1" applyFill="1" applyBorder="1" applyAlignment="1">
      <alignment horizontal="left" vertical="top" wrapText="1"/>
    </xf>
    <xf numFmtId="0" fontId="61" fillId="7" borderId="8" xfId="0" applyFont="1" applyFill="1" applyBorder="1" applyAlignment="1">
      <alignment horizontal="left" vertical="top" wrapText="1"/>
    </xf>
    <xf numFmtId="0" fontId="61" fillId="7" borderId="15" xfId="0" applyFont="1" applyFill="1" applyBorder="1" applyAlignment="1">
      <alignment horizontal="left" vertical="top" wrapText="1"/>
    </xf>
    <xf numFmtId="0" fontId="61" fillId="7" borderId="0" xfId="0" applyFont="1" applyFill="1" applyBorder="1" applyAlignment="1">
      <alignment horizontal="left" vertical="top" wrapText="1"/>
    </xf>
    <xf numFmtId="0" fontId="61" fillId="7" borderId="10" xfId="0" applyFont="1" applyFill="1" applyBorder="1" applyAlignment="1">
      <alignment horizontal="left" vertical="top" wrapText="1"/>
    </xf>
    <xf numFmtId="0" fontId="61" fillId="7" borderId="9" xfId="0" applyFont="1" applyFill="1" applyBorder="1" applyAlignment="1">
      <alignment horizontal="left" vertical="top" wrapText="1"/>
    </xf>
    <xf numFmtId="0" fontId="61" fillId="7" borderId="13" xfId="0" applyFont="1" applyFill="1" applyBorder="1" applyAlignment="1">
      <alignment horizontal="left" vertical="top" wrapText="1"/>
    </xf>
    <xf numFmtId="0" fontId="61" fillId="7" borderId="11" xfId="0" applyFont="1" applyFill="1" applyBorder="1" applyAlignment="1">
      <alignment horizontal="left" vertical="top" wrapText="1"/>
    </xf>
    <xf numFmtId="0" fontId="59" fillId="0" borderId="4" xfId="0" applyFont="1" applyBorder="1" applyAlignment="1">
      <alignment horizontal="left" vertical="center" wrapText="1"/>
    </xf>
    <xf numFmtId="38" fontId="59" fillId="7" borderId="4" xfId="8" applyFont="1" applyFill="1" applyBorder="1" applyAlignment="1">
      <alignment vertical="center" shrinkToFit="1"/>
    </xf>
    <xf numFmtId="38" fontId="59" fillId="0" borderId="41" xfId="8" applyFont="1" applyFill="1" applyBorder="1" applyAlignment="1">
      <alignment vertical="center" shrinkToFit="1"/>
    </xf>
    <xf numFmtId="38" fontId="59" fillId="0" borderId="42" xfId="8" applyFont="1" applyFill="1" applyBorder="1" applyAlignment="1">
      <alignment vertical="center" shrinkToFit="1"/>
    </xf>
    <xf numFmtId="0" fontId="33" fillId="10" borderId="6" xfId="0" applyFont="1" applyFill="1" applyBorder="1" applyAlignment="1">
      <alignment vertical="top"/>
    </xf>
    <xf numFmtId="0" fontId="32" fillId="0" borderId="6" xfId="0" applyFont="1" applyBorder="1" applyAlignment="1">
      <alignment horizontal="center" vertical="center"/>
    </xf>
    <xf numFmtId="0" fontId="33" fillId="10" borderId="41" xfId="0" applyFont="1" applyFill="1" applyBorder="1">
      <alignment vertical="center"/>
    </xf>
    <xf numFmtId="0" fontId="33" fillId="10" borderId="44" xfId="0" applyFont="1" applyFill="1" applyBorder="1">
      <alignment vertical="center"/>
    </xf>
    <xf numFmtId="0" fontId="29" fillId="8" borderId="0" xfId="3" applyFont="1" applyFill="1" applyAlignment="1">
      <alignment horizontal="center"/>
    </xf>
    <xf numFmtId="0" fontId="31" fillId="9" borderId="12" xfId="3" applyFont="1" applyFill="1" applyBorder="1" applyAlignment="1">
      <alignment horizontal="left" vertical="center" wrapText="1"/>
    </xf>
    <xf numFmtId="0" fontId="31" fillId="9" borderId="16" xfId="3" applyFont="1" applyFill="1" applyBorder="1" applyAlignment="1">
      <alignment horizontal="left" vertical="center" wrapText="1"/>
    </xf>
    <xf numFmtId="0" fontId="28" fillId="9" borderId="6" xfId="3" applyFont="1" applyFill="1" applyBorder="1" applyAlignment="1">
      <alignment horizontal="left" wrapText="1"/>
    </xf>
    <xf numFmtId="0" fontId="28" fillId="9" borderId="7" xfId="3" applyFont="1" applyFill="1" applyBorder="1" applyAlignment="1">
      <alignment horizontal="left" vertical="top" wrapText="1"/>
    </xf>
    <xf numFmtId="0" fontId="28" fillId="9" borderId="8" xfId="3" applyFont="1" applyFill="1" applyBorder="1" applyAlignment="1">
      <alignment horizontal="left" vertical="top" wrapText="1"/>
    </xf>
    <xf numFmtId="0" fontId="28" fillId="9" borderId="15" xfId="3" applyFont="1" applyFill="1" applyBorder="1" applyAlignment="1">
      <alignment horizontal="left" vertical="top" wrapText="1"/>
    </xf>
    <xf numFmtId="0" fontId="28" fillId="9" borderId="10" xfId="3" applyFont="1" applyFill="1" applyBorder="1" applyAlignment="1">
      <alignment horizontal="left" vertical="top" wrapText="1"/>
    </xf>
    <xf numFmtId="0" fontId="28" fillId="9" borderId="9" xfId="3" applyFont="1" applyFill="1" applyBorder="1" applyAlignment="1">
      <alignment horizontal="left" vertical="top" wrapText="1"/>
    </xf>
    <xf numFmtId="0" fontId="28" fillId="9" borderId="11" xfId="3" applyFont="1" applyFill="1" applyBorder="1" applyAlignment="1">
      <alignment horizontal="left" vertical="top" wrapText="1"/>
    </xf>
  </cellXfs>
  <cellStyles count="10">
    <cellStyle name="パーセント" xfId="9" builtinId="5"/>
    <cellStyle name="桁区切り" xfId="8" builtinId="6"/>
    <cellStyle name="標準" xfId="0" builtinId="0"/>
    <cellStyle name="標準 2" xfId="1" xr:uid="{00000000-0005-0000-0000-000001000000}"/>
    <cellStyle name="標準 2_11-1_総合評価別記様式1-1～別記様式5(R4.7改正) " xfId="2" xr:uid="{00000000-0005-0000-0000-000002000000}"/>
    <cellStyle name="標準 3" xfId="3" xr:uid="{00000000-0005-0000-0000-000003000000}"/>
    <cellStyle name="標準_［工事］総合評価様式(R5.7.1適用)" xfId="7" xr:uid="{00000000-0005-0000-0000-000008000000}"/>
    <cellStyle name="標準_02別記様式１－４実績等評価項目（選択評価項目）" xfId="4" xr:uid="{00000000-0005-0000-0000-000004000000}"/>
    <cellStyle name="標準_11-1_総合評価別記様式1-1～別記様式5(R4.7改正) _1" xfId="5" xr:uid="{00000000-0005-0000-0000-000006000000}"/>
    <cellStyle name="標準_Sheet3" xfId="6" xr:uid="{00000000-0005-0000-0000-000007000000}"/>
  </cellStyles>
  <dxfs count="8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77111117893"/>
        </patternFill>
      </fill>
    </dxf>
    <dxf>
      <fill>
        <patternFill>
          <bgColor theme="0" tint="-0.249977111117893"/>
        </patternFill>
      </fill>
    </dxf>
    <dxf>
      <fill>
        <patternFill>
          <bgColor theme="0" tint="-0.249977111117893"/>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270567</xdr:colOff>
      <xdr:row>1</xdr:row>
      <xdr:rowOff>205047</xdr:rowOff>
    </xdr:from>
    <xdr:to>
      <xdr:col>28</xdr:col>
      <xdr:colOff>148070</xdr:colOff>
      <xdr:row>2</xdr:row>
      <xdr:rowOff>279977</xdr:rowOff>
    </xdr:to>
    <xdr:sp macro="" textlink="">
      <xdr:nvSpPr>
        <xdr:cNvPr id="2" name="テキスト ボックス 1">
          <a:extLst>
            <a:ext uri="{FF2B5EF4-FFF2-40B4-BE49-F238E27FC236}">
              <a16:creationId xmlns:a16="http://schemas.microsoft.com/office/drawing/2014/main" id="{2E21F802-E481-450C-8CE0-E66CB63933E3}"/>
            </a:ext>
          </a:extLst>
        </xdr:cNvPr>
        <xdr:cNvSpPr txBox="1"/>
      </xdr:nvSpPr>
      <xdr:spPr>
        <a:xfrm>
          <a:off x="15043842" y="519372"/>
          <a:ext cx="5478203" cy="5607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270567</xdr:colOff>
      <xdr:row>1</xdr:row>
      <xdr:rowOff>205047</xdr:rowOff>
    </xdr:from>
    <xdr:to>
      <xdr:col>28</xdr:col>
      <xdr:colOff>148070</xdr:colOff>
      <xdr:row>2</xdr:row>
      <xdr:rowOff>279977</xdr:rowOff>
    </xdr:to>
    <xdr:sp macro="" textlink="">
      <xdr:nvSpPr>
        <xdr:cNvPr id="2" name="テキスト ボックス 1">
          <a:extLst>
            <a:ext uri="{FF2B5EF4-FFF2-40B4-BE49-F238E27FC236}">
              <a16:creationId xmlns:a16="http://schemas.microsoft.com/office/drawing/2014/main" id="{179C989C-178F-4212-A42D-06C7B4F530B8}"/>
            </a:ext>
          </a:extLst>
        </xdr:cNvPr>
        <xdr:cNvSpPr txBox="1"/>
      </xdr:nvSpPr>
      <xdr:spPr>
        <a:xfrm>
          <a:off x="15043842" y="519372"/>
          <a:ext cx="5478203" cy="5607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b="1">
              <a:solidFill>
                <a:srgbClr val="FF0000"/>
              </a:solidFill>
            </a:rPr>
            <a:t>※U</a:t>
          </a:r>
          <a:r>
            <a:rPr kumimoji="1" lang="ja-JP" altLang="en-US" sz="1800" b="1">
              <a:solidFill>
                <a:srgbClr val="FF0000"/>
              </a:solidFill>
            </a:rPr>
            <a:t>列以降は、計算用なので絶対に触らないこと。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3073" name="チェック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3074" name="チェック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19050</xdr:rowOff>
        </xdr:to>
        <xdr:sp macro="" textlink="">
          <xdr:nvSpPr>
            <xdr:cNvPr id="3077" name="チェック 1"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1505" name="チェック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1506" name="チェック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21507" name="チェック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57150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0</xdr:rowOff>
        </xdr:from>
        <xdr:to>
          <xdr:col>1</xdr:col>
          <xdr:colOff>619125</xdr:colOff>
          <xdr:row>23</xdr:row>
          <xdr:rowOff>19050</xdr:rowOff>
        </xdr:to>
        <xdr:sp macro="" textlink="">
          <xdr:nvSpPr>
            <xdr:cNvPr id="21509" name="チェック 1"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0</xdr:rowOff>
        </xdr:from>
        <xdr:to>
          <xdr:col>1</xdr:col>
          <xdr:colOff>619125</xdr:colOff>
          <xdr:row>24</xdr:row>
          <xdr:rowOff>19050</xdr:rowOff>
        </xdr:to>
        <xdr:sp macro="" textlink="">
          <xdr:nvSpPr>
            <xdr:cNvPr id="21510" name="チェック 2"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619125</xdr:colOff>
          <xdr:row>25</xdr:row>
          <xdr:rowOff>19050</xdr:rowOff>
        </xdr:to>
        <xdr:sp macro="" textlink="">
          <xdr:nvSpPr>
            <xdr:cNvPr id="21511" name="チェック 3"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0</xdr:rowOff>
        </xdr:from>
        <xdr:to>
          <xdr:col>1</xdr:col>
          <xdr:colOff>619125</xdr:colOff>
          <xdr:row>22</xdr:row>
          <xdr:rowOff>19050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113030</xdr:colOff>
      <xdr:row>10</xdr:row>
      <xdr:rowOff>426085</xdr:rowOff>
    </xdr:from>
    <xdr:to>
      <xdr:col>1</xdr:col>
      <xdr:colOff>4542790</xdr:colOff>
      <xdr:row>10</xdr:row>
      <xdr:rowOff>3406775</xdr:rowOff>
    </xdr:to>
    <xdr:sp macro="" textlink="">
      <xdr:nvSpPr>
        <xdr:cNvPr id="2" name="吹き出し: 角を丸めた四角形 1">
          <a:extLst>
            <a:ext uri="{FF2B5EF4-FFF2-40B4-BE49-F238E27FC236}">
              <a16:creationId xmlns:a16="http://schemas.microsoft.com/office/drawing/2014/main" id="{02545B65-54E3-443C-B0E7-0F9800C2098C}"/>
            </a:ext>
          </a:extLst>
        </xdr:cNvPr>
        <xdr:cNvSpPr/>
      </xdr:nvSpPr>
      <xdr:spPr>
        <a:xfrm>
          <a:off x="1532255" y="257873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異常気象等の緊急時の対応において、工程遅延防止のために、あらかじめ対処しておくべき技術的な工夫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工期等の制約条件がある場合において、所定の工期内に完成させるために、主たる工種において作業の効率化を図る技術的な工夫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複数工事による輻輳、周辺環境への影響等の制約条件がある場合において、工程遅延防止のために、あらかじめ対処しておくべき技術的な工夫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0</xdr:col>
      <xdr:colOff>57150</xdr:colOff>
      <xdr:row>9</xdr:row>
      <xdr:rowOff>47625</xdr:rowOff>
    </xdr:from>
    <xdr:to>
      <xdr:col>0</xdr:col>
      <xdr:colOff>1352550</xdr:colOff>
      <xdr:row>12</xdr:row>
      <xdr:rowOff>3434715</xdr:rowOff>
    </xdr:to>
    <xdr:sp macro="" textlink="">
      <xdr:nvSpPr>
        <xdr:cNvPr id="3" name="四角形: 角を丸くする 2">
          <a:extLst>
            <a:ext uri="{FF2B5EF4-FFF2-40B4-BE49-F238E27FC236}">
              <a16:creationId xmlns:a16="http://schemas.microsoft.com/office/drawing/2014/main" id="{49CA4BAF-D4B4-42B4-A577-B2B1D1C36E0E}"/>
            </a:ext>
          </a:extLst>
        </xdr:cNvPr>
        <xdr:cNvSpPr/>
      </xdr:nvSpPr>
      <xdr:spPr>
        <a:xfrm>
          <a:off x="57150" y="1962150"/>
          <a:ext cx="1295400" cy="748284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162560</xdr:colOff>
      <xdr:row>11</xdr:row>
      <xdr:rowOff>219710</xdr:rowOff>
    </xdr:from>
    <xdr:to>
      <xdr:col>1</xdr:col>
      <xdr:colOff>2059305</xdr:colOff>
      <xdr:row>12</xdr:row>
      <xdr:rowOff>1575435</xdr:rowOff>
    </xdr:to>
    <xdr:sp macro="" textlink="">
      <xdr:nvSpPr>
        <xdr:cNvPr id="4" name="雲 3">
          <a:extLst>
            <a:ext uri="{FF2B5EF4-FFF2-40B4-BE49-F238E27FC236}">
              <a16:creationId xmlns:a16="http://schemas.microsoft.com/office/drawing/2014/main" id="{E91EE1A9-6D9E-4352-98E9-E6D344E95375}"/>
            </a:ext>
          </a:extLst>
        </xdr:cNvPr>
        <xdr:cNvSpPr/>
      </xdr:nvSpPr>
      <xdr:spPr>
        <a:xfrm>
          <a:off x="1581785" y="599186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2009775</xdr:colOff>
      <xdr:row>11</xdr:row>
      <xdr:rowOff>228600</xdr:rowOff>
    </xdr:from>
    <xdr:to>
      <xdr:col>1</xdr:col>
      <xdr:colOff>4429760</xdr:colOff>
      <xdr:row>12</xdr:row>
      <xdr:rowOff>2512060</xdr:rowOff>
    </xdr:to>
    <xdr:sp macro="" textlink="">
      <xdr:nvSpPr>
        <xdr:cNvPr id="5" name="吹き出し: 角を丸めた四角形 4">
          <a:extLst>
            <a:ext uri="{FF2B5EF4-FFF2-40B4-BE49-F238E27FC236}">
              <a16:creationId xmlns:a16="http://schemas.microsoft.com/office/drawing/2014/main" id="{DD7ADD03-CBA3-45F9-9126-436936EB441B}"/>
            </a:ext>
          </a:extLst>
        </xdr:cNvPr>
        <xdr:cNvSpPr/>
      </xdr:nvSpPr>
      <xdr:spPr>
        <a:xfrm>
          <a:off x="3429000" y="6000750"/>
          <a:ext cx="2419985" cy="2521585"/>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a:t>
          </a:r>
          <a:r>
            <a:rPr lang="ja-JP" altLang="en-US" sz="1000" b="0" i="0" u="none" strike="noStrike" baseline="0">
              <a:solidFill>
                <a:sysClr val="windowText" lastClr="000000"/>
              </a:solidFill>
              <a:latin typeface="ＭＳ ゴシック"/>
              <a:ea typeface="ＭＳ ゴシック"/>
              <a:cs typeface="+mn-cs"/>
            </a:rPr>
            <a:t>工程管理をより適正に行うための技術的所見について、具体的に、かつ簡潔に記述します。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1973580</xdr:colOff>
      <xdr:row>12</xdr:row>
      <xdr:rowOff>2781935</xdr:rowOff>
    </xdr:from>
    <xdr:to>
      <xdr:col>1</xdr:col>
      <xdr:colOff>4389120</xdr:colOff>
      <xdr:row>12</xdr:row>
      <xdr:rowOff>3463290</xdr:rowOff>
    </xdr:to>
    <xdr:sp macro="" textlink="">
      <xdr:nvSpPr>
        <xdr:cNvPr id="6" name="吹き出し: 角を丸めた四角形 6">
          <a:extLst>
            <a:ext uri="{FF2B5EF4-FFF2-40B4-BE49-F238E27FC236}">
              <a16:creationId xmlns:a16="http://schemas.microsoft.com/office/drawing/2014/main" id="{76F7E7F3-A573-441F-94E8-510E19CBB7FB}"/>
            </a:ext>
          </a:extLst>
        </xdr:cNvPr>
        <xdr:cNvSpPr/>
      </xdr:nvSpPr>
      <xdr:spPr>
        <a:xfrm>
          <a:off x="3392805" y="879221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2</xdr:col>
      <xdr:colOff>66675</xdr:colOff>
      <xdr:row>9</xdr:row>
      <xdr:rowOff>161290</xdr:rowOff>
    </xdr:from>
    <xdr:to>
      <xdr:col>2</xdr:col>
      <xdr:colOff>352425</xdr:colOff>
      <xdr:row>12</xdr:row>
      <xdr:rowOff>3548380</xdr:rowOff>
    </xdr:to>
    <xdr:sp macro="" textlink="">
      <xdr:nvSpPr>
        <xdr:cNvPr id="7" name="四角形: 角を丸くする 7">
          <a:extLst>
            <a:ext uri="{FF2B5EF4-FFF2-40B4-BE49-F238E27FC236}">
              <a16:creationId xmlns:a16="http://schemas.microsoft.com/office/drawing/2014/main" id="{1505A3DD-EE9C-425F-82B7-F2E9B5CDC5F5}"/>
            </a:ext>
          </a:extLst>
        </xdr:cNvPr>
        <xdr:cNvSpPr/>
      </xdr:nvSpPr>
      <xdr:spPr>
        <a:xfrm>
          <a:off x="6105525" y="2075815"/>
          <a:ext cx="285750" cy="7482840"/>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113030</xdr:colOff>
      <xdr:row>25</xdr:row>
      <xdr:rowOff>426085</xdr:rowOff>
    </xdr:from>
    <xdr:to>
      <xdr:col>1</xdr:col>
      <xdr:colOff>4542790</xdr:colOff>
      <xdr:row>25</xdr:row>
      <xdr:rowOff>3406775</xdr:rowOff>
    </xdr:to>
    <xdr:sp macro="" textlink="">
      <xdr:nvSpPr>
        <xdr:cNvPr id="8" name="吹き出し: 角を丸めた四角形 8">
          <a:extLst>
            <a:ext uri="{FF2B5EF4-FFF2-40B4-BE49-F238E27FC236}">
              <a16:creationId xmlns:a16="http://schemas.microsoft.com/office/drawing/2014/main" id="{E9CD1FAB-4AD1-4361-8584-1F70A3B4A509}"/>
            </a:ext>
          </a:extLst>
        </xdr:cNvPr>
        <xdr:cNvSpPr/>
      </xdr:nvSpPr>
      <xdr:spPr>
        <a:xfrm>
          <a:off x="1532255" y="12713335"/>
          <a:ext cx="4429760" cy="298069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重要度の高い工事目的物の品質の確保・向上を図るために行う使用材料や機材等における技術的な工夫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重要度の高い工事目的物の品質の確保・向上を図るため、当該工事目的物の施工中に行う品質管理に係る技術的な工夫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重要度の高い工事目的物の品質の確保・向上を図るため、当該工事目的物の施工後かつ工事期間内に行う品質管理に係る技術的な工夫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162560</xdr:colOff>
      <xdr:row>26</xdr:row>
      <xdr:rowOff>219710</xdr:rowOff>
    </xdr:from>
    <xdr:to>
      <xdr:col>1</xdr:col>
      <xdr:colOff>2059305</xdr:colOff>
      <xdr:row>27</xdr:row>
      <xdr:rowOff>1575435</xdr:rowOff>
    </xdr:to>
    <xdr:sp macro="" textlink="">
      <xdr:nvSpPr>
        <xdr:cNvPr id="9" name="雲 9">
          <a:extLst>
            <a:ext uri="{FF2B5EF4-FFF2-40B4-BE49-F238E27FC236}">
              <a16:creationId xmlns:a16="http://schemas.microsoft.com/office/drawing/2014/main" id="{6F1B9AEC-1B9D-423D-8B38-2E56B858DF21}"/>
            </a:ext>
          </a:extLst>
        </xdr:cNvPr>
        <xdr:cNvSpPr/>
      </xdr:nvSpPr>
      <xdr:spPr>
        <a:xfrm>
          <a:off x="1581785" y="16126460"/>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1973580</xdr:colOff>
      <xdr:row>27</xdr:row>
      <xdr:rowOff>2781935</xdr:rowOff>
    </xdr:from>
    <xdr:to>
      <xdr:col>1</xdr:col>
      <xdr:colOff>4389120</xdr:colOff>
      <xdr:row>27</xdr:row>
      <xdr:rowOff>3463290</xdr:rowOff>
    </xdr:to>
    <xdr:sp macro="" textlink="">
      <xdr:nvSpPr>
        <xdr:cNvPr id="10" name="吹き出し: 角を丸めた四角形 11">
          <a:extLst>
            <a:ext uri="{FF2B5EF4-FFF2-40B4-BE49-F238E27FC236}">
              <a16:creationId xmlns:a16="http://schemas.microsoft.com/office/drawing/2014/main" id="{0F79CC3B-787B-4B53-9726-6EA320E1E0CF}"/>
            </a:ext>
          </a:extLst>
        </xdr:cNvPr>
        <xdr:cNvSpPr/>
      </xdr:nvSpPr>
      <xdr:spPr>
        <a:xfrm>
          <a:off x="3392805" y="18926810"/>
          <a:ext cx="2415540" cy="681355"/>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1</xdr:col>
      <xdr:colOff>113030</xdr:colOff>
      <xdr:row>40</xdr:row>
      <xdr:rowOff>418465</xdr:rowOff>
    </xdr:from>
    <xdr:to>
      <xdr:col>1</xdr:col>
      <xdr:colOff>4542790</xdr:colOff>
      <xdr:row>40</xdr:row>
      <xdr:rowOff>3415665</xdr:rowOff>
    </xdr:to>
    <xdr:sp macro="" textlink="">
      <xdr:nvSpPr>
        <xdr:cNvPr id="11" name="吹き出し: 角を丸めた四角形 12">
          <a:extLst>
            <a:ext uri="{FF2B5EF4-FFF2-40B4-BE49-F238E27FC236}">
              <a16:creationId xmlns:a16="http://schemas.microsoft.com/office/drawing/2014/main" id="{64A8D586-16EB-4E43-97C7-9821E8840F07}"/>
            </a:ext>
          </a:extLst>
        </xdr:cNvPr>
        <xdr:cNvSpPr/>
      </xdr:nvSpPr>
      <xdr:spPr>
        <a:xfrm>
          <a:off x="1532255" y="22840315"/>
          <a:ext cx="4429760" cy="2997200"/>
        </a:xfrm>
        <a:prstGeom prst="wedgeRoundRectCallout">
          <a:avLst>
            <a:gd name="adj1" fmla="val -57621"/>
            <a:gd name="adj2" fmla="val 6003"/>
            <a:gd name="adj3" fmla="val 16667"/>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〇入札参加者が、概要書で示した事項を記載します。</a:t>
          </a:r>
          <a:endParaRPr kumimoji="1" lang="en-US" altLang="ja-JP" sz="1000">
            <a:solidFill>
              <a:sysClr val="windowText" lastClr="000000"/>
            </a:solidFill>
            <a:latin typeface="ＭＳ ゴシック"/>
            <a:ea typeface="ＭＳ ゴシック"/>
          </a:endParaRPr>
        </a:p>
        <a:p>
          <a:r>
            <a:rPr kumimoji="1" lang="ja-JP" altLang="en-US" sz="1000">
              <a:solidFill>
                <a:sysClr val="windowText" lastClr="000000"/>
              </a:solidFill>
              <a:latin typeface="ＭＳ ゴシック"/>
              <a:ea typeface="ＭＳ ゴシック"/>
            </a:rPr>
            <a:t>（ア）</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周辺環境対策をより効果的に行うための技術的な工夫に関する事項</a:t>
          </a:r>
          <a:r>
            <a:rPr kumimoji="1" lang="ja-JP" altLang="en-US" sz="1000">
              <a:solidFill>
                <a:sysClr val="windowText" lastClr="000000"/>
              </a:solidFill>
              <a:latin typeface="ＭＳ ゴシック"/>
              <a:ea typeface="ＭＳ ゴシック"/>
            </a:rPr>
            <a:t>（イ）</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より安全・安心な作業現場環境を確保するための安全管理等に係る技術的な工夫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（ウ）</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一般交通の安全確保等のために行う、より効果的な交通安全対策に係る技術的な工夫</a:t>
          </a:r>
          <a:endParaRPr lang="en-US" altLang="ja-JP" sz="1000" b="0" i="0" u="none" strike="noStrike" baseline="0">
            <a:solidFill>
              <a:sysClr val="windowText" lastClr="000000"/>
            </a:solidFill>
            <a:latin typeface="ＭＳ ゴシック"/>
            <a:ea typeface="ＭＳ ゴシック"/>
            <a:cs typeface="+mn-cs"/>
          </a:endParaRPr>
        </a:p>
        <a:p>
          <a:r>
            <a:rPr kumimoji="1" lang="ja-JP" altLang="en-US" sz="1000">
              <a:solidFill>
                <a:sysClr val="windowText" lastClr="000000"/>
              </a:solidFill>
              <a:latin typeface="ＭＳ ゴシック"/>
              <a:ea typeface="ＭＳ ゴシック"/>
            </a:rPr>
            <a:t>（エ）</a:t>
          </a:r>
          <a:endParaRPr kumimoji="1" lang="en-US" altLang="ja-JP" sz="1000">
            <a:solidFill>
              <a:sysClr val="windowText" lastClr="000000"/>
            </a:solidFill>
            <a:latin typeface="ＭＳ ゴシック"/>
            <a:ea typeface="ＭＳ ゴシック"/>
          </a:endParaRPr>
        </a:p>
        <a:p>
          <a:r>
            <a:rPr lang="ja-JP" altLang="en-US" sz="1000" b="0" i="0" u="none" strike="noStrike" baseline="0">
              <a:solidFill>
                <a:sysClr val="windowText" lastClr="000000"/>
              </a:solidFill>
              <a:latin typeface="ＭＳ ゴシック"/>
              <a:ea typeface="ＭＳ ゴシック"/>
              <a:cs typeface="+mn-cs"/>
            </a:rPr>
            <a:t>その他（個別の工事毎に、具体的に設定）</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162560</xdr:colOff>
      <xdr:row>41</xdr:row>
      <xdr:rowOff>219710</xdr:rowOff>
    </xdr:from>
    <xdr:to>
      <xdr:col>1</xdr:col>
      <xdr:colOff>2059305</xdr:colOff>
      <xdr:row>42</xdr:row>
      <xdr:rowOff>1575435</xdr:rowOff>
    </xdr:to>
    <xdr:sp macro="" textlink="">
      <xdr:nvSpPr>
        <xdr:cNvPr id="12" name="雲 13">
          <a:extLst>
            <a:ext uri="{FF2B5EF4-FFF2-40B4-BE49-F238E27FC236}">
              <a16:creationId xmlns:a16="http://schemas.microsoft.com/office/drawing/2014/main" id="{A8969C61-DCDE-4391-B868-0647731E74DF}"/>
            </a:ext>
          </a:extLst>
        </xdr:cNvPr>
        <xdr:cNvSpPr/>
      </xdr:nvSpPr>
      <xdr:spPr>
        <a:xfrm>
          <a:off x="1581785" y="26194385"/>
          <a:ext cx="1896745" cy="1593850"/>
        </a:xfrm>
        <a:prstGeom prst="cloud">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1973580</xdr:colOff>
      <xdr:row>42</xdr:row>
      <xdr:rowOff>2774315</xdr:rowOff>
    </xdr:from>
    <xdr:to>
      <xdr:col>1</xdr:col>
      <xdr:colOff>4389120</xdr:colOff>
      <xdr:row>42</xdr:row>
      <xdr:rowOff>3471545</xdr:rowOff>
    </xdr:to>
    <xdr:sp macro="" textlink="">
      <xdr:nvSpPr>
        <xdr:cNvPr id="13" name="吹き出し: 角を丸めた四角形 15">
          <a:extLst>
            <a:ext uri="{FF2B5EF4-FFF2-40B4-BE49-F238E27FC236}">
              <a16:creationId xmlns:a16="http://schemas.microsoft.com/office/drawing/2014/main" id="{8672B124-6582-4832-B98A-7A9AE85AF835}"/>
            </a:ext>
          </a:extLst>
        </xdr:cNvPr>
        <xdr:cNvSpPr/>
      </xdr:nvSpPr>
      <xdr:spPr>
        <a:xfrm>
          <a:off x="3392805" y="28987115"/>
          <a:ext cx="2415540" cy="697230"/>
        </a:xfrm>
        <a:prstGeom prst="wedgeRoundRectCallout">
          <a:avLst>
            <a:gd name="adj1" fmla="val 68757"/>
            <a:gd name="adj2" fmla="val 510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〇評価欄は、発注者が記載するため、記載は不要</a:t>
          </a:r>
        </a:p>
      </xdr:txBody>
    </xdr:sp>
    <xdr:clientData/>
  </xdr:twoCellAnchor>
  <xdr:twoCellAnchor>
    <xdr:from>
      <xdr:col>0</xdr:col>
      <xdr:colOff>46990</xdr:colOff>
      <xdr:row>24</xdr:row>
      <xdr:rowOff>17780</xdr:rowOff>
    </xdr:from>
    <xdr:to>
      <xdr:col>0</xdr:col>
      <xdr:colOff>1343025</xdr:colOff>
      <xdr:row>27</xdr:row>
      <xdr:rowOff>3406775</xdr:rowOff>
    </xdr:to>
    <xdr:sp macro="" textlink="">
      <xdr:nvSpPr>
        <xdr:cNvPr id="14" name="四角形: 角を丸くする 16">
          <a:extLst>
            <a:ext uri="{FF2B5EF4-FFF2-40B4-BE49-F238E27FC236}">
              <a16:creationId xmlns:a16="http://schemas.microsoft.com/office/drawing/2014/main" id="{A50BB1FA-35D0-465D-B18B-080526FF39C5}"/>
            </a:ext>
          </a:extLst>
        </xdr:cNvPr>
        <xdr:cNvSpPr/>
      </xdr:nvSpPr>
      <xdr:spPr>
        <a:xfrm>
          <a:off x="46990" y="12066905"/>
          <a:ext cx="1296035" cy="748474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24</xdr:row>
      <xdr:rowOff>160655</xdr:rowOff>
    </xdr:from>
    <xdr:to>
      <xdr:col>2</xdr:col>
      <xdr:colOff>352425</xdr:colOff>
      <xdr:row>27</xdr:row>
      <xdr:rowOff>3548380</xdr:rowOff>
    </xdr:to>
    <xdr:sp macro="" textlink="">
      <xdr:nvSpPr>
        <xdr:cNvPr id="15" name="四角形: 角を丸くする 20">
          <a:extLst>
            <a:ext uri="{FF2B5EF4-FFF2-40B4-BE49-F238E27FC236}">
              <a16:creationId xmlns:a16="http://schemas.microsoft.com/office/drawing/2014/main" id="{4C9D16EC-116B-461D-83E9-7112151D3534}"/>
            </a:ext>
          </a:extLst>
        </xdr:cNvPr>
        <xdr:cNvSpPr/>
      </xdr:nvSpPr>
      <xdr:spPr>
        <a:xfrm>
          <a:off x="6105525" y="12209780"/>
          <a:ext cx="285750" cy="748347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66675</xdr:colOff>
      <xdr:row>39</xdr:row>
      <xdr:rowOff>160655</xdr:rowOff>
    </xdr:from>
    <xdr:to>
      <xdr:col>2</xdr:col>
      <xdr:colOff>352425</xdr:colOff>
      <xdr:row>42</xdr:row>
      <xdr:rowOff>3555365</xdr:rowOff>
    </xdr:to>
    <xdr:sp macro="" textlink="">
      <xdr:nvSpPr>
        <xdr:cNvPr id="16" name="四角形: 角を丸くする 21">
          <a:extLst>
            <a:ext uri="{FF2B5EF4-FFF2-40B4-BE49-F238E27FC236}">
              <a16:creationId xmlns:a16="http://schemas.microsoft.com/office/drawing/2014/main" id="{AFD9BB87-DD25-4DCF-A1C2-98B7B0D9E23A}"/>
            </a:ext>
          </a:extLst>
        </xdr:cNvPr>
        <xdr:cNvSpPr/>
      </xdr:nvSpPr>
      <xdr:spPr>
        <a:xfrm>
          <a:off x="6105525" y="22344380"/>
          <a:ext cx="285750" cy="7423785"/>
        </a:xfrm>
        <a:prstGeom prst="roundRect">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66675</xdr:colOff>
      <xdr:row>39</xdr:row>
      <xdr:rowOff>37465</xdr:rowOff>
    </xdr:from>
    <xdr:to>
      <xdr:col>0</xdr:col>
      <xdr:colOff>1362075</xdr:colOff>
      <xdr:row>42</xdr:row>
      <xdr:rowOff>3499485</xdr:rowOff>
    </xdr:to>
    <xdr:sp macro="" textlink="">
      <xdr:nvSpPr>
        <xdr:cNvPr id="17" name="四角形: 角を丸くする 22">
          <a:extLst>
            <a:ext uri="{FF2B5EF4-FFF2-40B4-BE49-F238E27FC236}">
              <a16:creationId xmlns:a16="http://schemas.microsoft.com/office/drawing/2014/main" id="{6A7C1930-BEAD-4CDF-AFE8-ACF83AF69C2D}"/>
            </a:ext>
          </a:extLst>
        </xdr:cNvPr>
        <xdr:cNvSpPr/>
      </xdr:nvSpPr>
      <xdr:spPr>
        <a:xfrm>
          <a:off x="66675" y="22221190"/>
          <a:ext cx="1295400" cy="749109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3296285</xdr:colOff>
      <xdr:row>0</xdr:row>
      <xdr:rowOff>142875</xdr:rowOff>
    </xdr:from>
    <xdr:to>
      <xdr:col>2</xdr:col>
      <xdr:colOff>342900</xdr:colOff>
      <xdr:row>7</xdr:row>
      <xdr:rowOff>0</xdr:rowOff>
    </xdr:to>
    <xdr:sp macro="" textlink="">
      <xdr:nvSpPr>
        <xdr:cNvPr id="18" name="吹き出し: 角を丸めた四角形 23">
          <a:extLst>
            <a:ext uri="{FF2B5EF4-FFF2-40B4-BE49-F238E27FC236}">
              <a16:creationId xmlns:a16="http://schemas.microsoft.com/office/drawing/2014/main" id="{9C198691-1CF0-4051-BF2A-5A7340BF8F1D}"/>
            </a:ext>
          </a:extLst>
        </xdr:cNvPr>
        <xdr:cNvSpPr/>
      </xdr:nvSpPr>
      <xdr:spPr>
        <a:xfrm>
          <a:off x="4715510" y="142875"/>
          <a:ext cx="1666240" cy="127635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3296285</xdr:colOff>
      <xdr:row>15</xdr:row>
      <xdr:rowOff>95250</xdr:rowOff>
    </xdr:from>
    <xdr:to>
      <xdr:col>2</xdr:col>
      <xdr:colOff>342900</xdr:colOff>
      <xdr:row>21</xdr:row>
      <xdr:rowOff>47625</xdr:rowOff>
    </xdr:to>
    <xdr:sp macro="" textlink="">
      <xdr:nvSpPr>
        <xdr:cNvPr id="19" name="吹き出し: 角を丸めた四角形 24">
          <a:extLst>
            <a:ext uri="{FF2B5EF4-FFF2-40B4-BE49-F238E27FC236}">
              <a16:creationId xmlns:a16="http://schemas.microsoft.com/office/drawing/2014/main" id="{5F266DCE-DBEC-4689-9FFA-173E64538CFA}"/>
            </a:ext>
          </a:extLst>
        </xdr:cNvPr>
        <xdr:cNvSpPr/>
      </xdr:nvSpPr>
      <xdr:spPr>
        <a:xfrm>
          <a:off x="4715510" y="10220325"/>
          <a:ext cx="1666240" cy="125730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3278505</xdr:colOff>
      <xdr:row>30</xdr:row>
      <xdr:rowOff>142875</xdr:rowOff>
    </xdr:from>
    <xdr:to>
      <xdr:col>2</xdr:col>
      <xdr:colOff>323850</xdr:colOff>
      <xdr:row>36</xdr:row>
      <xdr:rowOff>95250</xdr:rowOff>
    </xdr:to>
    <xdr:sp macro="" textlink="">
      <xdr:nvSpPr>
        <xdr:cNvPr id="20" name="吹き出し: 角を丸めた四角形 25">
          <a:extLst>
            <a:ext uri="{FF2B5EF4-FFF2-40B4-BE49-F238E27FC236}">
              <a16:creationId xmlns:a16="http://schemas.microsoft.com/office/drawing/2014/main" id="{8403EF29-9068-400B-81B1-1BD9552124EB}"/>
            </a:ext>
          </a:extLst>
        </xdr:cNvPr>
        <xdr:cNvSpPr/>
      </xdr:nvSpPr>
      <xdr:spPr>
        <a:xfrm>
          <a:off x="4697730" y="20402550"/>
          <a:ext cx="1664970" cy="1257300"/>
        </a:xfrm>
        <a:prstGeom prst="wedgeRoundRectCallout">
          <a:avLst>
            <a:gd name="adj1" fmla="val -72386"/>
            <a:gd name="adj2" fmla="val 8738"/>
            <a:gd name="adj3" fmla="val 1666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bg1"/>
              </a:solidFill>
              <a:latin typeface="ＭＳ ゴシック"/>
              <a:ea typeface="ＭＳ ゴシック"/>
            </a:rPr>
            <a:t>工事名と会社（企業体）名を記載します。</a:t>
          </a:r>
          <a:endParaRPr kumimoji="1" lang="en-US" altLang="ja-JP" sz="1000">
            <a:solidFill>
              <a:schemeClr val="bg1"/>
            </a:solidFill>
            <a:latin typeface="ＭＳ ゴシック"/>
            <a:ea typeface="ＭＳ ゴシック"/>
          </a:endParaRPr>
        </a:p>
        <a:p>
          <a:pPr algn="l"/>
          <a:r>
            <a:rPr lang="ja-JP" altLang="en-US" sz="1000" b="0" i="0" u="none" strike="noStrike" baseline="0">
              <a:solidFill>
                <a:schemeClr val="bg1"/>
              </a:solidFill>
              <a:latin typeface="ＭＳ ゴシック"/>
              <a:ea typeface="ＭＳ ゴシック"/>
              <a:cs typeface="+mn-cs"/>
            </a:rPr>
            <a:t>工事名が間違っているもの、又は記載が無いものは加点評価になりません。</a:t>
          </a:r>
          <a:endParaRPr kumimoji="1" lang="ja-JP" altLang="en-US" sz="1000">
            <a:solidFill>
              <a:schemeClr val="bg1"/>
            </a:solidFill>
            <a:latin typeface="ＭＳ ゴシック"/>
            <a:ea typeface="ＭＳ ゴシック"/>
          </a:endParaRPr>
        </a:p>
      </xdr:txBody>
    </xdr:sp>
    <xdr:clientData/>
  </xdr:twoCellAnchor>
  <xdr:twoCellAnchor>
    <xdr:from>
      <xdr:col>1</xdr:col>
      <xdr:colOff>3169920</xdr:colOff>
      <xdr:row>22</xdr:row>
      <xdr:rowOff>105410</xdr:rowOff>
    </xdr:from>
    <xdr:to>
      <xdr:col>1</xdr:col>
      <xdr:colOff>4619625</xdr:colOff>
      <xdr:row>25</xdr:row>
      <xdr:rowOff>255270</xdr:rowOff>
    </xdr:to>
    <xdr:sp macro="" textlink="">
      <xdr:nvSpPr>
        <xdr:cNvPr id="21" name="吹き出し: 角を丸めた四角形 26">
          <a:extLst>
            <a:ext uri="{FF2B5EF4-FFF2-40B4-BE49-F238E27FC236}">
              <a16:creationId xmlns:a16="http://schemas.microsoft.com/office/drawing/2014/main" id="{12EF8EB4-75D6-4CFE-BCED-888EED2280B8}"/>
            </a:ext>
          </a:extLst>
        </xdr:cNvPr>
        <xdr:cNvSpPr/>
      </xdr:nvSpPr>
      <xdr:spPr>
        <a:xfrm>
          <a:off x="4589145" y="11659235"/>
          <a:ext cx="1449705" cy="883285"/>
        </a:xfrm>
        <a:prstGeom prst="wedgeRoundRectCallout">
          <a:avLst>
            <a:gd name="adj1" fmla="val -68957"/>
            <a:gd name="adj2" fmla="val -48251"/>
            <a:gd name="adj3" fmla="val 16667"/>
          </a:avLst>
        </a:prstGeom>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ja-JP" sz="1000">
              <a:solidFill>
                <a:schemeClr val="lt1"/>
              </a:solidFill>
              <a:effectLst/>
              <a:latin typeface="ＭＳ ゴシック"/>
              <a:ea typeface="ＭＳ ゴシック"/>
              <a:cs typeface="+mn-cs"/>
            </a:rPr>
            <a:t>入札参加者が、概要書で示した</a:t>
          </a:r>
          <a:r>
            <a:rPr kumimoji="1" lang="ja-JP" altLang="en-US" sz="1000">
              <a:solidFill>
                <a:schemeClr val="lt1"/>
              </a:solidFill>
              <a:effectLst/>
              <a:latin typeface="ＭＳ ゴシック"/>
              <a:ea typeface="ＭＳ ゴシック"/>
              <a:cs typeface="+mn-cs"/>
            </a:rPr>
            <a:t>評価テーマ</a:t>
          </a:r>
          <a:r>
            <a:rPr kumimoji="1" lang="ja-JP" altLang="ja-JP" sz="1000">
              <a:solidFill>
                <a:schemeClr val="lt1"/>
              </a:solidFill>
              <a:effectLst/>
              <a:latin typeface="ＭＳ ゴシック"/>
              <a:ea typeface="ＭＳ ゴシック"/>
              <a:cs typeface="+mn-cs"/>
            </a:rPr>
            <a:t>を記載します。</a:t>
          </a:r>
          <a:endParaRPr lang="ja-JP" altLang="ja-JP" sz="1000">
            <a:effectLst/>
            <a:latin typeface="ＭＳ ゴシック"/>
            <a:ea typeface="ＭＳ ゴシック"/>
          </a:endParaRPr>
        </a:p>
        <a:p>
          <a:pPr algn="l"/>
          <a:endParaRPr kumimoji="1" lang="ja-JP" altLang="en-US" sz="1000">
            <a:solidFill>
              <a:schemeClr val="bg1"/>
            </a:solidFill>
            <a:latin typeface="ＭＳ ゴシック"/>
            <a:ea typeface="ＭＳ ゴシック"/>
          </a:endParaRPr>
        </a:p>
      </xdr:txBody>
    </xdr:sp>
    <xdr:clientData/>
  </xdr:twoCellAnchor>
  <xdr:twoCellAnchor>
    <xdr:from>
      <xdr:col>1</xdr:col>
      <xdr:colOff>2009775</xdr:colOff>
      <xdr:row>26</xdr:row>
      <xdr:rowOff>227965</xdr:rowOff>
    </xdr:from>
    <xdr:to>
      <xdr:col>1</xdr:col>
      <xdr:colOff>4429760</xdr:colOff>
      <xdr:row>27</xdr:row>
      <xdr:rowOff>2512060</xdr:rowOff>
    </xdr:to>
    <xdr:sp macro="" textlink="">
      <xdr:nvSpPr>
        <xdr:cNvPr id="22" name="吹き出し: 角を丸めた四角形 28">
          <a:extLst>
            <a:ext uri="{FF2B5EF4-FFF2-40B4-BE49-F238E27FC236}">
              <a16:creationId xmlns:a16="http://schemas.microsoft.com/office/drawing/2014/main" id="{9ECC7570-88CB-4128-AC1B-39829AC33F63}"/>
            </a:ext>
          </a:extLst>
        </xdr:cNvPr>
        <xdr:cNvSpPr/>
      </xdr:nvSpPr>
      <xdr:spPr>
        <a:xfrm>
          <a:off x="3429000" y="16134715"/>
          <a:ext cx="2419985" cy="252222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〇入札参加者が、左記の事項について、品質管理</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twoCellAnchor>
    <xdr:from>
      <xdr:col>1</xdr:col>
      <xdr:colOff>2009775</xdr:colOff>
      <xdr:row>41</xdr:row>
      <xdr:rowOff>227965</xdr:rowOff>
    </xdr:from>
    <xdr:to>
      <xdr:col>1</xdr:col>
      <xdr:colOff>4429760</xdr:colOff>
      <xdr:row>42</xdr:row>
      <xdr:rowOff>2509520</xdr:rowOff>
    </xdr:to>
    <xdr:sp macro="" textlink="">
      <xdr:nvSpPr>
        <xdr:cNvPr id="23" name="吹き出し: 角を丸めた四角形 31">
          <a:extLst>
            <a:ext uri="{FF2B5EF4-FFF2-40B4-BE49-F238E27FC236}">
              <a16:creationId xmlns:a16="http://schemas.microsoft.com/office/drawing/2014/main" id="{E1561530-31EC-4370-8FD8-E151B462AA61}"/>
            </a:ext>
          </a:extLst>
        </xdr:cNvPr>
        <xdr:cNvSpPr/>
      </xdr:nvSpPr>
      <xdr:spPr>
        <a:xfrm>
          <a:off x="3429000" y="26202640"/>
          <a:ext cx="2419985" cy="2519680"/>
        </a:xfrm>
        <a:prstGeom prst="wedgeRoundRectCallout">
          <a:avLst>
            <a:gd name="adj1" fmla="val -65889"/>
            <a:gd name="adj2" fmla="val 3192"/>
            <a:gd name="adj3" fmla="val 16667"/>
          </a:avLst>
        </a:prstGeom>
        <a:solidFill>
          <a:srgbClr val="CCE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ゴシック"/>
              <a:ea typeface="ＭＳ ゴシック"/>
            </a:rPr>
            <a:t>〇入札参加者が、左記の事項について、施工上対処すべき内容</a:t>
          </a:r>
          <a:r>
            <a:rPr lang="ja-JP" altLang="en-US" sz="1000" b="0" i="0" u="none" strike="noStrike" baseline="0">
              <a:solidFill>
                <a:sysClr val="windowText" lastClr="000000"/>
              </a:solidFill>
              <a:latin typeface="ＭＳ ゴシック"/>
              <a:ea typeface="ＭＳ ゴシック"/>
              <a:cs typeface="+mn-cs"/>
            </a:rPr>
            <a:t>をより適正に行うための技術的所見について、具体的に、かつ簡潔に記述します。</a:t>
          </a:r>
          <a:endParaRPr lang="en-US" altLang="ja-JP" sz="1000" b="0" i="0" u="none" strike="noStrike" baseline="0">
            <a:solidFill>
              <a:sysClr val="windowText" lastClr="000000"/>
            </a:solidFill>
            <a:latin typeface="ＭＳ ゴシック"/>
            <a:ea typeface="ＭＳ ゴシック"/>
            <a:cs typeface="+mn-cs"/>
          </a:endParaRPr>
        </a:p>
        <a:p>
          <a:pPr algn="l"/>
          <a:r>
            <a:rPr lang="ja-JP" altLang="en-US" sz="1000" b="0" i="0" u="none" strike="noStrike" baseline="0">
              <a:solidFill>
                <a:sysClr val="windowText" lastClr="000000"/>
              </a:solidFill>
              <a:latin typeface="ＭＳ ゴシック"/>
              <a:ea typeface="ＭＳ ゴシック"/>
              <a:cs typeface="+mn-cs"/>
            </a:rPr>
            <a:t>必要に応じて、記述した内容や効果等を説明するカタログ等の資料を事項毎に１枚に限り、添付することができます。</a:t>
          </a:r>
          <a:endParaRPr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〇各事項毎に１つの所見を記述します。</a:t>
          </a:r>
          <a:endParaRPr kumimoji="1" lang="en-US" altLang="ja-JP" sz="1000" b="0" i="0" u="none" strike="noStrike" baseline="0">
            <a:solidFill>
              <a:sysClr val="windowText" lastClr="000000"/>
            </a:solidFill>
            <a:latin typeface="ＭＳ ゴシック"/>
            <a:ea typeface="ＭＳ ゴシック"/>
            <a:cs typeface="+mn-cs"/>
          </a:endParaRPr>
        </a:p>
        <a:p>
          <a:pPr algn="l"/>
          <a:r>
            <a:rPr kumimoji="1" lang="ja-JP" altLang="en-US" sz="1000" b="0" i="0" u="none" strike="noStrike" baseline="0">
              <a:solidFill>
                <a:sysClr val="windowText" lastClr="000000"/>
              </a:solidFill>
              <a:latin typeface="ＭＳ ゴシック"/>
              <a:ea typeface="ＭＳ ゴシック"/>
              <a:cs typeface="+mn-cs"/>
            </a:rPr>
            <a:t>２つ以上の所見が記載された場合は、該当する事項を加点評価しません。</a:t>
          </a:r>
          <a:endParaRPr kumimoji="1" lang="ja-JP" altLang="en-US" sz="1000">
            <a:solidFill>
              <a:sysClr val="windowText" lastClr="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40"/>
  <sheetViews>
    <sheetView topLeftCell="U1" zoomScale="70" zoomScaleNormal="70" workbookViewId="0">
      <selection activeCell="U11" sqref="U11"/>
    </sheetView>
  </sheetViews>
  <sheetFormatPr defaultColWidth="9" defaultRowHeight="18.75"/>
  <cols>
    <col min="1" max="1" width="57.375" style="130" bestFit="1" customWidth="1"/>
    <col min="2" max="2" width="15.75" style="130" bestFit="1" customWidth="1"/>
    <col min="3" max="3" width="9.25" style="130" bestFit="1" customWidth="1"/>
    <col min="4" max="4" width="19.5" style="130" bestFit="1" customWidth="1"/>
    <col min="5" max="5" width="37.625" style="130" bestFit="1" customWidth="1"/>
    <col min="6" max="6" width="47.625" style="130" bestFit="1" customWidth="1"/>
    <col min="7" max="7" width="83.875" style="130" bestFit="1" customWidth="1"/>
    <col min="8" max="8" width="30.5" style="130" bestFit="1" customWidth="1"/>
    <col min="9" max="9" width="65.75" style="130" bestFit="1" customWidth="1"/>
    <col min="10" max="10" width="67.375" style="130" bestFit="1" customWidth="1"/>
    <col min="11" max="11" width="117" style="130" bestFit="1" customWidth="1"/>
    <col min="12" max="12" width="119.5" style="130" bestFit="1" customWidth="1"/>
    <col min="13" max="13" width="68.25" style="130" bestFit="1" customWidth="1"/>
    <col min="14" max="14" width="103.25" style="130" bestFit="1" customWidth="1"/>
    <col min="15" max="15" width="74.875" style="130" bestFit="1" customWidth="1"/>
    <col min="16" max="16" width="129.25" style="130" bestFit="1" customWidth="1"/>
    <col min="17" max="17" width="48" style="130" bestFit="1" customWidth="1"/>
    <col min="18" max="18" width="78.25" style="130" bestFit="1" customWidth="1"/>
    <col min="19" max="19" width="111.375" style="130" bestFit="1" customWidth="1"/>
    <col min="20" max="20" width="144.875" style="130" bestFit="1" customWidth="1"/>
    <col min="21" max="21" width="119.25" style="130" bestFit="1" customWidth="1"/>
    <col min="22" max="22" width="163.625" style="130" bestFit="1" customWidth="1"/>
    <col min="23" max="23" width="80.5" style="130" bestFit="1" customWidth="1"/>
    <col min="24" max="24" width="68.625" style="130" bestFit="1" customWidth="1"/>
    <col min="25" max="25" width="117" style="130" bestFit="1" customWidth="1"/>
    <col min="26" max="26" width="119.5" style="130" bestFit="1" customWidth="1"/>
    <col min="27" max="27" width="77" style="130" bestFit="1" customWidth="1"/>
    <col min="28" max="28" width="87.625" style="130" bestFit="1" customWidth="1"/>
    <col min="29" max="29" width="172.375" style="130" bestFit="1" customWidth="1"/>
    <col min="30" max="30" width="69.25" style="130" bestFit="1" customWidth="1"/>
    <col min="31" max="31" width="112.375" style="130" bestFit="1" customWidth="1"/>
    <col min="32" max="32" width="61.75" style="130" bestFit="1" customWidth="1"/>
    <col min="33" max="33" width="41.125" style="130" bestFit="1" customWidth="1"/>
    <col min="34" max="35" width="5.625" style="130" customWidth="1"/>
    <col min="36" max="16384" width="9" style="130"/>
  </cols>
  <sheetData>
    <row r="1" spans="1:33">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row>
    <row r="2" spans="1:33">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33" ht="75">
      <c r="A3" s="129" t="s">
        <v>108</v>
      </c>
      <c r="B3" s="131" t="s">
        <v>54</v>
      </c>
      <c r="C3" s="131" t="s">
        <v>2</v>
      </c>
      <c r="D3" s="131" t="s">
        <v>161</v>
      </c>
      <c r="E3" s="131" t="s">
        <v>73</v>
      </c>
      <c r="F3" s="132" t="s">
        <v>208</v>
      </c>
      <c r="G3" s="132" t="s">
        <v>103</v>
      </c>
      <c r="H3" s="132" t="s">
        <v>105</v>
      </c>
      <c r="I3" s="132" t="s">
        <v>279</v>
      </c>
      <c r="J3" s="132" t="s">
        <v>511</v>
      </c>
      <c r="K3" s="132" t="s">
        <v>533</v>
      </c>
      <c r="L3" s="132" t="s">
        <v>534</v>
      </c>
      <c r="M3" s="132" t="s">
        <v>535</v>
      </c>
      <c r="N3" s="132" t="s">
        <v>207</v>
      </c>
      <c r="O3" s="132" t="s">
        <v>297</v>
      </c>
      <c r="P3" s="132" t="s">
        <v>215</v>
      </c>
      <c r="Q3" s="132" t="s">
        <v>272</v>
      </c>
      <c r="R3" s="132" t="s">
        <v>422</v>
      </c>
      <c r="S3" s="132" t="s">
        <v>423</v>
      </c>
      <c r="T3" s="132" t="s">
        <v>569</v>
      </c>
      <c r="U3" s="132" t="s">
        <v>570</v>
      </c>
      <c r="V3" s="132" t="s">
        <v>258</v>
      </c>
      <c r="W3" s="132" t="s">
        <v>241</v>
      </c>
      <c r="X3" s="132" t="s">
        <v>149</v>
      </c>
      <c r="Y3" s="132" t="s">
        <v>430</v>
      </c>
      <c r="Z3" s="132" t="s">
        <v>236</v>
      </c>
      <c r="AA3" s="132" t="s">
        <v>240</v>
      </c>
      <c r="AB3" s="132" t="s">
        <v>403</v>
      </c>
      <c r="AC3" s="132" t="s">
        <v>197</v>
      </c>
      <c r="AD3" s="132" t="s">
        <v>201</v>
      </c>
      <c r="AE3" s="132" t="s">
        <v>221</v>
      </c>
      <c r="AF3" s="132" t="s">
        <v>234</v>
      </c>
      <c r="AG3" s="132" t="s">
        <v>164</v>
      </c>
    </row>
    <row r="4" spans="1:33">
      <c r="A4" s="129" t="s">
        <v>412</v>
      </c>
      <c r="B4" s="129" t="s">
        <v>139</v>
      </c>
      <c r="C4" s="129" t="s">
        <v>58</v>
      </c>
      <c r="D4" s="129" t="s">
        <v>206</v>
      </c>
      <c r="E4" s="129" t="s">
        <v>20</v>
      </c>
      <c r="F4" s="129" t="s">
        <v>196</v>
      </c>
      <c r="G4" s="129" t="s">
        <v>11</v>
      </c>
      <c r="H4" s="129" t="s">
        <v>134</v>
      </c>
      <c r="I4" s="129" t="s">
        <v>365</v>
      </c>
      <c r="J4" s="131" t="s">
        <v>393</v>
      </c>
      <c r="K4" s="129"/>
      <c r="L4" s="133"/>
      <c r="M4" s="133"/>
      <c r="N4" s="129" t="s">
        <v>69</v>
      </c>
      <c r="O4" s="129" t="s">
        <v>477</v>
      </c>
      <c r="P4" s="129" t="s">
        <v>39</v>
      </c>
      <c r="Q4" s="129" t="s">
        <v>27</v>
      </c>
      <c r="R4" s="129" t="s">
        <v>82</v>
      </c>
      <c r="S4" s="129" t="s">
        <v>88</v>
      </c>
      <c r="T4" s="129" t="s">
        <v>368</v>
      </c>
      <c r="U4" s="129" t="s">
        <v>123</v>
      </c>
      <c r="V4" s="129" t="s">
        <v>262</v>
      </c>
      <c r="W4" s="129" t="s">
        <v>246</v>
      </c>
      <c r="X4" s="129" t="s">
        <v>63</v>
      </c>
      <c r="Y4" s="129" t="s">
        <v>431</v>
      </c>
      <c r="Z4" s="129" t="s">
        <v>185</v>
      </c>
      <c r="AA4" s="129" t="s">
        <v>91</v>
      </c>
      <c r="AB4" s="129" t="s">
        <v>96</v>
      </c>
      <c r="AC4" s="129" t="s">
        <v>404</v>
      </c>
      <c r="AD4" s="129" t="s">
        <v>11</v>
      </c>
      <c r="AE4" s="129" t="s">
        <v>109</v>
      </c>
      <c r="AF4" s="129" t="s">
        <v>166</v>
      </c>
      <c r="AG4" s="129" t="s">
        <v>165</v>
      </c>
    </row>
    <row r="5" spans="1:33">
      <c r="A5" s="129" t="s">
        <v>413</v>
      </c>
      <c r="B5" s="129" t="s">
        <v>13</v>
      </c>
      <c r="C5" s="129" t="s">
        <v>99</v>
      </c>
      <c r="D5" s="129" t="s">
        <v>261</v>
      </c>
      <c r="E5" s="129" t="s">
        <v>42</v>
      </c>
      <c r="F5" s="129" t="s">
        <v>156</v>
      </c>
      <c r="G5" s="129" t="s">
        <v>68</v>
      </c>
      <c r="H5" s="129" t="s">
        <v>222</v>
      </c>
      <c r="I5" s="129" t="s">
        <v>366</v>
      </c>
      <c r="J5" s="130" t="s">
        <v>395</v>
      </c>
      <c r="K5" s="129" t="s">
        <v>356</v>
      </c>
      <c r="L5" s="129" t="s">
        <v>160</v>
      </c>
      <c r="M5" s="129" t="s">
        <v>537</v>
      </c>
      <c r="N5" s="129" t="s">
        <v>400</v>
      </c>
      <c r="O5" s="129" t="s">
        <v>478</v>
      </c>
      <c r="P5" s="129" t="s">
        <v>78</v>
      </c>
      <c r="Q5" s="129" t="s">
        <v>14</v>
      </c>
      <c r="R5" s="129" t="s">
        <v>83</v>
      </c>
      <c r="S5" s="129" t="s">
        <v>85</v>
      </c>
      <c r="T5" s="129" t="s">
        <v>402</v>
      </c>
      <c r="U5" s="129" t="s">
        <v>46</v>
      </c>
      <c r="V5" s="129" t="s">
        <v>239</v>
      </c>
      <c r="W5" s="129" t="s">
        <v>184</v>
      </c>
      <c r="X5" s="129" t="s">
        <v>243</v>
      </c>
      <c r="Y5" s="129" t="s">
        <v>432</v>
      </c>
      <c r="Z5" s="129" t="s">
        <v>202</v>
      </c>
      <c r="AA5" s="129" t="s">
        <v>92</v>
      </c>
      <c r="AB5" s="129" t="s">
        <v>278</v>
      </c>
      <c r="AC5" s="129" t="s">
        <v>405</v>
      </c>
      <c r="AD5" s="129" t="s">
        <v>370</v>
      </c>
      <c r="AE5" s="129" t="s">
        <v>111</v>
      </c>
      <c r="AF5" s="129" t="s">
        <v>167</v>
      </c>
      <c r="AG5" s="129" t="s">
        <v>163</v>
      </c>
    </row>
    <row r="6" spans="1:33">
      <c r="A6" s="129" t="s">
        <v>414</v>
      </c>
      <c r="B6" s="129"/>
      <c r="C6" s="129" t="s">
        <v>13</v>
      </c>
      <c r="D6" s="129" t="s">
        <v>264</v>
      </c>
      <c r="E6" s="129" t="s">
        <v>110</v>
      </c>
      <c r="F6" s="129" t="s">
        <v>87</v>
      </c>
      <c r="G6" s="129" t="s">
        <v>35</v>
      </c>
      <c r="H6" s="129"/>
      <c r="I6" s="129" t="s">
        <v>367</v>
      </c>
      <c r="J6" s="130" t="s">
        <v>396</v>
      </c>
      <c r="K6" s="129" t="s">
        <v>138</v>
      </c>
      <c r="L6" s="129" t="s">
        <v>199</v>
      </c>
      <c r="M6" s="129" t="s">
        <v>538</v>
      </c>
      <c r="N6" s="129" t="s">
        <v>198</v>
      </c>
      <c r="O6" s="129" t="s">
        <v>76</v>
      </c>
      <c r="P6" s="129" t="s">
        <v>31</v>
      </c>
      <c r="Q6" s="129"/>
      <c r="R6" s="129" t="s">
        <v>87</v>
      </c>
      <c r="S6" s="129" t="s">
        <v>274</v>
      </c>
      <c r="T6" s="129" t="s">
        <v>87</v>
      </c>
      <c r="U6" s="129" t="s">
        <v>124</v>
      </c>
      <c r="V6" s="129" t="s">
        <v>29</v>
      </c>
      <c r="W6" s="129" t="s">
        <v>238</v>
      </c>
      <c r="X6" s="129" t="s">
        <v>190</v>
      </c>
      <c r="Y6" s="129" t="s">
        <v>433</v>
      </c>
      <c r="Z6" s="129" t="s">
        <v>203</v>
      </c>
      <c r="AA6" s="129" t="s">
        <v>80</v>
      </c>
      <c r="AB6" s="129" t="s">
        <v>62</v>
      </c>
      <c r="AC6" s="129" t="s">
        <v>406</v>
      </c>
      <c r="AD6" s="129" t="s">
        <v>371</v>
      </c>
      <c r="AE6" s="129" t="s">
        <v>101</v>
      </c>
      <c r="AF6" s="129" t="s">
        <v>168</v>
      </c>
      <c r="AG6" s="129" t="s">
        <v>87</v>
      </c>
    </row>
    <row r="7" spans="1:33">
      <c r="A7" s="129" t="s">
        <v>233</v>
      </c>
      <c r="B7" s="129"/>
      <c r="C7" s="129"/>
      <c r="D7" s="129" t="s">
        <v>254</v>
      </c>
      <c r="E7" s="129" t="s">
        <v>7</v>
      </c>
      <c r="F7" s="129"/>
      <c r="G7" s="129" t="s">
        <v>66</v>
      </c>
      <c r="H7" s="129"/>
      <c r="I7" s="129"/>
      <c r="J7" s="131" t="s">
        <v>394</v>
      </c>
      <c r="K7" s="129" t="s">
        <v>266</v>
      </c>
      <c r="L7" s="129" t="s">
        <v>198</v>
      </c>
      <c r="M7" s="129" t="s">
        <v>539</v>
      </c>
      <c r="N7" s="129"/>
      <c r="O7" s="129"/>
      <c r="P7" s="129"/>
      <c r="Q7" s="129"/>
      <c r="R7" s="129"/>
      <c r="S7" s="129" t="s">
        <v>273</v>
      </c>
      <c r="T7" s="129"/>
      <c r="U7" s="129" t="s">
        <v>125</v>
      </c>
      <c r="V7" s="129"/>
      <c r="W7" s="129"/>
      <c r="X7" s="129"/>
      <c r="Y7" s="129"/>
      <c r="Z7" s="129"/>
      <c r="AA7" s="129"/>
      <c r="AB7" s="129" t="s">
        <v>369</v>
      </c>
      <c r="AC7" s="129" t="s">
        <v>87</v>
      </c>
      <c r="AD7" s="129" t="s">
        <v>372</v>
      </c>
      <c r="AE7" s="129"/>
      <c r="AF7" s="129" t="s">
        <v>169</v>
      </c>
      <c r="AG7" s="129"/>
    </row>
    <row r="8" spans="1:33">
      <c r="A8" s="129" t="s">
        <v>303</v>
      </c>
      <c r="B8" s="129"/>
      <c r="C8" s="129"/>
      <c r="D8" s="129" t="s">
        <v>269</v>
      </c>
      <c r="E8" s="129" t="s">
        <v>209</v>
      </c>
      <c r="F8" s="129"/>
      <c r="G8" s="129" t="s">
        <v>41</v>
      </c>
      <c r="H8" s="129"/>
      <c r="I8" s="129"/>
      <c r="J8" s="129" t="s">
        <v>288</v>
      </c>
      <c r="K8" s="129"/>
      <c r="L8" s="133"/>
      <c r="M8" s="129" t="s">
        <v>540</v>
      </c>
      <c r="N8" s="129"/>
      <c r="O8" s="129" t="s">
        <v>294</v>
      </c>
      <c r="P8" s="129"/>
      <c r="Q8" s="129"/>
      <c r="R8" s="129"/>
      <c r="S8" s="129"/>
      <c r="T8" s="129"/>
      <c r="U8" s="129" t="s">
        <v>126</v>
      </c>
      <c r="V8" s="129"/>
      <c r="W8" s="129"/>
      <c r="X8" s="129"/>
      <c r="Y8" s="129"/>
      <c r="Z8" s="129"/>
      <c r="AA8" s="129"/>
      <c r="AB8" s="129" t="s">
        <v>64</v>
      </c>
      <c r="AC8" s="129"/>
      <c r="AD8" s="129" t="s">
        <v>373</v>
      </c>
      <c r="AE8" s="129"/>
      <c r="AF8" s="129" t="s">
        <v>171</v>
      </c>
      <c r="AG8" s="129"/>
    </row>
    <row r="9" spans="1:33">
      <c r="A9" s="129"/>
      <c r="B9" s="129"/>
      <c r="C9" s="129"/>
      <c r="D9" s="129" t="s">
        <v>270</v>
      </c>
      <c r="E9" s="129" t="s">
        <v>211</v>
      </c>
      <c r="F9" s="129"/>
      <c r="G9" s="129" t="s">
        <v>70</v>
      </c>
      <c r="H9" s="129"/>
      <c r="I9" s="129"/>
      <c r="J9" s="129" t="s">
        <v>183</v>
      </c>
      <c r="K9" s="129" t="s">
        <v>112</v>
      </c>
      <c r="L9" s="129" t="s">
        <v>231</v>
      </c>
      <c r="M9" s="129" t="s">
        <v>541</v>
      </c>
      <c r="N9" s="129"/>
      <c r="O9" s="129" t="s">
        <v>252</v>
      </c>
      <c r="P9" s="129" t="s">
        <v>114</v>
      </c>
      <c r="Q9" s="129"/>
      <c r="R9" s="129"/>
      <c r="S9" s="129"/>
      <c r="T9" s="129"/>
      <c r="U9" s="129" t="s">
        <v>90</v>
      </c>
      <c r="V9" s="129"/>
      <c r="W9" s="129"/>
      <c r="X9" s="129"/>
      <c r="Y9" s="129"/>
      <c r="Z9" s="129"/>
      <c r="AA9" s="129" t="s">
        <v>301</v>
      </c>
      <c r="AB9" s="129"/>
      <c r="AC9" s="129"/>
      <c r="AD9" s="129" t="s">
        <v>374</v>
      </c>
      <c r="AE9" s="129"/>
      <c r="AF9" s="129" t="s">
        <v>172</v>
      </c>
      <c r="AG9" s="129"/>
    </row>
    <row r="10" spans="1:33">
      <c r="A10" s="129"/>
      <c r="B10" s="129"/>
      <c r="C10" s="129"/>
      <c r="D10" s="129" t="s">
        <v>131</v>
      </c>
      <c r="E10" s="129" t="s">
        <v>212</v>
      </c>
      <c r="F10" s="129"/>
      <c r="G10" s="129" t="s">
        <v>72</v>
      </c>
      <c r="H10" s="129"/>
      <c r="I10" s="129"/>
      <c r="J10" s="131" t="s">
        <v>75</v>
      </c>
      <c r="K10" s="129" t="s">
        <v>5</v>
      </c>
      <c r="L10" s="129" t="s">
        <v>267</v>
      </c>
      <c r="M10" s="129" t="s">
        <v>536</v>
      </c>
      <c r="N10" s="129"/>
      <c r="O10" s="129" t="s">
        <v>296</v>
      </c>
      <c r="P10" s="129" t="s">
        <v>52</v>
      </c>
      <c r="Q10" s="129"/>
      <c r="R10" s="129"/>
      <c r="S10" s="129"/>
      <c r="T10" s="129"/>
      <c r="U10" s="129" t="s">
        <v>571</v>
      </c>
      <c r="V10" s="129" t="s">
        <v>257</v>
      </c>
      <c r="W10" s="129"/>
      <c r="X10" s="129"/>
      <c r="Y10" s="129"/>
      <c r="Z10" s="129"/>
      <c r="AA10" s="129" t="s">
        <v>97</v>
      </c>
      <c r="AB10" s="129" t="s">
        <v>93</v>
      </c>
      <c r="AC10" s="129"/>
      <c r="AD10" s="129" t="s">
        <v>48</v>
      </c>
      <c r="AE10" s="129"/>
      <c r="AF10" s="129" t="s">
        <v>173</v>
      </c>
      <c r="AG10" s="129"/>
    </row>
    <row r="11" spans="1:33">
      <c r="A11" s="129"/>
      <c r="B11" s="129"/>
      <c r="C11" s="129"/>
      <c r="D11" s="129" t="s">
        <v>271</v>
      </c>
      <c r="E11" s="129" t="s">
        <v>158</v>
      </c>
      <c r="F11" s="129"/>
      <c r="G11" s="129" t="s">
        <v>71</v>
      </c>
      <c r="H11" s="129"/>
      <c r="I11" s="129"/>
      <c r="J11" s="129" t="s">
        <v>290</v>
      </c>
      <c r="K11" s="129" t="s">
        <v>154</v>
      </c>
      <c r="L11" s="129" t="s">
        <v>182</v>
      </c>
      <c r="M11" s="129"/>
      <c r="N11" s="129"/>
      <c r="O11" s="129"/>
      <c r="P11" s="129" t="s">
        <v>115</v>
      </c>
      <c r="Q11" s="129"/>
      <c r="R11" s="129"/>
      <c r="S11" s="129"/>
      <c r="T11" s="129"/>
      <c r="U11" s="129" t="s">
        <v>572</v>
      </c>
      <c r="V11" s="129" t="s">
        <v>100</v>
      </c>
      <c r="W11" s="129"/>
      <c r="X11" s="129"/>
      <c r="Y11" s="129"/>
      <c r="Z11" s="129"/>
      <c r="AA11" s="129" t="s">
        <v>43</v>
      </c>
      <c r="AB11" s="129" t="s">
        <v>94</v>
      </c>
      <c r="AC11" s="129"/>
      <c r="AD11" s="129"/>
      <c r="AE11" s="129"/>
      <c r="AF11" s="129" t="s">
        <v>84</v>
      </c>
      <c r="AG11" s="129"/>
    </row>
    <row r="12" spans="1:33">
      <c r="A12" s="129"/>
      <c r="B12" s="129"/>
      <c r="C12" s="129"/>
      <c r="D12" s="136" t="s">
        <v>296</v>
      </c>
      <c r="E12" s="129" t="s">
        <v>213</v>
      </c>
      <c r="F12" s="129"/>
      <c r="G12" s="136"/>
      <c r="H12" s="129"/>
      <c r="I12" s="129"/>
      <c r="J12" s="129" t="s">
        <v>200</v>
      </c>
      <c r="K12" s="129"/>
      <c r="L12" s="136" t="s">
        <v>296</v>
      </c>
      <c r="M12" s="133"/>
      <c r="N12" s="133"/>
      <c r="O12" s="129"/>
      <c r="P12" s="130" t="s">
        <v>513</v>
      </c>
      <c r="Q12" s="129"/>
      <c r="R12" s="129"/>
      <c r="S12" s="129"/>
      <c r="T12" s="129"/>
      <c r="U12" s="129"/>
      <c r="V12" s="129"/>
      <c r="W12" s="129"/>
      <c r="X12" s="129"/>
      <c r="Y12" s="129"/>
      <c r="Z12" s="129"/>
      <c r="AA12" s="129" t="s">
        <v>265</v>
      </c>
      <c r="AB12" s="129" t="s">
        <v>23</v>
      </c>
      <c r="AC12" s="129"/>
      <c r="AD12" s="129"/>
      <c r="AE12" s="129"/>
      <c r="AF12" s="129" t="s">
        <v>89</v>
      </c>
      <c r="AG12" s="129"/>
    </row>
    <row r="13" spans="1:33">
      <c r="A13" s="129"/>
      <c r="B13" s="129"/>
      <c r="C13" s="129"/>
      <c r="D13" s="129"/>
      <c r="E13" s="129" t="s">
        <v>214</v>
      </c>
      <c r="F13" s="129"/>
      <c r="G13" s="129"/>
      <c r="H13" s="129"/>
      <c r="I13" s="129"/>
      <c r="J13" s="129"/>
      <c r="K13" s="129" t="s">
        <v>327</v>
      </c>
      <c r="L13" s="133"/>
      <c r="M13" s="133"/>
      <c r="N13" s="133"/>
      <c r="O13" s="129"/>
      <c r="P13" s="129" t="s">
        <v>0</v>
      </c>
      <c r="Q13" s="129"/>
      <c r="R13" s="129"/>
      <c r="S13" s="129"/>
      <c r="T13" s="129"/>
      <c r="U13" s="129"/>
      <c r="V13" s="129"/>
      <c r="W13" s="129"/>
      <c r="X13" s="129"/>
      <c r="Y13" s="129"/>
      <c r="Z13" s="129"/>
      <c r="AA13" s="129"/>
      <c r="AB13" s="129"/>
      <c r="AC13" s="129"/>
      <c r="AD13" s="129"/>
      <c r="AE13" s="129"/>
      <c r="AF13" s="129" t="s">
        <v>175</v>
      </c>
      <c r="AG13" s="129"/>
    </row>
    <row r="14" spans="1:33">
      <c r="A14" s="129"/>
      <c r="B14" s="129"/>
      <c r="C14" s="129"/>
      <c r="D14" s="129"/>
      <c r="E14" s="129" t="s">
        <v>28</v>
      </c>
      <c r="F14" s="129"/>
      <c r="G14" s="129"/>
      <c r="H14" s="129"/>
      <c r="I14" s="129"/>
      <c r="J14" s="129"/>
      <c r="K14" s="129" t="s">
        <v>86</v>
      </c>
      <c r="L14" s="133"/>
      <c r="M14" s="133"/>
      <c r="N14" s="133"/>
      <c r="O14" s="129"/>
      <c r="P14" s="129" t="s">
        <v>118</v>
      </c>
      <c r="Q14" s="129"/>
      <c r="R14" s="129"/>
      <c r="S14" s="129"/>
      <c r="T14" s="129"/>
      <c r="U14" s="129"/>
      <c r="V14" s="129"/>
      <c r="W14" s="129"/>
      <c r="X14" s="129"/>
      <c r="Y14" s="129"/>
      <c r="Z14" s="129"/>
      <c r="AA14" s="129"/>
      <c r="AB14" s="129"/>
      <c r="AC14" s="129"/>
      <c r="AD14" s="129"/>
      <c r="AE14" s="129"/>
      <c r="AF14" s="129" t="s">
        <v>178</v>
      </c>
      <c r="AG14" s="129"/>
    </row>
    <row r="15" spans="1:33">
      <c r="A15" s="129"/>
      <c r="B15" s="129"/>
      <c r="C15" s="129"/>
      <c r="D15" s="129"/>
      <c r="E15" s="129" t="s">
        <v>216</v>
      </c>
      <c r="F15" s="129"/>
      <c r="G15" s="129"/>
      <c r="H15" s="129"/>
      <c r="I15" s="129"/>
      <c r="J15" s="129"/>
      <c r="K15" s="129"/>
      <c r="L15" s="133"/>
      <c r="M15" s="133"/>
      <c r="N15" s="133"/>
      <c r="O15" s="129"/>
      <c r="P15" s="129" t="s">
        <v>33</v>
      </c>
      <c r="Q15" s="129"/>
      <c r="R15" s="129"/>
      <c r="S15" s="129"/>
      <c r="T15" s="129"/>
      <c r="U15" s="129"/>
      <c r="V15" s="129"/>
      <c r="W15" s="129"/>
      <c r="X15" s="129"/>
      <c r="Y15" s="129"/>
      <c r="Z15" s="129"/>
      <c r="AA15" s="129"/>
      <c r="AB15" s="129"/>
      <c r="AC15" s="129"/>
      <c r="AD15" s="129"/>
      <c r="AE15" s="129"/>
      <c r="AF15" s="129" t="s">
        <v>179</v>
      </c>
      <c r="AG15" s="129"/>
    </row>
    <row r="16" spans="1:33">
      <c r="A16" s="129"/>
      <c r="B16" s="129"/>
      <c r="C16" s="129"/>
      <c r="D16" s="129"/>
      <c r="E16" s="129" t="s">
        <v>137</v>
      </c>
      <c r="F16" s="129"/>
      <c r="G16" s="129"/>
      <c r="H16" s="129"/>
      <c r="I16" s="129"/>
      <c r="J16" s="129"/>
      <c r="K16" s="129" t="s">
        <v>339</v>
      </c>
      <c r="L16" s="133"/>
      <c r="M16" s="133"/>
      <c r="N16" s="133"/>
      <c r="O16" s="129"/>
      <c r="P16" s="129" t="s">
        <v>18</v>
      </c>
      <c r="Q16" s="129"/>
      <c r="R16" s="129"/>
      <c r="S16" s="129"/>
      <c r="T16" s="129"/>
      <c r="U16" s="129"/>
      <c r="V16" s="129"/>
      <c r="W16" s="129"/>
      <c r="X16" s="129"/>
      <c r="Y16" s="129"/>
      <c r="Z16" s="129"/>
      <c r="AA16" s="129"/>
      <c r="AB16" s="129"/>
      <c r="AC16" s="129"/>
      <c r="AD16" s="129"/>
      <c r="AE16" s="129"/>
      <c r="AF16" s="129" t="s">
        <v>180</v>
      </c>
      <c r="AG16" s="129"/>
    </row>
    <row r="17" spans="1:33">
      <c r="A17" s="129"/>
      <c r="B17" s="129"/>
      <c r="C17" s="129"/>
      <c r="D17" s="129"/>
      <c r="E17" s="129" t="s">
        <v>217</v>
      </c>
      <c r="F17" s="129"/>
      <c r="G17" s="129"/>
      <c r="H17" s="129"/>
      <c r="I17" s="129"/>
      <c r="J17" s="129"/>
      <c r="K17" s="129" t="s">
        <v>357</v>
      </c>
      <c r="L17" s="133"/>
      <c r="M17" s="133"/>
      <c r="N17" s="133"/>
      <c r="O17" s="129"/>
      <c r="P17" s="129" t="s">
        <v>113</v>
      </c>
      <c r="Q17" s="129"/>
      <c r="R17" s="129"/>
      <c r="S17" s="129"/>
      <c r="T17" s="129"/>
      <c r="U17" s="129"/>
      <c r="V17" s="129"/>
      <c r="W17" s="129"/>
      <c r="X17" s="129"/>
      <c r="Y17" s="129"/>
      <c r="Z17" s="129"/>
      <c r="AA17" s="129"/>
      <c r="AB17" s="134" t="s">
        <v>135</v>
      </c>
      <c r="AC17" s="129"/>
      <c r="AD17" s="129"/>
      <c r="AE17" s="129"/>
      <c r="AF17" s="130" t="s">
        <v>376</v>
      </c>
      <c r="AG17" s="129"/>
    </row>
    <row r="18" spans="1:33">
      <c r="A18" s="129"/>
      <c r="B18" s="129"/>
      <c r="C18" s="129"/>
      <c r="D18" s="129"/>
      <c r="E18" s="129" t="s">
        <v>218</v>
      </c>
      <c r="F18" s="129"/>
      <c r="G18" s="129"/>
      <c r="H18" s="129"/>
      <c r="I18" s="129"/>
      <c r="J18" s="129"/>
      <c r="K18" s="129"/>
      <c r="L18" s="133"/>
      <c r="M18" s="133"/>
      <c r="N18" s="133"/>
      <c r="O18" s="129"/>
      <c r="P18" s="129"/>
      <c r="Q18" s="129"/>
      <c r="R18" s="129"/>
      <c r="S18" s="129"/>
      <c r="T18" s="129"/>
      <c r="U18" s="129"/>
      <c r="V18" s="129"/>
      <c r="W18" s="129"/>
      <c r="X18" s="129"/>
      <c r="Y18" s="129"/>
      <c r="Z18" s="129"/>
      <c r="AA18" s="129"/>
      <c r="AB18" s="134" t="s">
        <v>136</v>
      </c>
      <c r="AC18" s="129"/>
      <c r="AD18" s="129"/>
      <c r="AE18" s="129"/>
      <c r="AF18" s="129" t="s">
        <v>181</v>
      </c>
      <c r="AG18" s="129"/>
    </row>
    <row r="19" spans="1:33">
      <c r="A19" s="129"/>
      <c r="B19" s="129"/>
      <c r="C19" s="129"/>
      <c r="D19" s="129"/>
      <c r="E19" s="129" t="s">
        <v>296</v>
      </c>
      <c r="F19" s="129"/>
      <c r="G19" s="129"/>
      <c r="H19" s="129"/>
      <c r="I19" s="129"/>
      <c r="J19" s="129"/>
      <c r="K19" s="129" t="s">
        <v>579</v>
      </c>
      <c r="L19" s="133"/>
      <c r="M19" s="133"/>
      <c r="N19" s="133"/>
      <c r="O19" s="129"/>
      <c r="P19" s="129"/>
      <c r="Q19" s="129"/>
      <c r="R19" s="129"/>
      <c r="S19" s="129"/>
      <c r="T19" s="129"/>
      <c r="U19" s="129"/>
      <c r="V19" s="129"/>
      <c r="W19" s="129"/>
      <c r="X19" s="129"/>
      <c r="Y19" s="129"/>
      <c r="Z19" s="129"/>
      <c r="AA19" s="129"/>
      <c r="AB19" s="135" t="s">
        <v>44</v>
      </c>
      <c r="AC19" s="129"/>
      <c r="AD19" s="129"/>
      <c r="AE19" s="129"/>
      <c r="AF19" s="129"/>
      <c r="AG19" s="129"/>
    </row>
    <row r="20" spans="1:33">
      <c r="A20" s="129"/>
      <c r="B20" s="129"/>
      <c r="C20" s="129"/>
      <c r="D20" s="129"/>
      <c r="E20" s="129"/>
      <c r="F20" s="129"/>
      <c r="G20" s="129"/>
      <c r="H20" s="129"/>
      <c r="I20" s="129"/>
      <c r="J20" s="129"/>
      <c r="K20" s="129" t="s">
        <v>580</v>
      </c>
      <c r="L20" s="133"/>
      <c r="M20" s="133"/>
      <c r="N20" s="133"/>
      <c r="O20" s="129"/>
      <c r="P20" s="129"/>
      <c r="Q20" s="129"/>
      <c r="R20" s="129"/>
      <c r="S20" s="129"/>
      <c r="T20" s="129"/>
      <c r="U20" s="129"/>
      <c r="V20" s="129"/>
      <c r="W20" s="129"/>
      <c r="X20" s="129"/>
      <c r="Y20" s="129"/>
      <c r="Z20" s="129"/>
      <c r="AA20" s="129"/>
      <c r="AB20" s="129"/>
      <c r="AC20" s="129"/>
      <c r="AD20" s="129"/>
      <c r="AE20" s="129"/>
      <c r="AF20" s="129"/>
      <c r="AG20" s="129"/>
    </row>
    <row r="21" spans="1:33">
      <c r="A21" s="129"/>
      <c r="B21" s="129"/>
      <c r="C21" s="129"/>
      <c r="D21" s="129"/>
      <c r="E21" s="129"/>
      <c r="F21" s="129"/>
      <c r="G21" s="129"/>
      <c r="H21" s="129"/>
      <c r="I21" s="129"/>
      <c r="J21" s="129"/>
      <c r="K21" s="129" t="s">
        <v>581</v>
      </c>
      <c r="L21" s="133"/>
      <c r="M21" s="133"/>
      <c r="N21" s="133"/>
      <c r="O21" s="129"/>
      <c r="P21" s="129"/>
      <c r="Q21" s="129"/>
      <c r="R21" s="129"/>
      <c r="S21" s="129"/>
      <c r="T21" s="129"/>
      <c r="U21" s="129"/>
      <c r="V21" s="129"/>
      <c r="W21" s="129"/>
      <c r="X21" s="129"/>
      <c r="Y21" s="129"/>
      <c r="Z21" s="129"/>
      <c r="AA21" s="129"/>
      <c r="AB21" s="129" t="s">
        <v>242</v>
      </c>
      <c r="AC21" s="129"/>
      <c r="AD21" s="129"/>
      <c r="AE21" s="129"/>
      <c r="AF21" s="129"/>
      <c r="AG21" s="129"/>
    </row>
    <row r="22" spans="1:33">
      <c r="A22" s="129"/>
      <c r="B22" s="129"/>
      <c r="C22" s="129"/>
      <c r="D22" s="129"/>
      <c r="E22" s="129"/>
      <c r="F22" s="129"/>
      <c r="G22" s="129"/>
      <c r="H22" s="129"/>
      <c r="I22" s="129"/>
      <c r="J22" s="129"/>
      <c r="K22" s="129"/>
      <c r="L22" s="133"/>
      <c r="M22" s="133"/>
      <c r="N22" s="133"/>
      <c r="O22" s="129"/>
      <c r="P22" s="129"/>
      <c r="Q22" s="129"/>
      <c r="R22" s="129"/>
      <c r="S22" s="129"/>
      <c r="T22" s="129"/>
      <c r="U22" s="129"/>
      <c r="V22" s="129"/>
      <c r="W22" s="129"/>
      <c r="X22" s="129"/>
      <c r="Y22" s="129"/>
      <c r="Z22" s="129"/>
      <c r="AA22" s="129"/>
      <c r="AB22" s="129" t="s">
        <v>300</v>
      </c>
      <c r="AC22" s="129"/>
      <c r="AD22" s="129"/>
      <c r="AE22" s="129"/>
      <c r="AF22" s="129"/>
      <c r="AG22" s="129"/>
    </row>
    <row r="23" spans="1:33">
      <c r="A23" s="129"/>
      <c r="B23" s="129"/>
      <c r="C23" s="129"/>
      <c r="D23" s="129"/>
      <c r="E23" s="129"/>
      <c r="F23" s="129"/>
      <c r="G23" s="129"/>
      <c r="H23" s="129"/>
      <c r="I23" s="129"/>
      <c r="J23" s="129"/>
      <c r="K23" s="129" t="s">
        <v>582</v>
      </c>
      <c r="L23" s="133"/>
      <c r="M23" s="133"/>
      <c r="N23" s="133"/>
      <c r="O23" s="129"/>
      <c r="P23" s="129"/>
      <c r="Q23" s="129"/>
      <c r="R23" s="129"/>
      <c r="S23" s="129"/>
      <c r="T23" s="129"/>
      <c r="U23" s="129"/>
      <c r="V23" s="129"/>
      <c r="W23" s="129"/>
      <c r="X23" s="129"/>
      <c r="Y23" s="129"/>
      <c r="Z23" s="129"/>
      <c r="AA23" s="129"/>
      <c r="AB23" s="129"/>
      <c r="AC23" s="129"/>
      <c r="AD23" s="129"/>
      <c r="AE23" s="129"/>
      <c r="AF23" s="129"/>
      <c r="AG23" s="129"/>
    </row>
    <row r="24" spans="1:33">
      <c r="A24" s="129"/>
      <c r="B24" s="129"/>
      <c r="C24" s="129"/>
      <c r="D24" s="129"/>
      <c r="E24" s="129"/>
      <c r="F24" s="129"/>
      <c r="G24" s="129"/>
      <c r="H24" s="129"/>
      <c r="I24" s="129"/>
      <c r="J24" s="129"/>
      <c r="K24" s="129" t="s">
        <v>583</v>
      </c>
      <c r="L24" s="133"/>
      <c r="M24" s="133"/>
      <c r="N24" s="133"/>
      <c r="O24" s="129"/>
      <c r="P24" s="129"/>
      <c r="Q24" s="129"/>
      <c r="R24" s="129"/>
      <c r="S24" s="129"/>
      <c r="T24" s="129"/>
      <c r="U24" s="129"/>
      <c r="V24" s="129"/>
      <c r="W24" s="129"/>
      <c r="X24" s="129"/>
      <c r="Y24" s="129"/>
      <c r="Z24" s="129"/>
      <c r="AA24" s="129"/>
      <c r="AB24" s="129"/>
      <c r="AC24" s="129"/>
      <c r="AD24" s="129"/>
      <c r="AE24" s="129"/>
      <c r="AF24" s="129"/>
      <c r="AG24" s="129"/>
    </row>
    <row r="25" spans="1:33">
      <c r="A25" s="129"/>
      <c r="B25" s="129"/>
      <c r="C25" s="129"/>
      <c r="D25" s="129"/>
      <c r="E25" s="129"/>
      <c r="F25" s="129"/>
      <c r="G25" s="129"/>
      <c r="H25" s="129"/>
      <c r="I25" s="129"/>
      <c r="J25" s="129"/>
      <c r="K25" s="129" t="s">
        <v>584</v>
      </c>
      <c r="L25" s="133"/>
      <c r="M25" s="133"/>
      <c r="N25" s="133"/>
      <c r="O25" s="129"/>
      <c r="P25" s="129"/>
      <c r="Q25" s="129"/>
      <c r="R25" s="129"/>
      <c r="S25" s="129"/>
      <c r="T25" s="129"/>
      <c r="U25" s="129"/>
      <c r="V25" s="129"/>
      <c r="W25" s="129"/>
      <c r="X25" s="129"/>
      <c r="Y25" s="129"/>
      <c r="Z25" s="129"/>
      <c r="AA25" s="129"/>
      <c r="AB25" s="129"/>
      <c r="AC25" s="129"/>
      <c r="AD25" s="129"/>
      <c r="AE25" s="129"/>
      <c r="AF25" s="129"/>
      <c r="AG25" s="129"/>
    </row>
    <row r="26" spans="1:33">
      <c r="A26" s="129"/>
      <c r="B26" s="129"/>
      <c r="C26" s="129"/>
      <c r="D26" s="129"/>
      <c r="E26" s="129"/>
      <c r="F26" s="129"/>
      <c r="G26" s="129"/>
      <c r="H26" s="129"/>
      <c r="I26" s="129"/>
      <c r="J26" s="129"/>
      <c r="K26" s="129"/>
      <c r="L26" s="133"/>
      <c r="M26" s="133"/>
      <c r="N26" s="133"/>
      <c r="O26" s="129"/>
      <c r="P26" s="129"/>
      <c r="Q26" s="129"/>
      <c r="R26" s="129"/>
      <c r="S26" s="129"/>
      <c r="T26" s="129"/>
      <c r="U26" s="129"/>
      <c r="V26" s="129"/>
      <c r="W26" s="129"/>
      <c r="X26" s="129"/>
      <c r="Y26" s="129"/>
      <c r="Z26" s="129"/>
      <c r="AA26" s="129"/>
      <c r="AB26" s="129"/>
      <c r="AC26" s="129"/>
      <c r="AD26" s="129"/>
      <c r="AE26" s="129"/>
      <c r="AF26" s="129"/>
      <c r="AG26" s="129"/>
    </row>
    <row r="27" spans="1:33">
      <c r="A27" s="129"/>
      <c r="B27" s="129"/>
      <c r="C27" s="129"/>
      <c r="D27" s="129"/>
      <c r="E27" s="129"/>
      <c r="F27" s="129"/>
      <c r="G27" s="129"/>
      <c r="H27" s="129"/>
      <c r="I27" s="129"/>
      <c r="J27" s="129"/>
      <c r="K27" s="129" t="s">
        <v>358</v>
      </c>
      <c r="L27" s="133"/>
      <c r="M27" s="133"/>
      <c r="N27" s="133"/>
      <c r="O27" s="129"/>
      <c r="P27" s="129"/>
      <c r="Q27" s="129"/>
      <c r="R27" s="129"/>
      <c r="S27" s="129"/>
      <c r="T27" s="129"/>
      <c r="U27" s="129"/>
      <c r="V27" s="129"/>
      <c r="W27" s="129"/>
      <c r="X27" s="129"/>
      <c r="Y27" s="129"/>
      <c r="Z27" s="129"/>
      <c r="AA27" s="129"/>
      <c r="AB27" s="129"/>
      <c r="AC27" s="129"/>
      <c r="AD27" s="129"/>
      <c r="AE27" s="129"/>
      <c r="AF27" s="129"/>
      <c r="AG27" s="129"/>
    </row>
    <row r="28" spans="1:33">
      <c r="A28" s="129"/>
      <c r="B28" s="129"/>
      <c r="C28" s="129"/>
      <c r="D28" s="129"/>
      <c r="E28" s="129"/>
      <c r="F28" s="129"/>
      <c r="G28" s="129"/>
      <c r="H28" s="129"/>
      <c r="I28" s="129"/>
      <c r="J28" s="129"/>
      <c r="K28" s="129" t="s">
        <v>359</v>
      </c>
      <c r="L28" s="133"/>
      <c r="M28" s="133"/>
      <c r="N28" s="133"/>
      <c r="O28" s="129"/>
      <c r="P28" s="129"/>
      <c r="Q28" s="129"/>
      <c r="R28" s="129"/>
      <c r="S28" s="129"/>
      <c r="T28" s="129"/>
      <c r="U28" s="129"/>
      <c r="V28" s="129"/>
      <c r="W28" s="129"/>
      <c r="X28" s="129"/>
      <c r="Y28" s="129"/>
      <c r="Z28" s="129"/>
      <c r="AA28" s="129"/>
      <c r="AB28" s="129"/>
      <c r="AC28" s="129"/>
      <c r="AD28" s="129"/>
      <c r="AE28" s="129"/>
      <c r="AF28" s="129"/>
      <c r="AG28" s="129"/>
    </row>
    <row r="29" spans="1:33">
      <c r="A29" s="129"/>
      <c r="B29" s="129"/>
      <c r="C29" s="129"/>
      <c r="D29" s="129"/>
      <c r="E29" s="129"/>
      <c r="F29" s="129"/>
      <c r="G29" s="129"/>
      <c r="H29" s="129"/>
      <c r="I29" s="129"/>
      <c r="J29" s="129"/>
      <c r="K29" s="129" t="s">
        <v>285</v>
      </c>
      <c r="L29" s="133"/>
      <c r="M29" s="133"/>
      <c r="N29" s="133"/>
      <c r="O29" s="129"/>
      <c r="P29" s="129"/>
      <c r="Q29" s="129"/>
      <c r="R29" s="129"/>
      <c r="S29" s="129"/>
      <c r="T29" s="129"/>
      <c r="U29" s="129"/>
      <c r="V29" s="129"/>
      <c r="W29" s="129"/>
      <c r="X29" s="129"/>
      <c r="Y29" s="129"/>
      <c r="Z29" s="129"/>
      <c r="AA29" s="129"/>
      <c r="AB29" s="129"/>
      <c r="AC29" s="129"/>
      <c r="AD29" s="129"/>
      <c r="AE29" s="129"/>
      <c r="AF29" s="129"/>
      <c r="AG29" s="129"/>
    </row>
    <row r="30" spans="1:33">
      <c r="A30" s="129"/>
      <c r="B30" s="129"/>
      <c r="C30" s="129"/>
      <c r="D30" s="129"/>
      <c r="E30" s="129"/>
      <c r="F30" s="129"/>
      <c r="G30" s="129"/>
      <c r="H30" s="129"/>
      <c r="I30" s="129"/>
      <c r="J30" s="129"/>
      <c r="K30" s="129"/>
      <c r="L30" s="133"/>
      <c r="M30" s="133"/>
      <c r="N30" s="133"/>
      <c r="O30" s="129"/>
      <c r="P30" s="129"/>
      <c r="Q30" s="129"/>
      <c r="R30" s="129"/>
      <c r="S30" s="129"/>
      <c r="T30" s="129"/>
      <c r="U30" s="129"/>
      <c r="V30" s="129"/>
      <c r="W30" s="129"/>
      <c r="X30" s="129"/>
      <c r="Y30" s="129"/>
      <c r="Z30" s="129"/>
      <c r="AA30" s="129"/>
      <c r="AB30" s="129"/>
      <c r="AC30" s="129"/>
      <c r="AD30" s="129"/>
      <c r="AE30" s="129"/>
      <c r="AF30" s="129"/>
      <c r="AG30" s="129"/>
    </row>
    <row r="31" spans="1:33">
      <c r="A31" s="129"/>
      <c r="B31" s="129"/>
      <c r="C31" s="129"/>
      <c r="D31" s="129"/>
      <c r="E31" s="129"/>
      <c r="F31" s="129"/>
      <c r="G31" s="129"/>
      <c r="H31" s="129"/>
      <c r="I31" s="129"/>
      <c r="J31" s="129"/>
      <c r="K31" s="129" t="s">
        <v>360</v>
      </c>
      <c r="L31" s="133"/>
      <c r="M31" s="133"/>
      <c r="N31" s="133"/>
      <c r="O31" s="129"/>
      <c r="P31" s="129"/>
      <c r="Q31" s="129"/>
      <c r="R31" s="129"/>
      <c r="S31" s="129"/>
      <c r="T31" s="129"/>
      <c r="U31" s="129"/>
      <c r="V31" s="129"/>
      <c r="W31" s="129"/>
      <c r="X31" s="129"/>
      <c r="Y31" s="129"/>
      <c r="Z31" s="129"/>
      <c r="AA31" s="129"/>
      <c r="AB31" s="129"/>
      <c r="AC31" s="129"/>
      <c r="AD31" s="129"/>
      <c r="AE31" s="129"/>
      <c r="AF31" s="129"/>
      <c r="AG31" s="129"/>
    </row>
    <row r="32" spans="1:33">
      <c r="A32" s="129"/>
      <c r="B32" s="129"/>
      <c r="C32" s="129"/>
      <c r="D32" s="129"/>
      <c r="E32" s="129"/>
      <c r="F32" s="129"/>
      <c r="G32" s="129"/>
      <c r="H32" s="129"/>
      <c r="I32" s="129"/>
      <c r="J32" s="129"/>
      <c r="K32" s="129" t="s">
        <v>65</v>
      </c>
      <c r="L32" s="133"/>
      <c r="M32" s="133"/>
      <c r="N32" s="133"/>
      <c r="O32" s="129"/>
      <c r="P32" s="129"/>
      <c r="Q32" s="129"/>
      <c r="R32" s="129"/>
      <c r="S32" s="129"/>
      <c r="T32" s="129"/>
      <c r="U32" s="129"/>
      <c r="V32" s="129"/>
      <c r="W32" s="129"/>
      <c r="X32" s="129"/>
      <c r="Y32" s="129"/>
      <c r="Z32" s="129"/>
      <c r="AA32" s="129"/>
      <c r="AB32" s="129"/>
      <c r="AC32" s="129"/>
      <c r="AD32" s="129"/>
      <c r="AE32" s="129"/>
      <c r="AF32" s="129"/>
      <c r="AG32" s="129"/>
    </row>
    <row r="33" spans="1:33">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row>
    <row r="34" spans="1:33">
      <c r="A34" s="129"/>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row>
    <row r="35" spans="1:33">
      <c r="A35" s="129"/>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row>
    <row r="36" spans="1:33">
      <c r="A36" s="129"/>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row>
    <row r="37" spans="1:33">
      <c r="A37" s="129"/>
      <c r="B37" s="129"/>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row>
    <row r="38" spans="1:33">
      <c r="A38" s="129"/>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row>
    <row r="39" spans="1:33">
      <c r="A39" s="129"/>
      <c r="B39" s="129"/>
      <c r="C39" s="129"/>
      <c r="D39" s="129"/>
      <c r="E39" s="129"/>
      <c r="F39" s="129"/>
      <c r="G39" s="129"/>
      <c r="H39" s="129"/>
      <c r="I39" s="129"/>
      <c r="J39" s="129"/>
      <c r="K39" s="129"/>
      <c r="L39" s="129"/>
      <c r="M39" s="129"/>
      <c r="N39" s="129"/>
      <c r="O39" s="129"/>
      <c r="Q39" s="129"/>
      <c r="R39" s="129"/>
      <c r="S39" s="129"/>
      <c r="T39" s="129"/>
      <c r="U39" s="129"/>
      <c r="V39" s="129"/>
      <c r="W39" s="129"/>
      <c r="X39" s="129"/>
      <c r="Y39" s="129"/>
      <c r="Z39" s="129"/>
      <c r="AA39" s="129"/>
      <c r="AB39" s="129"/>
      <c r="AC39" s="129"/>
      <c r="AD39" s="129"/>
      <c r="AE39" s="129"/>
      <c r="AF39" s="129"/>
      <c r="AG39" s="129"/>
    </row>
    <row r="40" spans="1:33">
      <c r="AC40" s="129"/>
    </row>
  </sheetData>
  <sheetProtection sheet="1" objects="1" scenarios="1"/>
  <phoneticPr fontId="3"/>
  <pageMargins left="0.70866141732283472" right="0.70866141732283472" top="0.74803149606299213" bottom="0.74803149606299213" header="0.31496062992125984" footer="0.31496062992125984"/>
  <pageSetup paperSize="8" scale="24" fitToWidth="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D17"/>
  <sheetViews>
    <sheetView view="pageBreakPreview" zoomScale="85" zoomScaleNormal="100" zoomScaleSheetLayoutView="85" workbookViewId="0">
      <selection activeCell="S10" sqref="S10:S14"/>
    </sheetView>
  </sheetViews>
  <sheetFormatPr defaultColWidth="9" defaultRowHeight="12"/>
  <cols>
    <col min="1" max="1" width="58.125" style="93" customWidth="1"/>
    <col min="2" max="2" width="28.875" style="93" customWidth="1"/>
    <col min="3" max="3" width="9" style="93" customWidth="1"/>
    <col min="4" max="16384" width="9" style="93"/>
  </cols>
  <sheetData>
    <row r="1" spans="1:2" ht="15" customHeight="1">
      <c r="A1" s="94" t="s">
        <v>475</v>
      </c>
      <c r="B1" s="113" t="s">
        <v>320</v>
      </c>
    </row>
    <row r="2" spans="1:2" ht="15" customHeight="1">
      <c r="A2" s="486" t="s">
        <v>102</v>
      </c>
      <c r="B2" s="486"/>
    </row>
    <row r="3" spans="1:2" ht="15" customHeight="1">
      <c r="A3" s="95"/>
      <c r="B3" s="95"/>
    </row>
    <row r="4" spans="1:2" ht="15" customHeight="1">
      <c r="A4" s="96"/>
      <c r="B4" s="98" t="s">
        <v>347</v>
      </c>
    </row>
    <row r="5" spans="1:2" ht="15" customHeight="1">
      <c r="A5" s="96"/>
      <c r="B5" s="99" t="s">
        <v>228</v>
      </c>
    </row>
    <row r="6" spans="1:2" ht="15" customHeight="1">
      <c r="A6" s="96"/>
      <c r="B6" s="99" t="s">
        <v>350</v>
      </c>
    </row>
    <row r="7" spans="1:2" ht="15" customHeight="1">
      <c r="A7" s="96"/>
      <c r="B7" s="99" t="s">
        <v>289</v>
      </c>
    </row>
    <row r="8" spans="1:2" ht="15" customHeight="1">
      <c r="A8" s="96"/>
      <c r="B8" s="96"/>
    </row>
    <row r="9" spans="1:2" s="112" customFormat="1" ht="30" customHeight="1">
      <c r="A9" s="487" t="s">
        <v>349</v>
      </c>
      <c r="B9" s="488"/>
    </row>
    <row r="10" spans="1:2" ht="99.75" customHeight="1">
      <c r="A10" s="490" t="s">
        <v>348</v>
      </c>
      <c r="B10" s="491"/>
    </row>
    <row r="11" spans="1:2" ht="120" customHeight="1">
      <c r="A11" s="492"/>
      <c r="B11" s="493"/>
    </row>
    <row r="12" spans="1:2" ht="374.25" customHeight="1">
      <c r="A12" s="494"/>
      <c r="B12" s="495"/>
    </row>
    <row r="13" spans="1:2" ht="51.75" customHeight="1">
      <c r="A13" s="489" t="s">
        <v>59</v>
      </c>
      <c r="B13" s="489"/>
    </row>
    <row r="14" spans="1:2">
      <c r="A14" s="97"/>
      <c r="B14" s="97"/>
    </row>
    <row r="15" spans="1:2">
      <c r="A15" s="97"/>
      <c r="B15" s="97"/>
    </row>
    <row r="16" spans="1:2">
      <c r="A16" s="97"/>
      <c r="B16" s="97"/>
    </row>
    <row r="17" spans="4:4">
      <c r="D17" s="100"/>
    </row>
  </sheetData>
  <mergeCells count="4">
    <mergeCell ref="A2:B2"/>
    <mergeCell ref="A9:B9"/>
    <mergeCell ref="A13:B13"/>
    <mergeCell ref="A10:B12"/>
  </mergeCells>
  <phoneticPr fontId="3"/>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70"/>
  <sheetViews>
    <sheetView view="pageBreakPreview" zoomScale="70" zoomScaleNormal="70" zoomScaleSheetLayoutView="70" workbookViewId="0">
      <selection activeCell="C67" sqref="C67"/>
    </sheetView>
  </sheetViews>
  <sheetFormatPr defaultColWidth="9" defaultRowHeight="18.75"/>
  <cols>
    <col min="1" max="1" width="9" style="1" customWidth="1"/>
    <col min="2" max="2" width="50.625" style="2" customWidth="1"/>
    <col min="3" max="3" width="180.625" style="3" customWidth="1"/>
    <col min="4" max="4" width="10.625" style="4" customWidth="1"/>
    <col min="5" max="5" width="9" style="4" customWidth="1"/>
    <col min="6" max="16384" width="9" style="4"/>
  </cols>
  <sheetData>
    <row r="1" spans="1:4" s="1" customFormat="1" ht="25.5">
      <c r="A1" s="6"/>
      <c r="B1" s="8" t="s">
        <v>304</v>
      </c>
      <c r="C1" s="12"/>
    </row>
    <row r="2" spans="1:4" s="5" customFormat="1" ht="24">
      <c r="A2" s="7"/>
      <c r="B2" s="9" t="s">
        <v>305</v>
      </c>
      <c r="C2" s="13" t="s">
        <v>232</v>
      </c>
      <c r="D2" s="15" t="s">
        <v>230</v>
      </c>
    </row>
    <row r="3" spans="1:4" s="5" customFormat="1" ht="72">
      <c r="A3" s="7"/>
      <c r="B3" s="225" t="s">
        <v>144</v>
      </c>
      <c r="C3" s="159" t="s">
        <v>517</v>
      </c>
      <c r="D3" s="151" t="s">
        <v>248</v>
      </c>
    </row>
    <row r="4" spans="1:4" s="5" customFormat="1" ht="24">
      <c r="A4" s="7"/>
      <c r="B4" s="226"/>
      <c r="C4" s="152" t="s">
        <v>518</v>
      </c>
      <c r="D4" s="153" t="s">
        <v>81</v>
      </c>
    </row>
    <row r="5" spans="1:4" s="5" customFormat="1" ht="24">
      <c r="A5" s="7"/>
      <c r="B5" s="227"/>
      <c r="C5" s="152" t="s">
        <v>519</v>
      </c>
      <c r="D5" s="153" t="s">
        <v>81</v>
      </c>
    </row>
    <row r="6" spans="1:4" s="5" customFormat="1" ht="24">
      <c r="A6" s="7"/>
      <c r="B6" s="226" t="s">
        <v>456</v>
      </c>
      <c r="C6" s="152" t="s">
        <v>352</v>
      </c>
      <c r="D6" s="153" t="s">
        <v>81</v>
      </c>
    </row>
    <row r="7" spans="1:4" s="5" customFormat="1" ht="24">
      <c r="A7" s="7"/>
      <c r="B7" s="227"/>
      <c r="C7" s="152" t="s">
        <v>519</v>
      </c>
      <c r="D7" s="153" t="s">
        <v>81</v>
      </c>
    </row>
    <row r="8" spans="1:4" s="5" customFormat="1" ht="24">
      <c r="A8" s="7"/>
      <c r="B8" s="228" t="s">
        <v>314</v>
      </c>
      <c r="C8" s="159" t="s">
        <v>520</v>
      </c>
      <c r="D8" s="153" t="s">
        <v>81</v>
      </c>
    </row>
    <row r="9" spans="1:4" s="5" customFormat="1" ht="24">
      <c r="A9" s="7"/>
      <c r="B9" s="227"/>
      <c r="C9" s="152" t="s">
        <v>455</v>
      </c>
      <c r="D9" s="153" t="s">
        <v>81</v>
      </c>
    </row>
    <row r="10" spans="1:4" s="5" customFormat="1" ht="48">
      <c r="A10" s="7"/>
      <c r="B10" s="175" t="s">
        <v>599</v>
      </c>
      <c r="C10" s="152" t="s">
        <v>313</v>
      </c>
      <c r="D10" s="153" t="s">
        <v>151</v>
      </c>
    </row>
    <row r="11" spans="1:4" s="5" customFormat="1" ht="24">
      <c r="A11" s="7"/>
      <c r="B11" s="228" t="s">
        <v>600</v>
      </c>
      <c r="C11" s="150" t="s">
        <v>457</v>
      </c>
      <c r="D11" s="153" t="s">
        <v>81</v>
      </c>
    </row>
    <row r="12" spans="1:4" s="5" customFormat="1" ht="24">
      <c r="A12" s="7"/>
      <c r="B12" s="226"/>
      <c r="C12" s="150" t="s">
        <v>458</v>
      </c>
      <c r="D12" s="153" t="s">
        <v>81</v>
      </c>
    </row>
    <row r="13" spans="1:4" s="5" customFormat="1" ht="24">
      <c r="A13" s="7"/>
      <c r="B13" s="226"/>
      <c r="C13" s="150" t="s">
        <v>459</v>
      </c>
      <c r="D13" s="153" t="s">
        <v>81</v>
      </c>
    </row>
    <row r="14" spans="1:4" s="5" customFormat="1" ht="24">
      <c r="A14" s="7"/>
      <c r="B14" s="227"/>
      <c r="C14" s="152" t="s">
        <v>455</v>
      </c>
      <c r="D14" s="153" t="s">
        <v>81</v>
      </c>
    </row>
    <row r="15" spans="1:4" s="5" customFormat="1" ht="72">
      <c r="A15" s="7"/>
      <c r="B15" s="228" t="s">
        <v>601</v>
      </c>
      <c r="C15" s="154" t="s">
        <v>454</v>
      </c>
      <c r="D15" s="155" t="s">
        <v>81</v>
      </c>
    </row>
    <row r="16" spans="1:4" s="5" customFormat="1" ht="24">
      <c r="A16" s="7"/>
      <c r="B16" s="226"/>
      <c r="C16" s="156" t="s">
        <v>152</v>
      </c>
      <c r="D16" s="155" t="s">
        <v>81</v>
      </c>
    </row>
    <row r="17" spans="1:4" s="5" customFormat="1" ht="24">
      <c r="A17" s="7"/>
      <c r="B17" s="227"/>
      <c r="C17" s="152" t="s">
        <v>460</v>
      </c>
      <c r="D17" s="155" t="s">
        <v>81</v>
      </c>
    </row>
    <row r="18" spans="1:4" s="5" customFormat="1" ht="24">
      <c r="A18" s="7"/>
      <c r="B18" s="230" t="s">
        <v>602</v>
      </c>
      <c r="C18" s="157" t="s">
        <v>127</v>
      </c>
      <c r="D18" s="158"/>
    </row>
    <row r="19" spans="1:4" s="5" customFormat="1" ht="24">
      <c r="A19" s="7"/>
      <c r="B19" s="231"/>
      <c r="C19" s="152" t="s">
        <v>455</v>
      </c>
      <c r="D19" s="153" t="s">
        <v>81</v>
      </c>
    </row>
    <row r="20" spans="1:4" s="5" customFormat="1" ht="24">
      <c r="A20" s="7"/>
      <c r="B20" s="231"/>
      <c r="C20" s="157" t="s">
        <v>275</v>
      </c>
      <c r="D20" s="158"/>
    </row>
    <row r="21" spans="1:4" s="5" customFormat="1" ht="24">
      <c r="A21" s="7"/>
      <c r="B21" s="231"/>
      <c r="C21" s="150" t="s">
        <v>441</v>
      </c>
      <c r="D21" s="153" t="s">
        <v>81</v>
      </c>
    </row>
    <row r="22" spans="1:4" s="5" customFormat="1" ht="24">
      <c r="A22" s="7"/>
      <c r="B22" s="231"/>
      <c r="C22" s="150" t="s">
        <v>522</v>
      </c>
      <c r="D22" s="153" t="s">
        <v>81</v>
      </c>
    </row>
    <row r="23" spans="1:4" s="5" customFormat="1" ht="24">
      <c r="A23" s="7"/>
      <c r="B23" s="231"/>
      <c r="C23" s="150" t="s">
        <v>315</v>
      </c>
      <c r="D23" s="153" t="s">
        <v>81</v>
      </c>
    </row>
    <row r="24" spans="1:4" s="5" customFormat="1" ht="24">
      <c r="A24" s="7"/>
      <c r="B24" s="231"/>
      <c r="C24" s="150" t="s">
        <v>461</v>
      </c>
      <c r="D24" s="153" t="s">
        <v>81</v>
      </c>
    </row>
    <row r="25" spans="1:4" s="5" customFormat="1" ht="24">
      <c r="A25" s="7"/>
      <c r="B25" s="231"/>
      <c r="C25" s="157" t="s">
        <v>30</v>
      </c>
      <c r="D25" s="158"/>
    </row>
    <row r="26" spans="1:4" s="5" customFormat="1" ht="24">
      <c r="A26" s="7"/>
      <c r="B26" s="231"/>
      <c r="C26" s="150" t="s">
        <v>308</v>
      </c>
      <c r="D26" s="153" t="s">
        <v>81</v>
      </c>
    </row>
    <row r="27" spans="1:4" s="5" customFormat="1" ht="24">
      <c r="A27" s="7"/>
      <c r="B27" s="231"/>
      <c r="C27" s="150" t="s">
        <v>316</v>
      </c>
      <c r="D27" s="153" t="s">
        <v>81</v>
      </c>
    </row>
    <row r="28" spans="1:4" s="5" customFormat="1" ht="24">
      <c r="A28" s="7"/>
      <c r="B28" s="231"/>
      <c r="C28" s="150" t="s">
        <v>521</v>
      </c>
      <c r="D28" s="153" t="s">
        <v>81</v>
      </c>
    </row>
    <row r="29" spans="1:4" s="5" customFormat="1" ht="24">
      <c r="A29" s="7"/>
      <c r="B29" s="231"/>
      <c r="C29" s="157" t="s">
        <v>353</v>
      </c>
      <c r="D29" s="158"/>
    </row>
    <row r="30" spans="1:4" s="5" customFormat="1" ht="48">
      <c r="A30" s="7"/>
      <c r="B30" s="231"/>
      <c r="C30" s="150" t="s">
        <v>145</v>
      </c>
      <c r="D30" s="153" t="s">
        <v>81</v>
      </c>
    </row>
    <row r="31" spans="1:4" s="5" customFormat="1" ht="24">
      <c r="A31" s="7"/>
      <c r="B31" s="231"/>
      <c r="C31" s="150" t="s">
        <v>316</v>
      </c>
      <c r="D31" s="153" t="s">
        <v>81</v>
      </c>
    </row>
    <row r="32" spans="1:4" s="5" customFormat="1" ht="24">
      <c r="A32" s="7"/>
      <c r="B32" s="231"/>
      <c r="C32" s="150" t="s">
        <v>521</v>
      </c>
      <c r="D32" s="153" t="s">
        <v>81</v>
      </c>
    </row>
    <row r="33" spans="1:4" s="5" customFormat="1" ht="24">
      <c r="A33" s="7"/>
      <c r="B33" s="231"/>
      <c r="C33" s="157" t="s">
        <v>106</v>
      </c>
      <c r="D33" s="158"/>
    </row>
    <row r="34" spans="1:4" s="5" customFormat="1" ht="24">
      <c r="A34" s="7"/>
      <c r="B34" s="231"/>
      <c r="C34" s="150" t="s">
        <v>317</v>
      </c>
      <c r="D34" s="153" t="s">
        <v>81</v>
      </c>
    </row>
    <row r="35" spans="1:4" s="5" customFormat="1" ht="24">
      <c r="A35" s="7"/>
      <c r="B35" s="231"/>
      <c r="C35" s="157" t="s">
        <v>312</v>
      </c>
      <c r="D35" s="158"/>
    </row>
    <row r="36" spans="1:4" s="5" customFormat="1" ht="24">
      <c r="A36" s="7"/>
      <c r="B36" s="231"/>
      <c r="C36" s="150" t="s">
        <v>362</v>
      </c>
      <c r="D36" s="153" t="s">
        <v>81</v>
      </c>
    </row>
    <row r="37" spans="1:4" s="5" customFormat="1" ht="24">
      <c r="A37" s="7"/>
      <c r="B37" s="232"/>
      <c r="C37" s="150" t="s">
        <v>445</v>
      </c>
      <c r="D37" s="153" t="s">
        <v>81</v>
      </c>
    </row>
    <row r="38" spans="1:4" s="5" customFormat="1" ht="24">
      <c r="A38" s="7"/>
      <c r="B38" s="229" t="s">
        <v>603</v>
      </c>
      <c r="C38" s="150" t="s">
        <v>24</v>
      </c>
      <c r="D38" s="153" t="s">
        <v>81</v>
      </c>
    </row>
    <row r="39" spans="1:4" s="5" customFormat="1" ht="24">
      <c r="A39" s="7"/>
      <c r="B39" s="229"/>
      <c r="C39" s="150" t="s">
        <v>354</v>
      </c>
      <c r="D39" s="153" t="s">
        <v>81</v>
      </c>
    </row>
    <row r="40" spans="1:4" s="5" customFormat="1" ht="24">
      <c r="A40" s="7"/>
      <c r="B40" s="229"/>
      <c r="C40" s="150" t="s">
        <v>355</v>
      </c>
      <c r="D40" s="153" t="s">
        <v>81</v>
      </c>
    </row>
    <row r="41" spans="1:4" s="5" customFormat="1" ht="24">
      <c r="A41" s="7"/>
      <c r="B41" s="229"/>
      <c r="C41" s="152" t="s">
        <v>455</v>
      </c>
      <c r="D41" s="153" t="s">
        <v>81</v>
      </c>
    </row>
    <row r="42" spans="1:4" s="5" customFormat="1" ht="24">
      <c r="A42" s="7"/>
      <c r="B42" s="229" t="s">
        <v>604</v>
      </c>
      <c r="C42" s="150" t="s">
        <v>10</v>
      </c>
      <c r="D42" s="153" t="s">
        <v>81</v>
      </c>
    </row>
    <row r="43" spans="1:4" s="5" customFormat="1" ht="24">
      <c r="A43" s="7"/>
      <c r="B43" s="229"/>
      <c r="C43" s="150" t="s">
        <v>162</v>
      </c>
      <c r="D43" s="153" t="s">
        <v>81</v>
      </c>
    </row>
    <row r="44" spans="1:4" s="5" customFormat="1" ht="24">
      <c r="A44" s="7"/>
      <c r="B44" s="229"/>
      <c r="C44" s="150" t="s">
        <v>363</v>
      </c>
      <c r="D44" s="153" t="s">
        <v>81</v>
      </c>
    </row>
    <row r="45" spans="1:4" s="5" customFormat="1" ht="24">
      <c r="A45" s="7"/>
      <c r="B45" s="229"/>
      <c r="C45" s="150" t="s">
        <v>446</v>
      </c>
      <c r="D45" s="153" t="s">
        <v>81</v>
      </c>
    </row>
    <row r="46" spans="1:4" s="5" customFormat="1" ht="48">
      <c r="A46" s="7"/>
      <c r="B46" s="174" t="s">
        <v>605</v>
      </c>
      <c r="C46" s="150" t="s">
        <v>462</v>
      </c>
      <c r="D46" s="153" t="s">
        <v>81</v>
      </c>
    </row>
    <row r="47" spans="1:4" s="5" customFormat="1" ht="48">
      <c r="A47" s="7"/>
      <c r="B47" s="174" t="s">
        <v>606</v>
      </c>
      <c r="C47" s="150" t="s">
        <v>463</v>
      </c>
      <c r="D47" s="153" t="s">
        <v>81</v>
      </c>
    </row>
    <row r="48" spans="1:4" s="5" customFormat="1" ht="48">
      <c r="A48" s="7"/>
      <c r="B48" s="174" t="s">
        <v>607</v>
      </c>
      <c r="C48" s="150" t="s">
        <v>464</v>
      </c>
      <c r="D48" s="153" t="s">
        <v>81</v>
      </c>
    </row>
    <row r="49" spans="1:4" s="5" customFormat="1" ht="48">
      <c r="A49" s="7"/>
      <c r="B49" s="228" t="s">
        <v>608</v>
      </c>
      <c r="C49" s="150" t="s">
        <v>465</v>
      </c>
      <c r="D49" s="153" t="s">
        <v>81</v>
      </c>
    </row>
    <row r="50" spans="1:4" s="5" customFormat="1" ht="24">
      <c r="A50" s="7"/>
      <c r="B50" s="227"/>
      <c r="C50" s="150" t="s">
        <v>442</v>
      </c>
      <c r="D50" s="153" t="s">
        <v>81</v>
      </c>
    </row>
    <row r="51" spans="1:4" s="5" customFormat="1" ht="24">
      <c r="A51" s="7"/>
      <c r="B51" s="228" t="s">
        <v>609</v>
      </c>
      <c r="C51" s="150" t="s">
        <v>466</v>
      </c>
      <c r="D51" s="153" t="s">
        <v>81</v>
      </c>
    </row>
    <row r="52" spans="1:4" s="5" customFormat="1" ht="24">
      <c r="A52" s="7"/>
      <c r="B52" s="226"/>
      <c r="C52" s="150" t="s">
        <v>132</v>
      </c>
      <c r="D52" s="153" t="s">
        <v>81</v>
      </c>
    </row>
    <row r="53" spans="1:4" s="5" customFormat="1" ht="24">
      <c r="A53" s="7"/>
      <c r="B53" s="227"/>
      <c r="C53" s="152" t="s">
        <v>455</v>
      </c>
      <c r="D53" s="153" t="s">
        <v>81</v>
      </c>
    </row>
    <row r="54" spans="1:4" s="5" customFormat="1" ht="48" customHeight="1">
      <c r="A54" s="7"/>
      <c r="B54" s="174" t="s">
        <v>610</v>
      </c>
      <c r="C54" s="150" t="s">
        <v>467</v>
      </c>
      <c r="D54" s="153" t="s">
        <v>81</v>
      </c>
    </row>
    <row r="55" spans="1:4" s="5" customFormat="1" ht="48">
      <c r="A55" s="7"/>
      <c r="B55" s="174" t="s">
        <v>611</v>
      </c>
      <c r="C55" s="150" t="s">
        <v>523</v>
      </c>
      <c r="D55" s="153" t="s">
        <v>81</v>
      </c>
    </row>
    <row r="56" spans="1:4" s="5" customFormat="1" ht="48">
      <c r="A56" s="7"/>
      <c r="B56" s="228" t="s">
        <v>612</v>
      </c>
      <c r="C56" s="150" t="s">
        <v>468</v>
      </c>
      <c r="D56" s="153" t="s">
        <v>81</v>
      </c>
    </row>
    <row r="57" spans="1:4" s="5" customFormat="1" ht="48" customHeight="1">
      <c r="A57" s="7"/>
      <c r="B57" s="227"/>
      <c r="C57" s="159" t="s">
        <v>447</v>
      </c>
      <c r="D57" s="153" t="s">
        <v>444</v>
      </c>
    </row>
    <row r="58" spans="1:4" s="5" customFormat="1" ht="24">
      <c r="A58" s="7"/>
      <c r="B58" s="228" t="s">
        <v>613</v>
      </c>
      <c r="C58" s="150" t="s">
        <v>469</v>
      </c>
      <c r="D58" s="153" t="s">
        <v>81</v>
      </c>
    </row>
    <row r="59" spans="1:4" s="5" customFormat="1" ht="24">
      <c r="A59" s="7"/>
      <c r="B59" s="226"/>
      <c r="C59" s="150" t="s">
        <v>470</v>
      </c>
      <c r="D59" s="153" t="s">
        <v>444</v>
      </c>
    </row>
    <row r="60" spans="1:4" s="5" customFormat="1" ht="23.25" customHeight="1">
      <c r="A60" s="7"/>
      <c r="B60" s="227"/>
      <c r="C60" s="159" t="s">
        <v>448</v>
      </c>
      <c r="D60" s="153" t="s">
        <v>444</v>
      </c>
    </row>
    <row r="61" spans="1:4" s="5" customFormat="1" ht="48">
      <c r="A61" s="7"/>
      <c r="B61" s="174" t="s">
        <v>614</v>
      </c>
      <c r="C61" s="150" t="s">
        <v>471</v>
      </c>
      <c r="D61" s="153" t="s">
        <v>81</v>
      </c>
    </row>
    <row r="62" spans="1:4" s="5" customFormat="1" ht="48">
      <c r="A62" s="7"/>
      <c r="B62" s="174" t="s">
        <v>615</v>
      </c>
      <c r="C62" s="150" t="s">
        <v>472</v>
      </c>
      <c r="D62" s="153" t="s">
        <v>81</v>
      </c>
    </row>
    <row r="63" spans="1:4" s="5" customFormat="1" ht="48">
      <c r="A63" s="7"/>
      <c r="B63" s="174" t="s">
        <v>616</v>
      </c>
      <c r="C63" s="14" t="s">
        <v>53</v>
      </c>
      <c r="D63" s="16" t="s">
        <v>81</v>
      </c>
    </row>
    <row r="64" spans="1:4" ht="9.9499999999999993" customHeight="1"/>
    <row r="65" spans="1:4" s="5" customFormat="1" ht="24">
      <c r="A65" s="7"/>
      <c r="B65" s="223" t="s">
        <v>37</v>
      </c>
      <c r="C65" s="224"/>
      <c r="D65" s="17" t="s">
        <v>230</v>
      </c>
    </row>
    <row r="66" spans="1:4" s="5" customFormat="1" ht="24">
      <c r="A66" s="7"/>
      <c r="B66" s="10"/>
      <c r="C66" s="14" t="s">
        <v>318</v>
      </c>
      <c r="D66" s="16" t="s">
        <v>81</v>
      </c>
    </row>
    <row r="67" spans="1:4" s="5" customFormat="1" ht="48">
      <c r="A67" s="7"/>
      <c r="B67" s="10"/>
      <c r="C67" s="14" t="s">
        <v>630</v>
      </c>
      <c r="D67" s="16" t="s">
        <v>81</v>
      </c>
    </row>
    <row r="68" spans="1:4" s="5" customFormat="1" ht="48">
      <c r="A68" s="7"/>
      <c r="B68" s="10"/>
      <c r="C68" s="150" t="s">
        <v>631</v>
      </c>
      <c r="D68" s="16" t="s">
        <v>81</v>
      </c>
    </row>
    <row r="69" spans="1:4" s="5" customFormat="1" ht="48">
      <c r="A69" s="7"/>
      <c r="B69" s="10"/>
      <c r="C69" s="14" t="s">
        <v>319</v>
      </c>
      <c r="D69" s="16" t="s">
        <v>81</v>
      </c>
    </row>
    <row r="70" spans="1:4" s="5" customFormat="1" ht="24">
      <c r="A70" s="7"/>
      <c r="B70" s="11"/>
      <c r="C70" s="14" t="s">
        <v>153</v>
      </c>
      <c r="D70" s="16" t="s">
        <v>81</v>
      </c>
    </row>
  </sheetData>
  <mergeCells count="13">
    <mergeCell ref="B65:C65"/>
    <mergeCell ref="B3:B5"/>
    <mergeCell ref="B6:B7"/>
    <mergeCell ref="B8:B9"/>
    <mergeCell ref="B58:B60"/>
    <mergeCell ref="B49:B50"/>
    <mergeCell ref="B56:B57"/>
    <mergeCell ref="B11:B14"/>
    <mergeCell ref="B38:B41"/>
    <mergeCell ref="B42:B45"/>
    <mergeCell ref="B51:B53"/>
    <mergeCell ref="B18:B37"/>
    <mergeCell ref="B15:B17"/>
  </mergeCells>
  <phoneticPr fontId="3" type="Hiragana"/>
  <pageMargins left="0.70866141732283472" right="0.51181102362204722" top="0.27559055118110237" bottom="0" header="0.31496062992125984" footer="0.31496062992125984"/>
  <pageSetup paperSize="9" scale="47" fitToHeight="3" orientation="landscape" r:id="rId1"/>
  <rowBreaks count="1" manualBreakCount="1">
    <brk id="41" max="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857F5-66F6-45E4-A9ED-654FB760D0D6}">
  <sheetPr>
    <tabColor rgb="FFFFFF00"/>
  </sheetPr>
  <dimension ref="A1:AR102"/>
  <sheetViews>
    <sheetView view="pageBreakPreview" zoomScale="55" zoomScaleNormal="55" zoomScaleSheetLayoutView="55" workbookViewId="0">
      <selection activeCell="Y8" sqref="Y8"/>
    </sheetView>
  </sheetViews>
  <sheetFormatPr defaultColWidth="8.875" defaultRowHeight="14.25"/>
  <cols>
    <col min="1" max="1" width="2.625" style="18" customWidth="1"/>
    <col min="2" max="2" width="5.625" style="19" bestFit="1" customWidth="1"/>
    <col min="3" max="3" width="5.625" style="19" customWidth="1"/>
    <col min="4" max="4" width="3.625" style="19" customWidth="1"/>
    <col min="5" max="5" width="20.625" style="19" customWidth="1"/>
    <col min="6" max="6" width="10.625" style="20" customWidth="1"/>
    <col min="7" max="7" width="5.625" style="18" customWidth="1"/>
    <col min="8" max="8" width="5.625" style="20" customWidth="1"/>
    <col min="9" max="9" width="20.625" style="21" customWidth="1"/>
    <col min="10" max="10" width="30.625" style="20" customWidth="1"/>
    <col min="11" max="13" width="4.625" style="20" customWidth="1"/>
    <col min="14" max="14" width="5.625" style="18" customWidth="1"/>
    <col min="15" max="17" width="4.625" style="20" customWidth="1"/>
    <col min="18" max="18" width="11.875" style="20" customWidth="1"/>
    <col min="19" max="19" width="35.625" style="20" customWidth="1"/>
    <col min="20" max="21" width="2.625" style="18" customWidth="1"/>
    <col min="22" max="43" width="10" style="18" customWidth="1"/>
    <col min="44" max="44" width="11" style="18" customWidth="1"/>
    <col min="45" max="45" width="8.875" style="18"/>
    <col min="46" max="46" width="11.5" style="18" customWidth="1"/>
    <col min="47" max="51" width="8.875" style="18"/>
    <col min="52" max="52" width="11.5" style="18" customWidth="1"/>
    <col min="53" max="53" width="11.75" style="18" customWidth="1"/>
    <col min="54" max="16384" width="8.875" style="18"/>
  </cols>
  <sheetData>
    <row r="1" spans="1:44" s="22" customFormat="1" ht="24.95" customHeight="1">
      <c r="A1" s="24"/>
      <c r="C1" s="29"/>
      <c r="D1" s="29"/>
      <c r="E1" s="31"/>
      <c r="F1" s="31"/>
      <c r="G1" s="31"/>
      <c r="H1" s="31"/>
      <c r="I1" s="34"/>
      <c r="J1" s="31"/>
      <c r="K1" s="31"/>
      <c r="L1" s="31"/>
      <c r="M1" s="31"/>
      <c r="N1" s="31"/>
      <c r="O1" s="31"/>
      <c r="P1" s="31"/>
      <c r="U1" s="18"/>
      <c r="V1" s="18"/>
      <c r="W1" s="18"/>
      <c r="X1" s="18"/>
      <c r="Y1" s="18"/>
      <c r="Z1" s="18"/>
      <c r="AA1" s="18"/>
      <c r="AB1" s="18"/>
      <c r="AC1" s="18"/>
      <c r="AD1" s="18"/>
      <c r="AE1" s="18"/>
      <c r="AF1" s="18"/>
      <c r="AG1" s="18"/>
      <c r="AH1" s="18"/>
      <c r="AI1" s="18"/>
      <c r="AJ1" s="18"/>
      <c r="AK1" s="18"/>
      <c r="AL1" s="18"/>
      <c r="AM1" s="18"/>
      <c r="AN1" s="18"/>
      <c r="AO1" s="18"/>
      <c r="AP1" s="18"/>
      <c r="AQ1" s="18"/>
    </row>
    <row r="2" spans="1:44" s="22" customFormat="1" ht="38.25" customHeight="1" thickBot="1">
      <c r="A2" s="23"/>
      <c r="B2" s="26" t="s">
        <v>524</v>
      </c>
      <c r="C2" s="30"/>
      <c r="D2" s="30"/>
      <c r="E2" s="30"/>
      <c r="F2" s="32"/>
      <c r="G2" s="32"/>
      <c r="H2" s="32"/>
      <c r="I2" s="35"/>
      <c r="J2" s="30"/>
      <c r="K2" s="30"/>
      <c r="L2" s="30"/>
      <c r="M2" s="30"/>
      <c r="N2" s="30"/>
      <c r="O2" s="30"/>
      <c r="P2" s="30"/>
      <c r="Q2" s="30"/>
      <c r="R2" s="30"/>
      <c r="S2" s="165"/>
      <c r="T2" s="23"/>
      <c r="U2" s="18"/>
      <c r="V2" s="18"/>
      <c r="W2" s="18"/>
      <c r="X2" s="18"/>
      <c r="Y2" s="18"/>
      <c r="Z2" s="18"/>
      <c r="AA2" s="18"/>
      <c r="AB2" s="18"/>
      <c r="AC2" s="18"/>
      <c r="AD2" s="18"/>
      <c r="AE2" s="18"/>
      <c r="AF2" s="18"/>
      <c r="AG2" s="18"/>
      <c r="AH2" s="18"/>
      <c r="AI2" s="18"/>
      <c r="AJ2" s="18"/>
      <c r="AK2" s="18"/>
      <c r="AL2" s="18"/>
      <c r="AM2" s="18"/>
      <c r="AN2" s="18"/>
      <c r="AO2" s="18"/>
      <c r="AP2" s="18"/>
      <c r="AQ2" s="18"/>
    </row>
    <row r="3" spans="1:44" s="22" customFormat="1" ht="24.95" customHeight="1" thickBot="1">
      <c r="A3" s="23"/>
      <c r="B3" s="28"/>
      <c r="C3" s="402" t="s">
        <v>255</v>
      </c>
      <c r="D3" s="402"/>
      <c r="E3" s="402"/>
      <c r="F3" s="415"/>
      <c r="G3" s="416"/>
      <c r="H3" s="416"/>
      <c r="I3" s="416"/>
      <c r="J3" s="417"/>
      <c r="K3" s="37"/>
      <c r="L3" s="37"/>
      <c r="M3" s="37"/>
      <c r="N3" s="37"/>
      <c r="O3" s="37"/>
      <c r="P3" s="418" t="s">
        <v>205</v>
      </c>
      <c r="Q3" s="419"/>
      <c r="R3" s="420"/>
      <c r="S3" s="38">
        <f>SUM(F10:F102)</f>
        <v>46.5</v>
      </c>
      <c r="T3" s="23"/>
      <c r="U3" s="18"/>
      <c r="V3" s="18"/>
      <c r="W3" s="18"/>
      <c r="X3" s="18"/>
      <c r="Y3" s="18"/>
      <c r="Z3" s="18"/>
      <c r="AA3" s="18"/>
      <c r="AB3" s="18"/>
      <c r="AC3" s="18"/>
      <c r="AD3" s="18"/>
      <c r="AE3" s="18"/>
      <c r="AF3" s="18"/>
      <c r="AG3" s="18"/>
      <c r="AH3" s="18"/>
      <c r="AI3" s="18"/>
      <c r="AJ3" s="18"/>
      <c r="AK3" s="18"/>
      <c r="AL3" s="18"/>
      <c r="AM3" s="18"/>
      <c r="AN3" s="18"/>
      <c r="AO3" s="18"/>
      <c r="AP3" s="18"/>
      <c r="AQ3" s="18"/>
    </row>
    <row r="4" spans="1:44" s="22" customFormat="1" ht="24.95" customHeight="1" thickBot="1">
      <c r="A4" s="23"/>
      <c r="B4" s="27"/>
      <c r="C4" s="402" t="s">
        <v>3</v>
      </c>
      <c r="D4" s="402"/>
      <c r="E4" s="402"/>
      <c r="F4" s="415"/>
      <c r="G4" s="416"/>
      <c r="H4" s="416"/>
      <c r="I4" s="416"/>
      <c r="J4" s="417"/>
      <c r="K4" s="33"/>
      <c r="L4" s="33"/>
      <c r="M4" s="33"/>
      <c r="N4" s="33"/>
      <c r="O4" s="33"/>
      <c r="P4" s="418" t="s">
        <v>276</v>
      </c>
      <c r="Q4" s="419"/>
      <c r="R4" s="420"/>
      <c r="S4" s="38">
        <f>SUM(G10:G102)</f>
        <v>-3</v>
      </c>
      <c r="T4" s="23"/>
      <c r="U4" s="18"/>
      <c r="V4" s="18"/>
      <c r="W4" s="18"/>
      <c r="X4" s="18"/>
      <c r="Y4" s="18"/>
      <c r="Z4" s="18"/>
      <c r="AA4" s="18"/>
      <c r="AB4" s="18"/>
      <c r="AC4" s="18"/>
      <c r="AD4" s="18"/>
      <c r="AE4" s="18"/>
      <c r="AF4" s="18"/>
      <c r="AG4" s="18"/>
      <c r="AH4" s="18"/>
      <c r="AI4" s="18"/>
      <c r="AJ4" s="18"/>
      <c r="AK4" s="18"/>
      <c r="AL4" s="18"/>
      <c r="AM4" s="18"/>
      <c r="AN4" s="18"/>
      <c r="AO4" s="18"/>
      <c r="AP4" s="18"/>
      <c r="AQ4" s="18"/>
    </row>
    <row r="5" spans="1:44" s="22" customFormat="1" ht="24.95" customHeight="1" thickBot="1">
      <c r="A5" s="23"/>
      <c r="B5" s="27"/>
      <c r="C5" s="402" t="s">
        <v>4</v>
      </c>
      <c r="D5" s="402"/>
      <c r="E5" s="403"/>
      <c r="F5" s="404"/>
      <c r="G5" s="405"/>
      <c r="H5" s="405"/>
      <c r="I5" s="405"/>
      <c r="J5" s="406"/>
      <c r="K5" s="33"/>
      <c r="L5" s="33"/>
      <c r="M5" s="33"/>
      <c r="N5" s="33"/>
      <c r="O5" s="33"/>
      <c r="P5" s="407" t="s">
        <v>98</v>
      </c>
      <c r="Q5" s="408"/>
      <c r="R5" s="409"/>
      <c r="S5" s="166">
        <f>ROUND(S4*AQ8/S3,4)</f>
        <v>0</v>
      </c>
      <c r="T5" s="23"/>
      <c r="U5" s="18"/>
      <c r="V5" s="18"/>
      <c r="W5" s="18"/>
      <c r="X5" s="18"/>
      <c r="Y5" s="18"/>
      <c r="Z5" s="18"/>
      <c r="AA5" s="18"/>
      <c r="AB5" s="18"/>
      <c r="AC5" s="18"/>
      <c r="AD5" s="18"/>
      <c r="AE5" s="18"/>
      <c r="AF5" s="18"/>
      <c r="AG5" s="18"/>
      <c r="AH5" s="18"/>
      <c r="AI5" s="18"/>
      <c r="AJ5" s="18"/>
      <c r="AK5" s="18"/>
      <c r="AL5" s="18"/>
      <c r="AM5" s="18"/>
      <c r="AN5" s="18"/>
      <c r="AO5" s="18"/>
      <c r="AP5" s="18"/>
      <c r="AQ5" s="18"/>
    </row>
    <row r="6" spans="1:44" s="23" customFormat="1" ht="30.75" customHeight="1" thickBot="1">
      <c r="B6" s="28"/>
      <c r="C6" s="30"/>
      <c r="D6" s="30"/>
      <c r="E6" s="30"/>
      <c r="F6" s="33" t="s">
        <v>38</v>
      </c>
      <c r="G6" s="33"/>
      <c r="H6" s="33"/>
      <c r="I6" s="33"/>
      <c r="J6" s="33"/>
      <c r="K6" s="33"/>
      <c r="L6" s="33"/>
      <c r="M6" s="33"/>
      <c r="N6" s="33"/>
      <c r="O6" s="33"/>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row>
    <row r="7" spans="1:44" s="23" customFormat="1" ht="50.1" customHeight="1">
      <c r="B7" s="28"/>
      <c r="C7" s="30"/>
      <c r="D7" s="30"/>
      <c r="E7" s="30"/>
      <c r="F7" s="410" t="s">
        <v>425</v>
      </c>
      <c r="G7" s="410"/>
      <c r="H7" s="410"/>
      <c r="I7" s="410"/>
      <c r="J7" s="410"/>
      <c r="K7" s="410"/>
      <c r="L7" s="410"/>
      <c r="M7" s="410"/>
      <c r="N7" s="410"/>
      <c r="O7" s="410"/>
      <c r="P7" s="410"/>
      <c r="Q7" s="410"/>
      <c r="R7" s="410"/>
      <c r="S7" s="410"/>
      <c r="U7" s="115"/>
      <c r="V7" s="115"/>
      <c r="W7" s="115"/>
      <c r="X7" s="115"/>
      <c r="Y7" s="115"/>
      <c r="Z7" s="115"/>
      <c r="AA7" s="115"/>
      <c r="AB7" s="167" t="s">
        <v>412</v>
      </c>
      <c r="AC7" s="168" t="s">
        <v>413</v>
      </c>
      <c r="AD7" s="168" t="s">
        <v>414</v>
      </c>
      <c r="AE7" s="168" t="s">
        <v>233</v>
      </c>
      <c r="AF7" s="169" t="s">
        <v>303</v>
      </c>
      <c r="AG7" s="170"/>
      <c r="AH7" s="130"/>
      <c r="AI7" s="170"/>
      <c r="AJ7" s="170"/>
      <c r="AK7" s="170"/>
      <c r="AL7" s="170"/>
      <c r="AM7" s="170"/>
      <c r="AN7" s="170"/>
      <c r="AO7" s="170"/>
      <c r="AP7" s="170"/>
      <c r="AQ7" s="171" t="s">
        <v>506</v>
      </c>
      <c r="AR7" s="115"/>
    </row>
    <row r="8" spans="1:44" s="23" customFormat="1" ht="50.1" customHeight="1" thickBot="1">
      <c r="B8" s="28"/>
      <c r="C8" s="30"/>
      <c r="D8" s="30"/>
      <c r="E8" s="30"/>
      <c r="F8" s="411"/>
      <c r="G8" s="411"/>
      <c r="H8" s="411"/>
      <c r="I8" s="411"/>
      <c r="J8" s="411"/>
      <c r="K8" s="411"/>
      <c r="L8" s="411"/>
      <c r="M8" s="411"/>
      <c r="N8" s="411"/>
      <c r="O8" s="411"/>
      <c r="P8" s="411"/>
      <c r="Q8" s="411"/>
      <c r="R8" s="411"/>
      <c r="S8" s="411"/>
      <c r="U8" s="115"/>
      <c r="V8" s="115"/>
      <c r="W8" s="115"/>
      <c r="X8" s="115"/>
      <c r="Y8" s="115"/>
      <c r="Z8" s="115"/>
      <c r="AA8" s="115"/>
      <c r="AB8" s="47">
        <f>IF($F$3=AB7,20,0)</f>
        <v>0</v>
      </c>
      <c r="AC8" s="54">
        <f t="shared" ref="AC8:AD8" si="0">IF($F$3=AC7,20,0)</f>
        <v>0</v>
      </c>
      <c r="AD8" s="54">
        <f t="shared" si="0"/>
        <v>0</v>
      </c>
      <c r="AE8" s="54">
        <f>IF($F$3=AE7,10,0)</f>
        <v>0</v>
      </c>
      <c r="AF8" s="56">
        <f>IF($F$3=AF7,10,0)</f>
        <v>0</v>
      </c>
      <c r="AG8" s="170"/>
      <c r="AH8" s="130"/>
      <c r="AI8" s="170"/>
      <c r="AJ8" s="170"/>
      <c r="AK8" s="170"/>
      <c r="AL8" s="170"/>
      <c r="AM8" s="170"/>
      <c r="AN8" s="170"/>
      <c r="AO8" s="170"/>
      <c r="AP8" s="170"/>
      <c r="AQ8" s="172">
        <f>SUM(AB8:AP8)</f>
        <v>0</v>
      </c>
      <c r="AR8" s="115"/>
    </row>
    <row r="9" spans="1:44" ht="35.25" thickBot="1">
      <c r="A9" s="25"/>
      <c r="B9" s="190" t="s">
        <v>16</v>
      </c>
      <c r="C9" s="412" t="s">
        <v>25</v>
      </c>
      <c r="D9" s="412"/>
      <c r="E9" s="412"/>
      <c r="F9" s="190" t="s">
        <v>268</v>
      </c>
      <c r="G9" s="413" t="s">
        <v>235</v>
      </c>
      <c r="H9" s="414"/>
      <c r="I9" s="412" t="s">
        <v>32</v>
      </c>
      <c r="J9" s="412"/>
      <c r="K9" s="412"/>
      <c r="L9" s="412"/>
      <c r="M9" s="412"/>
      <c r="N9" s="412"/>
      <c r="O9" s="412"/>
      <c r="P9" s="412"/>
      <c r="Q9" s="412"/>
      <c r="R9" s="412"/>
      <c r="S9" s="412"/>
      <c r="T9" s="25"/>
      <c r="V9" s="39" t="s">
        <v>15</v>
      </c>
      <c r="AC9" s="52"/>
      <c r="AD9" s="52"/>
    </row>
    <row r="10" spans="1:44" ht="45" customHeight="1" thickBot="1">
      <c r="A10" s="25"/>
      <c r="B10" s="239" t="s">
        <v>139</v>
      </c>
      <c r="C10" s="294" t="s">
        <v>140</v>
      </c>
      <c r="D10" s="240" t="s">
        <v>525</v>
      </c>
      <c r="E10" s="240"/>
      <c r="F10" s="241">
        <f>IF(AND(B10="○"),2,"-")</f>
        <v>2</v>
      </c>
      <c r="G10" s="242">
        <f>IF(AND(B10="○"),AQ11,"-")</f>
        <v>0</v>
      </c>
      <c r="H10" s="243"/>
      <c r="I10" s="318" t="s">
        <v>424</v>
      </c>
      <c r="J10" s="318"/>
      <c r="K10" s="287"/>
      <c r="L10" s="287"/>
      <c r="M10" s="287"/>
      <c r="N10" s="287"/>
      <c r="O10" s="287"/>
      <c r="P10" s="287"/>
      <c r="Q10" s="287"/>
      <c r="R10" s="265" t="s">
        <v>398</v>
      </c>
      <c r="S10" s="233"/>
      <c r="T10" s="25"/>
      <c r="V10" s="40">
        <f>IF(K10="",0,1)</f>
        <v>0</v>
      </c>
      <c r="W10" s="137"/>
      <c r="X10" s="40">
        <f>IF(S10="",0,1)</f>
        <v>0</v>
      </c>
      <c r="Y10" s="41">
        <f>SUM(V10:X14)</f>
        <v>0</v>
      </c>
      <c r="Z10" s="42" t="s">
        <v>122</v>
      </c>
      <c r="AA10" s="45"/>
      <c r="AB10" s="48" t="s">
        <v>196</v>
      </c>
      <c r="AC10" s="58" t="s">
        <v>95</v>
      </c>
      <c r="AD10" s="63" t="s">
        <v>198</v>
      </c>
      <c r="AG10" s="68"/>
      <c r="AH10" s="68"/>
      <c r="AQ10" s="70" t="s">
        <v>22</v>
      </c>
    </row>
    <row r="11" spans="1:44" ht="45" customHeight="1" thickBot="1">
      <c r="A11" s="25"/>
      <c r="B11" s="239"/>
      <c r="C11" s="295"/>
      <c r="D11" s="240"/>
      <c r="E11" s="240"/>
      <c r="F11" s="241"/>
      <c r="G11" s="284"/>
      <c r="H11" s="285"/>
      <c r="I11" s="318" t="s">
        <v>260</v>
      </c>
      <c r="J11" s="318"/>
      <c r="K11" s="287"/>
      <c r="L11" s="287"/>
      <c r="M11" s="287"/>
      <c r="N11" s="287"/>
      <c r="O11" s="287"/>
      <c r="P11" s="287"/>
      <c r="Q11" s="287"/>
      <c r="R11" s="306"/>
      <c r="S11" s="233"/>
      <c r="T11" s="25"/>
      <c r="V11" s="40">
        <f>IF(K11="",0,1)</f>
        <v>0</v>
      </c>
      <c r="W11" s="137"/>
      <c r="AA11" s="45"/>
      <c r="AB11" s="47">
        <f>IF($S$10=AB10,2,0)</f>
        <v>0</v>
      </c>
      <c r="AC11" s="54">
        <f>IF($S$10=AC10,1,0)</f>
        <v>0</v>
      </c>
      <c r="AD11" s="56">
        <f>IF($S$10=AD10,0,0)</f>
        <v>0</v>
      </c>
      <c r="AG11" s="68"/>
      <c r="AH11" s="68"/>
      <c r="AQ11" s="71">
        <f>IF(Y10=7,SUM(AB11:AP11),0)</f>
        <v>0</v>
      </c>
    </row>
    <row r="12" spans="1:44" ht="45" customHeight="1">
      <c r="A12" s="25"/>
      <c r="B12" s="239"/>
      <c r="C12" s="295"/>
      <c r="D12" s="240"/>
      <c r="E12" s="240"/>
      <c r="F12" s="241"/>
      <c r="G12" s="284"/>
      <c r="H12" s="285"/>
      <c r="I12" s="288" t="s">
        <v>484</v>
      </c>
      <c r="J12" s="289"/>
      <c r="K12" s="290"/>
      <c r="L12" s="237"/>
      <c r="M12" s="238"/>
      <c r="N12" s="190" t="s">
        <v>193</v>
      </c>
      <c r="O12" s="290"/>
      <c r="P12" s="237"/>
      <c r="Q12" s="238"/>
      <c r="R12" s="306"/>
      <c r="S12" s="233"/>
      <c r="T12" s="25"/>
      <c r="V12" s="40">
        <f>IF(K12="",0,1)</f>
        <v>0</v>
      </c>
      <c r="W12" s="40">
        <f>IF(O12="",0,1)</f>
        <v>0</v>
      </c>
      <c r="AG12" s="68"/>
      <c r="AH12" s="68"/>
    </row>
    <row r="13" spans="1:44" ht="45" customHeight="1">
      <c r="A13" s="25"/>
      <c r="B13" s="239"/>
      <c r="C13" s="295"/>
      <c r="D13" s="240"/>
      <c r="E13" s="240"/>
      <c r="F13" s="241"/>
      <c r="G13" s="284"/>
      <c r="H13" s="285"/>
      <c r="I13" s="267" t="s">
        <v>148</v>
      </c>
      <c r="J13" s="267"/>
      <c r="K13" s="287"/>
      <c r="L13" s="287"/>
      <c r="M13" s="287"/>
      <c r="N13" s="287"/>
      <c r="O13" s="287"/>
      <c r="P13" s="287"/>
      <c r="Q13" s="287"/>
      <c r="R13" s="306"/>
      <c r="S13" s="233"/>
      <c r="T13" s="25"/>
      <c r="V13" s="40">
        <f>IF(K13="",0,1)</f>
        <v>0</v>
      </c>
      <c r="W13" s="137"/>
      <c r="AH13" s="68"/>
    </row>
    <row r="14" spans="1:44" ht="45" customHeight="1" thickBot="1">
      <c r="A14" s="25"/>
      <c r="B14" s="239"/>
      <c r="C14" s="295"/>
      <c r="D14" s="240"/>
      <c r="E14" s="240"/>
      <c r="F14" s="241"/>
      <c r="G14" s="244"/>
      <c r="H14" s="245"/>
      <c r="I14" s="267" t="s">
        <v>187</v>
      </c>
      <c r="J14" s="267"/>
      <c r="K14" s="287"/>
      <c r="L14" s="287"/>
      <c r="M14" s="287"/>
      <c r="N14" s="287"/>
      <c r="O14" s="287"/>
      <c r="P14" s="287"/>
      <c r="Q14" s="287"/>
      <c r="R14" s="266"/>
      <c r="S14" s="233"/>
      <c r="T14" s="25"/>
      <c r="V14" s="40">
        <f>IF(K14="",0,1)</f>
        <v>0</v>
      </c>
      <c r="W14" s="138"/>
      <c r="AA14" s="45"/>
      <c r="AG14" s="68"/>
      <c r="AH14" s="68"/>
    </row>
    <row r="15" spans="1:44" ht="45" customHeight="1" thickBot="1">
      <c r="A15" s="25"/>
      <c r="B15" s="239" t="s">
        <v>139</v>
      </c>
      <c r="C15" s="295"/>
      <c r="D15" s="240" t="s">
        <v>526</v>
      </c>
      <c r="E15" s="240"/>
      <c r="F15" s="241">
        <f>IF(AND(B15="○"),3,"-")</f>
        <v>3</v>
      </c>
      <c r="G15" s="242">
        <f>IF(AND(B15="○"),AQ16,"-")</f>
        <v>-1</v>
      </c>
      <c r="H15" s="243"/>
      <c r="I15" s="267" t="s">
        <v>186</v>
      </c>
      <c r="J15" s="267"/>
      <c r="K15" s="315"/>
      <c r="L15" s="315"/>
      <c r="M15" s="315"/>
      <c r="N15" s="315"/>
      <c r="O15" s="315"/>
      <c r="P15" s="315"/>
      <c r="Q15" s="315"/>
      <c r="R15" s="181" t="s">
        <v>220</v>
      </c>
      <c r="S15" s="233"/>
      <c r="T15" s="25"/>
      <c r="V15" s="40">
        <f>IF(AND(K15&lt;&gt;""),1,0)</f>
        <v>0</v>
      </c>
      <c r="W15" s="137"/>
      <c r="X15" s="40">
        <f>IF(S15="",0,1)</f>
        <v>0</v>
      </c>
      <c r="Y15" s="41">
        <f>SUM(V15:X16)</f>
        <v>0</v>
      </c>
      <c r="Z15" s="42" t="s">
        <v>36</v>
      </c>
      <c r="AB15" s="48" t="s">
        <v>11</v>
      </c>
      <c r="AC15" s="58" t="s">
        <v>68</v>
      </c>
      <c r="AD15" s="58" t="s">
        <v>35</v>
      </c>
      <c r="AE15" s="58" t="s">
        <v>66</v>
      </c>
      <c r="AF15" s="58" t="s">
        <v>41</v>
      </c>
      <c r="AG15" s="58" t="s">
        <v>70</v>
      </c>
      <c r="AH15" s="58" t="s">
        <v>72</v>
      </c>
      <c r="AI15" s="63" t="s">
        <v>71</v>
      </c>
      <c r="AQ15" s="70" t="s">
        <v>22</v>
      </c>
    </row>
    <row r="16" spans="1:44" ht="45" customHeight="1" thickBot="1">
      <c r="A16" s="25"/>
      <c r="B16" s="239"/>
      <c r="C16" s="295"/>
      <c r="D16" s="240"/>
      <c r="E16" s="240"/>
      <c r="F16" s="241"/>
      <c r="G16" s="244"/>
      <c r="H16" s="245"/>
      <c r="I16" s="267" t="s">
        <v>485</v>
      </c>
      <c r="J16" s="267"/>
      <c r="K16" s="268"/>
      <c r="L16" s="269"/>
      <c r="M16" s="269"/>
      <c r="N16" s="269"/>
      <c r="O16" s="269"/>
      <c r="P16" s="269"/>
      <c r="Q16" s="187" t="s">
        <v>8</v>
      </c>
      <c r="R16" s="182" t="s">
        <v>49</v>
      </c>
      <c r="S16" s="233"/>
      <c r="T16" s="25"/>
      <c r="V16" s="40">
        <f>IF(AND(K16&lt;&gt;""),1,0)</f>
        <v>0</v>
      </c>
      <c r="W16" s="138"/>
      <c r="AB16" s="47">
        <f>IF($S$15=AB15,3,0)</f>
        <v>0</v>
      </c>
      <c r="AC16" s="54">
        <f>IF($S$15=AC15,2.5,0)</f>
        <v>0</v>
      </c>
      <c r="AD16" s="54">
        <f>IF($S$15=AD15,2,0)</f>
        <v>0</v>
      </c>
      <c r="AE16" s="54">
        <f>IF($S$15=AE15,1.5,0)</f>
        <v>0</v>
      </c>
      <c r="AF16" s="54">
        <f>IF($S$15=AF15,1,0)</f>
        <v>0</v>
      </c>
      <c r="AG16" s="54">
        <f>IF($S$15=AG15,0.5,0)</f>
        <v>0</v>
      </c>
      <c r="AH16" s="54">
        <f>IF($S$15=AH15,0,0)</f>
        <v>0</v>
      </c>
      <c r="AI16" s="56">
        <f>IF($S$15=AI15,-1,0)</f>
        <v>0</v>
      </c>
      <c r="AQ16" s="71">
        <f>IF(Y15=3,SUM(AB16:AP16),-1)</f>
        <v>-1</v>
      </c>
    </row>
    <row r="17" spans="1:43" ht="45" customHeight="1" thickBot="1">
      <c r="A17" s="25"/>
      <c r="B17" s="239" t="s">
        <v>139</v>
      </c>
      <c r="C17" s="295"/>
      <c r="D17" s="240" t="s">
        <v>527</v>
      </c>
      <c r="E17" s="240"/>
      <c r="F17" s="241">
        <f>IF(AND(B17="○"),1,"-")</f>
        <v>1</v>
      </c>
      <c r="G17" s="242">
        <f>IF(AND(B17="○"),AQ18,"-")</f>
        <v>0</v>
      </c>
      <c r="H17" s="243"/>
      <c r="I17" s="267" t="s">
        <v>486</v>
      </c>
      <c r="J17" s="267"/>
      <c r="K17" s="287"/>
      <c r="L17" s="287"/>
      <c r="M17" s="287"/>
      <c r="N17" s="287"/>
      <c r="O17" s="287"/>
      <c r="P17" s="287"/>
      <c r="Q17" s="287"/>
      <c r="R17" s="181" t="s">
        <v>220</v>
      </c>
      <c r="S17" s="233"/>
      <c r="T17" s="25"/>
      <c r="V17" s="40">
        <f>IF(K17="",0,1)</f>
        <v>0</v>
      </c>
      <c r="W17" s="138"/>
      <c r="X17" s="40">
        <f>IF(S17="",0,1)</f>
        <v>0</v>
      </c>
      <c r="Y17" s="41">
        <f>SUM(V17:X18)</f>
        <v>0</v>
      </c>
      <c r="Z17" s="42" t="s">
        <v>36</v>
      </c>
      <c r="AA17" s="45"/>
      <c r="AB17" s="48" t="s">
        <v>134</v>
      </c>
      <c r="AC17" s="63" t="s">
        <v>222</v>
      </c>
      <c r="AG17" s="68"/>
      <c r="AH17" s="68"/>
      <c r="AQ17" s="70" t="s">
        <v>22</v>
      </c>
    </row>
    <row r="18" spans="1:43" ht="45" customHeight="1" thickBot="1">
      <c r="A18" s="25"/>
      <c r="B18" s="239"/>
      <c r="C18" s="295"/>
      <c r="D18" s="240"/>
      <c r="E18" s="240"/>
      <c r="F18" s="241"/>
      <c r="G18" s="244"/>
      <c r="H18" s="245"/>
      <c r="I18" s="240" t="s">
        <v>74</v>
      </c>
      <c r="J18" s="240"/>
      <c r="K18" s="287"/>
      <c r="L18" s="287"/>
      <c r="M18" s="287"/>
      <c r="N18" s="287"/>
      <c r="O18" s="287"/>
      <c r="P18" s="287"/>
      <c r="Q18" s="287"/>
      <c r="R18" s="182" t="s">
        <v>49</v>
      </c>
      <c r="S18" s="233"/>
      <c r="T18" s="25"/>
      <c r="V18" s="40">
        <f>IF(K18="",0,1)</f>
        <v>0</v>
      </c>
      <c r="W18" s="138"/>
      <c r="AA18" s="45"/>
      <c r="AB18" s="47">
        <f>IF($S$17=AB17,1,0)</f>
        <v>0</v>
      </c>
      <c r="AC18" s="56">
        <f>IF($S$17=AC17,0,0)</f>
        <v>0</v>
      </c>
      <c r="AG18" s="68"/>
      <c r="AH18" s="68"/>
      <c r="AQ18" s="71">
        <f>IF(Y17=3,SUM(AB18:AP18),0)</f>
        <v>0</v>
      </c>
    </row>
    <row r="19" spans="1:43" ht="45" customHeight="1" thickBot="1">
      <c r="A19" s="25"/>
      <c r="B19" s="239" t="s">
        <v>139</v>
      </c>
      <c r="C19" s="295"/>
      <c r="D19" s="240" t="s">
        <v>528</v>
      </c>
      <c r="E19" s="240"/>
      <c r="F19" s="241">
        <f>IF(AND(B19="○"),1,"-")</f>
        <v>1</v>
      </c>
      <c r="G19" s="242">
        <f>IF(AND(B19="○"),AQ20,"-")</f>
        <v>0</v>
      </c>
      <c r="H19" s="243"/>
      <c r="I19" s="267" t="s">
        <v>486</v>
      </c>
      <c r="J19" s="267"/>
      <c r="K19" s="287"/>
      <c r="L19" s="287"/>
      <c r="M19" s="287"/>
      <c r="N19" s="287"/>
      <c r="O19" s="287"/>
      <c r="P19" s="287"/>
      <c r="Q19" s="287"/>
      <c r="R19" s="181" t="s">
        <v>220</v>
      </c>
      <c r="S19" s="233"/>
      <c r="T19" s="25"/>
      <c r="V19" s="40">
        <f>IF(K19="",0,1)</f>
        <v>0</v>
      </c>
      <c r="W19" s="137"/>
      <c r="X19" s="40">
        <f>IF(S19="",0,1)</f>
        <v>0</v>
      </c>
      <c r="Y19" s="41">
        <f>SUM(V19:X20)</f>
        <v>0</v>
      </c>
      <c r="Z19" s="42" t="s">
        <v>36</v>
      </c>
      <c r="AA19" s="45"/>
      <c r="AB19" s="48" t="s">
        <v>365</v>
      </c>
      <c r="AC19" s="58" t="s">
        <v>366</v>
      </c>
      <c r="AD19" s="63" t="s">
        <v>367</v>
      </c>
      <c r="AG19" s="68"/>
      <c r="AH19" s="68"/>
      <c r="AQ19" s="70" t="s">
        <v>22</v>
      </c>
    </row>
    <row r="20" spans="1:43" ht="45" customHeight="1" thickBot="1">
      <c r="A20" s="25"/>
      <c r="B20" s="239"/>
      <c r="C20" s="295"/>
      <c r="D20" s="240"/>
      <c r="E20" s="240"/>
      <c r="F20" s="241"/>
      <c r="G20" s="244"/>
      <c r="H20" s="245"/>
      <c r="I20" s="240" t="s">
        <v>74</v>
      </c>
      <c r="J20" s="240"/>
      <c r="K20" s="287"/>
      <c r="L20" s="287"/>
      <c r="M20" s="287"/>
      <c r="N20" s="287"/>
      <c r="O20" s="287"/>
      <c r="P20" s="287"/>
      <c r="Q20" s="287"/>
      <c r="R20" s="182" t="s">
        <v>49</v>
      </c>
      <c r="S20" s="233"/>
      <c r="T20" s="25"/>
      <c r="V20" s="40">
        <f>IF(K20="",0,1)</f>
        <v>0</v>
      </c>
      <c r="W20" s="138"/>
      <c r="AA20" s="45"/>
      <c r="AB20" s="47">
        <f>IF($S$19=AB19,1,0)</f>
        <v>0</v>
      </c>
      <c r="AC20" s="54">
        <f>IF($S$19=AC19,0.5,0)</f>
        <v>0</v>
      </c>
      <c r="AD20" s="56">
        <f>IF($S$19=AD19,0,0)</f>
        <v>0</v>
      </c>
      <c r="AG20" s="68"/>
      <c r="AH20" s="68"/>
      <c r="AQ20" s="71">
        <f>IF(Y19=3,SUM(AB20:AP20),0)</f>
        <v>0</v>
      </c>
    </row>
    <row r="21" spans="1:43" ht="45" customHeight="1" thickBot="1">
      <c r="A21" s="25"/>
      <c r="B21" s="239" t="s">
        <v>139</v>
      </c>
      <c r="C21" s="295"/>
      <c r="D21" s="240" t="s">
        <v>529</v>
      </c>
      <c r="E21" s="240"/>
      <c r="F21" s="241">
        <f>IF(AND(B21="○"),2,"-")</f>
        <v>2</v>
      </c>
      <c r="G21" s="242">
        <f>IF(AND(B21="○"),AQ22,"-")</f>
        <v>0</v>
      </c>
      <c r="H21" s="243"/>
      <c r="I21" s="396" t="s">
        <v>251</v>
      </c>
      <c r="J21" s="397"/>
      <c r="K21" s="397"/>
      <c r="L21" s="397"/>
      <c r="M21" s="397"/>
      <c r="N21" s="397"/>
      <c r="O21" s="397"/>
      <c r="P21" s="397"/>
      <c r="Q21" s="398"/>
      <c r="R21" s="181" t="s">
        <v>220</v>
      </c>
      <c r="S21" s="233"/>
      <c r="T21" s="25"/>
      <c r="V21" s="137"/>
      <c r="W21" s="137"/>
      <c r="X21" s="40">
        <f>IF(S21="",0,1)</f>
        <v>0</v>
      </c>
      <c r="Y21" s="41">
        <f>SUM(V21:X22)</f>
        <v>0</v>
      </c>
      <c r="Z21" s="42" t="s">
        <v>174</v>
      </c>
      <c r="AA21" s="45"/>
      <c r="AB21" s="121" t="s">
        <v>250</v>
      </c>
      <c r="AC21" s="58" t="s">
        <v>19</v>
      </c>
      <c r="AD21" s="63" t="s">
        <v>225</v>
      </c>
      <c r="AE21" s="122"/>
      <c r="AF21" s="48" t="s">
        <v>280</v>
      </c>
      <c r="AG21" s="58" t="s">
        <v>227</v>
      </c>
      <c r="AH21" s="63" t="s">
        <v>375</v>
      </c>
      <c r="AI21" s="122"/>
      <c r="AJ21" s="123" t="s">
        <v>61</v>
      </c>
      <c r="AK21" s="63" t="s">
        <v>282</v>
      </c>
      <c r="AL21" s="122"/>
      <c r="AM21" s="48" t="s">
        <v>283</v>
      </c>
      <c r="AN21" s="63" t="s">
        <v>237</v>
      </c>
      <c r="AO21" s="67"/>
      <c r="AQ21" s="76" t="s">
        <v>22</v>
      </c>
    </row>
    <row r="22" spans="1:43" ht="45" customHeight="1" thickBot="1">
      <c r="A22" s="25"/>
      <c r="B22" s="239"/>
      <c r="C22" s="295"/>
      <c r="D22" s="240"/>
      <c r="E22" s="240"/>
      <c r="F22" s="241"/>
      <c r="G22" s="244"/>
      <c r="H22" s="245"/>
      <c r="I22" s="399"/>
      <c r="J22" s="400"/>
      <c r="K22" s="400"/>
      <c r="L22" s="400"/>
      <c r="M22" s="400"/>
      <c r="N22" s="400"/>
      <c r="O22" s="400"/>
      <c r="P22" s="400"/>
      <c r="Q22" s="401"/>
      <c r="R22" s="182" t="s">
        <v>49</v>
      </c>
      <c r="S22" s="233"/>
      <c r="T22" s="25"/>
      <c r="V22" s="137"/>
      <c r="W22" s="137"/>
      <c r="AA22" s="45"/>
      <c r="AB22" s="47">
        <f>IF($S$21=AB21,2,0)</f>
        <v>0</v>
      </c>
      <c r="AC22" s="54">
        <f>IF($S$21=AC21,1,0)</f>
        <v>0</v>
      </c>
      <c r="AD22" s="56">
        <f>IF($S$21=AD21,0,0)</f>
        <v>0</v>
      </c>
      <c r="AF22" s="47">
        <f>IF($S$21=AF21,2,0)</f>
        <v>0</v>
      </c>
      <c r="AG22" s="54">
        <f>IF($S$21=AG21,1,0)</f>
        <v>0</v>
      </c>
      <c r="AH22" s="56">
        <f>IF($S$21=AH21,0,0)</f>
        <v>0</v>
      </c>
      <c r="AJ22" s="47">
        <f>IF($S$21=AJ21,2,0)</f>
        <v>0</v>
      </c>
      <c r="AK22" s="56">
        <f>IF($S$21=AK21,0,0)</f>
        <v>0</v>
      </c>
      <c r="AM22" s="47">
        <f>IF($S$21=AM21,2,0)</f>
        <v>0</v>
      </c>
      <c r="AN22" s="56">
        <f>IF($S$21=AN21,0,0)</f>
        <v>0</v>
      </c>
      <c r="AQ22" s="71">
        <f>IF(Y21=1,SUM(AB22:AP22),0)</f>
        <v>0</v>
      </c>
    </row>
    <row r="23" spans="1:43" ht="45" customHeight="1" thickBot="1">
      <c r="A23" s="25"/>
      <c r="B23" s="239" t="s">
        <v>139</v>
      </c>
      <c r="C23" s="295"/>
      <c r="D23" s="240" t="s">
        <v>530</v>
      </c>
      <c r="E23" s="240"/>
      <c r="F23" s="241">
        <f>IF(AND(B23="○"),2,"-")</f>
        <v>2</v>
      </c>
      <c r="G23" s="242">
        <f>IF(AND(B23="○"),AQ24,"-")</f>
        <v>0</v>
      </c>
      <c r="H23" s="243"/>
      <c r="I23" s="396" t="s">
        <v>251</v>
      </c>
      <c r="J23" s="397"/>
      <c r="K23" s="397"/>
      <c r="L23" s="397"/>
      <c r="M23" s="397"/>
      <c r="N23" s="397"/>
      <c r="O23" s="397"/>
      <c r="P23" s="397"/>
      <c r="Q23" s="398"/>
      <c r="R23" s="181" t="s">
        <v>220</v>
      </c>
      <c r="S23" s="233"/>
      <c r="T23" s="25"/>
      <c r="V23" s="137"/>
      <c r="W23" s="137"/>
      <c r="X23" s="40">
        <f>IF(S23="",0,1)</f>
        <v>0</v>
      </c>
      <c r="Y23" s="41">
        <f>SUM(V23:X24)</f>
        <v>0</v>
      </c>
      <c r="Z23" s="42" t="s">
        <v>174</v>
      </c>
      <c r="AA23" s="45"/>
      <c r="AB23" s="48" t="s">
        <v>585</v>
      </c>
      <c r="AC23" s="58" t="s">
        <v>586</v>
      </c>
      <c r="AD23" s="63" t="s">
        <v>587</v>
      </c>
      <c r="AE23" s="122"/>
      <c r="AF23" s="48" t="s">
        <v>588</v>
      </c>
      <c r="AG23" s="124" t="s">
        <v>589</v>
      </c>
      <c r="AH23" s="63" t="s">
        <v>590</v>
      </c>
      <c r="AI23" s="67"/>
      <c r="AO23" s="67"/>
      <c r="AQ23" s="70" t="s">
        <v>22</v>
      </c>
    </row>
    <row r="24" spans="1:43" ht="45" customHeight="1" thickBot="1">
      <c r="A24" s="25"/>
      <c r="B24" s="239"/>
      <c r="C24" s="295"/>
      <c r="D24" s="240"/>
      <c r="E24" s="240"/>
      <c r="F24" s="241"/>
      <c r="G24" s="244"/>
      <c r="H24" s="245"/>
      <c r="I24" s="399"/>
      <c r="J24" s="400"/>
      <c r="K24" s="400"/>
      <c r="L24" s="400"/>
      <c r="M24" s="400"/>
      <c r="N24" s="400"/>
      <c r="O24" s="400"/>
      <c r="P24" s="400"/>
      <c r="Q24" s="401"/>
      <c r="R24" s="182" t="s">
        <v>49</v>
      </c>
      <c r="S24" s="233"/>
      <c r="T24" s="25"/>
      <c r="V24" s="137"/>
      <c r="W24" s="137"/>
      <c r="AA24" s="45"/>
      <c r="AB24" s="47">
        <f>IF($S$23=AB23,2,0)</f>
        <v>0</v>
      </c>
      <c r="AC24" s="54">
        <f>IF($S$23=AC23,1,0)</f>
        <v>0</v>
      </c>
      <c r="AD24" s="56">
        <f>IF($S$23=AD23,0,0)</f>
        <v>0</v>
      </c>
      <c r="AF24" s="47">
        <f>IF($S$23=AF23,2,0)</f>
        <v>0</v>
      </c>
      <c r="AG24" s="54">
        <f>IF($S$23=AG23,1,0)</f>
        <v>0</v>
      </c>
      <c r="AH24" s="56">
        <f>IF($S$23=AH23,0,0)</f>
        <v>0</v>
      </c>
      <c r="AQ24" s="71">
        <f>IF(Y23=1,SUM(AB24:AP24),0)</f>
        <v>0</v>
      </c>
    </row>
    <row r="25" spans="1:43" ht="45" customHeight="1" thickBot="1">
      <c r="A25" s="25"/>
      <c r="B25" s="239" t="s">
        <v>139</v>
      </c>
      <c r="C25" s="295"/>
      <c r="D25" s="240" t="s">
        <v>531</v>
      </c>
      <c r="E25" s="240"/>
      <c r="F25" s="241">
        <f>IF(AND(B25="○"),2,"-")</f>
        <v>2</v>
      </c>
      <c r="G25" s="242">
        <f>IF(AND(B25="○"),AQ26,"-")</f>
        <v>0</v>
      </c>
      <c r="H25" s="243"/>
      <c r="I25" s="396" t="s">
        <v>251</v>
      </c>
      <c r="J25" s="397"/>
      <c r="K25" s="397"/>
      <c r="L25" s="397"/>
      <c r="M25" s="397"/>
      <c r="N25" s="397"/>
      <c r="O25" s="397"/>
      <c r="P25" s="397"/>
      <c r="Q25" s="398"/>
      <c r="R25" s="181" t="s">
        <v>220</v>
      </c>
      <c r="S25" s="233"/>
      <c r="T25" s="25"/>
      <c r="V25" s="137"/>
      <c r="W25" s="137"/>
      <c r="X25" s="40">
        <f>IF(S25="",0,1)</f>
        <v>0</v>
      </c>
      <c r="Y25" s="41">
        <f>SUM(V25:X26)</f>
        <v>0</v>
      </c>
      <c r="Z25" s="42" t="s">
        <v>174</v>
      </c>
      <c r="AA25" s="45"/>
      <c r="AB25" s="121" t="s">
        <v>291</v>
      </c>
      <c r="AC25" s="58" t="s">
        <v>292</v>
      </c>
      <c r="AD25" s="63" t="s">
        <v>141</v>
      </c>
      <c r="AE25" s="122"/>
      <c r="AF25" s="123" t="s">
        <v>259</v>
      </c>
      <c r="AG25" s="63" t="s">
        <v>143</v>
      </c>
      <c r="AI25" s="67"/>
      <c r="AL25" s="67"/>
      <c r="AO25" s="67"/>
      <c r="AQ25" s="70" t="s">
        <v>22</v>
      </c>
    </row>
    <row r="26" spans="1:43" ht="45" customHeight="1" thickBot="1">
      <c r="A26" s="25"/>
      <c r="B26" s="239"/>
      <c r="C26" s="295"/>
      <c r="D26" s="240"/>
      <c r="E26" s="240"/>
      <c r="F26" s="241"/>
      <c r="G26" s="244"/>
      <c r="H26" s="245"/>
      <c r="I26" s="399"/>
      <c r="J26" s="400"/>
      <c r="K26" s="400"/>
      <c r="L26" s="400"/>
      <c r="M26" s="400"/>
      <c r="N26" s="400"/>
      <c r="O26" s="400"/>
      <c r="P26" s="400"/>
      <c r="Q26" s="401"/>
      <c r="R26" s="182" t="s">
        <v>49</v>
      </c>
      <c r="S26" s="233"/>
      <c r="T26" s="25"/>
      <c r="V26" s="137"/>
      <c r="W26" s="137"/>
      <c r="AA26" s="45"/>
      <c r="AB26" s="47">
        <f>IF($S$25=AB25,2,0)</f>
        <v>0</v>
      </c>
      <c r="AC26" s="54">
        <f>IF($S$25=AC25,1,0)</f>
        <v>0</v>
      </c>
      <c r="AD26" s="56">
        <f>IF($S$25=AD25,0,0)</f>
        <v>0</v>
      </c>
      <c r="AF26" s="47">
        <f>IF($S$25=AF25,2,0)</f>
        <v>0</v>
      </c>
      <c r="AG26" s="56">
        <f>IF($S$25=AG25,0,0)</f>
        <v>0</v>
      </c>
      <c r="AQ26" s="71">
        <f>IF(Y25=1,SUM(AB26:AP26),0)</f>
        <v>0</v>
      </c>
    </row>
    <row r="27" spans="1:43" ht="45" customHeight="1" thickBot="1">
      <c r="A27" s="25"/>
      <c r="B27" s="239" t="s">
        <v>139</v>
      </c>
      <c r="C27" s="295"/>
      <c r="D27" s="240" t="s">
        <v>532</v>
      </c>
      <c r="E27" s="240"/>
      <c r="F27" s="241">
        <f>IF(AND(B27="○"),1,"-")</f>
        <v>1</v>
      </c>
      <c r="G27" s="242">
        <f>IF(AND(B27="○"),AQ28,"-")</f>
        <v>0</v>
      </c>
      <c r="H27" s="243"/>
      <c r="I27" s="316" t="s">
        <v>487</v>
      </c>
      <c r="J27" s="316"/>
      <c r="K27" s="287"/>
      <c r="L27" s="287"/>
      <c r="M27" s="287"/>
      <c r="N27" s="287"/>
      <c r="O27" s="287"/>
      <c r="P27" s="287"/>
      <c r="Q27" s="287"/>
      <c r="R27" s="181" t="s">
        <v>220</v>
      </c>
      <c r="S27" s="233"/>
      <c r="T27" s="25"/>
      <c r="V27" s="40">
        <f>IF(K27="",0,1)</f>
        <v>0</v>
      </c>
      <c r="W27" s="137"/>
      <c r="X27" s="40">
        <f>IF(S27="",0,1)</f>
        <v>0</v>
      </c>
      <c r="Y27" s="41">
        <f>SUM(V27:X28)</f>
        <v>0</v>
      </c>
      <c r="Z27" s="42" t="s">
        <v>36</v>
      </c>
      <c r="AA27" s="45"/>
      <c r="AB27" s="121" t="s">
        <v>160</v>
      </c>
      <c r="AC27" s="58" t="s">
        <v>199</v>
      </c>
      <c r="AD27" s="63" t="s">
        <v>198</v>
      </c>
      <c r="AE27" s="67"/>
      <c r="AG27" s="68"/>
      <c r="AI27" s="67"/>
      <c r="AL27" s="67"/>
      <c r="AO27" s="67"/>
      <c r="AQ27" s="70" t="s">
        <v>22</v>
      </c>
    </row>
    <row r="28" spans="1:43" ht="45" customHeight="1" thickBot="1">
      <c r="A28" s="25"/>
      <c r="B28" s="239"/>
      <c r="C28" s="295"/>
      <c r="D28" s="240"/>
      <c r="E28" s="240"/>
      <c r="F28" s="241"/>
      <c r="G28" s="244"/>
      <c r="H28" s="245"/>
      <c r="I28" s="317" t="s">
        <v>426</v>
      </c>
      <c r="J28" s="317"/>
      <c r="K28" s="287"/>
      <c r="L28" s="287"/>
      <c r="M28" s="287"/>
      <c r="N28" s="287"/>
      <c r="O28" s="287"/>
      <c r="P28" s="287"/>
      <c r="Q28" s="287"/>
      <c r="R28" s="182" t="s">
        <v>49</v>
      </c>
      <c r="S28" s="233"/>
      <c r="T28" s="25"/>
      <c r="V28" s="40">
        <f>IF(K28="",0,1)</f>
        <v>0</v>
      </c>
      <c r="W28" s="138"/>
      <c r="AA28" s="45"/>
      <c r="AB28" s="47">
        <f>IF($S$27=AB27,1,0)</f>
        <v>0</v>
      </c>
      <c r="AC28" s="54">
        <f>IF($S$27=AC27,0.5,0)</f>
        <v>0</v>
      </c>
      <c r="AD28" s="56">
        <f>IF($S$27=AD27,0,0)</f>
        <v>0</v>
      </c>
      <c r="AG28" s="68"/>
      <c r="AQ28" s="71">
        <f>IF(Y27=3,SUM(AB28:AP28),0)</f>
        <v>0</v>
      </c>
    </row>
    <row r="29" spans="1:43" ht="45" customHeight="1" thickBot="1">
      <c r="A29" s="25"/>
      <c r="B29" s="319" t="s">
        <v>139</v>
      </c>
      <c r="C29" s="295"/>
      <c r="D29" s="387" t="s">
        <v>542</v>
      </c>
      <c r="E29" s="388"/>
      <c r="F29" s="281">
        <f>IF(AND(B29="○"),3,"-")</f>
        <v>3</v>
      </c>
      <c r="G29" s="242">
        <f>IF(AND(B29="○"),AQ31,"-")</f>
        <v>0</v>
      </c>
      <c r="H29" s="243"/>
      <c r="I29" s="393" t="s">
        <v>438</v>
      </c>
      <c r="J29" s="394"/>
      <c r="K29" s="394"/>
      <c r="L29" s="394"/>
      <c r="M29" s="394"/>
      <c r="N29" s="394"/>
      <c r="O29" s="394"/>
      <c r="P29" s="394"/>
      <c r="Q29" s="395"/>
      <c r="R29" s="265" t="s">
        <v>398</v>
      </c>
      <c r="S29" s="340"/>
      <c r="T29" s="25"/>
      <c r="AA29" s="45"/>
      <c r="AE29" s="67"/>
      <c r="AG29" s="68"/>
      <c r="AI29" s="67"/>
      <c r="AL29" s="67"/>
      <c r="AO29" s="67"/>
    </row>
    <row r="30" spans="1:43" ht="45" customHeight="1" thickBot="1">
      <c r="A30" s="25"/>
      <c r="B30" s="320"/>
      <c r="C30" s="295"/>
      <c r="D30" s="389"/>
      <c r="E30" s="390"/>
      <c r="F30" s="282"/>
      <c r="G30" s="284"/>
      <c r="H30" s="285"/>
      <c r="I30" s="384" t="s">
        <v>424</v>
      </c>
      <c r="J30" s="385"/>
      <c r="K30" s="287"/>
      <c r="L30" s="287"/>
      <c r="M30" s="287"/>
      <c r="N30" s="287"/>
      <c r="O30" s="287"/>
      <c r="P30" s="287"/>
      <c r="Q30" s="287"/>
      <c r="R30" s="306"/>
      <c r="S30" s="341"/>
      <c r="T30" s="25"/>
      <c r="V30" s="40">
        <f>IF(K30="",0,1)</f>
        <v>0</v>
      </c>
      <c r="W30" s="139"/>
      <c r="X30" s="140">
        <f>IF(S29="",0,1)</f>
        <v>0</v>
      </c>
      <c r="Y30" s="41">
        <f>SUM(V30:W33)</f>
        <v>0</v>
      </c>
      <c r="Z30" s="42" t="s">
        <v>427</v>
      </c>
      <c r="AA30" s="141">
        <f>COUNTIF(Y30:Y53,4)</f>
        <v>0</v>
      </c>
      <c r="AB30" s="121" t="s">
        <v>537</v>
      </c>
      <c r="AC30" s="58" t="s">
        <v>543</v>
      </c>
      <c r="AD30" s="58" t="s">
        <v>549</v>
      </c>
      <c r="AE30" s="58" t="s">
        <v>544</v>
      </c>
      <c r="AF30" s="58" t="s">
        <v>545</v>
      </c>
      <c r="AG30" s="63" t="s">
        <v>546</v>
      </c>
      <c r="AQ30" s="70" t="s">
        <v>22</v>
      </c>
    </row>
    <row r="31" spans="1:43" ht="45" customHeight="1" thickBot="1">
      <c r="A31" s="25"/>
      <c r="B31" s="320"/>
      <c r="C31" s="295"/>
      <c r="D31" s="389"/>
      <c r="E31" s="390"/>
      <c r="F31" s="282"/>
      <c r="G31" s="284"/>
      <c r="H31" s="285"/>
      <c r="I31" s="384" t="s">
        <v>397</v>
      </c>
      <c r="J31" s="385"/>
      <c r="K31" s="287"/>
      <c r="L31" s="287"/>
      <c r="M31" s="287"/>
      <c r="N31" s="287"/>
      <c r="O31" s="287"/>
      <c r="P31" s="287"/>
      <c r="Q31" s="287"/>
      <c r="R31" s="306"/>
      <c r="S31" s="341"/>
      <c r="T31" s="25"/>
      <c r="V31" s="40">
        <f>IF(K30="",0,1)</f>
        <v>0</v>
      </c>
      <c r="W31" s="139"/>
      <c r="AA31" s="45"/>
      <c r="AB31" s="47">
        <f>IF(AND($S$29=AB30,$AA$30&gt;=5),3,0)</f>
        <v>0</v>
      </c>
      <c r="AC31" s="54">
        <f>IF(AND($S$29=AC30,$AA$30&gt;=4),2.5,0)</f>
        <v>0</v>
      </c>
      <c r="AD31" s="54">
        <f>IF(AND($S$29=AD30,$AA$30&gt;=3),2,0)</f>
        <v>0</v>
      </c>
      <c r="AE31" s="54">
        <f>IF(AND($S$29=AE30,$AA$30&gt;=2),1.5,0)</f>
        <v>0</v>
      </c>
      <c r="AF31" s="54">
        <f>IF(AND($S$29=AF30,$AA$30&gt;=1),1,0)</f>
        <v>0</v>
      </c>
      <c r="AG31" s="56">
        <f>IF(AND($S$29=AG30,$AA$30&gt;=0),0,0)</f>
        <v>0</v>
      </c>
      <c r="AQ31" s="71">
        <f>IF(AND(AA30&gt;=0,AA30&lt;=5),SUM(AB31:AP31),0)</f>
        <v>0</v>
      </c>
    </row>
    <row r="32" spans="1:43" ht="45" customHeight="1">
      <c r="A32" s="25"/>
      <c r="B32" s="320"/>
      <c r="C32" s="295"/>
      <c r="D32" s="389"/>
      <c r="E32" s="390"/>
      <c r="F32" s="282"/>
      <c r="G32" s="284"/>
      <c r="H32" s="285"/>
      <c r="I32" s="316" t="s">
        <v>618</v>
      </c>
      <c r="J32" s="316"/>
      <c r="K32" s="370"/>
      <c r="L32" s="287"/>
      <c r="M32" s="287"/>
      <c r="N32" s="287"/>
      <c r="O32" s="287"/>
      <c r="P32" s="287"/>
      <c r="Q32" s="287"/>
      <c r="R32" s="306"/>
      <c r="S32" s="341"/>
      <c r="T32" s="25"/>
      <c r="V32" s="40">
        <f>IF(K32="",0,1)</f>
        <v>0</v>
      </c>
      <c r="W32" s="139"/>
      <c r="AA32" s="45"/>
      <c r="AB32" s="45"/>
      <c r="AC32" s="45"/>
      <c r="AD32" s="45"/>
      <c r="AE32" s="45"/>
      <c r="AG32" s="68"/>
    </row>
    <row r="33" spans="1:33" ht="45" customHeight="1">
      <c r="A33" s="25"/>
      <c r="B33" s="320"/>
      <c r="C33" s="295"/>
      <c r="D33" s="389"/>
      <c r="E33" s="390"/>
      <c r="F33" s="282"/>
      <c r="G33" s="284"/>
      <c r="H33" s="285"/>
      <c r="I33" s="267" t="s">
        <v>187</v>
      </c>
      <c r="J33" s="267"/>
      <c r="K33" s="287"/>
      <c r="L33" s="287"/>
      <c r="M33" s="287"/>
      <c r="N33" s="287"/>
      <c r="O33" s="287"/>
      <c r="P33" s="287"/>
      <c r="Q33" s="287"/>
      <c r="R33" s="306"/>
      <c r="S33" s="341"/>
      <c r="T33" s="25"/>
      <c r="V33" s="40">
        <f>IF(K33="",0,1)</f>
        <v>0</v>
      </c>
      <c r="W33" s="139"/>
      <c r="AA33" s="45"/>
      <c r="AB33" s="45"/>
      <c r="AC33" s="45"/>
      <c r="AD33" s="45"/>
      <c r="AE33" s="45"/>
      <c r="AG33" s="68"/>
    </row>
    <row r="34" spans="1:33" ht="45" customHeight="1" thickBot="1">
      <c r="A34" s="25"/>
      <c r="B34" s="320"/>
      <c r="C34" s="295"/>
      <c r="D34" s="389"/>
      <c r="E34" s="390"/>
      <c r="F34" s="282"/>
      <c r="G34" s="284"/>
      <c r="H34" s="285"/>
      <c r="I34" s="381" t="s">
        <v>439</v>
      </c>
      <c r="J34" s="382"/>
      <c r="K34" s="382"/>
      <c r="L34" s="382"/>
      <c r="M34" s="382"/>
      <c r="N34" s="382"/>
      <c r="O34" s="382"/>
      <c r="P34" s="382"/>
      <c r="Q34" s="383"/>
      <c r="R34" s="306"/>
      <c r="S34" s="341"/>
      <c r="T34" s="25"/>
      <c r="W34" s="114"/>
      <c r="AA34" s="45"/>
      <c r="AB34" s="45"/>
      <c r="AC34" s="45"/>
      <c r="AD34" s="45"/>
      <c r="AE34" s="45"/>
      <c r="AG34" s="68"/>
    </row>
    <row r="35" spans="1:33" ht="45" customHeight="1" thickBot="1">
      <c r="A35" s="25"/>
      <c r="B35" s="320"/>
      <c r="C35" s="295"/>
      <c r="D35" s="389"/>
      <c r="E35" s="390"/>
      <c r="F35" s="282"/>
      <c r="G35" s="284"/>
      <c r="H35" s="285"/>
      <c r="I35" s="384" t="s">
        <v>424</v>
      </c>
      <c r="J35" s="385"/>
      <c r="K35" s="386"/>
      <c r="L35" s="386"/>
      <c r="M35" s="386"/>
      <c r="N35" s="386"/>
      <c r="O35" s="386"/>
      <c r="P35" s="386"/>
      <c r="Q35" s="386"/>
      <c r="R35" s="306"/>
      <c r="S35" s="341"/>
      <c r="T35" s="25"/>
      <c r="V35" s="40">
        <f>IF(K35="",0,1)</f>
        <v>0</v>
      </c>
      <c r="W35" s="139"/>
      <c r="Y35" s="41">
        <f>SUM(V35:W38)</f>
        <v>0</v>
      </c>
      <c r="Z35" s="42" t="s">
        <v>427</v>
      </c>
      <c r="AA35" s="45"/>
      <c r="AB35" s="45"/>
      <c r="AC35" s="45"/>
      <c r="AD35" s="45"/>
      <c r="AE35" s="45"/>
      <c r="AG35" s="68"/>
    </row>
    <row r="36" spans="1:33" ht="45" customHeight="1">
      <c r="A36" s="25"/>
      <c r="B36" s="320"/>
      <c r="C36" s="295"/>
      <c r="D36" s="389"/>
      <c r="E36" s="390"/>
      <c r="F36" s="282"/>
      <c r="G36" s="284"/>
      <c r="H36" s="285"/>
      <c r="I36" s="384" t="s">
        <v>397</v>
      </c>
      <c r="J36" s="385"/>
      <c r="K36" s="287"/>
      <c r="L36" s="287"/>
      <c r="M36" s="287"/>
      <c r="N36" s="287"/>
      <c r="O36" s="287"/>
      <c r="P36" s="287"/>
      <c r="Q36" s="287"/>
      <c r="R36" s="306"/>
      <c r="S36" s="341"/>
      <c r="T36" s="25"/>
      <c r="V36" s="40">
        <f>IF(K36="",0,1)</f>
        <v>0</v>
      </c>
      <c r="W36" s="139"/>
      <c r="AA36" s="45"/>
      <c r="AB36" s="45"/>
      <c r="AC36" s="45"/>
      <c r="AD36" s="45"/>
      <c r="AE36" s="45"/>
      <c r="AG36" s="68"/>
    </row>
    <row r="37" spans="1:33" ht="45" customHeight="1">
      <c r="A37" s="25"/>
      <c r="B37" s="320"/>
      <c r="C37" s="295"/>
      <c r="D37" s="389"/>
      <c r="E37" s="390"/>
      <c r="F37" s="282"/>
      <c r="G37" s="284"/>
      <c r="H37" s="285"/>
      <c r="I37" s="316" t="s">
        <v>618</v>
      </c>
      <c r="J37" s="316"/>
      <c r="K37" s="370"/>
      <c r="L37" s="287"/>
      <c r="M37" s="287"/>
      <c r="N37" s="287"/>
      <c r="O37" s="287"/>
      <c r="P37" s="287"/>
      <c r="Q37" s="287"/>
      <c r="R37" s="306"/>
      <c r="S37" s="341"/>
      <c r="T37" s="25"/>
      <c r="V37" s="40">
        <f>IF(K37="",0,1)</f>
        <v>0</v>
      </c>
      <c r="W37" s="139"/>
      <c r="AA37" s="45"/>
      <c r="AB37" s="45"/>
      <c r="AC37" s="45"/>
      <c r="AD37" s="45"/>
      <c r="AE37" s="45"/>
      <c r="AG37" s="68"/>
    </row>
    <row r="38" spans="1:33" ht="45" customHeight="1">
      <c r="A38" s="25"/>
      <c r="B38" s="320"/>
      <c r="C38" s="295"/>
      <c r="D38" s="389"/>
      <c r="E38" s="390"/>
      <c r="F38" s="282"/>
      <c r="G38" s="284"/>
      <c r="H38" s="285"/>
      <c r="I38" s="267" t="s">
        <v>187</v>
      </c>
      <c r="J38" s="267"/>
      <c r="K38" s="287"/>
      <c r="L38" s="287"/>
      <c r="M38" s="287"/>
      <c r="N38" s="287"/>
      <c r="O38" s="287"/>
      <c r="P38" s="287"/>
      <c r="Q38" s="287"/>
      <c r="R38" s="306"/>
      <c r="S38" s="341"/>
      <c r="T38" s="25"/>
      <c r="V38" s="40">
        <f>IF(K38="",0,1)</f>
        <v>0</v>
      </c>
      <c r="W38" s="139"/>
      <c r="AA38" s="45"/>
      <c r="AB38" s="45"/>
      <c r="AC38" s="45"/>
      <c r="AD38" s="45"/>
      <c r="AE38" s="45"/>
      <c r="AG38" s="68"/>
    </row>
    <row r="39" spans="1:33" ht="45" customHeight="1" thickBot="1">
      <c r="A39" s="25"/>
      <c r="B39" s="320"/>
      <c r="C39" s="295"/>
      <c r="D39" s="389"/>
      <c r="E39" s="390"/>
      <c r="F39" s="282"/>
      <c r="G39" s="284"/>
      <c r="H39" s="285"/>
      <c r="I39" s="381" t="s">
        <v>440</v>
      </c>
      <c r="J39" s="382"/>
      <c r="K39" s="382"/>
      <c r="L39" s="382"/>
      <c r="M39" s="382"/>
      <c r="N39" s="382"/>
      <c r="O39" s="382"/>
      <c r="P39" s="382"/>
      <c r="Q39" s="383"/>
      <c r="R39" s="306"/>
      <c r="S39" s="341"/>
      <c r="T39" s="25"/>
      <c r="W39" s="114"/>
      <c r="AA39" s="45"/>
      <c r="AB39" s="45"/>
      <c r="AC39" s="45"/>
      <c r="AD39" s="45"/>
      <c r="AE39" s="45"/>
      <c r="AG39" s="68"/>
    </row>
    <row r="40" spans="1:33" ht="45" customHeight="1" thickBot="1">
      <c r="A40" s="25"/>
      <c r="B40" s="320"/>
      <c r="C40" s="295"/>
      <c r="D40" s="389"/>
      <c r="E40" s="390"/>
      <c r="F40" s="282"/>
      <c r="G40" s="284"/>
      <c r="H40" s="285"/>
      <c r="I40" s="384" t="s">
        <v>424</v>
      </c>
      <c r="J40" s="385"/>
      <c r="K40" s="386"/>
      <c r="L40" s="386"/>
      <c r="M40" s="386"/>
      <c r="N40" s="386"/>
      <c r="O40" s="386"/>
      <c r="P40" s="386"/>
      <c r="Q40" s="386"/>
      <c r="R40" s="306"/>
      <c r="S40" s="341"/>
      <c r="T40" s="25"/>
      <c r="V40" s="40">
        <f>IF(K40="",0,1)</f>
        <v>0</v>
      </c>
      <c r="W40" s="139"/>
      <c r="Y40" s="41">
        <f>SUM(V40:W43)</f>
        <v>0</v>
      </c>
      <c r="Z40" s="42" t="s">
        <v>427</v>
      </c>
      <c r="AA40" s="45"/>
      <c r="AB40" s="45"/>
      <c r="AC40" s="45"/>
      <c r="AD40" s="45"/>
      <c r="AE40" s="45"/>
      <c r="AG40" s="68"/>
    </row>
    <row r="41" spans="1:33" ht="45" customHeight="1">
      <c r="A41" s="25"/>
      <c r="B41" s="320"/>
      <c r="C41" s="295"/>
      <c r="D41" s="389"/>
      <c r="E41" s="390"/>
      <c r="F41" s="282"/>
      <c r="G41" s="284"/>
      <c r="H41" s="285"/>
      <c r="I41" s="384" t="s">
        <v>397</v>
      </c>
      <c r="J41" s="385"/>
      <c r="K41" s="287"/>
      <c r="L41" s="287"/>
      <c r="M41" s="287"/>
      <c r="N41" s="287"/>
      <c r="O41" s="287"/>
      <c r="P41" s="287"/>
      <c r="Q41" s="287"/>
      <c r="R41" s="306"/>
      <c r="S41" s="341"/>
      <c r="T41" s="25"/>
      <c r="V41" s="40">
        <f t="shared" ref="V41:V43" si="1">IF(K41="",0,1)</f>
        <v>0</v>
      </c>
      <c r="W41" s="139"/>
      <c r="AA41" s="45"/>
      <c r="AB41" s="45"/>
      <c r="AC41" s="45"/>
      <c r="AD41" s="45"/>
      <c r="AE41" s="45"/>
      <c r="AG41" s="68"/>
    </row>
    <row r="42" spans="1:33" ht="45" customHeight="1">
      <c r="A42" s="25"/>
      <c r="B42" s="320"/>
      <c r="C42" s="295"/>
      <c r="D42" s="389"/>
      <c r="E42" s="390"/>
      <c r="F42" s="282"/>
      <c r="G42" s="284"/>
      <c r="H42" s="285"/>
      <c r="I42" s="316" t="s">
        <v>618</v>
      </c>
      <c r="J42" s="316"/>
      <c r="K42" s="370"/>
      <c r="L42" s="287"/>
      <c r="M42" s="287"/>
      <c r="N42" s="287"/>
      <c r="O42" s="287"/>
      <c r="P42" s="287"/>
      <c r="Q42" s="287"/>
      <c r="R42" s="306"/>
      <c r="S42" s="341"/>
      <c r="T42" s="25"/>
      <c r="V42" s="40">
        <f t="shared" si="1"/>
        <v>0</v>
      </c>
      <c r="W42" s="139"/>
      <c r="AA42" s="45"/>
      <c r="AB42" s="45"/>
      <c r="AC42" s="45"/>
      <c r="AD42" s="45"/>
      <c r="AE42" s="45"/>
      <c r="AG42" s="68"/>
    </row>
    <row r="43" spans="1:33" ht="45" customHeight="1">
      <c r="A43" s="25"/>
      <c r="B43" s="320"/>
      <c r="C43" s="295"/>
      <c r="D43" s="389"/>
      <c r="E43" s="390"/>
      <c r="F43" s="282"/>
      <c r="G43" s="284"/>
      <c r="H43" s="285"/>
      <c r="I43" s="267" t="s">
        <v>187</v>
      </c>
      <c r="J43" s="267"/>
      <c r="K43" s="287"/>
      <c r="L43" s="287"/>
      <c r="M43" s="287"/>
      <c r="N43" s="287"/>
      <c r="O43" s="287"/>
      <c r="P43" s="287"/>
      <c r="Q43" s="287"/>
      <c r="R43" s="306"/>
      <c r="S43" s="341"/>
      <c r="T43" s="25"/>
      <c r="V43" s="40">
        <f t="shared" si="1"/>
        <v>0</v>
      </c>
      <c r="W43" s="139"/>
      <c r="AA43" s="45"/>
      <c r="AB43" s="45"/>
      <c r="AC43" s="45"/>
      <c r="AD43" s="45"/>
      <c r="AE43" s="45"/>
      <c r="AG43" s="68"/>
    </row>
    <row r="44" spans="1:33" ht="45" customHeight="1" thickBot="1">
      <c r="A44" s="25"/>
      <c r="B44" s="320"/>
      <c r="C44" s="295"/>
      <c r="D44" s="389"/>
      <c r="E44" s="390"/>
      <c r="F44" s="282"/>
      <c r="G44" s="284"/>
      <c r="H44" s="285"/>
      <c r="I44" s="381" t="s">
        <v>547</v>
      </c>
      <c r="J44" s="382"/>
      <c r="K44" s="382"/>
      <c r="L44" s="382"/>
      <c r="M44" s="382"/>
      <c r="N44" s="382"/>
      <c r="O44" s="382"/>
      <c r="P44" s="382"/>
      <c r="Q44" s="383"/>
      <c r="R44" s="306"/>
      <c r="S44" s="341"/>
      <c r="T44" s="25"/>
      <c r="W44" s="114"/>
      <c r="AA44" s="45"/>
      <c r="AB44" s="45"/>
      <c r="AC44" s="45"/>
      <c r="AD44" s="45"/>
      <c r="AE44" s="45"/>
      <c r="AG44" s="68"/>
    </row>
    <row r="45" spans="1:33" ht="45" customHeight="1" thickBot="1">
      <c r="A45" s="25"/>
      <c r="B45" s="320"/>
      <c r="C45" s="295"/>
      <c r="D45" s="389"/>
      <c r="E45" s="390"/>
      <c r="F45" s="282"/>
      <c r="G45" s="284"/>
      <c r="H45" s="285"/>
      <c r="I45" s="384" t="s">
        <v>424</v>
      </c>
      <c r="J45" s="385"/>
      <c r="K45" s="386"/>
      <c r="L45" s="386"/>
      <c r="M45" s="386"/>
      <c r="N45" s="386"/>
      <c r="O45" s="386"/>
      <c r="P45" s="386"/>
      <c r="Q45" s="386"/>
      <c r="R45" s="306"/>
      <c r="S45" s="341"/>
      <c r="T45" s="25"/>
      <c r="V45" s="40">
        <f>IF(K45="",0,1)</f>
        <v>0</v>
      </c>
      <c r="W45" s="139"/>
      <c r="Y45" s="41">
        <f>SUM(V45:W48)</f>
        <v>0</v>
      </c>
      <c r="Z45" s="42" t="s">
        <v>427</v>
      </c>
      <c r="AA45" s="45"/>
      <c r="AB45" s="45"/>
      <c r="AC45" s="45"/>
      <c r="AD45" s="45"/>
      <c r="AE45" s="45"/>
      <c r="AG45" s="68"/>
    </row>
    <row r="46" spans="1:33" ht="45" customHeight="1">
      <c r="A46" s="25"/>
      <c r="B46" s="320"/>
      <c r="C46" s="295"/>
      <c r="D46" s="389"/>
      <c r="E46" s="390"/>
      <c r="F46" s="282"/>
      <c r="G46" s="284"/>
      <c r="H46" s="285"/>
      <c r="I46" s="384" t="s">
        <v>397</v>
      </c>
      <c r="J46" s="385"/>
      <c r="K46" s="287"/>
      <c r="L46" s="287"/>
      <c r="M46" s="287"/>
      <c r="N46" s="287"/>
      <c r="O46" s="287"/>
      <c r="P46" s="287"/>
      <c r="Q46" s="287"/>
      <c r="R46" s="306"/>
      <c r="S46" s="341"/>
      <c r="T46" s="25"/>
      <c r="V46" s="40">
        <f>IF(K46="",0,1)</f>
        <v>0</v>
      </c>
      <c r="W46" s="139"/>
      <c r="AA46" s="45"/>
      <c r="AB46" s="45"/>
      <c r="AC46" s="45"/>
      <c r="AD46" s="45"/>
      <c r="AE46" s="45"/>
      <c r="AG46" s="68"/>
    </row>
    <row r="47" spans="1:33" ht="45" customHeight="1">
      <c r="A47" s="25"/>
      <c r="B47" s="320"/>
      <c r="C47" s="295"/>
      <c r="D47" s="389"/>
      <c r="E47" s="390"/>
      <c r="F47" s="282"/>
      <c r="G47" s="284"/>
      <c r="H47" s="285"/>
      <c r="I47" s="316" t="s">
        <v>618</v>
      </c>
      <c r="J47" s="316"/>
      <c r="K47" s="370"/>
      <c r="L47" s="287"/>
      <c r="M47" s="287"/>
      <c r="N47" s="287"/>
      <c r="O47" s="287"/>
      <c r="P47" s="287"/>
      <c r="Q47" s="287"/>
      <c r="R47" s="306"/>
      <c r="S47" s="341"/>
      <c r="T47" s="25"/>
      <c r="V47" s="40">
        <f>IF(K47="",0,1)</f>
        <v>0</v>
      </c>
      <c r="W47" s="139"/>
      <c r="AA47" s="45"/>
      <c r="AB47" s="45"/>
      <c r="AC47" s="45"/>
      <c r="AD47" s="45"/>
      <c r="AE47" s="45"/>
      <c r="AG47" s="68"/>
    </row>
    <row r="48" spans="1:33" ht="45" customHeight="1">
      <c r="A48" s="25"/>
      <c r="B48" s="320"/>
      <c r="C48" s="295"/>
      <c r="D48" s="389"/>
      <c r="E48" s="390"/>
      <c r="F48" s="282"/>
      <c r="G48" s="284"/>
      <c r="H48" s="285"/>
      <c r="I48" s="267" t="s">
        <v>187</v>
      </c>
      <c r="J48" s="267"/>
      <c r="K48" s="287"/>
      <c r="L48" s="287"/>
      <c r="M48" s="287"/>
      <c r="N48" s="287"/>
      <c r="O48" s="287"/>
      <c r="P48" s="287"/>
      <c r="Q48" s="287"/>
      <c r="R48" s="306"/>
      <c r="S48" s="341"/>
      <c r="T48" s="25"/>
      <c r="V48" s="40">
        <f>IF(K48="",0,1)</f>
        <v>0</v>
      </c>
      <c r="W48" s="139"/>
      <c r="AA48" s="45"/>
      <c r="AB48" s="45"/>
      <c r="AC48" s="45"/>
      <c r="AD48" s="45"/>
      <c r="AE48" s="45"/>
      <c r="AG48" s="68"/>
    </row>
    <row r="49" spans="1:43" ht="45" customHeight="1" thickBot="1">
      <c r="A49" s="25"/>
      <c r="B49" s="320"/>
      <c r="C49" s="295"/>
      <c r="D49" s="389"/>
      <c r="E49" s="390"/>
      <c r="F49" s="282"/>
      <c r="G49" s="284"/>
      <c r="H49" s="285"/>
      <c r="I49" s="381" t="s">
        <v>548</v>
      </c>
      <c r="J49" s="382"/>
      <c r="K49" s="382"/>
      <c r="L49" s="382"/>
      <c r="M49" s="382"/>
      <c r="N49" s="382"/>
      <c r="O49" s="382"/>
      <c r="P49" s="382"/>
      <c r="Q49" s="383"/>
      <c r="R49" s="306"/>
      <c r="S49" s="341"/>
      <c r="T49" s="25"/>
      <c r="W49" s="114"/>
      <c r="AA49" s="45"/>
      <c r="AB49" s="45"/>
      <c r="AC49" s="45"/>
      <c r="AD49" s="45"/>
      <c r="AE49" s="45"/>
      <c r="AG49" s="68"/>
    </row>
    <row r="50" spans="1:43" ht="45" customHeight="1" thickBot="1">
      <c r="A50" s="25"/>
      <c r="B50" s="320"/>
      <c r="C50" s="295"/>
      <c r="D50" s="389"/>
      <c r="E50" s="390"/>
      <c r="F50" s="282"/>
      <c r="G50" s="284"/>
      <c r="H50" s="285"/>
      <c r="I50" s="384" t="s">
        <v>424</v>
      </c>
      <c r="J50" s="385"/>
      <c r="K50" s="386"/>
      <c r="L50" s="386"/>
      <c r="M50" s="386"/>
      <c r="N50" s="386"/>
      <c r="O50" s="386"/>
      <c r="P50" s="386"/>
      <c r="Q50" s="386"/>
      <c r="R50" s="306"/>
      <c r="S50" s="341"/>
      <c r="T50" s="25"/>
      <c r="V50" s="40">
        <f t="shared" ref="V50:V53" si="2">IF(K50="",0,1)</f>
        <v>0</v>
      </c>
      <c r="W50" s="139"/>
      <c r="Y50" s="41">
        <f>SUM(V50:W53)</f>
        <v>0</v>
      </c>
      <c r="Z50" s="42" t="s">
        <v>427</v>
      </c>
      <c r="AA50" s="45"/>
      <c r="AB50" s="45"/>
      <c r="AC50" s="45"/>
      <c r="AD50" s="45"/>
      <c r="AE50" s="45"/>
      <c r="AG50" s="68"/>
    </row>
    <row r="51" spans="1:43" ht="45" customHeight="1">
      <c r="A51" s="25"/>
      <c r="B51" s="320"/>
      <c r="C51" s="295"/>
      <c r="D51" s="389"/>
      <c r="E51" s="390"/>
      <c r="F51" s="282"/>
      <c r="G51" s="284"/>
      <c r="H51" s="285"/>
      <c r="I51" s="384" t="s">
        <v>397</v>
      </c>
      <c r="J51" s="385"/>
      <c r="K51" s="287"/>
      <c r="L51" s="287"/>
      <c r="M51" s="287"/>
      <c r="N51" s="287"/>
      <c r="O51" s="287"/>
      <c r="P51" s="287"/>
      <c r="Q51" s="287"/>
      <c r="R51" s="306"/>
      <c r="S51" s="341"/>
      <c r="T51" s="25"/>
      <c r="V51" s="40">
        <f t="shared" si="2"/>
        <v>0</v>
      </c>
      <c r="W51" s="139"/>
      <c r="AA51" s="45"/>
      <c r="AB51" s="45"/>
      <c r="AC51" s="45"/>
      <c r="AD51" s="45"/>
      <c r="AE51" s="45"/>
      <c r="AG51" s="68"/>
    </row>
    <row r="52" spans="1:43" ht="45" customHeight="1">
      <c r="A52" s="25"/>
      <c r="B52" s="320"/>
      <c r="C52" s="295"/>
      <c r="D52" s="389"/>
      <c r="E52" s="390"/>
      <c r="F52" s="282"/>
      <c r="G52" s="284"/>
      <c r="H52" s="285"/>
      <c r="I52" s="316" t="s">
        <v>618</v>
      </c>
      <c r="J52" s="316"/>
      <c r="K52" s="370"/>
      <c r="L52" s="287"/>
      <c r="M52" s="287"/>
      <c r="N52" s="287"/>
      <c r="O52" s="287"/>
      <c r="P52" s="287"/>
      <c r="Q52" s="287"/>
      <c r="R52" s="306"/>
      <c r="S52" s="341"/>
      <c r="T52" s="25"/>
      <c r="V52" s="40">
        <f t="shared" si="2"/>
        <v>0</v>
      </c>
      <c r="W52" s="139"/>
      <c r="AA52" s="45"/>
      <c r="AB52" s="45"/>
      <c r="AC52" s="45"/>
      <c r="AD52" s="45"/>
      <c r="AE52" s="45"/>
      <c r="AG52" s="68"/>
    </row>
    <row r="53" spans="1:43" ht="45" customHeight="1" thickBot="1">
      <c r="A53" s="25"/>
      <c r="B53" s="321"/>
      <c r="C53" s="296"/>
      <c r="D53" s="391"/>
      <c r="E53" s="392"/>
      <c r="F53" s="283"/>
      <c r="G53" s="244"/>
      <c r="H53" s="245"/>
      <c r="I53" s="267" t="s">
        <v>187</v>
      </c>
      <c r="J53" s="267"/>
      <c r="K53" s="287"/>
      <c r="L53" s="287"/>
      <c r="M53" s="287"/>
      <c r="N53" s="287"/>
      <c r="O53" s="287"/>
      <c r="P53" s="287"/>
      <c r="Q53" s="287"/>
      <c r="R53" s="266"/>
      <c r="S53" s="342"/>
      <c r="T53" s="25"/>
      <c r="V53" s="40">
        <f t="shared" si="2"/>
        <v>0</v>
      </c>
      <c r="W53" s="139"/>
      <c r="AA53" s="45"/>
      <c r="AB53" s="45"/>
      <c r="AC53" s="45"/>
      <c r="AD53" s="45"/>
      <c r="AE53" s="45"/>
      <c r="AG53" s="68"/>
    </row>
    <row r="54" spans="1:43" ht="45" customHeight="1" thickBot="1">
      <c r="A54" s="25"/>
      <c r="B54" s="319" t="s">
        <v>139</v>
      </c>
      <c r="C54" s="294" t="s">
        <v>253</v>
      </c>
      <c r="D54" s="371" t="s">
        <v>550</v>
      </c>
      <c r="E54" s="240" t="s">
        <v>551</v>
      </c>
      <c r="F54" s="281">
        <f>IF(AND(B54="○"),4,"-")</f>
        <v>4</v>
      </c>
      <c r="G54" s="322">
        <f>SUM(H54:H62)</f>
        <v>0</v>
      </c>
      <c r="H54" s="365">
        <f>IF(AND(B54="○"),AQ55,"-")</f>
        <v>0</v>
      </c>
      <c r="I54" s="253" t="s">
        <v>277</v>
      </c>
      <c r="J54" s="255"/>
      <c r="K54" s="287"/>
      <c r="L54" s="287"/>
      <c r="M54" s="287"/>
      <c r="N54" s="287"/>
      <c r="O54" s="287"/>
      <c r="P54" s="287"/>
      <c r="Q54" s="287"/>
      <c r="R54" s="181" t="s">
        <v>220</v>
      </c>
      <c r="S54" s="233"/>
      <c r="T54" s="25"/>
      <c r="V54" s="40">
        <f>IF(K54="",0,1)</f>
        <v>0</v>
      </c>
      <c r="W54" s="137"/>
      <c r="X54" s="40">
        <f>IF(S54="",0,1)</f>
        <v>0</v>
      </c>
      <c r="Y54" s="41">
        <f>SUM(V54:X55)</f>
        <v>0</v>
      </c>
      <c r="Z54" s="42" t="s">
        <v>36</v>
      </c>
      <c r="AA54" s="45"/>
      <c r="AB54" s="48" t="s">
        <v>69</v>
      </c>
      <c r="AC54" s="58" t="s">
        <v>428</v>
      </c>
      <c r="AD54" s="63" t="s">
        <v>198</v>
      </c>
      <c r="AG54" s="68"/>
      <c r="AQ54" s="70" t="s">
        <v>22</v>
      </c>
    </row>
    <row r="55" spans="1:43" ht="45" customHeight="1" thickBot="1">
      <c r="A55" s="25"/>
      <c r="B55" s="320"/>
      <c r="C55" s="295"/>
      <c r="D55" s="372"/>
      <c r="E55" s="240"/>
      <c r="F55" s="282"/>
      <c r="G55" s="323"/>
      <c r="H55" s="365"/>
      <c r="I55" s="240" t="s">
        <v>223</v>
      </c>
      <c r="J55" s="240"/>
      <c r="K55" s="287"/>
      <c r="L55" s="287"/>
      <c r="M55" s="287"/>
      <c r="N55" s="287"/>
      <c r="O55" s="287"/>
      <c r="P55" s="287"/>
      <c r="Q55" s="287"/>
      <c r="R55" s="182" t="s">
        <v>49</v>
      </c>
      <c r="S55" s="233"/>
      <c r="T55" s="25"/>
      <c r="V55" s="40">
        <f>IF(K55="",0,1)</f>
        <v>0</v>
      </c>
      <c r="W55" s="137"/>
      <c r="AA55" s="45"/>
      <c r="AB55" s="47">
        <f>IF($S$54=AB54,1,0)</f>
        <v>0</v>
      </c>
      <c r="AC55" s="54">
        <f>IF($S$54=AC54,0.5,0)</f>
        <v>0</v>
      </c>
      <c r="AD55" s="56">
        <f>IF($S$54=AD54,0,0)</f>
        <v>0</v>
      </c>
      <c r="AG55" s="68"/>
      <c r="AQ55" s="71">
        <f>IF(Y54=3,SUM(AB55:AP55),0)</f>
        <v>0</v>
      </c>
    </row>
    <row r="56" spans="1:43" ht="45" customHeight="1" thickBot="1">
      <c r="A56" s="25"/>
      <c r="B56" s="320"/>
      <c r="C56" s="295"/>
      <c r="D56" s="372"/>
      <c r="E56" s="240" t="s">
        <v>552</v>
      </c>
      <c r="F56" s="282"/>
      <c r="G56" s="323"/>
      <c r="H56" s="365">
        <f>IF(AND(B54="○"),AQ57,"-")</f>
        <v>0</v>
      </c>
      <c r="I56" s="178" t="s">
        <v>1</v>
      </c>
      <c r="J56" s="178" t="s">
        <v>293</v>
      </c>
      <c r="K56" s="355" t="s">
        <v>55</v>
      </c>
      <c r="L56" s="356"/>
      <c r="M56" s="356"/>
      <c r="N56" s="356"/>
      <c r="O56" s="356"/>
      <c r="P56" s="356"/>
      <c r="Q56" s="357"/>
      <c r="R56" s="181" t="s">
        <v>220</v>
      </c>
      <c r="S56" s="233"/>
      <c r="V56" s="137"/>
      <c r="W56" s="137"/>
      <c r="X56" s="40">
        <f>IF(S56="",0,1)</f>
        <v>0</v>
      </c>
      <c r="AA56" s="43">
        <f>COUNTIF(Y57:Y58,3)</f>
        <v>0</v>
      </c>
      <c r="AB56" s="48" t="s">
        <v>479</v>
      </c>
      <c r="AC56" s="58" t="s">
        <v>480</v>
      </c>
      <c r="AD56" s="63" t="s">
        <v>76</v>
      </c>
      <c r="AG56" s="68"/>
      <c r="AQ56" s="70" t="s">
        <v>22</v>
      </c>
    </row>
    <row r="57" spans="1:43" ht="45" customHeight="1" thickBot="1">
      <c r="A57" s="25"/>
      <c r="B57" s="320"/>
      <c r="C57" s="295"/>
      <c r="D57" s="372"/>
      <c r="E57" s="240"/>
      <c r="F57" s="282"/>
      <c r="G57" s="323"/>
      <c r="H57" s="365"/>
      <c r="I57" s="188"/>
      <c r="J57" s="188"/>
      <c r="K57" s="367"/>
      <c r="L57" s="368"/>
      <c r="M57" s="368"/>
      <c r="N57" s="368"/>
      <c r="O57" s="368"/>
      <c r="P57" s="368"/>
      <c r="Q57" s="369"/>
      <c r="R57" s="183"/>
      <c r="S57" s="233"/>
      <c r="T57" s="25"/>
      <c r="V57" s="40">
        <f t="shared" ref="V57:X58" si="3">IF(I57="",0,1)</f>
        <v>0</v>
      </c>
      <c r="W57" s="40">
        <f t="shared" si="3"/>
        <v>0</v>
      </c>
      <c r="X57" s="40">
        <f t="shared" si="3"/>
        <v>0</v>
      </c>
      <c r="Y57" s="41">
        <f>SUM(V57:X57)</f>
        <v>0</v>
      </c>
      <c r="Z57" s="42" t="s">
        <v>36</v>
      </c>
      <c r="AA57" s="45"/>
      <c r="AB57" s="47">
        <f>IF(AND($S$56=AB56,$AA$56&gt;=2),1,0)</f>
        <v>0</v>
      </c>
      <c r="AC57" s="54">
        <f>IF(AND($S$56=AC56,$AA$56&gt;=1),0.5,0)</f>
        <v>0</v>
      </c>
      <c r="AD57" s="56">
        <f>IF(AND($S$56=AD56,$AA$56&gt;=0),0,0)</f>
        <v>0</v>
      </c>
      <c r="AG57" s="68"/>
      <c r="AQ57" s="71">
        <f>IF(AND(AA56&gt;=0,AA56&lt;=2),SUM(AB57:AP57),0)</f>
        <v>0</v>
      </c>
    </row>
    <row r="58" spans="1:43" ht="45" customHeight="1" thickBot="1">
      <c r="A58" s="25"/>
      <c r="B58" s="320"/>
      <c r="C58" s="295"/>
      <c r="D58" s="372"/>
      <c r="E58" s="240"/>
      <c r="F58" s="282"/>
      <c r="G58" s="323"/>
      <c r="H58" s="365"/>
      <c r="I58" s="188"/>
      <c r="J58" s="188"/>
      <c r="K58" s="367"/>
      <c r="L58" s="368"/>
      <c r="M58" s="368"/>
      <c r="N58" s="368"/>
      <c r="O58" s="368"/>
      <c r="P58" s="368"/>
      <c r="Q58" s="369"/>
      <c r="R58" s="182" t="s">
        <v>49</v>
      </c>
      <c r="S58" s="233"/>
      <c r="T58" s="25"/>
      <c r="V58" s="40">
        <f t="shared" si="3"/>
        <v>0</v>
      </c>
      <c r="W58" s="40">
        <f t="shared" si="3"/>
        <v>0</v>
      </c>
      <c r="X58" s="40">
        <f t="shared" si="3"/>
        <v>0</v>
      </c>
      <c r="Y58" s="41">
        <f>SUM(V58:X58)</f>
        <v>0</v>
      </c>
      <c r="Z58" s="42" t="s">
        <v>36</v>
      </c>
      <c r="AA58" s="45"/>
      <c r="AG58" s="68"/>
    </row>
    <row r="59" spans="1:43" ht="45" customHeight="1" thickBot="1">
      <c r="A59" s="25"/>
      <c r="B59" s="320"/>
      <c r="C59" s="295"/>
      <c r="D59" s="372"/>
      <c r="E59" s="278" t="s">
        <v>553</v>
      </c>
      <c r="F59" s="282"/>
      <c r="G59" s="323"/>
      <c r="H59" s="365">
        <f>IF(AND(B54="○"),AQ60,"-")</f>
        <v>0</v>
      </c>
      <c r="I59" s="240" t="s">
        <v>429</v>
      </c>
      <c r="J59" s="240"/>
      <c r="K59" s="366"/>
      <c r="L59" s="366"/>
      <c r="M59" s="366"/>
      <c r="N59" s="366"/>
      <c r="O59" s="366"/>
      <c r="P59" s="366"/>
      <c r="Q59" s="366"/>
      <c r="R59" s="181" t="s">
        <v>220</v>
      </c>
      <c r="S59" s="233"/>
      <c r="T59" s="25"/>
      <c r="V59" s="40">
        <f>IF(K59="",0,1)</f>
        <v>0</v>
      </c>
      <c r="W59" s="137"/>
      <c r="X59" s="40">
        <f>IF(S59="",0,1)</f>
        <v>0</v>
      </c>
      <c r="Y59" s="41">
        <f>SUM(V59:W59)</f>
        <v>0</v>
      </c>
      <c r="Z59" s="42" t="s">
        <v>174</v>
      </c>
      <c r="AA59" s="43">
        <f>COUNTIF(Y59:Y60,1)</f>
        <v>0</v>
      </c>
      <c r="AB59" s="48" t="s">
        <v>39</v>
      </c>
      <c r="AC59" s="58" t="s">
        <v>78</v>
      </c>
      <c r="AD59" s="63" t="s">
        <v>31</v>
      </c>
      <c r="AH59" s="68"/>
      <c r="AQ59" s="70" t="s">
        <v>22</v>
      </c>
    </row>
    <row r="60" spans="1:43" ht="45" customHeight="1" thickBot="1">
      <c r="A60" s="25"/>
      <c r="B60" s="320"/>
      <c r="C60" s="295"/>
      <c r="D60" s="372"/>
      <c r="E60" s="280"/>
      <c r="F60" s="282"/>
      <c r="G60" s="323"/>
      <c r="H60" s="365"/>
      <c r="I60" s="240"/>
      <c r="J60" s="240"/>
      <c r="K60" s="366"/>
      <c r="L60" s="366"/>
      <c r="M60" s="366"/>
      <c r="N60" s="366"/>
      <c r="O60" s="366"/>
      <c r="P60" s="366"/>
      <c r="Q60" s="366"/>
      <c r="R60" s="182" t="s">
        <v>49</v>
      </c>
      <c r="S60" s="233"/>
      <c r="T60" s="25"/>
      <c r="V60" s="40">
        <f>IF(K60="",0,1)</f>
        <v>0</v>
      </c>
      <c r="W60" s="138"/>
      <c r="Y60" s="41">
        <f>SUM(V60:W60)</f>
        <v>0</v>
      </c>
      <c r="Z60" s="42" t="s">
        <v>174</v>
      </c>
      <c r="AA60" s="45"/>
      <c r="AB60" s="47">
        <f>IF(AND($S$59=AB59,$AA$59&gt;=2),1,0)</f>
        <v>0</v>
      </c>
      <c r="AC60" s="54">
        <f>IF(AND($S$59=AC59,$AA$59&gt;=1),0.5,0)</f>
        <v>0</v>
      </c>
      <c r="AD60" s="56">
        <f>IF(AND($S$59=AD59,$AA$59&gt;=0),0,0)</f>
        <v>0</v>
      </c>
      <c r="AH60" s="68"/>
      <c r="AQ60" s="71">
        <f>IF(AND(AA59&gt;=0,AA59&lt;=2),SUM(AB60:AP60),0)</f>
        <v>0</v>
      </c>
    </row>
    <row r="61" spans="1:43" ht="45" customHeight="1" thickBot="1">
      <c r="A61" s="25"/>
      <c r="B61" s="320"/>
      <c r="C61" s="295"/>
      <c r="D61" s="372"/>
      <c r="E61" s="278" t="s">
        <v>554</v>
      </c>
      <c r="F61" s="282"/>
      <c r="G61" s="323"/>
      <c r="H61" s="365">
        <f>IF(AND(B54="○"),AQ62,"-")</f>
        <v>0</v>
      </c>
      <c r="I61" s="374" t="s">
        <v>488</v>
      </c>
      <c r="J61" s="313"/>
      <c r="K61" s="313"/>
      <c r="L61" s="313"/>
      <c r="M61" s="313"/>
      <c r="N61" s="313"/>
      <c r="O61" s="313"/>
      <c r="P61" s="313"/>
      <c r="Q61" s="314"/>
      <c r="R61" s="181" t="s">
        <v>220</v>
      </c>
      <c r="S61" s="307"/>
      <c r="T61" s="25"/>
      <c r="V61" s="143"/>
      <c r="W61" s="137"/>
      <c r="X61" s="40">
        <f>IF(S61="",0,1)</f>
        <v>0</v>
      </c>
      <c r="Y61" s="41">
        <f>SUM(V61:X62)</f>
        <v>0</v>
      </c>
      <c r="Z61" s="42" t="s">
        <v>174</v>
      </c>
      <c r="AA61" s="45"/>
      <c r="AB61" s="48" t="s">
        <v>27</v>
      </c>
      <c r="AC61" s="63" t="s">
        <v>14</v>
      </c>
      <c r="AQ61" s="70" t="s">
        <v>22</v>
      </c>
    </row>
    <row r="62" spans="1:43" ht="45" customHeight="1" thickBot="1">
      <c r="A62" s="25"/>
      <c r="B62" s="321"/>
      <c r="C62" s="295"/>
      <c r="D62" s="373"/>
      <c r="E62" s="280"/>
      <c r="F62" s="283"/>
      <c r="G62" s="324"/>
      <c r="H62" s="365"/>
      <c r="I62" s="375"/>
      <c r="J62" s="376"/>
      <c r="K62" s="376"/>
      <c r="L62" s="376"/>
      <c r="M62" s="376"/>
      <c r="N62" s="376"/>
      <c r="O62" s="376"/>
      <c r="P62" s="376"/>
      <c r="Q62" s="377"/>
      <c r="R62" s="182" t="s">
        <v>49</v>
      </c>
      <c r="S62" s="361"/>
      <c r="T62" s="25"/>
      <c r="V62" s="143"/>
      <c r="W62" s="143"/>
      <c r="AA62" s="45"/>
      <c r="AB62" s="47">
        <f>IF($S$61=AB61,1,0)</f>
        <v>0</v>
      </c>
      <c r="AC62" s="56">
        <f>IF($S$61=AC61,0,0)</f>
        <v>0</v>
      </c>
      <c r="AD62" s="62"/>
      <c r="AQ62" s="72">
        <f>IF(Y61=1,SUM(AB62:AP62),0)</f>
        <v>0</v>
      </c>
    </row>
    <row r="63" spans="1:43" ht="45" customHeight="1" thickBot="1">
      <c r="A63" s="25"/>
      <c r="B63" s="177" t="s">
        <v>139</v>
      </c>
      <c r="C63" s="295"/>
      <c r="D63" s="267" t="s">
        <v>555</v>
      </c>
      <c r="E63" s="267"/>
      <c r="F63" s="281">
        <f>IF(COUNTIF(B63:B65,"○")&gt;=1,COUNTIF(B63:B65,"○"),"-")</f>
        <v>3</v>
      </c>
      <c r="G63" s="362">
        <f>SUM(H63:H65)</f>
        <v>0</v>
      </c>
      <c r="H63" s="207">
        <f>IF(AND(B63="○"),SUM(AQ63),"-")</f>
        <v>0</v>
      </c>
      <c r="I63" s="316" t="s">
        <v>489</v>
      </c>
      <c r="J63" s="316"/>
      <c r="K63" s="316"/>
      <c r="L63" s="316"/>
      <c r="M63" s="316"/>
      <c r="N63" s="316"/>
      <c r="O63" s="316"/>
      <c r="P63" s="316"/>
      <c r="Q63" s="316"/>
      <c r="R63" s="185" t="s">
        <v>147</v>
      </c>
      <c r="S63" s="176"/>
      <c r="T63" s="25"/>
      <c r="V63" s="137"/>
      <c r="W63" s="137"/>
      <c r="X63" s="40">
        <f>IF(S63="",0,1)</f>
        <v>0</v>
      </c>
      <c r="Y63" s="41">
        <f>SUM(V63:X63)</f>
        <v>0</v>
      </c>
      <c r="Z63" s="42" t="s">
        <v>174</v>
      </c>
      <c r="AB63" s="48" t="s">
        <v>82</v>
      </c>
      <c r="AC63" s="58" t="s">
        <v>83</v>
      </c>
      <c r="AD63" s="63" t="s">
        <v>87</v>
      </c>
      <c r="AE63" s="48" t="s">
        <v>88</v>
      </c>
      <c r="AF63" s="58" t="s">
        <v>85</v>
      </c>
      <c r="AG63" s="58" t="s">
        <v>274</v>
      </c>
      <c r="AH63" s="63" t="s">
        <v>273</v>
      </c>
      <c r="AI63" s="48" t="s">
        <v>368</v>
      </c>
      <c r="AJ63" s="58" t="s">
        <v>401</v>
      </c>
      <c r="AK63" s="63" t="s">
        <v>87</v>
      </c>
      <c r="AP63" s="346" t="s">
        <v>22</v>
      </c>
      <c r="AQ63" s="73">
        <f>IF(Y63=1,SUM(AB64:AD64),0)</f>
        <v>0</v>
      </c>
    </row>
    <row r="64" spans="1:43" ht="45" customHeight="1" thickBot="1">
      <c r="A64" s="25"/>
      <c r="B64" s="177" t="s">
        <v>139</v>
      </c>
      <c r="C64" s="295"/>
      <c r="D64" s="267"/>
      <c r="E64" s="267"/>
      <c r="F64" s="282"/>
      <c r="G64" s="363"/>
      <c r="H64" s="207">
        <f>IF(AND(B64="○"),SUM(AQ64),"-")</f>
        <v>0</v>
      </c>
      <c r="I64" s="316" t="s">
        <v>490</v>
      </c>
      <c r="J64" s="316"/>
      <c r="K64" s="316"/>
      <c r="L64" s="316"/>
      <c r="M64" s="316"/>
      <c r="N64" s="316"/>
      <c r="O64" s="316"/>
      <c r="P64" s="316"/>
      <c r="Q64" s="316"/>
      <c r="R64" s="185" t="s">
        <v>147</v>
      </c>
      <c r="S64" s="145"/>
      <c r="T64" s="25"/>
      <c r="V64" s="137"/>
      <c r="W64" s="137"/>
      <c r="X64" s="40">
        <f>IF(S64="",0,1)</f>
        <v>0</v>
      </c>
      <c r="Y64" s="41">
        <f>SUM(V64:X64)</f>
        <v>0</v>
      </c>
      <c r="Z64" s="42" t="s">
        <v>174</v>
      </c>
      <c r="AB64" s="47">
        <f>IF($S$63=AB63,1,0)</f>
        <v>0</v>
      </c>
      <c r="AC64" s="54">
        <f>IF($S$63=AC63,0.5,0)</f>
        <v>0</v>
      </c>
      <c r="AD64" s="56">
        <f>IF($S$63=AD63,0,0)</f>
        <v>0</v>
      </c>
      <c r="AE64" s="47">
        <f>IF($S$64=AE63,1,0)</f>
        <v>0</v>
      </c>
      <c r="AF64" s="69">
        <f>IF($S$64=AF63,0.75,0)</f>
        <v>0</v>
      </c>
      <c r="AG64" s="54">
        <f>IF($S$64=AG63,0.5,0)</f>
        <v>0</v>
      </c>
      <c r="AH64" s="56">
        <f>IF($S$64=AH63,0,0)</f>
        <v>0</v>
      </c>
      <c r="AI64" s="47">
        <f>IF($S$65=AI63,1,0)</f>
        <v>0</v>
      </c>
      <c r="AJ64" s="54">
        <f>IF($S$65=AJ63,0.5,0)</f>
        <v>0</v>
      </c>
      <c r="AK64" s="56">
        <f>IF($S$65=AK63,0,0)</f>
        <v>0</v>
      </c>
      <c r="AP64" s="347"/>
      <c r="AQ64" s="74">
        <f>IF(Y64=1,SUM(AE64:AH64),0)</f>
        <v>0</v>
      </c>
    </row>
    <row r="65" spans="1:43" ht="45" customHeight="1" thickBot="1">
      <c r="A65" s="25"/>
      <c r="B65" s="177" t="s">
        <v>139</v>
      </c>
      <c r="C65" s="295"/>
      <c r="D65" s="267"/>
      <c r="E65" s="267"/>
      <c r="F65" s="283"/>
      <c r="G65" s="364"/>
      <c r="H65" s="207">
        <f>IF(AND(B65="○"),SUM(AQ65),"-")</f>
        <v>0</v>
      </c>
      <c r="I65" s="316" t="s">
        <v>491</v>
      </c>
      <c r="J65" s="316"/>
      <c r="K65" s="316"/>
      <c r="L65" s="316"/>
      <c r="M65" s="316"/>
      <c r="N65" s="316"/>
      <c r="O65" s="316"/>
      <c r="P65" s="316"/>
      <c r="Q65" s="316"/>
      <c r="R65" s="185" t="s">
        <v>147</v>
      </c>
      <c r="S65" s="146"/>
      <c r="T65" s="25"/>
      <c r="V65" s="137"/>
      <c r="W65" s="137"/>
      <c r="X65" s="40">
        <f>IF(S65="",0,1)</f>
        <v>0</v>
      </c>
      <c r="Y65" s="41">
        <f>SUM(V65:X65)</f>
        <v>0</v>
      </c>
      <c r="Z65" s="42" t="s">
        <v>174</v>
      </c>
      <c r="AC65" s="57"/>
      <c r="AD65" s="57"/>
      <c r="AP65" s="348"/>
      <c r="AQ65" s="75">
        <f>IF(Y65=1,SUM(AI64:AM64),0)</f>
        <v>0</v>
      </c>
    </row>
    <row r="66" spans="1:43" ht="45" customHeight="1" thickBot="1">
      <c r="A66" s="25"/>
      <c r="B66" s="319" t="s">
        <v>139</v>
      </c>
      <c r="C66" s="295"/>
      <c r="D66" s="349" t="s">
        <v>556</v>
      </c>
      <c r="E66" s="350"/>
      <c r="F66" s="281">
        <f>IF(AND(B66="○"),2.5,"-")</f>
        <v>2.5</v>
      </c>
      <c r="G66" s="322">
        <f>SUM(H66:H73)</f>
        <v>0</v>
      </c>
      <c r="H66" s="243">
        <f>IF(AND(B66="○"),AQ67,"-")</f>
        <v>0</v>
      </c>
      <c r="I66" s="36" t="s">
        <v>119</v>
      </c>
      <c r="J66" s="190" t="s">
        <v>120</v>
      </c>
      <c r="K66" s="355" t="s">
        <v>121</v>
      </c>
      <c r="L66" s="356"/>
      <c r="M66" s="357"/>
      <c r="N66" s="358" t="s">
        <v>128</v>
      </c>
      <c r="O66" s="359"/>
      <c r="P66" s="359"/>
      <c r="Q66" s="360"/>
      <c r="R66" s="265" t="s">
        <v>147</v>
      </c>
      <c r="S66" s="340"/>
      <c r="T66" s="25"/>
      <c r="V66" s="137"/>
      <c r="W66" s="137"/>
      <c r="X66" s="40">
        <f>IF(S66="",0,1)</f>
        <v>0</v>
      </c>
      <c r="Y66" s="41">
        <f>SUM(V66:X68)</f>
        <v>0</v>
      </c>
      <c r="Z66" s="42" t="s">
        <v>122</v>
      </c>
      <c r="AA66" s="45"/>
      <c r="AB66" s="48" t="s">
        <v>123</v>
      </c>
      <c r="AC66" s="58" t="s">
        <v>46</v>
      </c>
      <c r="AD66" s="63" t="s">
        <v>124</v>
      </c>
      <c r="AE66" s="48" t="s">
        <v>125</v>
      </c>
      <c r="AF66" s="58" t="s">
        <v>126</v>
      </c>
      <c r="AG66" s="63" t="s">
        <v>90</v>
      </c>
      <c r="AH66" s="48"/>
      <c r="AI66" s="63"/>
      <c r="AQ66" s="70" t="s">
        <v>22</v>
      </c>
    </row>
    <row r="67" spans="1:43" ht="45" customHeight="1" thickBot="1">
      <c r="A67" s="25"/>
      <c r="B67" s="320"/>
      <c r="C67" s="295"/>
      <c r="D67" s="351"/>
      <c r="E67" s="352"/>
      <c r="F67" s="282"/>
      <c r="G67" s="323"/>
      <c r="H67" s="285"/>
      <c r="I67" s="188"/>
      <c r="J67" s="147"/>
      <c r="K67" s="343"/>
      <c r="L67" s="344"/>
      <c r="M67" s="345"/>
      <c r="N67" s="328" t="e">
        <f>ROUND(J67/K67,0)</f>
        <v>#DIV/0!</v>
      </c>
      <c r="O67" s="329"/>
      <c r="P67" s="329"/>
      <c r="Q67" s="330"/>
      <c r="R67" s="306"/>
      <c r="S67" s="341"/>
      <c r="T67" s="25"/>
      <c r="V67" s="40">
        <f>IF(I67="",0,1)</f>
        <v>0</v>
      </c>
      <c r="W67" s="40">
        <f t="shared" ref="V67:X68" si="4">IF(J67="",0,1)</f>
        <v>0</v>
      </c>
      <c r="X67" s="40">
        <f t="shared" si="4"/>
        <v>0</v>
      </c>
      <c r="Z67" s="44"/>
      <c r="AA67" s="45"/>
      <c r="AB67" s="47">
        <f>IF($S$66=AB66,2,0)</f>
        <v>0</v>
      </c>
      <c r="AC67" s="54">
        <f>IF($S$66=AC66,1,0)</f>
        <v>0</v>
      </c>
      <c r="AD67" s="56">
        <f>IF($S$66=AD66,0,0)</f>
        <v>0</v>
      </c>
      <c r="AE67" s="47">
        <f>IF($S$66=AE66,2,0)</f>
        <v>0</v>
      </c>
      <c r="AF67" s="54">
        <f>IF($S$66=AF66,1,0)</f>
        <v>0</v>
      </c>
      <c r="AG67" s="56">
        <f>IF($S$66=AG66,0,0)</f>
        <v>0</v>
      </c>
      <c r="AH67" s="47"/>
      <c r="AI67" s="56"/>
      <c r="AQ67" s="71">
        <f>IF(Y66=7,SUM(AB67:AP67),0)</f>
        <v>0</v>
      </c>
    </row>
    <row r="68" spans="1:43" ht="45" customHeight="1" thickBot="1">
      <c r="A68" s="25"/>
      <c r="B68" s="320"/>
      <c r="C68" s="295"/>
      <c r="D68" s="351"/>
      <c r="E68" s="352"/>
      <c r="F68" s="282"/>
      <c r="G68" s="323"/>
      <c r="H68" s="285"/>
      <c r="I68" s="188"/>
      <c r="J68" s="147"/>
      <c r="K68" s="343"/>
      <c r="L68" s="344"/>
      <c r="M68" s="345"/>
      <c r="N68" s="328" t="e">
        <f>ROUND(J68/K68,0)</f>
        <v>#DIV/0!</v>
      </c>
      <c r="O68" s="329"/>
      <c r="P68" s="329"/>
      <c r="Q68" s="330"/>
      <c r="R68" s="306"/>
      <c r="S68" s="341"/>
      <c r="T68" s="25"/>
      <c r="V68" s="40">
        <f t="shared" si="4"/>
        <v>0</v>
      </c>
      <c r="W68" s="40">
        <f t="shared" si="4"/>
        <v>0</v>
      </c>
      <c r="X68" s="40">
        <f>IF(K68="",0,1)</f>
        <v>0</v>
      </c>
      <c r="Z68" s="44"/>
      <c r="AA68" s="45"/>
      <c r="AG68" s="68"/>
    </row>
    <row r="69" spans="1:43" ht="45" customHeight="1" thickBot="1">
      <c r="A69" s="25"/>
      <c r="B69" s="320"/>
      <c r="C69" s="295"/>
      <c r="D69" s="351"/>
      <c r="E69" s="352"/>
      <c r="F69" s="282"/>
      <c r="G69" s="323"/>
      <c r="H69" s="245"/>
      <c r="I69" s="358" t="s">
        <v>56</v>
      </c>
      <c r="J69" s="359"/>
      <c r="K69" s="359"/>
      <c r="L69" s="359"/>
      <c r="M69" s="360"/>
      <c r="N69" s="378" t="e">
        <f>ROUND((((N68-N67)/N67)*100),2)</f>
        <v>#DIV/0!</v>
      </c>
      <c r="O69" s="379"/>
      <c r="P69" s="379"/>
      <c r="Q69" s="380"/>
      <c r="R69" s="306"/>
      <c r="S69" s="341"/>
      <c r="T69" s="25"/>
      <c r="V69" s="137"/>
      <c r="W69" s="137"/>
      <c r="X69" s="205"/>
      <c r="Y69" s="206"/>
      <c r="Z69" s="42"/>
      <c r="AB69" s="48" t="s">
        <v>573</v>
      </c>
      <c r="AC69" s="63" t="s">
        <v>574</v>
      </c>
      <c r="AD69" s="204"/>
      <c r="AE69" s="201"/>
      <c r="AF69" s="201"/>
      <c r="AG69" s="202"/>
      <c r="AH69" s="201"/>
      <c r="AI69" s="201"/>
      <c r="AP69" s="198" t="s">
        <v>22</v>
      </c>
      <c r="AQ69" s="164">
        <f>IF(Y70=4,SUM(AB70:AC70),0)</f>
        <v>0</v>
      </c>
    </row>
    <row r="70" spans="1:43" ht="45" customHeight="1" thickBot="1">
      <c r="A70" s="25"/>
      <c r="B70" s="320"/>
      <c r="C70" s="295"/>
      <c r="D70" s="351"/>
      <c r="E70" s="352"/>
      <c r="F70" s="282"/>
      <c r="G70" s="323"/>
      <c r="H70" s="243">
        <f>IF(AND(B66="○"),AQ69,"-")</f>
        <v>0</v>
      </c>
      <c r="I70" s="36" t="s">
        <v>576</v>
      </c>
      <c r="J70" s="190" t="s">
        <v>120</v>
      </c>
      <c r="K70" s="355" t="s">
        <v>121</v>
      </c>
      <c r="L70" s="356"/>
      <c r="M70" s="357"/>
      <c r="N70" s="358" t="s">
        <v>128</v>
      </c>
      <c r="O70" s="359"/>
      <c r="P70" s="359"/>
      <c r="Q70" s="360"/>
      <c r="R70" s="306"/>
      <c r="S70" s="341"/>
      <c r="T70" s="25"/>
      <c r="V70" s="137"/>
      <c r="W70" s="137"/>
      <c r="X70" s="140">
        <f>IF(S66="",0,1)</f>
        <v>0</v>
      </c>
      <c r="Y70" s="41">
        <f>SUM(V70:X71)</f>
        <v>1</v>
      </c>
      <c r="Z70" s="42" t="s">
        <v>427</v>
      </c>
      <c r="AA70" s="45"/>
      <c r="AB70" s="47">
        <f>IF($S$66=AB69,2,0)</f>
        <v>0</v>
      </c>
      <c r="AC70" s="56">
        <f>IF($S$66=AC69,0,0)</f>
        <v>0</v>
      </c>
      <c r="AD70" s="203"/>
      <c r="AE70" s="201"/>
      <c r="AF70" s="201"/>
      <c r="AG70" s="201"/>
      <c r="AQ70" s="196"/>
    </row>
    <row r="71" spans="1:43" ht="45" customHeight="1" thickBot="1">
      <c r="A71" s="25"/>
      <c r="B71" s="320"/>
      <c r="C71" s="295"/>
      <c r="D71" s="351"/>
      <c r="E71" s="352"/>
      <c r="F71" s="282"/>
      <c r="G71" s="323"/>
      <c r="H71" s="285"/>
      <c r="I71" s="195" t="s">
        <v>578</v>
      </c>
      <c r="J71" s="147"/>
      <c r="K71" s="343"/>
      <c r="L71" s="344"/>
      <c r="M71" s="345"/>
      <c r="N71" s="328" t="e">
        <f>ROUND(J71/K71,0)</f>
        <v>#DIV/0!</v>
      </c>
      <c r="O71" s="329"/>
      <c r="P71" s="329"/>
      <c r="Q71" s="330"/>
      <c r="R71" s="306"/>
      <c r="S71" s="341"/>
      <c r="T71" s="25"/>
      <c r="V71" s="40">
        <f>IF(I71="",0,1)</f>
        <v>1</v>
      </c>
      <c r="W71" s="40">
        <f>IF(J71="",0,1)</f>
        <v>0</v>
      </c>
      <c r="X71" s="40">
        <f>IF(K71="",0,1)</f>
        <v>0</v>
      </c>
      <c r="Z71" s="44"/>
      <c r="AA71" s="45"/>
      <c r="AB71" s="194"/>
      <c r="AC71" s="194"/>
      <c r="AD71" s="200"/>
      <c r="AE71" s="200"/>
      <c r="AF71" s="200"/>
      <c r="AG71" s="200"/>
      <c r="AQ71" s="197"/>
    </row>
    <row r="72" spans="1:43" ht="45" customHeight="1" thickBot="1">
      <c r="A72" s="25"/>
      <c r="B72" s="320"/>
      <c r="C72" s="295"/>
      <c r="D72" s="351"/>
      <c r="E72" s="352"/>
      <c r="F72" s="282"/>
      <c r="G72" s="323"/>
      <c r="H72" s="245"/>
      <c r="I72" s="331" t="s">
        <v>575</v>
      </c>
      <c r="J72" s="332"/>
      <c r="K72" s="332"/>
      <c r="L72" s="332"/>
      <c r="M72" s="333"/>
      <c r="N72" s="334">
        <v>5652500</v>
      </c>
      <c r="O72" s="335"/>
      <c r="P72" s="335"/>
      <c r="Q72" s="336"/>
      <c r="R72" s="266"/>
      <c r="S72" s="342"/>
      <c r="T72" s="25"/>
      <c r="V72" s="137"/>
      <c r="W72" s="137"/>
      <c r="X72" s="40">
        <f>IF(S73="",0,1)</f>
        <v>0</v>
      </c>
      <c r="Y72" s="41">
        <f>SUM(V72:X72)</f>
        <v>0</v>
      </c>
      <c r="Z72" s="42" t="s">
        <v>617</v>
      </c>
      <c r="AB72" s="199" t="s">
        <v>395</v>
      </c>
      <c r="AC72" s="63" t="s">
        <v>396</v>
      </c>
      <c r="AD72" s="202"/>
      <c r="AE72" s="201"/>
      <c r="AF72" s="201"/>
      <c r="AG72" s="202"/>
      <c r="AH72" s="201"/>
      <c r="AI72" s="201"/>
      <c r="AP72" s="189" t="s">
        <v>22</v>
      </c>
      <c r="AQ72" s="164">
        <f>IF(X72=1,SUM(AB73:AC73),0)</f>
        <v>0</v>
      </c>
    </row>
    <row r="73" spans="1:43" ht="45" customHeight="1" thickBot="1">
      <c r="A73" s="25"/>
      <c r="B73" s="321"/>
      <c r="C73" s="295"/>
      <c r="D73" s="353"/>
      <c r="E73" s="354"/>
      <c r="F73" s="283"/>
      <c r="G73" s="324"/>
      <c r="H73" s="222">
        <f>IF(AND(B66="○"),SUM(AQ72),"-")</f>
        <v>0</v>
      </c>
      <c r="I73" s="267" t="s">
        <v>391</v>
      </c>
      <c r="J73" s="267"/>
      <c r="K73" s="267"/>
      <c r="L73" s="267"/>
      <c r="M73" s="267"/>
      <c r="N73" s="267"/>
      <c r="O73" s="267"/>
      <c r="P73" s="267"/>
      <c r="Q73" s="267"/>
      <c r="R73" s="185" t="s">
        <v>147</v>
      </c>
      <c r="S73" s="176"/>
      <c r="T73" s="25"/>
      <c r="V73" s="137"/>
      <c r="W73" s="137"/>
      <c r="X73" s="191"/>
      <c r="Y73" s="192"/>
      <c r="Z73" s="42"/>
      <c r="AB73" s="47">
        <f>IF($S$73=AB72,0.5,0)</f>
        <v>0</v>
      </c>
      <c r="AC73" s="56">
        <f>IF($S$73=AC72,0,0)</f>
        <v>0</v>
      </c>
      <c r="AD73" s="120"/>
      <c r="AE73" s="201"/>
      <c r="AF73" s="201"/>
      <c r="AG73" s="120"/>
      <c r="AH73" s="201"/>
      <c r="AI73" s="201"/>
      <c r="AP73" s="193"/>
      <c r="AQ73" s="164"/>
    </row>
    <row r="74" spans="1:43" ht="45" customHeight="1" thickBot="1">
      <c r="A74" s="25"/>
      <c r="B74" s="239" t="s">
        <v>139</v>
      </c>
      <c r="C74" s="295"/>
      <c r="D74" s="240" t="s">
        <v>557</v>
      </c>
      <c r="E74" s="240"/>
      <c r="F74" s="241">
        <f>IF(AND(B74="○"),2,"-")</f>
        <v>2</v>
      </c>
      <c r="G74" s="242">
        <f>IF(AND(B74="○"),AQ75,"-")</f>
        <v>0</v>
      </c>
      <c r="H74" s="243"/>
      <c r="I74" s="186" t="s">
        <v>263</v>
      </c>
      <c r="J74" s="337" t="s">
        <v>104</v>
      </c>
      <c r="K74" s="338"/>
      <c r="L74" s="338"/>
      <c r="M74" s="338"/>
      <c r="N74" s="338"/>
      <c r="O74" s="338"/>
      <c r="P74" s="338"/>
      <c r="Q74" s="339"/>
      <c r="R74" s="181" t="s">
        <v>220</v>
      </c>
      <c r="S74" s="233"/>
      <c r="T74" s="25"/>
      <c r="V74" s="137"/>
      <c r="W74" s="137"/>
      <c r="X74" s="40">
        <f>IF(S74="",0,1)</f>
        <v>0</v>
      </c>
      <c r="Y74" s="41">
        <f>SUM(V74:X75)</f>
        <v>0</v>
      </c>
      <c r="Z74" s="42" t="s">
        <v>392</v>
      </c>
      <c r="AA74" s="45"/>
      <c r="AB74" s="49" t="s">
        <v>262</v>
      </c>
      <c r="AC74" s="59" t="s">
        <v>239</v>
      </c>
      <c r="AD74" s="64" t="s">
        <v>29</v>
      </c>
      <c r="AG74" s="68"/>
      <c r="AQ74" s="70" t="s">
        <v>22</v>
      </c>
    </row>
    <row r="75" spans="1:43" ht="45" customHeight="1" thickBot="1">
      <c r="A75" s="25"/>
      <c r="B75" s="239"/>
      <c r="C75" s="295"/>
      <c r="D75" s="240"/>
      <c r="E75" s="240"/>
      <c r="F75" s="241"/>
      <c r="G75" s="244"/>
      <c r="H75" s="245"/>
      <c r="I75" s="149"/>
      <c r="J75" s="325"/>
      <c r="K75" s="326"/>
      <c r="L75" s="326"/>
      <c r="M75" s="326"/>
      <c r="N75" s="326"/>
      <c r="O75" s="326"/>
      <c r="P75" s="326"/>
      <c r="Q75" s="327"/>
      <c r="R75" s="182" t="s">
        <v>49</v>
      </c>
      <c r="S75" s="233"/>
      <c r="T75" s="25"/>
      <c r="V75" s="40">
        <f>IF(I75="",0,1)</f>
        <v>0</v>
      </c>
      <c r="W75" s="40">
        <f>IF(J75="",0,1)</f>
        <v>0</v>
      </c>
      <c r="AA75" s="45"/>
      <c r="AB75" s="47">
        <f>IF($S$74=AB74,2,0)</f>
        <v>0</v>
      </c>
      <c r="AC75" s="54">
        <f>IF($S$74=AC74,1,0)</f>
        <v>0</v>
      </c>
      <c r="AD75" s="56">
        <f>IF($S$74=AD74,0,0)</f>
        <v>0</v>
      </c>
      <c r="AG75" s="68"/>
      <c r="AQ75" s="71">
        <f>IF(Y74=3,SUM(AB75:AP75),0)</f>
        <v>0</v>
      </c>
    </row>
    <row r="76" spans="1:43" ht="45" customHeight="1" thickBot="1">
      <c r="A76" s="25"/>
      <c r="B76" s="239" t="s">
        <v>139</v>
      </c>
      <c r="C76" s="295"/>
      <c r="D76" s="240" t="s">
        <v>558</v>
      </c>
      <c r="E76" s="240"/>
      <c r="F76" s="241">
        <f>IF(AND(B76="○"),2,"-")</f>
        <v>2</v>
      </c>
      <c r="G76" s="242">
        <f>IF(AND(B76="○"),AQ77,"-")</f>
        <v>0</v>
      </c>
      <c r="H76" s="243"/>
      <c r="I76" s="317" t="s">
        <v>245</v>
      </c>
      <c r="J76" s="317"/>
      <c r="K76" s="317"/>
      <c r="L76" s="317"/>
      <c r="M76" s="317"/>
      <c r="N76" s="317"/>
      <c r="O76" s="317"/>
      <c r="P76" s="317"/>
      <c r="Q76" s="317"/>
      <c r="R76" s="181" t="s">
        <v>220</v>
      </c>
      <c r="S76" s="233"/>
      <c r="T76" s="25"/>
      <c r="V76" s="137"/>
      <c r="W76" s="137"/>
      <c r="X76" s="40">
        <f>IF(S76="",0,1)</f>
        <v>0</v>
      </c>
      <c r="Y76" s="41">
        <f>SUM(V76:X77)</f>
        <v>0</v>
      </c>
      <c r="Z76" s="42" t="s">
        <v>174</v>
      </c>
      <c r="AA76" s="45"/>
      <c r="AB76" s="49" t="s">
        <v>246</v>
      </c>
      <c r="AC76" s="59" t="s">
        <v>184</v>
      </c>
      <c r="AD76" s="64" t="s">
        <v>189</v>
      </c>
      <c r="AQ76" s="70" t="s">
        <v>22</v>
      </c>
    </row>
    <row r="77" spans="1:43" ht="45" customHeight="1" thickBot="1">
      <c r="A77" s="25"/>
      <c r="B77" s="239"/>
      <c r="C77" s="295"/>
      <c r="D77" s="240"/>
      <c r="E77" s="240"/>
      <c r="F77" s="241"/>
      <c r="G77" s="244"/>
      <c r="H77" s="245"/>
      <c r="I77" s="317"/>
      <c r="J77" s="317"/>
      <c r="K77" s="317"/>
      <c r="L77" s="317"/>
      <c r="M77" s="317"/>
      <c r="N77" s="317"/>
      <c r="O77" s="317"/>
      <c r="P77" s="317"/>
      <c r="Q77" s="317"/>
      <c r="R77" s="182" t="s">
        <v>49</v>
      </c>
      <c r="S77" s="233"/>
      <c r="T77" s="25"/>
      <c r="V77" s="137"/>
      <c r="W77" s="137"/>
      <c r="AA77" s="45"/>
      <c r="AB77" s="47">
        <f>IF($S$76=AB76,2,0)</f>
        <v>0</v>
      </c>
      <c r="AC77" s="54">
        <f>IF($S$76=AC76,1,0)</f>
        <v>0</v>
      </c>
      <c r="AD77" s="56">
        <f>IF($S$76=AD76,0,0)</f>
        <v>0</v>
      </c>
      <c r="AH77" s="40"/>
      <c r="AI77" s="41"/>
      <c r="AJ77" s="42" t="s">
        <v>392</v>
      </c>
      <c r="AL77" s="48"/>
      <c r="AM77" s="63"/>
      <c r="AQ77" s="71">
        <f>IF(Y76=1,SUM(AB77:AD77),0)</f>
        <v>0</v>
      </c>
    </row>
    <row r="78" spans="1:43" ht="45" customHeight="1" thickBot="1">
      <c r="A78" s="25"/>
      <c r="B78" s="239" t="s">
        <v>139</v>
      </c>
      <c r="C78" s="295"/>
      <c r="D78" s="240" t="s">
        <v>559</v>
      </c>
      <c r="E78" s="240"/>
      <c r="F78" s="241">
        <f>IF(AND(B78="○"),2,"-")</f>
        <v>2</v>
      </c>
      <c r="G78" s="242">
        <f>IF(AND(B78="○"),AQ79,"-")</f>
        <v>0</v>
      </c>
      <c r="H78" s="243"/>
      <c r="I78" s="317" t="s">
        <v>60</v>
      </c>
      <c r="J78" s="317"/>
      <c r="K78" s="317"/>
      <c r="L78" s="317"/>
      <c r="M78" s="317"/>
      <c r="N78" s="317"/>
      <c r="O78" s="317"/>
      <c r="P78" s="317"/>
      <c r="Q78" s="317"/>
      <c r="R78" s="181" t="s">
        <v>220</v>
      </c>
      <c r="S78" s="233"/>
      <c r="T78" s="25"/>
      <c r="V78" s="137"/>
      <c r="W78" s="137"/>
      <c r="X78" s="40">
        <f>IF(S78="",0,1)</f>
        <v>0</v>
      </c>
      <c r="Y78" s="41">
        <f>SUM(V78:X79)</f>
        <v>0</v>
      </c>
      <c r="Z78" s="42" t="s">
        <v>174</v>
      </c>
      <c r="AA78" s="45"/>
      <c r="AB78" s="49" t="s">
        <v>63</v>
      </c>
      <c r="AC78" s="59" t="s">
        <v>243</v>
      </c>
      <c r="AD78" s="64" t="s">
        <v>190</v>
      </c>
      <c r="AH78" s="40"/>
      <c r="AK78" s="45"/>
      <c r="AL78" s="47"/>
      <c r="AM78" s="56"/>
      <c r="AQ78" s="70" t="s">
        <v>22</v>
      </c>
    </row>
    <row r="79" spans="1:43" ht="45" customHeight="1" thickBot="1">
      <c r="A79" s="25"/>
      <c r="B79" s="239"/>
      <c r="C79" s="295"/>
      <c r="D79" s="240"/>
      <c r="E79" s="240"/>
      <c r="F79" s="241"/>
      <c r="G79" s="244"/>
      <c r="H79" s="245"/>
      <c r="I79" s="317"/>
      <c r="J79" s="317"/>
      <c r="K79" s="317"/>
      <c r="L79" s="317"/>
      <c r="M79" s="317"/>
      <c r="N79" s="317"/>
      <c r="O79" s="317"/>
      <c r="P79" s="317"/>
      <c r="Q79" s="317"/>
      <c r="R79" s="182" t="s">
        <v>49</v>
      </c>
      <c r="S79" s="233"/>
      <c r="T79" s="25"/>
      <c r="V79" s="137"/>
      <c r="W79" s="137"/>
      <c r="AA79" s="45"/>
      <c r="AB79" s="47">
        <f>IF($S$78=AB78,2,0)</f>
        <v>0</v>
      </c>
      <c r="AC79" s="54">
        <f>IF($S$78=AC78,1,0)</f>
        <v>0</v>
      </c>
      <c r="AD79" s="56">
        <f>IF($S$78=AD78,0,0)</f>
        <v>0</v>
      </c>
      <c r="AH79" s="40"/>
      <c r="AK79" s="45"/>
      <c r="AQ79" s="71">
        <f>IF(Y78=1,SUM(AB79:AP79),0)</f>
        <v>0</v>
      </c>
    </row>
    <row r="80" spans="1:43" ht="45" customHeight="1" thickBot="1">
      <c r="A80" s="25"/>
      <c r="B80" s="239" t="s">
        <v>139</v>
      </c>
      <c r="C80" s="295"/>
      <c r="D80" s="267" t="s">
        <v>560</v>
      </c>
      <c r="E80" s="267"/>
      <c r="F80" s="241">
        <f>IF(AND(B80="○"),2,"-")</f>
        <v>2</v>
      </c>
      <c r="G80" s="242">
        <f>IF(AND(B80="○"),AQ81,"-")</f>
        <v>0</v>
      </c>
      <c r="H80" s="243"/>
      <c r="I80" s="316" t="s">
        <v>510</v>
      </c>
      <c r="J80" s="316"/>
      <c r="K80" s="316"/>
      <c r="L80" s="316"/>
      <c r="M80" s="316"/>
      <c r="N80" s="316"/>
      <c r="O80" s="316"/>
      <c r="P80" s="316"/>
      <c r="Q80" s="316"/>
      <c r="R80" s="181" t="s">
        <v>220</v>
      </c>
      <c r="S80" s="233"/>
      <c r="T80" s="25"/>
      <c r="V80" s="137"/>
      <c r="W80" s="137"/>
      <c r="X80" s="40">
        <f>IF(S80="",0,1)</f>
        <v>0</v>
      </c>
      <c r="Y80" s="41">
        <f>SUM(V80:X81)</f>
        <v>0</v>
      </c>
      <c r="Z80" s="42" t="s">
        <v>174</v>
      </c>
      <c r="AA80" s="45"/>
      <c r="AB80" s="125" t="s">
        <v>431</v>
      </c>
      <c r="AC80" s="126" t="s">
        <v>434</v>
      </c>
      <c r="AD80" s="127" t="s">
        <v>433</v>
      </c>
      <c r="AQ80" s="70" t="s">
        <v>22</v>
      </c>
    </row>
    <row r="81" spans="1:43" ht="45" customHeight="1" thickBot="1">
      <c r="A81" s="25"/>
      <c r="B81" s="239"/>
      <c r="C81" s="295"/>
      <c r="D81" s="267"/>
      <c r="E81" s="267"/>
      <c r="F81" s="241"/>
      <c r="G81" s="244"/>
      <c r="H81" s="245"/>
      <c r="I81" s="316"/>
      <c r="J81" s="316"/>
      <c r="K81" s="316"/>
      <c r="L81" s="316"/>
      <c r="M81" s="316"/>
      <c r="N81" s="316"/>
      <c r="O81" s="316"/>
      <c r="P81" s="316"/>
      <c r="Q81" s="316"/>
      <c r="R81" s="182" t="s">
        <v>49</v>
      </c>
      <c r="S81" s="233"/>
      <c r="T81" s="25"/>
      <c r="V81" s="137"/>
      <c r="W81" s="137"/>
      <c r="AA81" s="45"/>
      <c r="AB81" s="47">
        <f>IF($S$80=AB80,2,0)</f>
        <v>0</v>
      </c>
      <c r="AC81" s="54">
        <f>IF($S$80=AC80,1,0)</f>
        <v>0</v>
      </c>
      <c r="AD81" s="56">
        <f>IF($S$80=AD80,0,0)</f>
        <v>0</v>
      </c>
      <c r="AQ81" s="71">
        <f>IF(Y80=1,SUM(AB81:AP81),0)</f>
        <v>0</v>
      </c>
    </row>
    <row r="82" spans="1:43" ht="45" customHeight="1" thickBot="1">
      <c r="A82" s="25"/>
      <c r="B82" s="239" t="s">
        <v>139</v>
      </c>
      <c r="C82" s="295"/>
      <c r="D82" s="240" t="s">
        <v>561</v>
      </c>
      <c r="E82" s="240"/>
      <c r="F82" s="241">
        <f>IF(AND(B82="○"),1,"-")</f>
        <v>1</v>
      </c>
      <c r="G82" s="242">
        <f>IF(AND(B82="○"),AQ83,"-")</f>
        <v>0</v>
      </c>
      <c r="H82" s="243"/>
      <c r="I82" s="318" t="s">
        <v>435</v>
      </c>
      <c r="J82" s="318"/>
      <c r="K82" s="287"/>
      <c r="L82" s="287"/>
      <c r="M82" s="287"/>
      <c r="N82" s="287"/>
      <c r="O82" s="287"/>
      <c r="P82" s="287"/>
      <c r="Q82" s="287"/>
      <c r="R82" s="265" t="s">
        <v>147</v>
      </c>
      <c r="S82" s="233"/>
      <c r="T82" s="25"/>
      <c r="V82" s="40">
        <f>IF(K82="",0,1)</f>
        <v>0</v>
      </c>
      <c r="W82" s="137"/>
      <c r="X82" s="40">
        <f>IF(S82="",0,1)</f>
        <v>0</v>
      </c>
      <c r="Y82" s="41">
        <f>SUM(V82:X84)</f>
        <v>0</v>
      </c>
      <c r="Z82" s="42" t="s">
        <v>40</v>
      </c>
      <c r="AA82" s="45"/>
      <c r="AB82" s="49" t="s">
        <v>12</v>
      </c>
      <c r="AC82" s="59" t="s">
        <v>176</v>
      </c>
      <c r="AD82" s="64" t="s">
        <v>204</v>
      </c>
      <c r="AH82" s="68"/>
      <c r="AQ82" s="70" t="s">
        <v>22</v>
      </c>
    </row>
    <row r="83" spans="1:43" ht="45" customHeight="1" thickBot="1">
      <c r="A83" s="25"/>
      <c r="B83" s="239"/>
      <c r="C83" s="295"/>
      <c r="D83" s="240"/>
      <c r="E83" s="240"/>
      <c r="F83" s="241"/>
      <c r="G83" s="284"/>
      <c r="H83" s="285"/>
      <c r="I83" s="288" t="s">
        <v>492</v>
      </c>
      <c r="J83" s="289"/>
      <c r="K83" s="290"/>
      <c r="L83" s="237"/>
      <c r="M83" s="238"/>
      <c r="N83" s="190" t="s">
        <v>193</v>
      </c>
      <c r="O83" s="290"/>
      <c r="P83" s="237"/>
      <c r="Q83" s="238"/>
      <c r="R83" s="306"/>
      <c r="S83" s="233"/>
      <c r="T83" s="25"/>
      <c r="V83" s="40">
        <f>IF(K83="",0,1)</f>
        <v>0</v>
      </c>
      <c r="W83" s="40">
        <f>IF(O83="",0,1)</f>
        <v>0</v>
      </c>
      <c r="AA83" s="45"/>
      <c r="AB83" s="47">
        <f>IF($S$82=AB82,1,0)</f>
        <v>0</v>
      </c>
      <c r="AC83" s="54">
        <f>IF($S$82=AC82,0.5,0)</f>
        <v>0</v>
      </c>
      <c r="AD83" s="56">
        <f>IF($S$82=AD82,0,0)</f>
        <v>0</v>
      </c>
      <c r="AG83" s="68"/>
      <c r="AH83" s="68"/>
      <c r="AQ83" s="71">
        <f>IF(Y82=5,SUM(AB83:AP83),0)</f>
        <v>0</v>
      </c>
    </row>
    <row r="84" spans="1:43" ht="45" customHeight="1" thickBot="1">
      <c r="A84" s="25"/>
      <c r="B84" s="239"/>
      <c r="C84" s="295"/>
      <c r="D84" s="240"/>
      <c r="E84" s="240"/>
      <c r="F84" s="241"/>
      <c r="G84" s="244"/>
      <c r="H84" s="245"/>
      <c r="I84" s="240" t="s">
        <v>45</v>
      </c>
      <c r="J84" s="240"/>
      <c r="K84" s="287"/>
      <c r="L84" s="287"/>
      <c r="M84" s="287"/>
      <c r="N84" s="287"/>
      <c r="O84" s="287"/>
      <c r="P84" s="287"/>
      <c r="Q84" s="287"/>
      <c r="R84" s="266"/>
      <c r="S84" s="233"/>
      <c r="T84" s="25"/>
      <c r="V84" s="40">
        <f>IF(K84="",0,1)</f>
        <v>0</v>
      </c>
      <c r="W84" s="138"/>
      <c r="AA84" s="45"/>
      <c r="AG84" s="68"/>
      <c r="AH84" s="68"/>
    </row>
    <row r="85" spans="1:43" ht="45" customHeight="1" thickBot="1">
      <c r="A85" s="25"/>
      <c r="B85" s="239" t="s">
        <v>139</v>
      </c>
      <c r="C85" s="295"/>
      <c r="D85" s="240" t="s">
        <v>562</v>
      </c>
      <c r="E85" s="240"/>
      <c r="F85" s="241">
        <f>IF(AND(B85="○"),0,"-")</f>
        <v>0</v>
      </c>
      <c r="G85" s="242">
        <f>IF(AND(B85="○"),AQ86,"-")</f>
        <v>-2</v>
      </c>
      <c r="H85" s="243"/>
      <c r="I85" s="304" t="s">
        <v>483</v>
      </c>
      <c r="J85" s="304"/>
      <c r="K85" s="304" t="s">
        <v>436</v>
      </c>
      <c r="L85" s="305"/>
      <c r="M85" s="305"/>
      <c r="N85" s="305"/>
      <c r="O85" s="305"/>
      <c r="P85" s="305"/>
      <c r="Q85" s="305"/>
      <c r="R85" s="181" t="s">
        <v>220</v>
      </c>
      <c r="S85" s="233"/>
      <c r="T85" s="25"/>
      <c r="V85" s="137"/>
      <c r="W85" s="137"/>
      <c r="X85" s="40">
        <f>IF(S85="",0,1)</f>
        <v>0</v>
      </c>
      <c r="Y85" s="41">
        <f>SUM(V85:X86)</f>
        <v>0</v>
      </c>
      <c r="Z85" s="42" t="s">
        <v>443</v>
      </c>
      <c r="AA85" s="45"/>
      <c r="AB85" s="48" t="s">
        <v>91</v>
      </c>
      <c r="AC85" s="58" t="s">
        <v>92</v>
      </c>
      <c r="AD85" s="63" t="s">
        <v>80</v>
      </c>
      <c r="AG85" s="68"/>
      <c r="AQ85" s="70" t="s">
        <v>22</v>
      </c>
    </row>
    <row r="86" spans="1:43" ht="45" customHeight="1" thickBot="1">
      <c r="A86" s="25"/>
      <c r="B86" s="239"/>
      <c r="C86" s="296"/>
      <c r="D86" s="240"/>
      <c r="E86" s="240"/>
      <c r="F86" s="241"/>
      <c r="G86" s="244"/>
      <c r="H86" s="245"/>
      <c r="I86" s="292"/>
      <c r="J86" s="292"/>
      <c r="K86" s="293" t="s">
        <v>596</v>
      </c>
      <c r="L86" s="293"/>
      <c r="M86" s="293"/>
      <c r="N86" s="293"/>
      <c r="O86" s="293"/>
      <c r="P86" s="293"/>
      <c r="Q86" s="293"/>
      <c r="R86" s="182" t="s">
        <v>49</v>
      </c>
      <c r="S86" s="233"/>
      <c r="T86" s="25"/>
      <c r="V86" s="40">
        <f>IF(I86="",0,1)</f>
        <v>0</v>
      </c>
      <c r="W86" s="137"/>
      <c r="AA86" s="45"/>
      <c r="AB86" s="47">
        <f>IF($S$85=AB85,0,0)</f>
        <v>0</v>
      </c>
      <c r="AC86" s="54">
        <f>IF($S$85=AC85,-1,0)</f>
        <v>0</v>
      </c>
      <c r="AD86" s="56">
        <f>IF($S$85=AD85,-2,0)</f>
        <v>0</v>
      </c>
      <c r="AG86" s="68"/>
      <c r="AQ86" s="71">
        <f>IF(Y85=2,SUM(AB86:AP86),-2)</f>
        <v>-2</v>
      </c>
    </row>
    <row r="87" spans="1:43" ht="45" customHeight="1" thickBot="1">
      <c r="A87" s="25"/>
      <c r="B87" s="239" t="s">
        <v>139</v>
      </c>
      <c r="C87" s="294" t="s">
        <v>51</v>
      </c>
      <c r="D87" s="253" t="s">
        <v>563</v>
      </c>
      <c r="E87" s="255"/>
      <c r="F87" s="241">
        <f>IF(AND(B87="○"),2,"-")</f>
        <v>2</v>
      </c>
      <c r="G87" s="297">
        <f>IF(AND(B87="○"),AQ88,"-")</f>
        <v>0</v>
      </c>
      <c r="H87" s="298"/>
      <c r="I87" s="179" t="s">
        <v>130</v>
      </c>
      <c r="J87" s="184" t="s">
        <v>129</v>
      </c>
      <c r="K87" s="301" t="s">
        <v>133</v>
      </c>
      <c r="L87" s="302"/>
      <c r="M87" s="303"/>
      <c r="N87" s="142" t="s">
        <v>437</v>
      </c>
      <c r="O87" s="301" t="s">
        <v>299</v>
      </c>
      <c r="P87" s="302"/>
      <c r="Q87" s="303"/>
      <c r="R87" s="265" t="s">
        <v>147</v>
      </c>
      <c r="S87" s="307"/>
      <c r="T87" s="25"/>
      <c r="V87" s="40">
        <f>IF(I88="",0,1)</f>
        <v>0</v>
      </c>
      <c r="W87" s="40">
        <f>IF(J88="",0,1)</f>
        <v>0</v>
      </c>
      <c r="X87" s="40">
        <f>IF(S87="",0,1)</f>
        <v>0</v>
      </c>
      <c r="Y87" s="41">
        <f>SUM(V87:X88)</f>
        <v>0</v>
      </c>
      <c r="Z87" s="42" t="s">
        <v>6</v>
      </c>
      <c r="AA87" s="45"/>
      <c r="AB87" s="48" t="s">
        <v>96</v>
      </c>
      <c r="AC87" s="58" t="s">
        <v>278</v>
      </c>
      <c r="AD87" s="58" t="s">
        <v>62</v>
      </c>
      <c r="AE87" s="58" t="s">
        <v>369</v>
      </c>
      <c r="AF87" s="63" t="s">
        <v>64</v>
      </c>
      <c r="AG87" s="128"/>
      <c r="AH87" s="48" t="s">
        <v>93</v>
      </c>
      <c r="AI87" s="58" t="s">
        <v>94</v>
      </c>
      <c r="AJ87" s="63" t="s">
        <v>23</v>
      </c>
      <c r="AQ87" s="70" t="s">
        <v>22</v>
      </c>
    </row>
    <row r="88" spans="1:43" ht="45" customHeight="1" thickBot="1">
      <c r="A88" s="25"/>
      <c r="B88" s="239"/>
      <c r="C88" s="295"/>
      <c r="D88" s="256"/>
      <c r="E88" s="258"/>
      <c r="F88" s="241"/>
      <c r="G88" s="299"/>
      <c r="H88" s="300"/>
      <c r="I88" s="180"/>
      <c r="J88" s="147"/>
      <c r="K88" s="309"/>
      <c r="L88" s="310"/>
      <c r="M88" s="311"/>
      <c r="N88" s="148"/>
      <c r="O88" s="309"/>
      <c r="P88" s="310"/>
      <c r="Q88" s="311"/>
      <c r="R88" s="306"/>
      <c r="S88" s="308"/>
      <c r="T88" s="25"/>
      <c r="V88" s="40">
        <f t="shared" ref="V88:V94" si="5">IF(K88="",0,1)</f>
        <v>0</v>
      </c>
      <c r="W88" s="40">
        <f>IF(N88="",0,1)</f>
        <v>0</v>
      </c>
      <c r="X88" s="40">
        <f>IF(O88="",0,1)</f>
        <v>0</v>
      </c>
      <c r="Z88" s="44"/>
      <c r="AA88" s="45"/>
      <c r="AB88" s="47">
        <f>IF($S$87=AB87,2,0)</f>
        <v>0</v>
      </c>
      <c r="AC88" s="54">
        <f>IF($S$87=AC87,1.6,0)</f>
        <v>0</v>
      </c>
      <c r="AD88" s="54">
        <f>IF($S$87=AD87,1.2,0)</f>
        <v>0</v>
      </c>
      <c r="AE88" s="54">
        <f>IF($S$87=AE87,0.8,0)</f>
        <v>0</v>
      </c>
      <c r="AF88" s="56">
        <f>IF($S$87=AF87,0,0)</f>
        <v>0</v>
      </c>
      <c r="AG88" s="68"/>
      <c r="AH88" s="47">
        <f>IF($S$87=AH87,1.2,0)</f>
        <v>0</v>
      </c>
      <c r="AI88" s="54">
        <f>IF($S$87=AI87,0.6,0)</f>
        <v>0</v>
      </c>
      <c r="AJ88" s="56">
        <f>IF($S$87=AJ87,0,0)</f>
        <v>0</v>
      </c>
      <c r="AQ88" s="71">
        <f>IF(Y87=6,SUM(AB88:AP88),0)</f>
        <v>0</v>
      </c>
    </row>
    <row r="89" spans="1:43" ht="45" customHeight="1" thickBot="1">
      <c r="A89" s="25"/>
      <c r="B89" s="239" t="s">
        <v>139</v>
      </c>
      <c r="C89" s="295"/>
      <c r="D89" s="312" t="s">
        <v>514</v>
      </c>
      <c r="E89" s="313"/>
      <c r="F89" s="313"/>
      <c r="G89" s="313"/>
      <c r="H89" s="313"/>
      <c r="I89" s="313"/>
      <c r="J89" s="314"/>
      <c r="K89" s="315"/>
      <c r="L89" s="315"/>
      <c r="M89" s="315"/>
      <c r="N89" s="315"/>
      <c r="O89" s="315"/>
      <c r="P89" s="315"/>
      <c r="Q89" s="315"/>
      <c r="R89" s="265" t="s">
        <v>147</v>
      </c>
      <c r="S89" s="233"/>
      <c r="T89" s="25"/>
      <c r="V89" s="40">
        <f>IF(K89="",0,1)</f>
        <v>0</v>
      </c>
      <c r="W89" s="137"/>
      <c r="X89" s="40">
        <f>IF(S89="",0,1)</f>
        <v>0</v>
      </c>
      <c r="Y89" s="41">
        <f>SUM(V89:X94)</f>
        <v>0</v>
      </c>
      <c r="Z89" s="42" t="s">
        <v>411</v>
      </c>
      <c r="AA89" s="45"/>
      <c r="AB89" s="48" t="s">
        <v>407</v>
      </c>
      <c r="AC89" s="58" t="s">
        <v>408</v>
      </c>
      <c r="AD89" s="58" t="s">
        <v>409</v>
      </c>
      <c r="AE89" s="63" t="s">
        <v>399</v>
      </c>
      <c r="AG89" s="68"/>
      <c r="AH89" s="68"/>
      <c r="AQ89" s="70" t="s">
        <v>22</v>
      </c>
    </row>
    <row r="90" spans="1:43" ht="45" customHeight="1" thickBot="1">
      <c r="A90" s="25"/>
      <c r="B90" s="239"/>
      <c r="C90" s="295"/>
      <c r="D90" s="270"/>
      <c r="E90" s="272" t="s">
        <v>410</v>
      </c>
      <c r="F90" s="273"/>
      <c r="G90" s="273"/>
      <c r="H90" s="273"/>
      <c r="I90" s="273"/>
      <c r="J90" s="274"/>
      <c r="K90" s="275"/>
      <c r="L90" s="276"/>
      <c r="M90" s="276"/>
      <c r="N90" s="276"/>
      <c r="O90" s="276"/>
      <c r="P90" s="276"/>
      <c r="Q90" s="277"/>
      <c r="R90" s="306"/>
      <c r="S90" s="233"/>
      <c r="T90" s="25"/>
      <c r="V90" s="40">
        <f>IF(K90="",0,1)</f>
        <v>0</v>
      </c>
      <c r="W90" s="137"/>
      <c r="Z90" s="44"/>
      <c r="AA90" s="45"/>
      <c r="AB90" s="47">
        <f>IF($S$89=AB89,2,0)</f>
        <v>0</v>
      </c>
      <c r="AC90" s="54">
        <f>IF($S$89=AC89,1,0)</f>
        <v>0</v>
      </c>
      <c r="AD90" s="54">
        <f>IF($S$89=AD89,1,0)</f>
        <v>0</v>
      </c>
      <c r="AE90" s="56">
        <f>IF($S$89=AE89,0,0)</f>
        <v>0</v>
      </c>
      <c r="AG90" s="68"/>
      <c r="AH90" s="68"/>
      <c r="AQ90" s="71">
        <f>IF(Y89=8,SUM(AB90:AP90),0)</f>
        <v>0</v>
      </c>
    </row>
    <row r="91" spans="1:43" ht="45" customHeight="1">
      <c r="A91" s="25"/>
      <c r="B91" s="239"/>
      <c r="C91" s="295"/>
      <c r="D91" s="270"/>
      <c r="E91" s="278" t="s">
        <v>564</v>
      </c>
      <c r="F91" s="281">
        <f>IF(AND(B89="○"),2,"-")</f>
        <v>2</v>
      </c>
      <c r="G91" s="242">
        <f>IF(AND(B89="○"),AQ90,"-")</f>
        <v>0</v>
      </c>
      <c r="H91" s="243"/>
      <c r="I91" s="286" t="s">
        <v>435</v>
      </c>
      <c r="J91" s="286"/>
      <c r="K91" s="287"/>
      <c r="L91" s="287"/>
      <c r="M91" s="287"/>
      <c r="N91" s="287"/>
      <c r="O91" s="287"/>
      <c r="P91" s="287"/>
      <c r="Q91" s="287"/>
      <c r="R91" s="306"/>
      <c r="S91" s="233"/>
      <c r="T91" s="25"/>
      <c r="V91" s="40">
        <f t="shared" si="5"/>
        <v>0</v>
      </c>
      <c r="W91" s="137"/>
      <c r="Z91" s="44"/>
      <c r="AA91" s="45"/>
      <c r="AG91" s="68"/>
      <c r="AH91" s="68"/>
    </row>
    <row r="92" spans="1:43" ht="45" customHeight="1">
      <c r="A92" s="25"/>
      <c r="B92" s="239"/>
      <c r="C92" s="295"/>
      <c r="D92" s="270"/>
      <c r="E92" s="279"/>
      <c r="F92" s="282"/>
      <c r="G92" s="284"/>
      <c r="H92" s="285"/>
      <c r="I92" s="286" t="s">
        <v>260</v>
      </c>
      <c r="J92" s="286"/>
      <c r="K92" s="287"/>
      <c r="L92" s="287"/>
      <c r="M92" s="287"/>
      <c r="N92" s="287"/>
      <c r="O92" s="287"/>
      <c r="P92" s="287"/>
      <c r="Q92" s="287"/>
      <c r="R92" s="306"/>
      <c r="S92" s="233"/>
      <c r="T92" s="25"/>
      <c r="V92" s="40">
        <f t="shared" si="5"/>
        <v>0</v>
      </c>
      <c r="W92" s="137"/>
      <c r="Z92" s="44"/>
      <c r="AA92" s="45"/>
      <c r="AG92" s="68"/>
      <c r="AH92" s="68"/>
    </row>
    <row r="93" spans="1:43" ht="45" customHeight="1">
      <c r="A93" s="25"/>
      <c r="B93" s="239"/>
      <c r="C93" s="295"/>
      <c r="D93" s="270"/>
      <c r="E93" s="279"/>
      <c r="F93" s="282"/>
      <c r="G93" s="284"/>
      <c r="H93" s="285"/>
      <c r="I93" s="288" t="s">
        <v>484</v>
      </c>
      <c r="J93" s="289"/>
      <c r="K93" s="290"/>
      <c r="L93" s="237"/>
      <c r="M93" s="238"/>
      <c r="N93" s="190" t="s">
        <v>193</v>
      </c>
      <c r="O93" s="290"/>
      <c r="P93" s="237"/>
      <c r="Q93" s="238"/>
      <c r="R93" s="306"/>
      <c r="S93" s="233"/>
      <c r="T93" s="25"/>
      <c r="V93" s="40">
        <f t="shared" si="5"/>
        <v>0</v>
      </c>
      <c r="W93" s="40">
        <f>IF(O93="",0,1)</f>
        <v>0</v>
      </c>
      <c r="Z93" s="44"/>
      <c r="AA93" s="45"/>
      <c r="AG93" s="68"/>
      <c r="AH93" s="68"/>
    </row>
    <row r="94" spans="1:43" ht="45" customHeight="1" thickBot="1">
      <c r="A94" s="25"/>
      <c r="B94" s="239"/>
      <c r="C94" s="295"/>
      <c r="D94" s="270"/>
      <c r="E94" s="280"/>
      <c r="F94" s="283"/>
      <c r="G94" s="244"/>
      <c r="H94" s="245"/>
      <c r="I94" s="240" t="s">
        <v>187</v>
      </c>
      <c r="J94" s="240"/>
      <c r="K94" s="287"/>
      <c r="L94" s="287"/>
      <c r="M94" s="287"/>
      <c r="N94" s="287"/>
      <c r="O94" s="287"/>
      <c r="P94" s="287"/>
      <c r="Q94" s="287"/>
      <c r="R94" s="266"/>
      <c r="S94" s="233"/>
      <c r="T94" s="25"/>
      <c r="V94" s="40">
        <f t="shared" si="5"/>
        <v>0</v>
      </c>
      <c r="W94" s="138"/>
      <c r="AA94" s="45"/>
      <c r="AG94" s="68"/>
      <c r="AH94" s="68"/>
    </row>
    <row r="95" spans="1:43" ht="45" customHeight="1" thickBot="1">
      <c r="A95" s="25"/>
      <c r="B95" s="239" t="s">
        <v>139</v>
      </c>
      <c r="C95" s="295"/>
      <c r="D95" s="270"/>
      <c r="E95" s="249" t="s">
        <v>565</v>
      </c>
      <c r="F95" s="241">
        <f>IF(AND(B95="○"),3,"-")</f>
        <v>3</v>
      </c>
      <c r="G95" s="242">
        <f>IF(AND(B95="○"),AQ96,"-")</f>
        <v>0</v>
      </c>
      <c r="H95" s="243"/>
      <c r="I95" s="246" t="s">
        <v>26</v>
      </c>
      <c r="J95" s="247"/>
      <c r="K95" s="262"/>
      <c r="L95" s="263"/>
      <c r="M95" s="263"/>
      <c r="N95" s="263"/>
      <c r="O95" s="263"/>
      <c r="P95" s="263"/>
      <c r="Q95" s="264"/>
      <c r="R95" s="265" t="s">
        <v>147</v>
      </c>
      <c r="S95" s="233"/>
      <c r="T95" s="25"/>
      <c r="V95" s="40">
        <f>IF(AND(K95&lt;&gt;""),1,0)</f>
        <v>0</v>
      </c>
      <c r="W95" s="137"/>
      <c r="X95" s="40">
        <f>IF(S95="",0,1)</f>
        <v>0</v>
      </c>
      <c r="Y95" s="41">
        <f>SUM(V95:X96)</f>
        <v>0</v>
      </c>
      <c r="Z95" s="42" t="s">
        <v>36</v>
      </c>
      <c r="AB95" s="46" t="s">
        <v>11</v>
      </c>
      <c r="AC95" s="53" t="s">
        <v>370</v>
      </c>
      <c r="AD95" s="53" t="s">
        <v>371</v>
      </c>
      <c r="AE95" s="53" t="s">
        <v>372</v>
      </c>
      <c r="AF95" s="53" t="s">
        <v>373</v>
      </c>
      <c r="AG95" s="53" t="s">
        <v>374</v>
      </c>
      <c r="AH95" s="55" t="s">
        <v>48</v>
      </c>
      <c r="AQ95" s="70" t="s">
        <v>22</v>
      </c>
    </row>
    <row r="96" spans="1:43" ht="45" customHeight="1" thickBot="1">
      <c r="A96" s="25"/>
      <c r="B96" s="239"/>
      <c r="C96" s="295"/>
      <c r="D96" s="270"/>
      <c r="E96" s="250"/>
      <c r="F96" s="241"/>
      <c r="G96" s="244"/>
      <c r="H96" s="245"/>
      <c r="I96" s="267" t="s">
        <v>493</v>
      </c>
      <c r="J96" s="267"/>
      <c r="K96" s="268"/>
      <c r="L96" s="269"/>
      <c r="M96" s="269"/>
      <c r="N96" s="269"/>
      <c r="O96" s="269"/>
      <c r="P96" s="269"/>
      <c r="Q96" s="187" t="s">
        <v>8</v>
      </c>
      <c r="R96" s="266"/>
      <c r="S96" s="233"/>
      <c r="T96" s="25"/>
      <c r="V96" s="40">
        <f>IF(AND(K96&lt;&gt;""),1,0)</f>
        <v>0</v>
      </c>
      <c r="W96" s="138"/>
      <c r="Z96" s="44"/>
      <c r="AB96" s="47">
        <f>IF($S$95=AB95,3,0)</f>
        <v>0</v>
      </c>
      <c r="AC96" s="54">
        <f>IF($S$95=AC95,2.5,0)</f>
        <v>0</v>
      </c>
      <c r="AD96" s="54">
        <f>IF($S$95=AD95,2,0)</f>
        <v>0</v>
      </c>
      <c r="AE96" s="54">
        <f>IF($S$95=AE95,1.5,0)</f>
        <v>0</v>
      </c>
      <c r="AF96" s="54">
        <f>IF($S$95=AF95,1,0)</f>
        <v>0</v>
      </c>
      <c r="AG96" s="54">
        <f>IF($S$95=AG95,0.5,0)</f>
        <v>0</v>
      </c>
      <c r="AH96" s="56">
        <f>IF($S$95=AH95,0,0)</f>
        <v>0</v>
      </c>
      <c r="AQ96" s="71">
        <f>IF(Y95=3,SUM(AB96:AP96),0)</f>
        <v>0</v>
      </c>
    </row>
    <row r="97" spans="1:43" ht="45" customHeight="1" thickBot="1">
      <c r="A97" s="25"/>
      <c r="B97" s="239" t="s">
        <v>139</v>
      </c>
      <c r="C97" s="295"/>
      <c r="D97" s="270"/>
      <c r="E97" s="249" t="s">
        <v>566</v>
      </c>
      <c r="F97" s="241">
        <f>IF(AND(B97="○"),1,"-")</f>
        <v>1</v>
      </c>
      <c r="G97" s="242">
        <f>IF(AND(B97="○"),AQ98,"-")</f>
        <v>0</v>
      </c>
      <c r="H97" s="243"/>
      <c r="I97" s="251" t="s">
        <v>494</v>
      </c>
      <c r="J97" s="251"/>
      <c r="K97" s="252" t="s">
        <v>219</v>
      </c>
      <c r="L97" s="252"/>
      <c r="M97" s="252" t="s">
        <v>226</v>
      </c>
      <c r="N97" s="252"/>
      <c r="O97" s="252" t="s">
        <v>224</v>
      </c>
      <c r="P97" s="252"/>
      <c r="Q97" s="252"/>
      <c r="R97" s="291" t="s">
        <v>147</v>
      </c>
      <c r="S97" s="233"/>
      <c r="T97" s="25"/>
      <c r="V97" s="137"/>
      <c r="W97" s="137"/>
      <c r="X97" s="40">
        <f>IF(S97="",0,1)</f>
        <v>0</v>
      </c>
      <c r="Y97" s="41">
        <f>SUM(V97:X98)</f>
        <v>0</v>
      </c>
      <c r="Z97" s="42" t="s">
        <v>146</v>
      </c>
      <c r="AA97" s="45"/>
      <c r="AB97" s="49" t="s">
        <v>109</v>
      </c>
      <c r="AC97" s="59" t="s">
        <v>111</v>
      </c>
      <c r="AD97" s="64" t="s">
        <v>101</v>
      </c>
      <c r="AE97" s="68"/>
      <c r="AF97" s="68"/>
      <c r="AG97" s="68"/>
      <c r="AQ97" s="70" t="s">
        <v>22</v>
      </c>
    </row>
    <row r="98" spans="1:43" ht="45" customHeight="1" thickBot="1">
      <c r="A98" s="25"/>
      <c r="B98" s="239"/>
      <c r="C98" s="295"/>
      <c r="D98" s="270"/>
      <c r="E98" s="250"/>
      <c r="F98" s="241"/>
      <c r="G98" s="244"/>
      <c r="H98" s="245"/>
      <c r="I98" s="259"/>
      <c r="J98" s="259"/>
      <c r="K98" s="260"/>
      <c r="L98" s="260"/>
      <c r="M98" s="260"/>
      <c r="N98" s="260"/>
      <c r="O98" s="261" t="e">
        <f>M98/K98</f>
        <v>#DIV/0!</v>
      </c>
      <c r="P98" s="261"/>
      <c r="Q98" s="261"/>
      <c r="R98" s="291"/>
      <c r="S98" s="233"/>
      <c r="T98" s="25"/>
      <c r="V98" s="40">
        <f>IF(I98="",0,1)</f>
        <v>0</v>
      </c>
      <c r="W98" s="40">
        <f>IF(K98="",0,1)</f>
        <v>0</v>
      </c>
      <c r="X98" s="40">
        <f>IF(M98="",0,1)</f>
        <v>0</v>
      </c>
      <c r="Z98" s="44"/>
      <c r="AA98" s="45"/>
      <c r="AB98" s="50">
        <f>IF($S$97=AB97,1,0)</f>
        <v>0</v>
      </c>
      <c r="AC98" s="60">
        <f>IF($S$97=AC97,0.5,0)</f>
        <v>0</v>
      </c>
      <c r="AD98" s="65">
        <f>IF($S$97=AD97,0,0)</f>
        <v>0</v>
      </c>
      <c r="AE98" s="68"/>
      <c r="AF98" s="68"/>
      <c r="AG98" s="68"/>
      <c r="AQ98" s="71">
        <f>IF(Y97=4,SUM(AB98:AP98),0)</f>
        <v>0</v>
      </c>
    </row>
    <row r="99" spans="1:43" ht="45" customHeight="1" thickBot="1">
      <c r="A99" s="25"/>
      <c r="B99" s="239" t="s">
        <v>139</v>
      </c>
      <c r="C99" s="295"/>
      <c r="D99" s="270"/>
      <c r="E99" s="249" t="s">
        <v>567</v>
      </c>
      <c r="F99" s="241">
        <f>IF(AND(B99="○"),2,"-")</f>
        <v>2</v>
      </c>
      <c r="G99" s="242">
        <f>IF(AND(B99="○"),AQ100,"-")</f>
        <v>0</v>
      </c>
      <c r="H99" s="243"/>
      <c r="I99" s="253" t="s">
        <v>77</v>
      </c>
      <c r="J99" s="254"/>
      <c r="K99" s="254"/>
      <c r="L99" s="254"/>
      <c r="M99" s="254"/>
      <c r="N99" s="254"/>
      <c r="O99" s="254"/>
      <c r="P99" s="254"/>
      <c r="Q99" s="255"/>
      <c r="R99" s="185" t="s">
        <v>220</v>
      </c>
      <c r="S99" s="233"/>
      <c r="T99" s="25"/>
      <c r="V99" s="137"/>
      <c r="W99" s="137"/>
      <c r="X99" s="40">
        <f>IF(S99="",0,1)</f>
        <v>0</v>
      </c>
      <c r="Y99" s="41">
        <f>SUM(V99:X100)</f>
        <v>0</v>
      </c>
      <c r="Z99" s="42" t="s">
        <v>174</v>
      </c>
      <c r="AA99" s="45"/>
      <c r="AB99" s="46" t="s">
        <v>166</v>
      </c>
      <c r="AC99" s="53" t="s">
        <v>499</v>
      </c>
      <c r="AD99" s="53" t="s">
        <v>495</v>
      </c>
      <c r="AE99" s="53" t="s">
        <v>496</v>
      </c>
      <c r="AF99" s="53" t="s">
        <v>497</v>
      </c>
      <c r="AG99" s="53" t="s">
        <v>498</v>
      </c>
      <c r="AH99" s="53" t="s">
        <v>500</v>
      </c>
      <c r="AI99" s="53" t="s">
        <v>84</v>
      </c>
      <c r="AJ99" s="53" t="s">
        <v>501</v>
      </c>
      <c r="AK99" s="53" t="s">
        <v>502</v>
      </c>
      <c r="AL99" s="53" t="s">
        <v>503</v>
      </c>
      <c r="AM99" s="53" t="s">
        <v>179</v>
      </c>
      <c r="AN99" s="53" t="s">
        <v>504</v>
      </c>
      <c r="AO99" s="53" t="s">
        <v>505</v>
      </c>
      <c r="AP99" s="55" t="s">
        <v>181</v>
      </c>
      <c r="AQ99" s="70" t="s">
        <v>22</v>
      </c>
    </row>
    <row r="100" spans="1:43" ht="45" customHeight="1" thickBot="1">
      <c r="A100" s="25"/>
      <c r="B100" s="239"/>
      <c r="C100" s="295"/>
      <c r="D100" s="271"/>
      <c r="E100" s="250"/>
      <c r="F100" s="241"/>
      <c r="G100" s="244"/>
      <c r="H100" s="245"/>
      <c r="I100" s="256"/>
      <c r="J100" s="257"/>
      <c r="K100" s="257"/>
      <c r="L100" s="257"/>
      <c r="M100" s="257"/>
      <c r="N100" s="257"/>
      <c r="O100" s="257"/>
      <c r="P100" s="257"/>
      <c r="Q100" s="258"/>
      <c r="R100" s="185" t="s">
        <v>49</v>
      </c>
      <c r="S100" s="233"/>
      <c r="T100" s="25"/>
      <c r="V100" s="137"/>
      <c r="W100" s="137"/>
      <c r="Z100" s="44"/>
      <c r="AA100" s="45"/>
      <c r="AB100" s="47">
        <f>IF($S$99=AB99,2,0)</f>
        <v>0</v>
      </c>
      <c r="AC100" s="54">
        <f>IF($S$99=AC99,1,0)</f>
        <v>0</v>
      </c>
      <c r="AD100" s="54">
        <f>IF($S$99=AD99,2,0)</f>
        <v>0</v>
      </c>
      <c r="AE100" s="54">
        <f>IF($S$99=AE99,2,0)</f>
        <v>0</v>
      </c>
      <c r="AF100" s="54">
        <f>IF($S$99=AF99,2,0)</f>
        <v>0</v>
      </c>
      <c r="AG100" s="54">
        <f>IF($S$99=AG99,2,0)</f>
        <v>0</v>
      </c>
      <c r="AH100" s="54">
        <f>IF($S$99=AH99,2,0)</f>
        <v>0</v>
      </c>
      <c r="AI100" s="54">
        <f>IF($S$99=AI99,1,0)</f>
        <v>0</v>
      </c>
      <c r="AJ100" s="54">
        <f>IF($S$99=AJ99,2,0)</f>
        <v>0</v>
      </c>
      <c r="AK100" s="54">
        <f>IF($S$99=AK99,2,0)</f>
        <v>0</v>
      </c>
      <c r="AL100" s="54">
        <f>IF($S$99=AL99,2,0)</f>
        <v>0</v>
      </c>
      <c r="AM100" s="54">
        <f>IF($S$99=AM99,2,0)</f>
        <v>0</v>
      </c>
      <c r="AN100" s="54">
        <f>IF($S$99=AN99,1,0)</f>
        <v>0</v>
      </c>
      <c r="AO100" s="54">
        <f>IF($S$99=AO99,2,0)</f>
        <v>0</v>
      </c>
      <c r="AP100" s="56">
        <f>IF($S$99=AP99,0,0)</f>
        <v>0</v>
      </c>
      <c r="AQ100" s="71">
        <f>IF(Y99=1,SUM(AB100:AP100),0)</f>
        <v>0</v>
      </c>
    </row>
    <row r="101" spans="1:43" ht="45" customHeight="1" thickBot="1">
      <c r="A101" s="25"/>
      <c r="B101" s="239" t="s">
        <v>139</v>
      </c>
      <c r="C101" s="295"/>
      <c r="D101" s="240" t="s">
        <v>568</v>
      </c>
      <c r="E101" s="240"/>
      <c r="F101" s="241">
        <f>IF(AND(B101="○"),1,"-")</f>
        <v>1</v>
      </c>
      <c r="G101" s="242">
        <f>IF(AND(B101="○"),AQ102,"-")</f>
        <v>0</v>
      </c>
      <c r="H101" s="243"/>
      <c r="I101" s="246" t="s">
        <v>287</v>
      </c>
      <c r="J101" s="247"/>
      <c r="K101" s="246" t="s">
        <v>229</v>
      </c>
      <c r="L101" s="248"/>
      <c r="M101" s="248"/>
      <c r="N101" s="248"/>
      <c r="O101" s="248"/>
      <c r="P101" s="248"/>
      <c r="Q101" s="247"/>
      <c r="R101" s="185" t="s">
        <v>220</v>
      </c>
      <c r="S101" s="233"/>
      <c r="T101" s="25"/>
      <c r="V101" s="40">
        <f>IF(I102="",0,1)</f>
        <v>0</v>
      </c>
      <c r="W101" s="40">
        <f>IF(K102="",0,1)</f>
        <v>0</v>
      </c>
      <c r="X101" s="40">
        <f>IF(S101="",0,1)</f>
        <v>0</v>
      </c>
      <c r="Y101" s="41">
        <f>SUM(V101:X102)</f>
        <v>0</v>
      </c>
      <c r="Z101" s="42" t="s">
        <v>392</v>
      </c>
      <c r="AA101" s="45"/>
      <c r="AB101" s="51" t="s">
        <v>165</v>
      </c>
      <c r="AC101" s="61" t="s">
        <v>163</v>
      </c>
      <c r="AD101" s="66" t="s">
        <v>87</v>
      </c>
      <c r="AE101" s="68"/>
      <c r="AF101" s="68"/>
      <c r="AG101" s="68"/>
      <c r="AQ101" s="70" t="s">
        <v>22</v>
      </c>
    </row>
    <row r="102" spans="1:43" ht="45" customHeight="1" thickBot="1">
      <c r="A102" s="25"/>
      <c r="B102" s="239"/>
      <c r="C102" s="296"/>
      <c r="D102" s="240"/>
      <c r="E102" s="240"/>
      <c r="F102" s="241"/>
      <c r="G102" s="244"/>
      <c r="H102" s="245"/>
      <c r="I102" s="234"/>
      <c r="J102" s="235"/>
      <c r="K102" s="236"/>
      <c r="L102" s="237"/>
      <c r="M102" s="237"/>
      <c r="N102" s="237"/>
      <c r="O102" s="237"/>
      <c r="P102" s="237"/>
      <c r="Q102" s="238"/>
      <c r="R102" s="185" t="s">
        <v>49</v>
      </c>
      <c r="S102" s="233"/>
      <c r="T102" s="25"/>
      <c r="V102" s="137"/>
      <c r="W102" s="137"/>
      <c r="Z102" s="44"/>
      <c r="AA102" s="45"/>
      <c r="AB102" s="47">
        <f>IF($S$101=AB101,1,0)</f>
        <v>0</v>
      </c>
      <c r="AC102" s="54">
        <f>IF($S$101=AC101,0.5,0)</f>
        <v>0</v>
      </c>
      <c r="AD102" s="56">
        <f>IF($S$101=AD101,0,0)</f>
        <v>0</v>
      </c>
      <c r="AE102" s="68"/>
      <c r="AF102" s="68"/>
      <c r="AG102" s="68"/>
      <c r="AQ102" s="71">
        <f>IF(Y101=3,SUM(AB102:AO102),0)</f>
        <v>0</v>
      </c>
    </row>
  </sheetData>
  <sheetProtection sheet="1" objects="1" scenarios="1"/>
  <mergeCells count="311">
    <mergeCell ref="C5:E5"/>
    <mergeCell ref="F5:J5"/>
    <mergeCell ref="P5:R5"/>
    <mergeCell ref="F7:S8"/>
    <mergeCell ref="C9:E9"/>
    <mergeCell ref="G9:H9"/>
    <mergeCell ref="I9:S9"/>
    <mergeCell ref="C3:E3"/>
    <mergeCell ref="F3:J3"/>
    <mergeCell ref="P3:R3"/>
    <mergeCell ref="C4:E4"/>
    <mergeCell ref="F4:J4"/>
    <mergeCell ref="P4:R4"/>
    <mergeCell ref="S10:S14"/>
    <mergeCell ref="I11:J11"/>
    <mergeCell ref="K11:Q11"/>
    <mergeCell ref="I12:J12"/>
    <mergeCell ref="K12:M12"/>
    <mergeCell ref="O12:Q12"/>
    <mergeCell ref="I13:J13"/>
    <mergeCell ref="K13:Q13"/>
    <mergeCell ref="B10:B14"/>
    <mergeCell ref="C10:C53"/>
    <mergeCell ref="D10:E14"/>
    <mergeCell ref="F10:F14"/>
    <mergeCell ref="G10:H14"/>
    <mergeCell ref="I10:J10"/>
    <mergeCell ref="I14:J14"/>
    <mergeCell ref="I18:J18"/>
    <mergeCell ref="B23:B24"/>
    <mergeCell ref="D23:E24"/>
    <mergeCell ref="K14:Q14"/>
    <mergeCell ref="B15:B16"/>
    <mergeCell ref="D15:E16"/>
    <mergeCell ref="F15:F16"/>
    <mergeCell ref="G15:H16"/>
    <mergeCell ref="I15:J15"/>
    <mergeCell ref="K10:Q10"/>
    <mergeCell ref="R10:R14"/>
    <mergeCell ref="K18:Q18"/>
    <mergeCell ref="B19:B20"/>
    <mergeCell ref="D19:E20"/>
    <mergeCell ref="F19:F20"/>
    <mergeCell ref="G19:H20"/>
    <mergeCell ref="I19:J19"/>
    <mergeCell ref="K19:Q19"/>
    <mergeCell ref="S15:S16"/>
    <mergeCell ref="I16:J16"/>
    <mergeCell ref="K16:P16"/>
    <mergeCell ref="B17:B18"/>
    <mergeCell ref="D17:E18"/>
    <mergeCell ref="F17:F18"/>
    <mergeCell ref="G17:H18"/>
    <mergeCell ref="I17:J17"/>
    <mergeCell ref="K17:Q17"/>
    <mergeCell ref="S17:S18"/>
    <mergeCell ref="K15:Q15"/>
    <mergeCell ref="S19:S20"/>
    <mergeCell ref="I20:J20"/>
    <mergeCell ref="K20:Q20"/>
    <mergeCell ref="B21:B22"/>
    <mergeCell ref="D21:E22"/>
    <mergeCell ref="F21:F22"/>
    <mergeCell ref="G21:H22"/>
    <mergeCell ref="I21:Q22"/>
    <mergeCell ref="S21:S22"/>
    <mergeCell ref="F23:F24"/>
    <mergeCell ref="G23:H24"/>
    <mergeCell ref="I23:Q24"/>
    <mergeCell ref="S23:S24"/>
    <mergeCell ref="B25:B26"/>
    <mergeCell ref="D25:E26"/>
    <mergeCell ref="F25:F26"/>
    <mergeCell ref="G25:H26"/>
    <mergeCell ref="I25:Q26"/>
    <mergeCell ref="S25:S26"/>
    <mergeCell ref="S27:S28"/>
    <mergeCell ref="I28:J28"/>
    <mergeCell ref="K28:Q28"/>
    <mergeCell ref="B29:B53"/>
    <mergeCell ref="D29:E53"/>
    <mergeCell ref="F29:F53"/>
    <mergeCell ref="G29:H53"/>
    <mergeCell ref="I29:Q29"/>
    <mergeCell ref="R29:R53"/>
    <mergeCell ref="S29:S53"/>
    <mergeCell ref="B27:B28"/>
    <mergeCell ref="D27:E28"/>
    <mergeCell ref="F27:F28"/>
    <mergeCell ref="G27:H28"/>
    <mergeCell ref="I27:J27"/>
    <mergeCell ref="K27:Q27"/>
    <mergeCell ref="I33:J33"/>
    <mergeCell ref="K33:Q33"/>
    <mergeCell ref="I34:Q34"/>
    <mergeCell ref="I35:J35"/>
    <mergeCell ref="K35:Q35"/>
    <mergeCell ref="I36:J36"/>
    <mergeCell ref="K36:Q36"/>
    <mergeCell ref="I30:J30"/>
    <mergeCell ref="I31:J31"/>
    <mergeCell ref="K30:Q30"/>
    <mergeCell ref="I32:J32"/>
    <mergeCell ref="K32:Q32"/>
    <mergeCell ref="I41:J41"/>
    <mergeCell ref="K41:Q41"/>
    <mergeCell ref="I42:J42"/>
    <mergeCell ref="K42:Q42"/>
    <mergeCell ref="I43:J43"/>
    <mergeCell ref="K43:Q43"/>
    <mergeCell ref="I37:J37"/>
    <mergeCell ref="K37:Q37"/>
    <mergeCell ref="I38:J38"/>
    <mergeCell ref="K38:Q38"/>
    <mergeCell ref="I39:Q39"/>
    <mergeCell ref="I40:J40"/>
    <mergeCell ref="K40:Q40"/>
    <mergeCell ref="K31:Q31"/>
    <mergeCell ref="I48:J48"/>
    <mergeCell ref="K48:Q48"/>
    <mergeCell ref="I49:Q49"/>
    <mergeCell ref="I50:J50"/>
    <mergeCell ref="K50:Q50"/>
    <mergeCell ref="I51:J51"/>
    <mergeCell ref="K51:Q51"/>
    <mergeCell ref="I44:Q44"/>
    <mergeCell ref="I45:J45"/>
    <mergeCell ref="K45:Q45"/>
    <mergeCell ref="I46:J46"/>
    <mergeCell ref="K46:Q46"/>
    <mergeCell ref="I47:J47"/>
    <mergeCell ref="K47:Q47"/>
    <mergeCell ref="I52:J52"/>
    <mergeCell ref="K52:Q52"/>
    <mergeCell ref="I53:J53"/>
    <mergeCell ref="K53:Q53"/>
    <mergeCell ref="B54:B62"/>
    <mergeCell ref="C54:C86"/>
    <mergeCell ref="D54:D62"/>
    <mergeCell ref="E54:E55"/>
    <mergeCell ref="F54:F62"/>
    <mergeCell ref="G54:G62"/>
    <mergeCell ref="E56:E58"/>
    <mergeCell ref="H56:H58"/>
    <mergeCell ref="K56:Q56"/>
    <mergeCell ref="E61:E62"/>
    <mergeCell ref="H61:H62"/>
    <mergeCell ref="I61:Q62"/>
    <mergeCell ref="N69:Q69"/>
    <mergeCell ref="K70:M70"/>
    <mergeCell ref="N70:Q70"/>
    <mergeCell ref="K71:M71"/>
    <mergeCell ref="B80:B81"/>
    <mergeCell ref="D80:E81"/>
    <mergeCell ref="F80:F81"/>
    <mergeCell ref="G80:H81"/>
    <mergeCell ref="S56:S58"/>
    <mergeCell ref="K57:Q57"/>
    <mergeCell ref="K58:Q58"/>
    <mergeCell ref="H54:H55"/>
    <mergeCell ref="I54:J54"/>
    <mergeCell ref="K54:Q54"/>
    <mergeCell ref="S54:S55"/>
    <mergeCell ref="I55:J55"/>
    <mergeCell ref="K55:Q55"/>
    <mergeCell ref="S61:S62"/>
    <mergeCell ref="D63:E65"/>
    <mergeCell ref="F63:F65"/>
    <mergeCell ref="G63:G65"/>
    <mergeCell ref="I63:Q63"/>
    <mergeCell ref="E59:E60"/>
    <mergeCell ref="H59:H60"/>
    <mergeCell ref="I59:J60"/>
    <mergeCell ref="K59:Q59"/>
    <mergeCell ref="S59:S60"/>
    <mergeCell ref="K60:Q60"/>
    <mergeCell ref="AP63:AP65"/>
    <mergeCell ref="I64:Q64"/>
    <mergeCell ref="I65:Q65"/>
    <mergeCell ref="D66:E73"/>
    <mergeCell ref="K66:M66"/>
    <mergeCell ref="N66:Q66"/>
    <mergeCell ref="R66:R72"/>
    <mergeCell ref="H70:H72"/>
    <mergeCell ref="H66:H69"/>
    <mergeCell ref="N68:Q68"/>
    <mergeCell ref="I69:M69"/>
    <mergeCell ref="B66:B73"/>
    <mergeCell ref="F66:F73"/>
    <mergeCell ref="G66:G73"/>
    <mergeCell ref="S74:S75"/>
    <mergeCell ref="J75:Q75"/>
    <mergeCell ref="B76:B77"/>
    <mergeCell ref="D76:E77"/>
    <mergeCell ref="F76:F77"/>
    <mergeCell ref="G76:H77"/>
    <mergeCell ref="I76:Q77"/>
    <mergeCell ref="S76:S77"/>
    <mergeCell ref="N71:Q71"/>
    <mergeCell ref="I72:M72"/>
    <mergeCell ref="N72:Q72"/>
    <mergeCell ref="I73:Q73"/>
    <mergeCell ref="B74:B75"/>
    <mergeCell ref="D74:E75"/>
    <mergeCell ref="F74:F75"/>
    <mergeCell ref="G74:H75"/>
    <mergeCell ref="J74:Q74"/>
    <mergeCell ref="S66:S72"/>
    <mergeCell ref="K67:M67"/>
    <mergeCell ref="N67:Q67"/>
    <mergeCell ref="K68:M68"/>
    <mergeCell ref="I80:Q81"/>
    <mergeCell ref="S80:S81"/>
    <mergeCell ref="B78:B79"/>
    <mergeCell ref="D78:E79"/>
    <mergeCell ref="F78:F79"/>
    <mergeCell ref="G78:H79"/>
    <mergeCell ref="I78:Q79"/>
    <mergeCell ref="S78:S79"/>
    <mergeCell ref="R82:R84"/>
    <mergeCell ref="S82:S84"/>
    <mergeCell ref="I83:J83"/>
    <mergeCell ref="K83:M83"/>
    <mergeCell ref="O83:Q83"/>
    <mergeCell ref="I84:J84"/>
    <mergeCell ref="K84:Q84"/>
    <mergeCell ref="B82:B84"/>
    <mergeCell ref="D82:E84"/>
    <mergeCell ref="F82:F84"/>
    <mergeCell ref="G82:H84"/>
    <mergeCell ref="I82:J82"/>
    <mergeCell ref="K82:Q82"/>
    <mergeCell ref="S85:S86"/>
    <mergeCell ref="I86:J86"/>
    <mergeCell ref="K86:Q86"/>
    <mergeCell ref="B87:B88"/>
    <mergeCell ref="C87:C102"/>
    <mergeCell ref="D87:E88"/>
    <mergeCell ref="F87:F88"/>
    <mergeCell ref="G87:H88"/>
    <mergeCell ref="K87:M87"/>
    <mergeCell ref="O87:Q87"/>
    <mergeCell ref="B85:B86"/>
    <mergeCell ref="D85:E86"/>
    <mergeCell ref="F85:F86"/>
    <mergeCell ref="G85:H86"/>
    <mergeCell ref="I85:J85"/>
    <mergeCell ref="K85:Q85"/>
    <mergeCell ref="R87:R88"/>
    <mergeCell ref="S87:S88"/>
    <mergeCell ref="K88:M88"/>
    <mergeCell ref="O88:Q88"/>
    <mergeCell ref="B89:B94"/>
    <mergeCell ref="D89:J89"/>
    <mergeCell ref="K89:Q89"/>
    <mergeCell ref="R89:R94"/>
    <mergeCell ref="S89:S94"/>
    <mergeCell ref="D90:D100"/>
    <mergeCell ref="E90:J90"/>
    <mergeCell ref="K90:Q90"/>
    <mergeCell ref="E91:E94"/>
    <mergeCell ref="F91:F94"/>
    <mergeCell ref="G91:H94"/>
    <mergeCell ref="I91:J91"/>
    <mergeCell ref="K91:Q91"/>
    <mergeCell ref="I92:J92"/>
    <mergeCell ref="K92:Q92"/>
    <mergeCell ref="I93:J93"/>
    <mergeCell ref="K93:M93"/>
    <mergeCell ref="O93:Q93"/>
    <mergeCell ref="I94:J94"/>
    <mergeCell ref="K94:Q94"/>
    <mergeCell ref="S99:S100"/>
    <mergeCell ref="R97:R98"/>
    <mergeCell ref="S97:S98"/>
    <mergeCell ref="B95:B96"/>
    <mergeCell ref="E95:E96"/>
    <mergeCell ref="F95:F96"/>
    <mergeCell ref="G95:H96"/>
    <mergeCell ref="I95:J95"/>
    <mergeCell ref="K95:Q95"/>
    <mergeCell ref="R95:R96"/>
    <mergeCell ref="S95:S96"/>
    <mergeCell ref="I96:J96"/>
    <mergeCell ref="K96:P96"/>
    <mergeCell ref="B97:B98"/>
    <mergeCell ref="E97:E98"/>
    <mergeCell ref="F97:F98"/>
    <mergeCell ref="G97:H98"/>
    <mergeCell ref="I97:J97"/>
    <mergeCell ref="K97:L97"/>
    <mergeCell ref="B99:B100"/>
    <mergeCell ref="E99:E100"/>
    <mergeCell ref="F99:F100"/>
    <mergeCell ref="G99:H100"/>
    <mergeCell ref="I99:Q100"/>
    <mergeCell ref="M97:N97"/>
    <mergeCell ref="O97:Q97"/>
    <mergeCell ref="I98:J98"/>
    <mergeCell ref="K98:L98"/>
    <mergeCell ref="M98:N98"/>
    <mergeCell ref="O98:Q98"/>
    <mergeCell ref="S101:S102"/>
    <mergeCell ref="I102:J102"/>
    <mergeCell ref="K102:Q102"/>
    <mergeCell ref="B101:B102"/>
    <mergeCell ref="D101:E102"/>
    <mergeCell ref="F101:F102"/>
    <mergeCell ref="G101:H102"/>
    <mergeCell ref="I101:J101"/>
    <mergeCell ref="K101:Q101"/>
  </mergeCells>
  <phoneticPr fontId="52"/>
  <conditionalFormatting sqref="D66 F66 I66:S66 N67:Q68 I69:Q70 D70 I71 N71:Q71 I72:Q72">
    <cfRule type="expression" dxfId="87" priority="41">
      <formula>$B$66="-"</formula>
    </cfRule>
  </conditionalFormatting>
  <conditionalFormatting sqref="D63:G65">
    <cfRule type="expression" dxfId="86" priority="27">
      <formula>AND($B$63="-",$B$64="-",$B$65="-")</formula>
    </cfRule>
  </conditionalFormatting>
  <conditionalFormatting sqref="D54:J55 R54:S55 D56:S62">
    <cfRule type="expression" dxfId="85" priority="42">
      <formula>$B$54="-"</formula>
    </cfRule>
  </conditionalFormatting>
  <conditionalFormatting sqref="D89:Q89 E90:Q90 D90:D100">
    <cfRule type="expression" dxfId="84" priority="28">
      <formula>AND($B$89="-",$B$95="-",$B$97="-",$B$99="-")</formula>
    </cfRule>
  </conditionalFormatting>
  <conditionalFormatting sqref="D10:S14">
    <cfRule type="expression" dxfId="83" priority="20">
      <formula>$B$10="-"</formula>
    </cfRule>
  </conditionalFormatting>
  <conditionalFormatting sqref="D15:S16">
    <cfRule type="expression" dxfId="82" priority="50">
      <formula>$B$15="-"</formula>
    </cfRule>
  </conditionalFormatting>
  <conditionalFormatting sqref="D17:S18">
    <cfRule type="expression" dxfId="81" priority="49">
      <formula>$B$17="-"</formula>
    </cfRule>
  </conditionalFormatting>
  <conditionalFormatting sqref="D19:S20">
    <cfRule type="expression" dxfId="80" priority="48">
      <formula>$B$19="-"</formula>
    </cfRule>
  </conditionalFormatting>
  <conditionalFormatting sqref="D21:S22">
    <cfRule type="expression" dxfId="79" priority="47">
      <formula>$B$21="-"</formula>
    </cfRule>
  </conditionalFormatting>
  <conditionalFormatting sqref="D23:S24">
    <cfRule type="expression" dxfId="78" priority="46">
      <formula>$B$23="-"</formula>
    </cfRule>
  </conditionalFormatting>
  <conditionalFormatting sqref="D25:S26">
    <cfRule type="expression" dxfId="77" priority="45">
      <formula>$B$25="-"</formula>
    </cfRule>
  </conditionalFormatting>
  <conditionalFormatting sqref="D27:S28">
    <cfRule type="expression" dxfId="76" priority="44">
      <formula>$B$27="-"</formula>
    </cfRule>
  </conditionalFormatting>
  <conditionalFormatting sqref="D29:S29 D30:J33 R30:S33 D34:S34 D35:J38 R35:S38 D39:S39 D40:J43 R40:S43 D44:S44 D45:J48 R45:S48 D49:S49 D50:J53 R50:S53">
    <cfRule type="expression" dxfId="75" priority="43">
      <formula>$B$29="-"</formula>
    </cfRule>
  </conditionalFormatting>
  <conditionalFormatting sqref="D74:S75">
    <cfRule type="expression" dxfId="74" priority="40">
      <formula>$B$74="-"</formula>
    </cfRule>
  </conditionalFormatting>
  <conditionalFormatting sqref="D76:S77">
    <cfRule type="expression" dxfId="73" priority="39">
      <formula>$B$76="-"</formula>
    </cfRule>
  </conditionalFormatting>
  <conditionalFormatting sqref="D78:S79">
    <cfRule type="expression" dxfId="72" priority="38">
      <formula>$B$78="-"</formula>
    </cfRule>
  </conditionalFormatting>
  <conditionalFormatting sqref="D80:S81">
    <cfRule type="expression" dxfId="71" priority="37">
      <formula>$B$80="-"</formula>
    </cfRule>
  </conditionalFormatting>
  <conditionalFormatting sqref="D82:S83 D84:J84 R84:S84">
    <cfRule type="expression" dxfId="70" priority="36">
      <formula>$B$82="-"</formula>
    </cfRule>
  </conditionalFormatting>
  <conditionalFormatting sqref="D85:S86">
    <cfRule type="expression" dxfId="69" priority="35">
      <formula>$B$85="-"</formula>
    </cfRule>
  </conditionalFormatting>
  <conditionalFormatting sqref="D87:S87 D88:H88 R88:S88">
    <cfRule type="expression" dxfId="68" priority="34">
      <formula>$B$87="-"</formula>
    </cfRule>
  </conditionalFormatting>
  <conditionalFormatting sqref="D101:S101 D102:H102 R102:S102">
    <cfRule type="expression" dxfId="67" priority="29">
      <formula>$B$101="-"</formula>
    </cfRule>
  </conditionalFormatting>
  <conditionalFormatting sqref="E95:S96">
    <cfRule type="expression" dxfId="66" priority="32">
      <formula>$B$95="-"</formula>
    </cfRule>
  </conditionalFormatting>
  <conditionalFormatting sqref="E97:S97 E98:H98 O98:S98">
    <cfRule type="expression" dxfId="65" priority="31">
      <formula>$B$97="-"</formula>
    </cfRule>
  </conditionalFormatting>
  <conditionalFormatting sqref="E99:S100">
    <cfRule type="expression" dxfId="64" priority="30">
      <formula>$B$99="-"</formula>
    </cfRule>
  </conditionalFormatting>
  <conditionalFormatting sqref="H63:S63">
    <cfRule type="expression" dxfId="63" priority="54">
      <formula>$B$63="-"</formula>
    </cfRule>
  </conditionalFormatting>
  <conditionalFormatting sqref="H64:S64">
    <cfRule type="expression" dxfId="62" priority="53">
      <formula>$B$64="-"</formula>
    </cfRule>
  </conditionalFormatting>
  <conditionalFormatting sqref="H65:S65">
    <cfRule type="expression" dxfId="61" priority="52">
      <formula>$B$65="-"</formula>
    </cfRule>
  </conditionalFormatting>
  <conditionalFormatting sqref="I67:J68">
    <cfRule type="expression" dxfId="60" priority="9">
      <formula>$B$54="-"</formula>
    </cfRule>
  </conditionalFormatting>
  <conditionalFormatting sqref="I98:N98">
    <cfRule type="expression" dxfId="59" priority="3">
      <formula>$B$86="-"</formula>
    </cfRule>
  </conditionalFormatting>
  <conditionalFormatting sqref="I88:Q88">
    <cfRule type="expression" dxfId="58" priority="5">
      <formula>$B$76="-"</formula>
    </cfRule>
  </conditionalFormatting>
  <conditionalFormatting sqref="I102:Q102">
    <cfRule type="expression" dxfId="57" priority="2">
      <formula>$B$90="-"</formula>
    </cfRule>
  </conditionalFormatting>
  <conditionalFormatting sqref="I73:S73">
    <cfRule type="expression" dxfId="56" priority="25">
      <formula>#REF!="-"</formula>
    </cfRule>
  </conditionalFormatting>
  <conditionalFormatting sqref="J71">
    <cfRule type="expression" dxfId="55" priority="7">
      <formula>$B$54="-"</formula>
    </cfRule>
  </conditionalFormatting>
  <conditionalFormatting sqref="K67:M68">
    <cfRule type="expression" dxfId="54" priority="21">
      <formula>$B$59="-"</formula>
    </cfRule>
  </conditionalFormatting>
  <conditionalFormatting sqref="K71:M71">
    <cfRule type="expression" dxfId="53" priority="8">
      <formula>$B$59="-"</formula>
    </cfRule>
  </conditionalFormatting>
  <conditionalFormatting sqref="K30:Q33">
    <cfRule type="expression" dxfId="52" priority="24">
      <formula>$B$32="-"</formula>
    </cfRule>
  </conditionalFormatting>
  <conditionalFormatting sqref="K35:Q38">
    <cfRule type="expression" dxfId="51" priority="16">
      <formula>$B$32="-"</formula>
    </cfRule>
  </conditionalFormatting>
  <conditionalFormatting sqref="K40:Q43">
    <cfRule type="expression" dxfId="50" priority="15">
      <formula>$B$32="-"</formula>
    </cfRule>
  </conditionalFormatting>
  <conditionalFormatting sqref="K45:Q48">
    <cfRule type="expression" dxfId="49" priority="14">
      <formula>$B$32="-"</formula>
    </cfRule>
  </conditionalFormatting>
  <conditionalFormatting sqref="K50:Q53">
    <cfRule type="expression" dxfId="48" priority="13">
      <formula>$B$32="-"</formula>
    </cfRule>
  </conditionalFormatting>
  <conditionalFormatting sqref="K54:Q55">
    <cfRule type="expression" dxfId="47" priority="1">
      <formula>$B$47="-"</formula>
    </cfRule>
  </conditionalFormatting>
  <conditionalFormatting sqref="K84:Q84">
    <cfRule type="expression" dxfId="46" priority="6">
      <formula>$B$71="-"</formula>
    </cfRule>
  </conditionalFormatting>
  <conditionalFormatting sqref="K86:Q86">
    <cfRule type="expression" dxfId="45" priority="26">
      <formula>$I$86="措置無し"</formula>
    </cfRule>
  </conditionalFormatting>
  <conditionalFormatting sqref="R89:S94 E91:Q91 E92:J92 E93:Q94">
    <cfRule type="expression" dxfId="44" priority="33">
      <formula>$B$89="-"</formula>
    </cfRule>
  </conditionalFormatting>
  <printOptions horizontalCentered="1"/>
  <pageMargins left="0.70866141732283472" right="0.31496062992125984" top="0.35433070866141736" bottom="0.15748031496062992" header="0" footer="0.31496062992125984"/>
  <pageSetup paperSize="8" scale="51" fitToHeight="2" orientation="portrait"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InputMessage="1" showErrorMessage="1" xr:uid="{24145AFE-EAF1-4DD0-924E-2C5FC06BC840}">
          <x14:formula1>
            <xm:f>リスト!$AB$21:$AB$22</xm:f>
          </x14:formula1>
          <xm:sqref>N88</xm:sqref>
        </x14:dataValidation>
        <x14:dataValidation type="list" allowBlank="1" showInputMessage="1" showErrorMessage="1" xr:uid="{58EB008A-8732-4AC8-9BDA-17C5B8456430}">
          <x14:formula1>
            <xm:f>リスト!$AB$17:$AB$19</xm:f>
          </x14:formula1>
          <xm:sqref>O88</xm:sqref>
        </x14:dataValidation>
        <x14:dataValidation type="list" allowBlank="1" showInputMessage="1" showErrorMessage="1" xr:uid="{ABDC5628-F831-4317-8288-FAAB1F6F5F3C}">
          <x14:formula1>
            <xm:f>リスト!$AA$9:$AA$12</xm:f>
          </x14:formula1>
          <xm:sqref>I86:J86</xm:sqref>
        </x14:dataValidation>
        <x14:dataValidation type="list" allowBlank="1" showInputMessage="1" showErrorMessage="1" xr:uid="{B26139EF-85D0-4F32-82AF-A6989559D7C2}">
          <x14:formula1>
            <xm:f>リスト!$O$8:$O$10</xm:f>
          </x14:formula1>
          <xm:sqref>I57:I58</xm:sqref>
        </x14:dataValidation>
        <x14:dataValidation type="list" allowBlank="1" showInputMessage="1" showErrorMessage="1" xr:uid="{9AAEE484-ECD4-4B83-8061-14716484FA5C}">
          <x14:formula1>
            <xm:f>リスト!$I$4:$I$6</xm:f>
          </x14:formula1>
          <xm:sqref>S19:S20</xm:sqref>
        </x14:dataValidation>
        <x14:dataValidation type="list" allowBlank="1" showInputMessage="1" showErrorMessage="1" xr:uid="{358DEF72-5DAA-4F8A-994C-AF23E516EC15}">
          <x14:formula1>
            <xm:f>リスト!$H$4:$H$5</xm:f>
          </x14:formula1>
          <xm:sqref>S17:S18</xm:sqref>
        </x14:dataValidation>
        <x14:dataValidation type="list" allowBlank="1" showInputMessage="1" showErrorMessage="1" xr:uid="{DAB62C80-BCEB-4D7C-96E5-6C0B3575EC08}">
          <x14:formula1>
            <xm:f>リスト!$T$4:$T$6</xm:f>
          </x14:formula1>
          <xm:sqref>S65</xm:sqref>
        </x14:dataValidation>
        <x14:dataValidation type="list" allowBlank="1" showInputMessage="1" showErrorMessage="1" xr:uid="{52EDEC8E-4C63-4516-AD18-B57138C1C5CE}">
          <x14:formula1>
            <xm:f>リスト!$A$4:$A$8</xm:f>
          </x14:formula1>
          <xm:sqref>F3:J3</xm:sqref>
        </x14:dataValidation>
        <x14:dataValidation type="list" allowBlank="1" showInputMessage="1" showErrorMessage="1" xr:uid="{565F2DC1-877B-4885-AD44-4291FFC092C1}">
          <x14:formula1>
            <xm:f>リスト!$AG$4:$AG$6</xm:f>
          </x14:formula1>
          <xm:sqref>S101:S102</xm:sqref>
        </x14:dataValidation>
        <x14:dataValidation type="list" allowBlank="1" showInputMessage="1" showErrorMessage="1" xr:uid="{C31042D7-E59B-4069-9D9C-27AE126D6003}">
          <x14:formula1>
            <xm:f>リスト!$AF$4:$AF$18</xm:f>
          </x14:formula1>
          <xm:sqref>S99:S100</xm:sqref>
        </x14:dataValidation>
        <x14:dataValidation type="list" allowBlank="1" showInputMessage="1" showErrorMessage="1" xr:uid="{2B7392C8-1CC3-4A97-AFEF-CE3BDDB421C5}">
          <x14:formula1>
            <xm:f>リスト!$AE$4:$AE$6</xm:f>
          </x14:formula1>
          <xm:sqref>S97:S98</xm:sqref>
        </x14:dataValidation>
        <x14:dataValidation type="list" allowBlank="1" showInputMessage="1" showErrorMessage="1" xr:uid="{99D9B246-012C-4981-AFA6-FD44028DF2CE}">
          <x14:formula1>
            <xm:f>リスト!$AD$4:$AD$10</xm:f>
          </x14:formula1>
          <xm:sqref>S95:S96</xm:sqref>
        </x14:dataValidation>
        <x14:dataValidation type="list" allowBlank="1" showInputMessage="1" showErrorMessage="1" xr:uid="{79351B9B-F8C5-45CB-8E36-44607F8EEFC8}">
          <x14:formula1>
            <xm:f>リスト!$AB$4:$AB$12</xm:f>
          </x14:formula1>
          <xm:sqref>S87:S88</xm:sqref>
        </x14:dataValidation>
        <x14:dataValidation type="list" allowBlank="1" showInputMessage="1" showErrorMessage="1" xr:uid="{D4B3D5D5-56B5-4DB5-960B-7D02358B1321}">
          <x14:formula1>
            <xm:f>リスト!$Y$4:$Y$6</xm:f>
          </x14:formula1>
          <xm:sqref>S80:S81</xm:sqref>
        </x14:dataValidation>
        <x14:dataValidation type="list" allowBlank="1" showInputMessage="1" showErrorMessage="1" xr:uid="{66FAC71E-6696-472E-97F8-9E356C7073CC}">
          <x14:formula1>
            <xm:f>リスト!$X$4:$X$6</xm:f>
          </x14:formula1>
          <xm:sqref>S78:S79</xm:sqref>
        </x14:dataValidation>
        <x14:dataValidation type="list" allowBlank="1" showInputMessage="1" showErrorMessage="1" xr:uid="{F65CEBA3-3A23-45B2-9B10-DE1CAD30BE01}">
          <x14:formula1>
            <xm:f>リスト!$Z$4:$Z$6</xm:f>
          </x14:formula1>
          <xm:sqref>S82:S84</xm:sqref>
        </x14:dataValidation>
        <x14:dataValidation type="list" allowBlank="1" showInputMessage="1" showErrorMessage="1" xr:uid="{2E44C370-2D35-4E3B-A1C9-23D5D2874354}">
          <x14:formula1>
            <xm:f>リスト!$AA$4:$AA$6</xm:f>
          </x14:formula1>
          <xm:sqref>S85:S86</xm:sqref>
        </x14:dataValidation>
        <x14:dataValidation type="list" allowBlank="1" showInputMessage="1" showErrorMessage="1" xr:uid="{552AAE0A-EEC5-46CA-A470-3428439078C5}">
          <x14:formula1>
            <xm:f>リスト!$S$4:$S$7</xm:f>
          </x14:formula1>
          <xm:sqref>S64</xm:sqref>
        </x14:dataValidation>
        <x14:dataValidation type="list" allowBlank="1" showInputMessage="1" showErrorMessage="1" xr:uid="{736E2152-F6FC-42BD-A439-8578C5012B56}">
          <x14:formula1>
            <xm:f>リスト!$R$4:$R$6</xm:f>
          </x14:formula1>
          <xm:sqref>S63</xm:sqref>
        </x14:dataValidation>
        <x14:dataValidation type="list" allowBlank="1" showInputMessage="1" showErrorMessage="1" xr:uid="{8F9CB39C-6194-427D-95C8-833164231153}">
          <x14:formula1>
            <xm:f>リスト!$Q$4:$Q$5</xm:f>
          </x14:formula1>
          <xm:sqref>S61</xm:sqref>
        </x14:dataValidation>
        <x14:dataValidation type="list" allowBlank="1" showInputMessage="1" showErrorMessage="1" xr:uid="{87C93EF4-6552-42B4-9721-1CF736D3DEDC}">
          <x14:formula1>
            <xm:f>リスト!$P$4:$P$6</xm:f>
          </x14:formula1>
          <xm:sqref>S59</xm:sqref>
        </x14:dataValidation>
        <x14:dataValidation type="list" allowBlank="1" showInputMessage="1" showErrorMessage="1" xr:uid="{0A0BBCF2-2EA6-406B-965D-217670EC61E5}">
          <x14:formula1>
            <xm:f>リスト!$N$4:$N$6</xm:f>
          </x14:formula1>
          <xm:sqref>S54:S55</xm:sqref>
        </x14:dataValidation>
        <x14:dataValidation type="list" allowBlank="1" showInputMessage="1" showErrorMessage="1" xr:uid="{3730C268-FC55-4BAE-BEB5-40B2283E8E95}">
          <x14:formula1>
            <xm:f>リスト!$D$4:$D$12</xm:f>
          </x14:formula1>
          <xm:sqref>K28:Q28</xm:sqref>
        </x14:dataValidation>
        <x14:dataValidation type="list" allowBlank="1" showInputMessage="1" showErrorMessage="1" xr:uid="{33727ED8-7B08-4704-B5D1-8C82877813E2}">
          <x14:formula1>
            <xm:f>リスト!$L$9:$L$12</xm:f>
          </x14:formula1>
          <xm:sqref>K27:Q27</xm:sqref>
        </x14:dataValidation>
        <x14:dataValidation type="list" allowBlank="1" showInputMessage="1" showErrorMessage="1" xr:uid="{0348D19F-B9AD-4A03-91AA-B8321F6CB277}">
          <x14:formula1>
            <xm:f>リスト!$L$5:$L$7</xm:f>
          </x14:formula1>
          <xm:sqref>S27:S28</xm:sqref>
        </x14:dataValidation>
        <x14:dataValidation type="list" allowBlank="1" showInputMessage="1" showErrorMessage="1" xr:uid="{74825ED1-B8B4-4615-88F0-835402A01F49}">
          <x14:formula1>
            <xm:f>リスト!$O$4:$O$6</xm:f>
          </x14:formula1>
          <xm:sqref>S56:S57</xm:sqref>
        </x14:dataValidation>
        <x14:dataValidation type="list" allowBlank="1" showInputMessage="1" showErrorMessage="1" xr:uid="{5B1DDD34-203C-4541-AB61-538E3BCB5B4E}">
          <x14:formula1>
            <xm:f>リスト!$K$26:$K$32</xm:f>
          </x14:formula1>
          <xm:sqref>S25:S26</xm:sqref>
        </x14:dataValidation>
        <x14:dataValidation type="list" allowBlank="1" showInputMessage="1" showErrorMessage="1" xr:uid="{07741300-5D13-4459-8D38-3BF1D72A47D3}">
          <x14:formula1>
            <xm:f>リスト!$K$18:$K$25</xm:f>
          </x14:formula1>
          <xm:sqref>S23:S24</xm:sqref>
        </x14:dataValidation>
        <x14:dataValidation type="list" allowBlank="1" showInputMessage="1" showErrorMessage="1" xr:uid="{9DBEEA6B-DA4B-44E9-84AC-A3415366873E}">
          <x14:formula1>
            <xm:f>リスト!$K$4:$K$17</xm:f>
          </x14:formula1>
          <xm:sqref>S21:S22</xm:sqref>
        </x14:dataValidation>
        <x14:dataValidation type="list" allowBlank="1" showInputMessage="1" showErrorMessage="1" xr:uid="{07ECDEBE-2922-4032-AEA5-C3288A7278AE}">
          <x14:formula1>
            <xm:f>リスト!$E$4:$E$19</xm:f>
          </x14:formula1>
          <xm:sqref>K95:Q95 K15:Q15 K18:Q18 K20:Q20</xm:sqref>
        </x14:dataValidation>
        <x14:dataValidation type="list" allowBlank="1" showInputMessage="1" showErrorMessage="1" xr:uid="{4E8E8263-B90E-4791-9815-C6A85DFF9B50}">
          <x14:formula1>
            <xm:f>リスト!$F$4:$F$6</xm:f>
          </x14:formula1>
          <xm:sqref>S10:S14</xm:sqref>
        </x14:dataValidation>
        <x14:dataValidation type="list" allowBlank="1" showInputMessage="1" showErrorMessage="1" xr:uid="{44068C3C-7FD5-444E-A677-2EB7A32BDBE6}">
          <x14:formula1>
            <xm:f>リスト!$B$4:$B$5</xm:f>
          </x14:formula1>
          <xm:sqref>B89:B93 B99 B95:B97 B101 B87 B85 B82:B83 B80 B78 B63:B66 B19 B15 B17 B10:B13 B54 B25 B23 B27 B29 B76 B21 B74</xm:sqref>
        </x14:dataValidation>
        <x14:dataValidation type="list" allowBlank="1" showInputMessage="1" showErrorMessage="1" xr:uid="{93927B83-3B28-46EB-92B2-B5F1F2E12AC8}">
          <x14:formula1>
            <xm:f>リスト!$J$5:$J$6</xm:f>
          </x14:formula1>
          <xm:sqref>S73</xm:sqref>
        </x14:dataValidation>
        <x14:dataValidation type="list" allowBlank="1" showInputMessage="1" showErrorMessage="1" xr:uid="{781A7530-EA5C-4375-B00C-4F772764D110}">
          <x14:formula1>
            <xm:f>リスト!$M$5:$M$10</xm:f>
          </x14:formula1>
          <xm:sqref>S29:S53</xm:sqref>
        </x14:dataValidation>
        <x14:dataValidation type="list" allowBlank="1" showInputMessage="1" showErrorMessage="1" xr:uid="{D1A68902-D308-4BCF-B4FE-1FD4065F0CC5}">
          <x14:formula1>
            <xm:f>リスト!$AC$4:$AC$7</xm:f>
          </x14:formula1>
          <xm:sqref>S89:S94</xm:sqref>
        </x14:dataValidation>
        <x14:dataValidation type="list" allowBlank="1" showInputMessage="1" showErrorMessage="1" xr:uid="{EE14DFC0-F8B5-473B-8777-31083D811D0F}">
          <x14:formula1>
            <xm:f>リスト!$C$4:$C$5</xm:f>
          </x14:formula1>
          <xm:sqref>K90</xm:sqref>
        </x14:dataValidation>
        <x14:dataValidation type="list" allowBlank="1" showInputMessage="1" showErrorMessage="1" xr:uid="{7AB58C4F-FE15-4E15-9408-F812914C576C}">
          <x14:formula1>
            <xm:f>リスト!$V$10:$V$11</xm:f>
          </x14:formula1>
          <xm:sqref>I75</xm:sqref>
        </x14:dataValidation>
        <x14:dataValidation type="list" allowBlank="1" showInputMessage="1" showErrorMessage="1" xr:uid="{FF53845F-BF00-4429-9484-CB4C6CD3427A}">
          <x14:formula1>
            <xm:f>リスト!$V$4:$V$6</xm:f>
          </x14:formula1>
          <xm:sqref>S74:S75</xm:sqref>
        </x14:dataValidation>
        <x14:dataValidation type="list" allowBlank="1" showInputMessage="1" showErrorMessage="1" xr:uid="{E3CF98EB-28DA-4605-A986-93FCDE262F7C}">
          <x14:formula1>
            <xm:f>リスト!$W$4:$W$6</xm:f>
          </x14:formula1>
          <xm:sqref>S76:S77</xm:sqref>
        </x14:dataValidation>
        <x14:dataValidation type="list" allowBlank="1" showInputMessage="1" showErrorMessage="1" xr:uid="{9561B394-79E7-495C-9315-178E6E37D8D9}">
          <x14:formula1>
            <xm:f>リスト!$G$4:$G$11</xm:f>
          </x14:formula1>
          <xm:sqref>S15:S16</xm:sqref>
        </x14:dataValidation>
        <x14:dataValidation type="list" allowBlank="1" showInputMessage="1" showErrorMessage="1" xr:uid="{E615C968-9E0F-4B0E-9244-8AB0939D42BF}">
          <x14:formula1>
            <xm:f>リスト!$P$9:$P$17</xm:f>
          </x14:formula1>
          <xm:sqref>K59:Q59</xm:sqref>
        </x14:dataValidation>
        <x14:dataValidation type="list" allowBlank="1" showInputMessage="1" showErrorMessage="1" xr:uid="{E4A3D4D3-5644-48F5-8843-5FAE6E0EFE00}">
          <x14:formula1>
            <xm:f>リスト!$P$8:$P$17</xm:f>
          </x14:formula1>
          <xm:sqref>K60:Q60</xm:sqref>
        </x14:dataValidation>
        <x14:dataValidation type="list" allowBlank="1" showInputMessage="1" showErrorMessage="1" xr:uid="{FDD2BAFC-8A0F-40F9-9637-68F2B01989C7}">
          <x14:formula1>
            <xm:f>リスト!$U$4:$U$11</xm:f>
          </x14:formula1>
          <xm:sqref>S66:S72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C592-9D56-4E01-8EA3-54CB97087162}">
  <sheetPr>
    <tabColor rgb="FFFFFF00"/>
  </sheetPr>
  <dimension ref="A1:AR102"/>
  <sheetViews>
    <sheetView tabSelected="1" view="pageBreakPreview" topLeftCell="A8" zoomScale="55" zoomScaleNormal="55" zoomScaleSheetLayoutView="55" workbookViewId="0">
      <selection activeCell="S10" sqref="S10:S14"/>
    </sheetView>
  </sheetViews>
  <sheetFormatPr defaultColWidth="8.875" defaultRowHeight="14.25"/>
  <cols>
    <col min="1" max="1" width="2.625" style="18" customWidth="1"/>
    <col min="2" max="2" width="5.625" style="19" bestFit="1" customWidth="1"/>
    <col min="3" max="3" width="5.625" style="19" customWidth="1"/>
    <col min="4" max="4" width="3.625" style="19" customWidth="1"/>
    <col min="5" max="5" width="20.625" style="19" customWidth="1"/>
    <col min="6" max="6" width="10.625" style="20" customWidth="1"/>
    <col min="7" max="7" width="5.625" style="18" customWidth="1"/>
    <col min="8" max="8" width="5.625" style="20" customWidth="1"/>
    <col min="9" max="9" width="20.625" style="21" customWidth="1"/>
    <col min="10" max="10" width="30.625" style="20" customWidth="1"/>
    <col min="11" max="13" width="4.625" style="20" customWidth="1"/>
    <col min="14" max="14" width="5.625" style="18" customWidth="1"/>
    <col min="15" max="17" width="4.625" style="20" customWidth="1"/>
    <col min="18" max="18" width="11.875" style="20" customWidth="1"/>
    <col min="19" max="19" width="35.625" style="20" customWidth="1"/>
    <col min="20" max="21" width="2.625" style="18" customWidth="1"/>
    <col min="22" max="43" width="10" style="18" customWidth="1"/>
    <col min="44" max="44" width="11" style="18" customWidth="1"/>
    <col min="45" max="45" width="8.875" style="18"/>
    <col min="46" max="46" width="11.5" style="18" customWidth="1"/>
    <col min="47" max="51" width="8.875" style="18"/>
    <col min="52" max="52" width="11.5" style="18" customWidth="1"/>
    <col min="53" max="53" width="11.75" style="18" customWidth="1"/>
    <col min="54" max="16384" width="8.875" style="18"/>
  </cols>
  <sheetData>
    <row r="1" spans="1:44" s="22" customFormat="1" ht="24.95" customHeight="1">
      <c r="A1" s="24"/>
      <c r="C1" s="29"/>
      <c r="D1" s="29"/>
      <c r="E1" s="31"/>
      <c r="F1" s="31"/>
      <c r="G1" s="31"/>
      <c r="H1" s="31"/>
      <c r="I1" s="34"/>
      <c r="J1" s="31"/>
      <c r="K1" s="31"/>
      <c r="L1" s="31"/>
      <c r="M1" s="31"/>
      <c r="N1" s="31"/>
      <c r="O1" s="31"/>
      <c r="P1" s="31"/>
      <c r="U1" s="18"/>
      <c r="V1" s="18"/>
      <c r="W1" s="18"/>
      <c r="X1" s="18"/>
      <c r="Y1" s="18"/>
      <c r="Z1" s="18"/>
      <c r="AA1" s="18"/>
      <c r="AB1" s="18"/>
      <c r="AC1" s="18"/>
      <c r="AD1" s="18"/>
      <c r="AE1" s="18"/>
      <c r="AF1" s="18"/>
      <c r="AG1" s="18"/>
      <c r="AH1" s="18"/>
      <c r="AI1" s="18"/>
      <c r="AJ1" s="18"/>
      <c r="AK1" s="18"/>
      <c r="AL1" s="18"/>
      <c r="AM1" s="18"/>
      <c r="AN1" s="18"/>
      <c r="AO1" s="18"/>
      <c r="AP1" s="18"/>
      <c r="AQ1" s="18"/>
    </row>
    <row r="2" spans="1:44" s="22" customFormat="1" ht="38.25" customHeight="1" thickBot="1">
      <c r="A2" s="23"/>
      <c r="B2" s="26" t="s">
        <v>524</v>
      </c>
      <c r="C2" s="30"/>
      <c r="D2" s="30"/>
      <c r="E2" s="30"/>
      <c r="F2" s="32"/>
      <c r="G2" s="32"/>
      <c r="H2" s="32"/>
      <c r="I2" s="35"/>
      <c r="J2" s="30"/>
      <c r="K2" s="30"/>
      <c r="L2" s="30"/>
      <c r="M2" s="30"/>
      <c r="N2" s="30"/>
      <c r="O2" s="30"/>
      <c r="P2" s="30"/>
      <c r="Q2" s="30"/>
      <c r="R2" s="30"/>
      <c r="S2" s="165"/>
      <c r="T2" s="23"/>
      <c r="U2" s="18"/>
      <c r="V2" s="18"/>
      <c r="W2" s="18"/>
      <c r="X2" s="18"/>
      <c r="Y2" s="18"/>
      <c r="Z2" s="18"/>
      <c r="AA2" s="18"/>
      <c r="AB2" s="18"/>
      <c r="AC2" s="18"/>
      <c r="AD2" s="18"/>
      <c r="AE2" s="18"/>
      <c r="AF2" s="18"/>
      <c r="AG2" s="18"/>
      <c r="AH2" s="18"/>
      <c r="AI2" s="18"/>
      <c r="AJ2" s="18"/>
      <c r="AK2" s="18"/>
      <c r="AL2" s="18"/>
      <c r="AM2" s="18"/>
      <c r="AN2" s="18"/>
      <c r="AO2" s="18"/>
      <c r="AP2" s="18"/>
      <c r="AQ2" s="18"/>
    </row>
    <row r="3" spans="1:44" s="22" customFormat="1" ht="24.95" customHeight="1" thickBot="1">
      <c r="A3" s="23"/>
      <c r="B3" s="28"/>
      <c r="C3" s="402" t="s">
        <v>255</v>
      </c>
      <c r="D3" s="402"/>
      <c r="E3" s="402"/>
      <c r="F3" s="415" t="s">
        <v>412</v>
      </c>
      <c r="G3" s="416"/>
      <c r="H3" s="416"/>
      <c r="I3" s="416"/>
      <c r="J3" s="417"/>
      <c r="K3" s="37"/>
      <c r="L3" s="37"/>
      <c r="M3" s="37"/>
      <c r="N3" s="37"/>
      <c r="O3" s="37"/>
      <c r="P3" s="418" t="s">
        <v>205</v>
      </c>
      <c r="Q3" s="419"/>
      <c r="R3" s="420"/>
      <c r="S3" s="38">
        <f>SUM(F10:F102)</f>
        <v>37.5</v>
      </c>
      <c r="T3" s="23"/>
      <c r="U3" s="18"/>
      <c r="V3" s="18"/>
      <c r="W3" s="18"/>
      <c r="X3" s="18"/>
      <c r="Y3" s="18"/>
      <c r="Z3" s="18"/>
      <c r="AA3" s="18"/>
      <c r="AB3" s="18"/>
      <c r="AC3" s="18"/>
      <c r="AD3" s="18"/>
      <c r="AE3" s="18"/>
      <c r="AF3" s="18"/>
      <c r="AG3" s="18"/>
      <c r="AH3" s="18"/>
      <c r="AI3" s="18"/>
      <c r="AJ3" s="18"/>
      <c r="AK3" s="18"/>
      <c r="AL3" s="18"/>
      <c r="AM3" s="18"/>
      <c r="AN3" s="18"/>
      <c r="AO3" s="18"/>
      <c r="AP3" s="18"/>
      <c r="AQ3" s="18"/>
    </row>
    <row r="4" spans="1:44" s="22" customFormat="1" ht="24.95" customHeight="1" thickBot="1">
      <c r="A4" s="23"/>
      <c r="B4" s="27"/>
      <c r="C4" s="402" t="s">
        <v>3</v>
      </c>
      <c r="D4" s="402"/>
      <c r="E4" s="402"/>
      <c r="F4" s="415" t="s">
        <v>515</v>
      </c>
      <c r="G4" s="416"/>
      <c r="H4" s="416"/>
      <c r="I4" s="416"/>
      <c r="J4" s="417"/>
      <c r="K4" s="33"/>
      <c r="L4" s="33"/>
      <c r="M4" s="33"/>
      <c r="N4" s="33"/>
      <c r="O4" s="33"/>
      <c r="P4" s="418" t="s">
        <v>276</v>
      </c>
      <c r="Q4" s="419"/>
      <c r="R4" s="420"/>
      <c r="S4" s="38">
        <f>SUM(G10:G102)</f>
        <v>33.700000000000003</v>
      </c>
      <c r="T4" s="23"/>
      <c r="U4" s="18"/>
      <c r="V4" s="18"/>
      <c r="W4" s="18"/>
      <c r="X4" s="18"/>
      <c r="Y4" s="18"/>
      <c r="Z4" s="18"/>
      <c r="AA4" s="18"/>
      <c r="AB4" s="18"/>
      <c r="AC4" s="18"/>
      <c r="AD4" s="18"/>
      <c r="AE4" s="18"/>
      <c r="AF4" s="18"/>
      <c r="AG4" s="18"/>
      <c r="AH4" s="18"/>
      <c r="AI4" s="18"/>
      <c r="AJ4" s="18"/>
      <c r="AK4" s="18"/>
      <c r="AL4" s="18"/>
      <c r="AM4" s="18"/>
      <c r="AN4" s="18"/>
      <c r="AO4" s="18"/>
      <c r="AP4" s="18"/>
      <c r="AQ4" s="18"/>
    </row>
    <row r="5" spans="1:44" s="22" customFormat="1" ht="24.95" customHeight="1" thickBot="1">
      <c r="A5" s="23"/>
      <c r="B5" s="27"/>
      <c r="C5" s="402" t="s">
        <v>4</v>
      </c>
      <c r="D5" s="402"/>
      <c r="E5" s="403"/>
      <c r="F5" s="404" t="s">
        <v>482</v>
      </c>
      <c r="G5" s="405"/>
      <c r="H5" s="405"/>
      <c r="I5" s="405"/>
      <c r="J5" s="406"/>
      <c r="K5" s="33"/>
      <c r="L5" s="33"/>
      <c r="M5" s="33"/>
      <c r="N5" s="33"/>
      <c r="O5" s="33"/>
      <c r="P5" s="407" t="s">
        <v>98</v>
      </c>
      <c r="Q5" s="408"/>
      <c r="R5" s="409"/>
      <c r="S5" s="166">
        <f>ROUND(S4*AQ8/S3,4)</f>
        <v>17.973299999999998</v>
      </c>
      <c r="T5" s="23"/>
      <c r="U5" s="18"/>
      <c r="V5" s="18"/>
      <c r="W5" s="18"/>
      <c r="X5" s="18"/>
      <c r="Y5" s="18"/>
      <c r="Z5" s="18"/>
      <c r="AA5" s="18"/>
      <c r="AB5" s="18"/>
      <c r="AC5" s="18"/>
      <c r="AD5" s="18"/>
      <c r="AE5" s="18"/>
      <c r="AF5" s="18"/>
      <c r="AG5" s="18"/>
      <c r="AH5" s="18"/>
      <c r="AI5" s="18"/>
      <c r="AJ5" s="18"/>
      <c r="AK5" s="18"/>
      <c r="AL5" s="18"/>
      <c r="AM5" s="18"/>
      <c r="AN5" s="18"/>
      <c r="AO5" s="18"/>
      <c r="AP5" s="18"/>
      <c r="AQ5" s="18"/>
    </row>
    <row r="6" spans="1:44" s="23" customFormat="1" ht="30.75" customHeight="1" thickBot="1">
      <c r="B6" s="28"/>
      <c r="C6" s="30"/>
      <c r="D6" s="30"/>
      <c r="E6" s="30"/>
      <c r="F6" s="33" t="s">
        <v>38</v>
      </c>
      <c r="G6" s="33"/>
      <c r="H6" s="33"/>
      <c r="I6" s="33"/>
      <c r="J6" s="33"/>
      <c r="K6" s="33"/>
      <c r="L6" s="33"/>
      <c r="M6" s="33"/>
      <c r="N6" s="33"/>
      <c r="O6" s="33"/>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row>
    <row r="7" spans="1:44" s="23" customFormat="1" ht="50.1" customHeight="1">
      <c r="B7" s="28"/>
      <c r="C7" s="30"/>
      <c r="D7" s="30"/>
      <c r="E7" s="30"/>
      <c r="F7" s="410" t="s">
        <v>425</v>
      </c>
      <c r="G7" s="410"/>
      <c r="H7" s="410"/>
      <c r="I7" s="410"/>
      <c r="J7" s="410"/>
      <c r="K7" s="410"/>
      <c r="L7" s="410"/>
      <c r="M7" s="410"/>
      <c r="N7" s="410"/>
      <c r="O7" s="410"/>
      <c r="P7" s="410"/>
      <c r="Q7" s="410"/>
      <c r="R7" s="410"/>
      <c r="S7" s="410"/>
      <c r="U7" s="115"/>
      <c r="V7" s="115"/>
      <c r="W7" s="115"/>
      <c r="X7" s="115"/>
      <c r="Y7" s="115"/>
      <c r="Z7" s="115"/>
      <c r="AA7" s="115"/>
      <c r="AB7" s="167" t="s">
        <v>412</v>
      </c>
      <c r="AC7" s="168" t="s">
        <v>413</v>
      </c>
      <c r="AD7" s="168" t="s">
        <v>414</v>
      </c>
      <c r="AE7" s="168" t="s">
        <v>233</v>
      </c>
      <c r="AF7" s="169" t="s">
        <v>303</v>
      </c>
      <c r="AG7" s="170"/>
      <c r="AH7" s="130"/>
      <c r="AI7" s="170"/>
      <c r="AJ7" s="170"/>
      <c r="AK7" s="170"/>
      <c r="AL7" s="170"/>
      <c r="AM7" s="170"/>
      <c r="AN7" s="170"/>
      <c r="AO7" s="170"/>
      <c r="AP7" s="170"/>
      <c r="AQ7" s="171" t="s">
        <v>506</v>
      </c>
      <c r="AR7" s="115"/>
    </row>
    <row r="8" spans="1:44" s="23" customFormat="1" ht="50.1" customHeight="1" thickBot="1">
      <c r="B8" s="28"/>
      <c r="C8" s="30"/>
      <c r="D8" s="30"/>
      <c r="E8" s="30"/>
      <c r="F8" s="411"/>
      <c r="G8" s="411"/>
      <c r="H8" s="411"/>
      <c r="I8" s="411"/>
      <c r="J8" s="411"/>
      <c r="K8" s="411"/>
      <c r="L8" s="411"/>
      <c r="M8" s="411"/>
      <c r="N8" s="411"/>
      <c r="O8" s="411"/>
      <c r="P8" s="411"/>
      <c r="Q8" s="411"/>
      <c r="R8" s="411"/>
      <c r="S8" s="411"/>
      <c r="U8" s="115"/>
      <c r="V8" s="115"/>
      <c r="W8" s="115"/>
      <c r="X8" s="115"/>
      <c r="Y8" s="115"/>
      <c r="Z8" s="115"/>
      <c r="AA8" s="115"/>
      <c r="AB8" s="47">
        <f>IF($F$3=AB7,20,0)</f>
        <v>20</v>
      </c>
      <c r="AC8" s="54">
        <f t="shared" ref="AC8:AD8" si="0">IF($F$3=AC7,20,0)</f>
        <v>0</v>
      </c>
      <c r="AD8" s="54">
        <f t="shared" si="0"/>
        <v>0</v>
      </c>
      <c r="AE8" s="54">
        <f>IF($F$3=AE7,10,0)</f>
        <v>0</v>
      </c>
      <c r="AF8" s="56">
        <f>IF($F$3=AF7,10,0)</f>
        <v>0</v>
      </c>
      <c r="AG8" s="170"/>
      <c r="AH8" s="130"/>
      <c r="AI8" s="170"/>
      <c r="AJ8" s="170"/>
      <c r="AK8" s="170"/>
      <c r="AL8" s="170"/>
      <c r="AM8" s="170"/>
      <c r="AN8" s="170"/>
      <c r="AO8" s="170"/>
      <c r="AP8" s="170"/>
      <c r="AQ8" s="172">
        <f>SUM(AB8:AP8)</f>
        <v>20</v>
      </c>
      <c r="AR8" s="115"/>
    </row>
    <row r="9" spans="1:44" ht="35.25" thickBot="1">
      <c r="A9" s="25"/>
      <c r="B9" s="221" t="s">
        <v>16</v>
      </c>
      <c r="C9" s="412" t="s">
        <v>25</v>
      </c>
      <c r="D9" s="412"/>
      <c r="E9" s="412"/>
      <c r="F9" s="221" t="s">
        <v>268</v>
      </c>
      <c r="G9" s="413" t="s">
        <v>235</v>
      </c>
      <c r="H9" s="414"/>
      <c r="I9" s="412" t="s">
        <v>32</v>
      </c>
      <c r="J9" s="412"/>
      <c r="K9" s="412"/>
      <c r="L9" s="412"/>
      <c r="M9" s="412"/>
      <c r="N9" s="412"/>
      <c r="O9" s="412"/>
      <c r="P9" s="412"/>
      <c r="Q9" s="412"/>
      <c r="R9" s="412"/>
      <c r="S9" s="412"/>
      <c r="T9" s="25"/>
      <c r="V9" s="39" t="s">
        <v>15</v>
      </c>
      <c r="AC9" s="52"/>
      <c r="AD9" s="52"/>
    </row>
    <row r="10" spans="1:44" ht="45" customHeight="1" thickBot="1">
      <c r="A10" s="25"/>
      <c r="B10" s="239" t="s">
        <v>139</v>
      </c>
      <c r="C10" s="294" t="s">
        <v>140</v>
      </c>
      <c r="D10" s="240" t="s">
        <v>525</v>
      </c>
      <c r="E10" s="240"/>
      <c r="F10" s="241">
        <f>IF(AND(B10="○"),2,"-")</f>
        <v>2</v>
      </c>
      <c r="G10" s="242">
        <f>IF(AND(B10="○"),AQ11,"-")</f>
        <v>2</v>
      </c>
      <c r="H10" s="243"/>
      <c r="I10" s="318" t="s">
        <v>424</v>
      </c>
      <c r="J10" s="318"/>
      <c r="K10" s="287" t="s">
        <v>192</v>
      </c>
      <c r="L10" s="287"/>
      <c r="M10" s="287"/>
      <c r="N10" s="287"/>
      <c r="O10" s="287"/>
      <c r="P10" s="287"/>
      <c r="Q10" s="287"/>
      <c r="R10" s="265" t="s">
        <v>398</v>
      </c>
      <c r="S10" s="233" t="s">
        <v>196</v>
      </c>
      <c r="T10" s="25"/>
      <c r="V10" s="40">
        <f>IF(K10="",0,1)</f>
        <v>1</v>
      </c>
      <c r="W10" s="137"/>
      <c r="X10" s="40">
        <f>IF(S10="",0,1)</f>
        <v>1</v>
      </c>
      <c r="Y10" s="41">
        <f>SUM(V10:X14)</f>
        <v>7</v>
      </c>
      <c r="Z10" s="42" t="s">
        <v>122</v>
      </c>
      <c r="AA10" s="45"/>
      <c r="AB10" s="48" t="s">
        <v>196</v>
      </c>
      <c r="AC10" s="58" t="s">
        <v>95</v>
      </c>
      <c r="AD10" s="63" t="s">
        <v>198</v>
      </c>
      <c r="AG10" s="68"/>
      <c r="AH10" s="68"/>
      <c r="AQ10" s="70" t="s">
        <v>22</v>
      </c>
    </row>
    <row r="11" spans="1:44" ht="45" customHeight="1" thickBot="1">
      <c r="A11" s="25"/>
      <c r="B11" s="239"/>
      <c r="C11" s="295"/>
      <c r="D11" s="240"/>
      <c r="E11" s="240"/>
      <c r="F11" s="241"/>
      <c r="G11" s="284"/>
      <c r="H11" s="285"/>
      <c r="I11" s="318" t="s">
        <v>260</v>
      </c>
      <c r="J11" s="318"/>
      <c r="K11" s="287" t="s">
        <v>592</v>
      </c>
      <c r="L11" s="287"/>
      <c r="M11" s="287"/>
      <c r="N11" s="287"/>
      <c r="O11" s="287"/>
      <c r="P11" s="287"/>
      <c r="Q11" s="287"/>
      <c r="R11" s="306"/>
      <c r="S11" s="233"/>
      <c r="T11" s="25"/>
      <c r="V11" s="40">
        <f>IF(K11="",0,1)</f>
        <v>1</v>
      </c>
      <c r="W11" s="137"/>
      <c r="AA11" s="45"/>
      <c r="AB11" s="47">
        <f>IF($S$10=AB10,2,0)</f>
        <v>2</v>
      </c>
      <c r="AC11" s="54">
        <f>IF($S$10=AC10,1,0)</f>
        <v>0</v>
      </c>
      <c r="AD11" s="56">
        <f>IF($S$10=AD10,0,0)</f>
        <v>0</v>
      </c>
      <c r="AG11" s="68"/>
      <c r="AH11" s="68"/>
      <c r="AQ11" s="71">
        <f>IF(Y10=7,SUM(AB11:AP11),0)</f>
        <v>2</v>
      </c>
    </row>
    <row r="12" spans="1:44" ht="45" customHeight="1">
      <c r="A12" s="25"/>
      <c r="B12" s="239"/>
      <c r="C12" s="295"/>
      <c r="D12" s="240"/>
      <c r="E12" s="240"/>
      <c r="F12" s="241"/>
      <c r="G12" s="284"/>
      <c r="H12" s="285"/>
      <c r="I12" s="288" t="s">
        <v>484</v>
      </c>
      <c r="J12" s="289"/>
      <c r="K12" s="290">
        <v>45413</v>
      </c>
      <c r="L12" s="237"/>
      <c r="M12" s="238"/>
      <c r="N12" s="221" t="s">
        <v>193</v>
      </c>
      <c r="O12" s="290">
        <v>45627</v>
      </c>
      <c r="P12" s="237"/>
      <c r="Q12" s="238"/>
      <c r="R12" s="306"/>
      <c r="S12" s="233"/>
      <c r="T12" s="25"/>
      <c r="V12" s="40">
        <f>IF(K12="",0,1)</f>
        <v>1</v>
      </c>
      <c r="W12" s="40">
        <f>IF(O12="",0,1)</f>
        <v>1</v>
      </c>
      <c r="AG12" s="68"/>
      <c r="AH12" s="68"/>
    </row>
    <row r="13" spans="1:44" ht="45" customHeight="1">
      <c r="A13" s="25"/>
      <c r="B13" s="239"/>
      <c r="C13" s="295"/>
      <c r="D13" s="240"/>
      <c r="E13" s="240"/>
      <c r="F13" s="241"/>
      <c r="G13" s="284"/>
      <c r="H13" s="285"/>
      <c r="I13" s="267" t="s">
        <v>148</v>
      </c>
      <c r="J13" s="267"/>
      <c r="K13" s="287" t="s">
        <v>619</v>
      </c>
      <c r="L13" s="287"/>
      <c r="M13" s="287"/>
      <c r="N13" s="287"/>
      <c r="O13" s="287"/>
      <c r="P13" s="287"/>
      <c r="Q13" s="287"/>
      <c r="R13" s="306"/>
      <c r="S13" s="233"/>
      <c r="T13" s="25"/>
      <c r="V13" s="40">
        <f>IF(K13="",0,1)</f>
        <v>1</v>
      </c>
      <c r="W13" s="137"/>
      <c r="AH13" s="68"/>
    </row>
    <row r="14" spans="1:44" ht="45" customHeight="1" thickBot="1">
      <c r="A14" s="25"/>
      <c r="B14" s="239"/>
      <c r="C14" s="295"/>
      <c r="D14" s="240"/>
      <c r="E14" s="240"/>
      <c r="F14" s="241"/>
      <c r="G14" s="244"/>
      <c r="H14" s="245"/>
      <c r="I14" s="267" t="s">
        <v>187</v>
      </c>
      <c r="J14" s="267"/>
      <c r="K14" s="287" t="s">
        <v>620</v>
      </c>
      <c r="L14" s="287"/>
      <c r="M14" s="287"/>
      <c r="N14" s="287"/>
      <c r="O14" s="287"/>
      <c r="P14" s="287"/>
      <c r="Q14" s="287"/>
      <c r="R14" s="266"/>
      <c r="S14" s="233"/>
      <c r="T14" s="25"/>
      <c r="V14" s="40">
        <f>IF(K14="",0,1)</f>
        <v>1</v>
      </c>
      <c r="W14" s="138"/>
      <c r="AA14" s="45"/>
      <c r="AG14" s="68"/>
      <c r="AH14" s="68"/>
    </row>
    <row r="15" spans="1:44" ht="45" customHeight="1" thickBot="1">
      <c r="A15" s="25"/>
      <c r="B15" s="239" t="s">
        <v>139</v>
      </c>
      <c r="C15" s="295"/>
      <c r="D15" s="240" t="s">
        <v>526</v>
      </c>
      <c r="E15" s="240"/>
      <c r="F15" s="241">
        <f>IF(AND(B15="○"),3,"-")</f>
        <v>3</v>
      </c>
      <c r="G15" s="242">
        <f>IF(AND(B15="○"),AQ16,"-")</f>
        <v>3</v>
      </c>
      <c r="H15" s="243"/>
      <c r="I15" s="267" t="s">
        <v>186</v>
      </c>
      <c r="J15" s="267"/>
      <c r="K15" s="315" t="s">
        <v>20</v>
      </c>
      <c r="L15" s="315"/>
      <c r="M15" s="315"/>
      <c r="N15" s="315"/>
      <c r="O15" s="315"/>
      <c r="P15" s="315"/>
      <c r="Q15" s="315"/>
      <c r="R15" s="213" t="s">
        <v>220</v>
      </c>
      <c r="S15" s="233" t="s">
        <v>11</v>
      </c>
      <c r="T15" s="25"/>
      <c r="V15" s="40">
        <f>IF(AND(K15&lt;&gt;""),1,0)</f>
        <v>1</v>
      </c>
      <c r="W15" s="137"/>
      <c r="X15" s="40">
        <f>IF(S15="",0,1)</f>
        <v>1</v>
      </c>
      <c r="Y15" s="41">
        <f>SUM(V15:X16)</f>
        <v>3</v>
      </c>
      <c r="Z15" s="42" t="s">
        <v>36</v>
      </c>
      <c r="AB15" s="48" t="s">
        <v>11</v>
      </c>
      <c r="AC15" s="58" t="s">
        <v>68</v>
      </c>
      <c r="AD15" s="58" t="s">
        <v>35</v>
      </c>
      <c r="AE15" s="58" t="s">
        <v>66</v>
      </c>
      <c r="AF15" s="58" t="s">
        <v>41</v>
      </c>
      <c r="AG15" s="58" t="s">
        <v>70</v>
      </c>
      <c r="AH15" s="58" t="s">
        <v>72</v>
      </c>
      <c r="AI15" s="63" t="s">
        <v>71</v>
      </c>
      <c r="AQ15" s="70" t="s">
        <v>22</v>
      </c>
    </row>
    <row r="16" spans="1:44" ht="45" customHeight="1" thickBot="1">
      <c r="A16" s="25"/>
      <c r="B16" s="239"/>
      <c r="C16" s="295"/>
      <c r="D16" s="240"/>
      <c r="E16" s="240"/>
      <c r="F16" s="241"/>
      <c r="G16" s="244"/>
      <c r="H16" s="245"/>
      <c r="I16" s="267" t="s">
        <v>485</v>
      </c>
      <c r="J16" s="267"/>
      <c r="K16" s="268">
        <v>88</v>
      </c>
      <c r="L16" s="269"/>
      <c r="M16" s="269"/>
      <c r="N16" s="269"/>
      <c r="O16" s="269"/>
      <c r="P16" s="269"/>
      <c r="Q16" s="219" t="s">
        <v>8</v>
      </c>
      <c r="R16" s="214" t="s">
        <v>49</v>
      </c>
      <c r="S16" s="233"/>
      <c r="T16" s="25"/>
      <c r="V16" s="40">
        <f>IF(AND(K16&lt;&gt;""),1,0)</f>
        <v>1</v>
      </c>
      <c r="W16" s="138"/>
      <c r="AB16" s="47">
        <f>IF($S$15=AB15,3,0)</f>
        <v>3</v>
      </c>
      <c r="AC16" s="54">
        <f>IF($S$15=AC15,2.5,0)</f>
        <v>0</v>
      </c>
      <c r="AD16" s="54">
        <f>IF($S$15=AD15,2,0)</f>
        <v>0</v>
      </c>
      <c r="AE16" s="54">
        <f>IF($S$15=AE15,1.5,0)</f>
        <v>0</v>
      </c>
      <c r="AF16" s="54">
        <f>IF($S$15=AF15,1,0)</f>
        <v>0</v>
      </c>
      <c r="AG16" s="54">
        <f>IF($S$15=AG15,0.5,0)</f>
        <v>0</v>
      </c>
      <c r="AH16" s="54">
        <f>IF($S$15=AH15,0,0)</f>
        <v>0</v>
      </c>
      <c r="AI16" s="56">
        <f>IF($S$15=AI15,-1,0)</f>
        <v>0</v>
      </c>
      <c r="AQ16" s="71">
        <f>IF(Y15=3,SUM(AB16:AP16),-1)</f>
        <v>3</v>
      </c>
    </row>
    <row r="17" spans="1:43" ht="45" customHeight="1" thickBot="1">
      <c r="A17" s="25"/>
      <c r="B17" s="239" t="s">
        <v>139</v>
      </c>
      <c r="C17" s="295"/>
      <c r="D17" s="240" t="s">
        <v>527</v>
      </c>
      <c r="E17" s="240"/>
      <c r="F17" s="241">
        <f>IF(AND(B17="○"),1,"-")</f>
        <v>1</v>
      </c>
      <c r="G17" s="242">
        <f>IF(AND(B17="○"),AQ18,"-")</f>
        <v>1</v>
      </c>
      <c r="H17" s="243"/>
      <c r="I17" s="267" t="s">
        <v>486</v>
      </c>
      <c r="J17" s="267"/>
      <c r="K17" s="287" t="s">
        <v>621</v>
      </c>
      <c r="L17" s="287"/>
      <c r="M17" s="287"/>
      <c r="N17" s="287"/>
      <c r="O17" s="287"/>
      <c r="P17" s="287"/>
      <c r="Q17" s="287"/>
      <c r="R17" s="213" t="s">
        <v>220</v>
      </c>
      <c r="S17" s="233" t="s">
        <v>134</v>
      </c>
      <c r="T17" s="25"/>
      <c r="V17" s="40">
        <f>IF(K17="",0,1)</f>
        <v>1</v>
      </c>
      <c r="W17" s="138"/>
      <c r="X17" s="40">
        <f>IF(S17="",0,1)</f>
        <v>1</v>
      </c>
      <c r="Y17" s="41">
        <f>SUM(V17:X18)</f>
        <v>3</v>
      </c>
      <c r="Z17" s="42" t="s">
        <v>36</v>
      </c>
      <c r="AA17" s="45"/>
      <c r="AB17" s="48" t="s">
        <v>134</v>
      </c>
      <c r="AC17" s="63" t="s">
        <v>222</v>
      </c>
      <c r="AG17" s="68"/>
      <c r="AH17" s="68"/>
      <c r="AQ17" s="70" t="s">
        <v>22</v>
      </c>
    </row>
    <row r="18" spans="1:43" ht="45" customHeight="1" thickBot="1">
      <c r="A18" s="25"/>
      <c r="B18" s="239"/>
      <c r="C18" s="295"/>
      <c r="D18" s="240"/>
      <c r="E18" s="240"/>
      <c r="F18" s="241"/>
      <c r="G18" s="244"/>
      <c r="H18" s="245"/>
      <c r="I18" s="240" t="s">
        <v>74</v>
      </c>
      <c r="J18" s="240"/>
      <c r="K18" s="287" t="s">
        <v>20</v>
      </c>
      <c r="L18" s="287"/>
      <c r="M18" s="287"/>
      <c r="N18" s="287"/>
      <c r="O18" s="287"/>
      <c r="P18" s="287"/>
      <c r="Q18" s="287"/>
      <c r="R18" s="214" t="s">
        <v>49</v>
      </c>
      <c r="S18" s="233"/>
      <c r="T18" s="25"/>
      <c r="V18" s="40">
        <f>IF(K18="",0,1)</f>
        <v>1</v>
      </c>
      <c r="W18" s="138"/>
      <c r="AA18" s="45"/>
      <c r="AB18" s="47">
        <f>IF($S$17=AB17,1,0)</f>
        <v>1</v>
      </c>
      <c r="AC18" s="56">
        <f>IF($S$17=AC17,0,0)</f>
        <v>0</v>
      </c>
      <c r="AG18" s="68"/>
      <c r="AH18" s="68"/>
      <c r="AQ18" s="71">
        <f>IF(Y17=3,SUM(AB18:AP18),0)</f>
        <v>1</v>
      </c>
    </row>
    <row r="19" spans="1:43" ht="45" customHeight="1" thickBot="1">
      <c r="A19" s="25"/>
      <c r="B19" s="239" t="s">
        <v>13</v>
      </c>
      <c r="C19" s="295"/>
      <c r="D19" s="240" t="s">
        <v>528</v>
      </c>
      <c r="E19" s="240"/>
      <c r="F19" s="241" t="str">
        <f>IF(AND(B19="○"),1,"-")</f>
        <v>-</v>
      </c>
      <c r="G19" s="242" t="str">
        <f>IF(AND(B19="○"),AQ20,"-")</f>
        <v>-</v>
      </c>
      <c r="H19" s="243"/>
      <c r="I19" s="267" t="s">
        <v>486</v>
      </c>
      <c r="J19" s="267"/>
      <c r="K19" s="287"/>
      <c r="L19" s="287"/>
      <c r="M19" s="287"/>
      <c r="N19" s="287"/>
      <c r="O19" s="287"/>
      <c r="P19" s="287"/>
      <c r="Q19" s="287"/>
      <c r="R19" s="213" t="s">
        <v>220</v>
      </c>
      <c r="S19" s="233"/>
      <c r="T19" s="25"/>
      <c r="V19" s="40">
        <f>IF(K19="",0,1)</f>
        <v>0</v>
      </c>
      <c r="W19" s="137"/>
      <c r="X19" s="40">
        <f>IF(S19="",0,1)</f>
        <v>0</v>
      </c>
      <c r="Y19" s="41">
        <f>SUM(V19:X20)</f>
        <v>0</v>
      </c>
      <c r="Z19" s="42" t="s">
        <v>36</v>
      </c>
      <c r="AA19" s="45"/>
      <c r="AB19" s="48" t="s">
        <v>365</v>
      </c>
      <c r="AC19" s="58" t="s">
        <v>366</v>
      </c>
      <c r="AD19" s="63" t="s">
        <v>367</v>
      </c>
      <c r="AG19" s="68"/>
      <c r="AH19" s="68"/>
      <c r="AQ19" s="70" t="s">
        <v>22</v>
      </c>
    </row>
    <row r="20" spans="1:43" ht="45" customHeight="1" thickBot="1">
      <c r="A20" s="25"/>
      <c r="B20" s="239"/>
      <c r="C20" s="295"/>
      <c r="D20" s="240"/>
      <c r="E20" s="240"/>
      <c r="F20" s="241"/>
      <c r="G20" s="244"/>
      <c r="H20" s="245"/>
      <c r="I20" s="240" t="s">
        <v>74</v>
      </c>
      <c r="J20" s="240"/>
      <c r="K20" s="287"/>
      <c r="L20" s="287"/>
      <c r="M20" s="287"/>
      <c r="N20" s="287"/>
      <c r="O20" s="287"/>
      <c r="P20" s="287"/>
      <c r="Q20" s="287"/>
      <c r="R20" s="214" t="s">
        <v>49</v>
      </c>
      <c r="S20" s="233"/>
      <c r="T20" s="25"/>
      <c r="V20" s="40">
        <f>IF(K20="",0,1)</f>
        <v>0</v>
      </c>
      <c r="W20" s="138"/>
      <c r="AA20" s="45"/>
      <c r="AB20" s="47">
        <f>IF($S$19=AB19,1,0)</f>
        <v>0</v>
      </c>
      <c r="AC20" s="54">
        <f>IF($S$19=AC19,0.5,0)</f>
        <v>0</v>
      </c>
      <c r="AD20" s="56">
        <f>IF($S$19=AD19,0,0)</f>
        <v>0</v>
      </c>
      <c r="AG20" s="68"/>
      <c r="AH20" s="68"/>
      <c r="AQ20" s="71">
        <f>IF(Y19=3,SUM(AB20:AP20),0)</f>
        <v>0</v>
      </c>
    </row>
    <row r="21" spans="1:43" ht="45" customHeight="1" thickBot="1">
      <c r="A21" s="25"/>
      <c r="B21" s="239" t="s">
        <v>139</v>
      </c>
      <c r="C21" s="295"/>
      <c r="D21" s="240" t="s">
        <v>529</v>
      </c>
      <c r="E21" s="240"/>
      <c r="F21" s="241">
        <f>IF(AND(B21="○"),2,"-")</f>
        <v>2</v>
      </c>
      <c r="G21" s="242">
        <f>IF(AND(B21="○"),AQ22,"-")</f>
        <v>2</v>
      </c>
      <c r="H21" s="243"/>
      <c r="I21" s="396" t="s">
        <v>251</v>
      </c>
      <c r="J21" s="397"/>
      <c r="K21" s="397"/>
      <c r="L21" s="397"/>
      <c r="M21" s="397"/>
      <c r="N21" s="397"/>
      <c r="O21" s="397"/>
      <c r="P21" s="397"/>
      <c r="Q21" s="398"/>
      <c r="R21" s="213" t="s">
        <v>220</v>
      </c>
      <c r="S21" s="233" t="s">
        <v>327</v>
      </c>
      <c r="T21" s="25"/>
      <c r="V21" s="137"/>
      <c r="W21" s="137"/>
      <c r="X21" s="40">
        <f>IF(S21="",0,1)</f>
        <v>1</v>
      </c>
      <c r="Y21" s="41">
        <f>SUM(V21:X22)</f>
        <v>1</v>
      </c>
      <c r="Z21" s="42" t="s">
        <v>174</v>
      </c>
      <c r="AA21" s="45"/>
      <c r="AB21" s="121" t="s">
        <v>250</v>
      </c>
      <c r="AC21" s="58" t="s">
        <v>19</v>
      </c>
      <c r="AD21" s="63" t="s">
        <v>225</v>
      </c>
      <c r="AE21" s="122"/>
      <c r="AF21" s="48" t="s">
        <v>280</v>
      </c>
      <c r="AG21" s="58" t="s">
        <v>227</v>
      </c>
      <c r="AH21" s="63" t="s">
        <v>375</v>
      </c>
      <c r="AI21" s="122"/>
      <c r="AJ21" s="123" t="s">
        <v>61</v>
      </c>
      <c r="AK21" s="63" t="s">
        <v>282</v>
      </c>
      <c r="AL21" s="122"/>
      <c r="AM21" s="48" t="s">
        <v>283</v>
      </c>
      <c r="AN21" s="63" t="s">
        <v>237</v>
      </c>
      <c r="AO21" s="67"/>
      <c r="AQ21" s="76" t="s">
        <v>22</v>
      </c>
    </row>
    <row r="22" spans="1:43" ht="45" customHeight="1" thickBot="1">
      <c r="A22" s="25"/>
      <c r="B22" s="239"/>
      <c r="C22" s="295"/>
      <c r="D22" s="240"/>
      <c r="E22" s="240"/>
      <c r="F22" s="241"/>
      <c r="G22" s="244"/>
      <c r="H22" s="245"/>
      <c r="I22" s="399"/>
      <c r="J22" s="400"/>
      <c r="K22" s="400"/>
      <c r="L22" s="400"/>
      <c r="M22" s="400"/>
      <c r="N22" s="400"/>
      <c r="O22" s="400"/>
      <c r="P22" s="400"/>
      <c r="Q22" s="401"/>
      <c r="R22" s="214" t="s">
        <v>49</v>
      </c>
      <c r="S22" s="233"/>
      <c r="T22" s="25"/>
      <c r="V22" s="137"/>
      <c r="W22" s="137"/>
      <c r="AA22" s="45"/>
      <c r="AB22" s="47">
        <f>IF($S$21=AB21,2,0)</f>
        <v>0</v>
      </c>
      <c r="AC22" s="54">
        <f>IF($S$21=AC21,1,0)</f>
        <v>0</v>
      </c>
      <c r="AD22" s="56">
        <f>IF($S$21=AD21,0,0)</f>
        <v>0</v>
      </c>
      <c r="AF22" s="47">
        <f>IF($S$21=AF21,2,0)</f>
        <v>0</v>
      </c>
      <c r="AG22" s="54">
        <f>IF($S$21=AG21,1,0)</f>
        <v>0</v>
      </c>
      <c r="AH22" s="56">
        <f>IF($S$21=AH21,0,0)</f>
        <v>0</v>
      </c>
      <c r="AJ22" s="47">
        <f>IF($S$21=AJ21,2,0)</f>
        <v>2</v>
      </c>
      <c r="AK22" s="56">
        <f>IF($S$21=AK21,0,0)</f>
        <v>0</v>
      </c>
      <c r="AM22" s="47">
        <f>IF($S$21=AM21,2,0)</f>
        <v>0</v>
      </c>
      <c r="AN22" s="56">
        <f>IF($S$21=AN21,0,0)</f>
        <v>0</v>
      </c>
      <c r="AQ22" s="71">
        <f>IF(Y21=1,SUM(AB22:AP22),0)</f>
        <v>2</v>
      </c>
    </row>
    <row r="23" spans="1:43" ht="45" customHeight="1" thickBot="1">
      <c r="A23" s="25"/>
      <c r="B23" s="239" t="s">
        <v>13</v>
      </c>
      <c r="C23" s="295"/>
      <c r="D23" s="240" t="s">
        <v>530</v>
      </c>
      <c r="E23" s="240"/>
      <c r="F23" s="241" t="str">
        <f>IF(AND(B23="○"),2,"-")</f>
        <v>-</v>
      </c>
      <c r="G23" s="242" t="str">
        <f>IF(AND(B23="○"),AQ24,"-")</f>
        <v>-</v>
      </c>
      <c r="H23" s="243"/>
      <c r="I23" s="396" t="s">
        <v>251</v>
      </c>
      <c r="J23" s="397"/>
      <c r="K23" s="397"/>
      <c r="L23" s="397"/>
      <c r="M23" s="397"/>
      <c r="N23" s="397"/>
      <c r="O23" s="397"/>
      <c r="P23" s="397"/>
      <c r="Q23" s="398"/>
      <c r="R23" s="213" t="s">
        <v>220</v>
      </c>
      <c r="S23" s="233"/>
      <c r="T23" s="25"/>
      <c r="V23" s="137"/>
      <c r="W23" s="137"/>
      <c r="X23" s="40">
        <f>IF(S23="",0,1)</f>
        <v>0</v>
      </c>
      <c r="Y23" s="41">
        <f>SUM(V23:X24)</f>
        <v>0</v>
      </c>
      <c r="Z23" s="42" t="s">
        <v>174</v>
      </c>
      <c r="AA23" s="45"/>
      <c r="AB23" s="48" t="s">
        <v>585</v>
      </c>
      <c r="AC23" s="58" t="s">
        <v>586</v>
      </c>
      <c r="AD23" s="63" t="s">
        <v>587</v>
      </c>
      <c r="AE23" s="122"/>
      <c r="AF23" s="48" t="s">
        <v>588</v>
      </c>
      <c r="AG23" s="124" t="s">
        <v>589</v>
      </c>
      <c r="AH23" s="63" t="s">
        <v>590</v>
      </c>
      <c r="AI23" s="67"/>
      <c r="AO23" s="67"/>
      <c r="AQ23" s="70" t="s">
        <v>22</v>
      </c>
    </row>
    <row r="24" spans="1:43" ht="45" customHeight="1" thickBot="1">
      <c r="A24" s="25"/>
      <c r="B24" s="239"/>
      <c r="C24" s="295"/>
      <c r="D24" s="240"/>
      <c r="E24" s="240"/>
      <c r="F24" s="241"/>
      <c r="G24" s="244"/>
      <c r="H24" s="245"/>
      <c r="I24" s="399"/>
      <c r="J24" s="400"/>
      <c r="K24" s="400"/>
      <c r="L24" s="400"/>
      <c r="M24" s="400"/>
      <c r="N24" s="400"/>
      <c r="O24" s="400"/>
      <c r="P24" s="400"/>
      <c r="Q24" s="401"/>
      <c r="R24" s="214" t="s">
        <v>49</v>
      </c>
      <c r="S24" s="233"/>
      <c r="T24" s="25"/>
      <c r="V24" s="137"/>
      <c r="W24" s="137"/>
      <c r="AA24" s="45"/>
      <c r="AB24" s="47">
        <f>IF($S$23=AB23,2,0)</f>
        <v>0</v>
      </c>
      <c r="AC24" s="54">
        <f>IF($S$23=AC23,1,0)</f>
        <v>0</v>
      </c>
      <c r="AD24" s="56">
        <f>IF($S$23=AD23,0,0)</f>
        <v>0</v>
      </c>
      <c r="AF24" s="47">
        <f>IF($S$23=AF23,2,0)</f>
        <v>0</v>
      </c>
      <c r="AG24" s="54">
        <f>IF($S$23=AG23,1,0)</f>
        <v>0</v>
      </c>
      <c r="AH24" s="56">
        <f>IF($S$23=AH23,0,0)</f>
        <v>0</v>
      </c>
      <c r="AQ24" s="71">
        <f>IF(Y23=1,SUM(AB24:AP24),0)</f>
        <v>0</v>
      </c>
    </row>
    <row r="25" spans="1:43" ht="45" customHeight="1" thickBot="1">
      <c r="A25" s="25"/>
      <c r="B25" s="239" t="s">
        <v>13</v>
      </c>
      <c r="C25" s="295"/>
      <c r="D25" s="240" t="s">
        <v>531</v>
      </c>
      <c r="E25" s="240"/>
      <c r="F25" s="241" t="str">
        <f>IF(AND(B25="○"),2,"-")</f>
        <v>-</v>
      </c>
      <c r="G25" s="242" t="str">
        <f>IF(AND(B25="○"),AQ26,"-")</f>
        <v>-</v>
      </c>
      <c r="H25" s="243"/>
      <c r="I25" s="396" t="s">
        <v>251</v>
      </c>
      <c r="J25" s="397"/>
      <c r="K25" s="397"/>
      <c r="L25" s="397"/>
      <c r="M25" s="397"/>
      <c r="N25" s="397"/>
      <c r="O25" s="397"/>
      <c r="P25" s="397"/>
      <c r="Q25" s="398"/>
      <c r="R25" s="213" t="s">
        <v>220</v>
      </c>
      <c r="S25" s="233"/>
      <c r="T25" s="25"/>
      <c r="V25" s="137"/>
      <c r="W25" s="137"/>
      <c r="X25" s="40">
        <f>IF(S25="",0,1)</f>
        <v>0</v>
      </c>
      <c r="Y25" s="41">
        <f>SUM(V25:X26)</f>
        <v>0</v>
      </c>
      <c r="Z25" s="42" t="s">
        <v>174</v>
      </c>
      <c r="AA25" s="45"/>
      <c r="AB25" s="121" t="s">
        <v>291</v>
      </c>
      <c r="AC25" s="58" t="s">
        <v>292</v>
      </c>
      <c r="AD25" s="63" t="s">
        <v>141</v>
      </c>
      <c r="AE25" s="122"/>
      <c r="AF25" s="123" t="s">
        <v>259</v>
      </c>
      <c r="AG25" s="63" t="s">
        <v>143</v>
      </c>
      <c r="AI25" s="67"/>
      <c r="AL25" s="67"/>
      <c r="AO25" s="67"/>
      <c r="AQ25" s="70" t="s">
        <v>22</v>
      </c>
    </row>
    <row r="26" spans="1:43" ht="45" customHeight="1" thickBot="1">
      <c r="A26" s="25"/>
      <c r="B26" s="239"/>
      <c r="C26" s="295"/>
      <c r="D26" s="240"/>
      <c r="E26" s="240"/>
      <c r="F26" s="241"/>
      <c r="G26" s="244"/>
      <c r="H26" s="245"/>
      <c r="I26" s="399"/>
      <c r="J26" s="400"/>
      <c r="K26" s="400"/>
      <c r="L26" s="400"/>
      <c r="M26" s="400"/>
      <c r="N26" s="400"/>
      <c r="O26" s="400"/>
      <c r="P26" s="400"/>
      <c r="Q26" s="401"/>
      <c r="R26" s="214" t="s">
        <v>49</v>
      </c>
      <c r="S26" s="233"/>
      <c r="T26" s="25"/>
      <c r="V26" s="137"/>
      <c r="W26" s="137"/>
      <c r="AA26" s="45"/>
      <c r="AB26" s="47">
        <f>IF($S$25=AB25,2,0)</f>
        <v>0</v>
      </c>
      <c r="AC26" s="54">
        <f>IF($S$25=AC25,1,0)</f>
        <v>0</v>
      </c>
      <c r="AD26" s="56">
        <f>IF($S$25=AD25,0,0)</f>
        <v>0</v>
      </c>
      <c r="AF26" s="47">
        <f>IF($S$25=AF25,2,0)</f>
        <v>0</v>
      </c>
      <c r="AG26" s="56">
        <f>IF($S$25=AG25,0,0)</f>
        <v>0</v>
      </c>
      <c r="AQ26" s="71">
        <f>IF(Y25=1,SUM(AB26:AP26),0)</f>
        <v>0</v>
      </c>
    </row>
    <row r="27" spans="1:43" ht="45" customHeight="1" thickBot="1">
      <c r="A27" s="25"/>
      <c r="B27" s="239" t="s">
        <v>139</v>
      </c>
      <c r="C27" s="295"/>
      <c r="D27" s="240" t="s">
        <v>532</v>
      </c>
      <c r="E27" s="240"/>
      <c r="F27" s="241">
        <f>IF(AND(B27="○"),1,"-")</f>
        <v>1</v>
      </c>
      <c r="G27" s="242">
        <f>IF(AND(B27="○"),AQ28,"-")</f>
        <v>1</v>
      </c>
      <c r="H27" s="243"/>
      <c r="I27" s="316" t="s">
        <v>487</v>
      </c>
      <c r="J27" s="316"/>
      <c r="K27" s="287" t="s">
        <v>182</v>
      </c>
      <c r="L27" s="287"/>
      <c r="M27" s="287"/>
      <c r="N27" s="287"/>
      <c r="O27" s="287"/>
      <c r="P27" s="287"/>
      <c r="Q27" s="287"/>
      <c r="R27" s="213" t="s">
        <v>220</v>
      </c>
      <c r="S27" s="233" t="s">
        <v>160</v>
      </c>
      <c r="T27" s="25"/>
      <c r="V27" s="40">
        <f>IF(K27="",0,1)</f>
        <v>1</v>
      </c>
      <c r="W27" s="137"/>
      <c r="X27" s="40">
        <f>IF(S27="",0,1)</f>
        <v>1</v>
      </c>
      <c r="Y27" s="41">
        <f>SUM(V27:X28)</f>
        <v>3</v>
      </c>
      <c r="Z27" s="42" t="s">
        <v>36</v>
      </c>
      <c r="AA27" s="45"/>
      <c r="AB27" s="121" t="s">
        <v>160</v>
      </c>
      <c r="AC27" s="58" t="s">
        <v>199</v>
      </c>
      <c r="AD27" s="63" t="s">
        <v>198</v>
      </c>
      <c r="AE27" s="67"/>
      <c r="AG27" s="68"/>
      <c r="AI27" s="67"/>
      <c r="AL27" s="67"/>
      <c r="AO27" s="67"/>
      <c r="AQ27" s="70" t="s">
        <v>22</v>
      </c>
    </row>
    <row r="28" spans="1:43" ht="45" customHeight="1" thickBot="1">
      <c r="A28" s="25"/>
      <c r="B28" s="239"/>
      <c r="C28" s="295"/>
      <c r="D28" s="240"/>
      <c r="E28" s="240"/>
      <c r="F28" s="241"/>
      <c r="G28" s="244"/>
      <c r="H28" s="245"/>
      <c r="I28" s="317" t="s">
        <v>426</v>
      </c>
      <c r="J28" s="317"/>
      <c r="K28" s="287" t="s">
        <v>254</v>
      </c>
      <c r="L28" s="287"/>
      <c r="M28" s="287"/>
      <c r="N28" s="287"/>
      <c r="O28" s="287"/>
      <c r="P28" s="287"/>
      <c r="Q28" s="287"/>
      <c r="R28" s="214" t="s">
        <v>49</v>
      </c>
      <c r="S28" s="233"/>
      <c r="T28" s="25"/>
      <c r="V28" s="40">
        <f>IF(K28="",0,1)</f>
        <v>1</v>
      </c>
      <c r="W28" s="138"/>
      <c r="AA28" s="45"/>
      <c r="AB28" s="47">
        <f>IF($S$27=AB27,1,0)</f>
        <v>1</v>
      </c>
      <c r="AC28" s="54">
        <f>IF($S$27=AC27,0.5,0)</f>
        <v>0</v>
      </c>
      <c r="AD28" s="56">
        <f>IF($S$27=AD27,0,0)</f>
        <v>0</v>
      </c>
      <c r="AG28" s="68"/>
      <c r="AQ28" s="71">
        <f>IF(Y27=3,SUM(AB28:AP28),0)</f>
        <v>1</v>
      </c>
    </row>
    <row r="29" spans="1:43" ht="45" customHeight="1" thickBot="1">
      <c r="A29" s="25"/>
      <c r="B29" s="319" t="s">
        <v>139</v>
      </c>
      <c r="C29" s="295"/>
      <c r="D29" s="387" t="s">
        <v>542</v>
      </c>
      <c r="E29" s="388"/>
      <c r="F29" s="281">
        <f>IF(AND(B29="○"),3,"-")</f>
        <v>3</v>
      </c>
      <c r="G29" s="242">
        <f>IF(AND(B29="○"),AQ31,"-")</f>
        <v>2</v>
      </c>
      <c r="H29" s="243"/>
      <c r="I29" s="393" t="s">
        <v>438</v>
      </c>
      <c r="J29" s="394"/>
      <c r="K29" s="394"/>
      <c r="L29" s="394"/>
      <c r="M29" s="394"/>
      <c r="N29" s="394"/>
      <c r="O29" s="394"/>
      <c r="P29" s="394"/>
      <c r="Q29" s="395"/>
      <c r="R29" s="265" t="s">
        <v>398</v>
      </c>
      <c r="S29" s="340" t="s">
        <v>623</v>
      </c>
      <c r="T29" s="25"/>
      <c r="AA29" s="45"/>
      <c r="AE29" s="67"/>
      <c r="AG29" s="68"/>
      <c r="AI29" s="67"/>
      <c r="AL29" s="67"/>
      <c r="AO29" s="67"/>
    </row>
    <row r="30" spans="1:43" ht="45" customHeight="1" thickBot="1">
      <c r="A30" s="25"/>
      <c r="B30" s="320"/>
      <c r="C30" s="295"/>
      <c r="D30" s="389"/>
      <c r="E30" s="390"/>
      <c r="F30" s="282"/>
      <c r="G30" s="284"/>
      <c r="H30" s="285"/>
      <c r="I30" s="384" t="s">
        <v>424</v>
      </c>
      <c r="J30" s="385"/>
      <c r="K30" s="287" t="s">
        <v>192</v>
      </c>
      <c r="L30" s="287"/>
      <c r="M30" s="287"/>
      <c r="N30" s="287"/>
      <c r="O30" s="287"/>
      <c r="P30" s="287"/>
      <c r="Q30" s="287"/>
      <c r="R30" s="306"/>
      <c r="S30" s="341"/>
      <c r="T30" s="25"/>
      <c r="V30" s="40">
        <f>IF(K30="",0,1)</f>
        <v>1</v>
      </c>
      <c r="W30" s="139"/>
      <c r="X30" s="140">
        <f>IF(S29="",0,1)</f>
        <v>1</v>
      </c>
      <c r="Y30" s="41">
        <f>SUM(V30:W33)</f>
        <v>4</v>
      </c>
      <c r="Z30" s="42" t="s">
        <v>427</v>
      </c>
      <c r="AA30" s="141">
        <f>COUNTIF(Y30:Y53,4)</f>
        <v>3</v>
      </c>
      <c r="AB30" s="121" t="s">
        <v>537</v>
      </c>
      <c r="AC30" s="58" t="s">
        <v>543</v>
      </c>
      <c r="AD30" s="58" t="s">
        <v>549</v>
      </c>
      <c r="AE30" s="58" t="s">
        <v>544</v>
      </c>
      <c r="AF30" s="58" t="s">
        <v>545</v>
      </c>
      <c r="AG30" s="63" t="s">
        <v>546</v>
      </c>
      <c r="AQ30" s="70" t="s">
        <v>22</v>
      </c>
    </row>
    <row r="31" spans="1:43" ht="45" customHeight="1" thickBot="1">
      <c r="A31" s="25"/>
      <c r="B31" s="320"/>
      <c r="C31" s="295"/>
      <c r="D31" s="389"/>
      <c r="E31" s="390"/>
      <c r="F31" s="282"/>
      <c r="G31" s="284"/>
      <c r="H31" s="285"/>
      <c r="I31" s="384" t="s">
        <v>397</v>
      </c>
      <c r="J31" s="385"/>
      <c r="K31" s="287" t="s">
        <v>593</v>
      </c>
      <c r="L31" s="287"/>
      <c r="M31" s="287"/>
      <c r="N31" s="287"/>
      <c r="O31" s="287"/>
      <c r="P31" s="287"/>
      <c r="Q31" s="287"/>
      <c r="R31" s="306"/>
      <c r="S31" s="341"/>
      <c r="T31" s="25"/>
      <c r="V31" s="40">
        <f>IF(K30="",0,1)</f>
        <v>1</v>
      </c>
      <c r="W31" s="139"/>
      <c r="AA31" s="45"/>
      <c r="AB31" s="47">
        <f>IF(AND($S$29=AB30,$AA$30&gt;=5),3,0)</f>
        <v>0</v>
      </c>
      <c r="AC31" s="54">
        <f>IF(AND($S$29=AC30,$AA$30&gt;=4),2.5,0)</f>
        <v>0</v>
      </c>
      <c r="AD31" s="54">
        <f>IF(AND($S$29=AD30,$AA$30&gt;=3),2,0)</f>
        <v>2</v>
      </c>
      <c r="AE31" s="54">
        <f>IF(AND($S$29=AE30,$AA$30&gt;=2),1.5,0)</f>
        <v>0</v>
      </c>
      <c r="AF31" s="54">
        <f>IF(AND($S$29=AF30,$AA$30&gt;=1),1,0)</f>
        <v>0</v>
      </c>
      <c r="AG31" s="56">
        <f>IF(AND($S$29=AG30,$AA$30&gt;=0),0,0)</f>
        <v>0</v>
      </c>
      <c r="AQ31" s="71">
        <f>IF(AND(AA30&gt;=0,AA30&lt;=5),SUM(AB31:AP31),0)</f>
        <v>2</v>
      </c>
    </row>
    <row r="32" spans="1:43" ht="45" customHeight="1">
      <c r="A32" s="25"/>
      <c r="B32" s="320"/>
      <c r="C32" s="295"/>
      <c r="D32" s="389"/>
      <c r="E32" s="390"/>
      <c r="F32" s="282"/>
      <c r="G32" s="284"/>
      <c r="H32" s="285"/>
      <c r="I32" s="316" t="s">
        <v>618</v>
      </c>
      <c r="J32" s="316"/>
      <c r="K32" s="370">
        <v>45627</v>
      </c>
      <c r="L32" s="287"/>
      <c r="M32" s="287"/>
      <c r="N32" s="287"/>
      <c r="O32" s="287"/>
      <c r="P32" s="287"/>
      <c r="Q32" s="287"/>
      <c r="R32" s="306"/>
      <c r="S32" s="341"/>
      <c r="T32" s="25"/>
      <c r="V32" s="40">
        <f>IF(K32="",0,1)</f>
        <v>1</v>
      </c>
      <c r="W32" s="139"/>
      <c r="AA32" s="45"/>
      <c r="AB32" s="45"/>
      <c r="AC32" s="45"/>
      <c r="AD32" s="45"/>
      <c r="AE32" s="45"/>
      <c r="AG32" s="68"/>
    </row>
    <row r="33" spans="1:33" ht="45" customHeight="1">
      <c r="A33" s="25"/>
      <c r="B33" s="320"/>
      <c r="C33" s="295"/>
      <c r="D33" s="389"/>
      <c r="E33" s="390"/>
      <c r="F33" s="282"/>
      <c r="G33" s="284"/>
      <c r="H33" s="285"/>
      <c r="I33" s="267" t="s">
        <v>187</v>
      </c>
      <c r="J33" s="267"/>
      <c r="K33" s="287" t="s">
        <v>622</v>
      </c>
      <c r="L33" s="287"/>
      <c r="M33" s="287"/>
      <c r="N33" s="287"/>
      <c r="O33" s="287"/>
      <c r="P33" s="287"/>
      <c r="Q33" s="287"/>
      <c r="R33" s="306"/>
      <c r="S33" s="341"/>
      <c r="T33" s="25"/>
      <c r="V33" s="40">
        <f>IF(K33="",0,1)</f>
        <v>1</v>
      </c>
      <c r="W33" s="139"/>
      <c r="AA33" s="45"/>
      <c r="AB33" s="45"/>
      <c r="AC33" s="45"/>
      <c r="AD33" s="45"/>
      <c r="AE33" s="45"/>
      <c r="AG33" s="68"/>
    </row>
    <row r="34" spans="1:33" ht="45" customHeight="1" thickBot="1">
      <c r="A34" s="25"/>
      <c r="B34" s="320"/>
      <c r="C34" s="295"/>
      <c r="D34" s="389"/>
      <c r="E34" s="390"/>
      <c r="F34" s="282"/>
      <c r="G34" s="284"/>
      <c r="H34" s="285"/>
      <c r="I34" s="381" t="s">
        <v>439</v>
      </c>
      <c r="J34" s="382"/>
      <c r="K34" s="382"/>
      <c r="L34" s="382"/>
      <c r="M34" s="382"/>
      <c r="N34" s="382"/>
      <c r="O34" s="382"/>
      <c r="P34" s="382"/>
      <c r="Q34" s="383"/>
      <c r="R34" s="306"/>
      <c r="S34" s="341"/>
      <c r="T34" s="25"/>
      <c r="W34" s="114"/>
      <c r="AA34" s="45"/>
      <c r="AB34" s="45"/>
      <c r="AC34" s="45"/>
      <c r="AD34" s="45"/>
      <c r="AE34" s="45"/>
      <c r="AG34" s="68"/>
    </row>
    <row r="35" spans="1:33" ht="45" customHeight="1" thickBot="1">
      <c r="A35" s="25"/>
      <c r="B35" s="320"/>
      <c r="C35" s="295"/>
      <c r="D35" s="389"/>
      <c r="E35" s="390"/>
      <c r="F35" s="282"/>
      <c r="G35" s="284"/>
      <c r="H35" s="285"/>
      <c r="I35" s="384" t="s">
        <v>424</v>
      </c>
      <c r="J35" s="385"/>
      <c r="K35" s="386" t="s">
        <v>192</v>
      </c>
      <c r="L35" s="386"/>
      <c r="M35" s="386"/>
      <c r="N35" s="386"/>
      <c r="O35" s="386"/>
      <c r="P35" s="386"/>
      <c r="Q35" s="386"/>
      <c r="R35" s="306"/>
      <c r="S35" s="341"/>
      <c r="T35" s="25"/>
      <c r="V35" s="40">
        <f>IF(K35="",0,1)</f>
        <v>1</v>
      </c>
      <c r="W35" s="139"/>
      <c r="Y35" s="41">
        <f>SUM(V35:W38)</f>
        <v>4</v>
      </c>
      <c r="Z35" s="42" t="s">
        <v>427</v>
      </c>
      <c r="AA35" s="45"/>
      <c r="AB35" s="45"/>
      <c r="AC35" s="45"/>
      <c r="AD35" s="45"/>
      <c r="AE35" s="45"/>
      <c r="AG35" s="68"/>
    </row>
    <row r="36" spans="1:33" ht="45" customHeight="1">
      <c r="A36" s="25"/>
      <c r="B36" s="320"/>
      <c r="C36" s="295"/>
      <c r="D36" s="389"/>
      <c r="E36" s="390"/>
      <c r="F36" s="282"/>
      <c r="G36" s="284"/>
      <c r="H36" s="285"/>
      <c r="I36" s="384" t="s">
        <v>397</v>
      </c>
      <c r="J36" s="385"/>
      <c r="K36" s="287" t="s">
        <v>593</v>
      </c>
      <c r="L36" s="287"/>
      <c r="M36" s="287"/>
      <c r="N36" s="287"/>
      <c r="O36" s="287"/>
      <c r="P36" s="287"/>
      <c r="Q36" s="287"/>
      <c r="R36" s="306"/>
      <c r="S36" s="341"/>
      <c r="T36" s="25"/>
      <c r="V36" s="40">
        <f>IF(K36="",0,1)</f>
        <v>1</v>
      </c>
      <c r="W36" s="139"/>
      <c r="AA36" s="45"/>
      <c r="AB36" s="45"/>
      <c r="AC36" s="45"/>
      <c r="AD36" s="45"/>
      <c r="AE36" s="45"/>
      <c r="AG36" s="68"/>
    </row>
    <row r="37" spans="1:33" ht="45" customHeight="1">
      <c r="A37" s="25"/>
      <c r="B37" s="320"/>
      <c r="C37" s="295"/>
      <c r="D37" s="389"/>
      <c r="E37" s="390"/>
      <c r="F37" s="282"/>
      <c r="G37" s="284"/>
      <c r="H37" s="285"/>
      <c r="I37" s="316" t="s">
        <v>618</v>
      </c>
      <c r="J37" s="316"/>
      <c r="K37" s="370">
        <v>45627</v>
      </c>
      <c r="L37" s="287"/>
      <c r="M37" s="287"/>
      <c r="N37" s="287"/>
      <c r="O37" s="287"/>
      <c r="P37" s="287"/>
      <c r="Q37" s="287"/>
      <c r="R37" s="306"/>
      <c r="S37" s="341"/>
      <c r="T37" s="25"/>
      <c r="V37" s="40">
        <f>IF(K37="",0,1)</f>
        <v>1</v>
      </c>
      <c r="W37" s="139"/>
      <c r="AA37" s="45"/>
      <c r="AB37" s="45"/>
      <c r="AC37" s="45"/>
      <c r="AD37" s="45"/>
      <c r="AE37" s="45"/>
      <c r="AG37" s="68"/>
    </row>
    <row r="38" spans="1:33" ht="45" customHeight="1">
      <c r="A38" s="25"/>
      <c r="B38" s="320"/>
      <c r="C38" s="295"/>
      <c r="D38" s="389"/>
      <c r="E38" s="390"/>
      <c r="F38" s="282"/>
      <c r="G38" s="284"/>
      <c r="H38" s="285"/>
      <c r="I38" s="267" t="s">
        <v>187</v>
      </c>
      <c r="J38" s="267"/>
      <c r="K38" s="287" t="s">
        <v>622</v>
      </c>
      <c r="L38" s="287"/>
      <c r="M38" s="287"/>
      <c r="N38" s="287"/>
      <c r="O38" s="287"/>
      <c r="P38" s="287"/>
      <c r="Q38" s="287"/>
      <c r="R38" s="306"/>
      <c r="S38" s="341"/>
      <c r="T38" s="25"/>
      <c r="V38" s="40">
        <f>IF(K38="",0,1)</f>
        <v>1</v>
      </c>
      <c r="W38" s="139"/>
      <c r="AA38" s="45"/>
      <c r="AB38" s="45"/>
      <c r="AC38" s="45"/>
      <c r="AD38" s="45"/>
      <c r="AE38" s="45"/>
      <c r="AG38" s="68"/>
    </row>
    <row r="39" spans="1:33" ht="45" customHeight="1" thickBot="1">
      <c r="A39" s="25"/>
      <c r="B39" s="320"/>
      <c r="C39" s="295"/>
      <c r="D39" s="389"/>
      <c r="E39" s="390"/>
      <c r="F39" s="282"/>
      <c r="G39" s="284"/>
      <c r="H39" s="285"/>
      <c r="I39" s="381" t="s">
        <v>440</v>
      </c>
      <c r="J39" s="382"/>
      <c r="K39" s="382"/>
      <c r="L39" s="382"/>
      <c r="M39" s="382"/>
      <c r="N39" s="382"/>
      <c r="O39" s="382"/>
      <c r="P39" s="382"/>
      <c r="Q39" s="383"/>
      <c r="R39" s="306"/>
      <c r="S39" s="341"/>
      <c r="T39" s="25"/>
      <c r="W39" s="114"/>
      <c r="AA39" s="45"/>
      <c r="AB39" s="45"/>
      <c r="AC39" s="45"/>
      <c r="AD39" s="45"/>
      <c r="AE39" s="45"/>
      <c r="AG39" s="68"/>
    </row>
    <row r="40" spans="1:33" ht="45" customHeight="1" thickBot="1">
      <c r="A40" s="25"/>
      <c r="B40" s="320"/>
      <c r="C40" s="295"/>
      <c r="D40" s="389"/>
      <c r="E40" s="390"/>
      <c r="F40" s="282"/>
      <c r="G40" s="284"/>
      <c r="H40" s="285"/>
      <c r="I40" s="384" t="s">
        <v>424</v>
      </c>
      <c r="J40" s="385"/>
      <c r="K40" s="386" t="s">
        <v>192</v>
      </c>
      <c r="L40" s="386"/>
      <c r="M40" s="386"/>
      <c r="N40" s="386"/>
      <c r="O40" s="386"/>
      <c r="P40" s="386"/>
      <c r="Q40" s="386"/>
      <c r="R40" s="306"/>
      <c r="S40" s="341"/>
      <c r="T40" s="25"/>
      <c r="V40" s="40">
        <f>IF(K40="",0,1)</f>
        <v>1</v>
      </c>
      <c r="W40" s="139"/>
      <c r="Y40" s="41">
        <f>SUM(V40:W43)</f>
        <v>4</v>
      </c>
      <c r="Z40" s="42" t="s">
        <v>427</v>
      </c>
      <c r="AA40" s="45"/>
      <c r="AB40" s="45"/>
      <c r="AC40" s="45"/>
      <c r="AD40" s="45"/>
      <c r="AE40" s="45"/>
      <c r="AG40" s="68"/>
    </row>
    <row r="41" spans="1:33" ht="45" customHeight="1">
      <c r="A41" s="25"/>
      <c r="B41" s="320"/>
      <c r="C41" s="295"/>
      <c r="D41" s="389"/>
      <c r="E41" s="390"/>
      <c r="F41" s="282"/>
      <c r="G41" s="284"/>
      <c r="H41" s="285"/>
      <c r="I41" s="384" t="s">
        <v>397</v>
      </c>
      <c r="J41" s="385"/>
      <c r="K41" s="287" t="s">
        <v>593</v>
      </c>
      <c r="L41" s="287"/>
      <c r="M41" s="287"/>
      <c r="N41" s="287"/>
      <c r="O41" s="287"/>
      <c r="P41" s="287"/>
      <c r="Q41" s="287"/>
      <c r="R41" s="306"/>
      <c r="S41" s="341"/>
      <c r="T41" s="25"/>
      <c r="V41" s="40">
        <f t="shared" ref="V41:V43" si="1">IF(K41="",0,1)</f>
        <v>1</v>
      </c>
      <c r="W41" s="139"/>
      <c r="AA41" s="45"/>
      <c r="AB41" s="45"/>
      <c r="AC41" s="45"/>
      <c r="AD41" s="45"/>
      <c r="AE41" s="45"/>
      <c r="AG41" s="68"/>
    </row>
    <row r="42" spans="1:33" ht="45" customHeight="1">
      <c r="A42" s="25"/>
      <c r="B42" s="320"/>
      <c r="C42" s="295"/>
      <c r="D42" s="389"/>
      <c r="E42" s="390"/>
      <c r="F42" s="282"/>
      <c r="G42" s="284"/>
      <c r="H42" s="285"/>
      <c r="I42" s="316" t="s">
        <v>618</v>
      </c>
      <c r="J42" s="316"/>
      <c r="K42" s="370">
        <v>45627</v>
      </c>
      <c r="L42" s="287"/>
      <c r="M42" s="287"/>
      <c r="N42" s="287"/>
      <c r="O42" s="287"/>
      <c r="P42" s="287"/>
      <c r="Q42" s="287"/>
      <c r="R42" s="306"/>
      <c r="S42" s="341"/>
      <c r="T42" s="25"/>
      <c r="V42" s="40">
        <f t="shared" si="1"/>
        <v>1</v>
      </c>
      <c r="W42" s="139"/>
      <c r="AA42" s="45"/>
      <c r="AB42" s="45"/>
      <c r="AC42" s="45"/>
      <c r="AD42" s="45"/>
      <c r="AE42" s="45"/>
      <c r="AG42" s="68"/>
    </row>
    <row r="43" spans="1:33" ht="45" customHeight="1">
      <c r="A43" s="25"/>
      <c r="B43" s="320"/>
      <c r="C43" s="295"/>
      <c r="D43" s="389"/>
      <c r="E43" s="390"/>
      <c r="F43" s="282"/>
      <c r="G43" s="284"/>
      <c r="H43" s="285"/>
      <c r="I43" s="267" t="s">
        <v>187</v>
      </c>
      <c r="J43" s="267"/>
      <c r="K43" s="287" t="s">
        <v>622</v>
      </c>
      <c r="L43" s="287"/>
      <c r="M43" s="287"/>
      <c r="N43" s="287"/>
      <c r="O43" s="287"/>
      <c r="P43" s="287"/>
      <c r="Q43" s="287"/>
      <c r="R43" s="306"/>
      <c r="S43" s="341"/>
      <c r="T43" s="25"/>
      <c r="V43" s="40">
        <f t="shared" si="1"/>
        <v>1</v>
      </c>
      <c r="W43" s="139"/>
      <c r="AA43" s="45"/>
      <c r="AB43" s="45"/>
      <c r="AC43" s="45"/>
      <c r="AD43" s="45"/>
      <c r="AE43" s="45"/>
      <c r="AG43" s="68"/>
    </row>
    <row r="44" spans="1:33" ht="45" customHeight="1" thickBot="1">
      <c r="A44" s="25"/>
      <c r="B44" s="320"/>
      <c r="C44" s="295"/>
      <c r="D44" s="389"/>
      <c r="E44" s="390"/>
      <c r="F44" s="282"/>
      <c r="G44" s="284"/>
      <c r="H44" s="285"/>
      <c r="I44" s="381" t="s">
        <v>547</v>
      </c>
      <c r="J44" s="382"/>
      <c r="K44" s="382"/>
      <c r="L44" s="382"/>
      <c r="M44" s="382"/>
      <c r="N44" s="382"/>
      <c r="O44" s="382"/>
      <c r="P44" s="382"/>
      <c r="Q44" s="383"/>
      <c r="R44" s="306"/>
      <c r="S44" s="341"/>
      <c r="T44" s="25"/>
      <c r="W44" s="114"/>
      <c r="AA44" s="45"/>
      <c r="AB44" s="45"/>
      <c r="AC44" s="45"/>
      <c r="AD44" s="45"/>
      <c r="AE44" s="45"/>
      <c r="AG44" s="68"/>
    </row>
    <row r="45" spans="1:33" ht="45" customHeight="1" thickBot="1">
      <c r="A45" s="25"/>
      <c r="B45" s="320"/>
      <c r="C45" s="295"/>
      <c r="D45" s="389"/>
      <c r="E45" s="390"/>
      <c r="F45" s="282"/>
      <c r="G45" s="284"/>
      <c r="H45" s="285"/>
      <c r="I45" s="384" t="s">
        <v>424</v>
      </c>
      <c r="J45" s="385"/>
      <c r="K45" s="386"/>
      <c r="L45" s="386"/>
      <c r="M45" s="386"/>
      <c r="N45" s="386"/>
      <c r="O45" s="386"/>
      <c r="P45" s="386"/>
      <c r="Q45" s="386"/>
      <c r="R45" s="306"/>
      <c r="S45" s="341"/>
      <c r="T45" s="25"/>
      <c r="V45" s="40">
        <f>IF(K45="",0,1)</f>
        <v>0</v>
      </c>
      <c r="W45" s="139"/>
      <c r="Y45" s="41">
        <f>SUM(V45:W48)</f>
        <v>0</v>
      </c>
      <c r="Z45" s="42" t="s">
        <v>427</v>
      </c>
      <c r="AA45" s="45"/>
      <c r="AB45" s="45"/>
      <c r="AC45" s="45"/>
      <c r="AD45" s="45"/>
      <c r="AE45" s="45"/>
      <c r="AG45" s="68"/>
    </row>
    <row r="46" spans="1:33" ht="45" customHeight="1">
      <c r="A46" s="25"/>
      <c r="B46" s="320"/>
      <c r="C46" s="295"/>
      <c r="D46" s="389"/>
      <c r="E46" s="390"/>
      <c r="F46" s="282"/>
      <c r="G46" s="284"/>
      <c r="H46" s="285"/>
      <c r="I46" s="384" t="s">
        <v>397</v>
      </c>
      <c r="J46" s="385"/>
      <c r="K46" s="287"/>
      <c r="L46" s="287"/>
      <c r="M46" s="287"/>
      <c r="N46" s="287"/>
      <c r="O46" s="287"/>
      <c r="P46" s="287"/>
      <c r="Q46" s="287"/>
      <c r="R46" s="306"/>
      <c r="S46" s="341"/>
      <c r="T46" s="25"/>
      <c r="V46" s="40">
        <f>IF(K46="",0,1)</f>
        <v>0</v>
      </c>
      <c r="W46" s="139"/>
      <c r="AA46" s="45"/>
      <c r="AB46" s="45"/>
      <c r="AC46" s="45"/>
      <c r="AD46" s="45"/>
      <c r="AE46" s="45"/>
      <c r="AG46" s="68"/>
    </row>
    <row r="47" spans="1:33" ht="45" customHeight="1">
      <c r="A47" s="25"/>
      <c r="B47" s="320"/>
      <c r="C47" s="295"/>
      <c r="D47" s="389"/>
      <c r="E47" s="390"/>
      <c r="F47" s="282"/>
      <c r="G47" s="284"/>
      <c r="H47" s="285"/>
      <c r="I47" s="316" t="s">
        <v>618</v>
      </c>
      <c r="J47" s="316"/>
      <c r="K47" s="370"/>
      <c r="L47" s="287"/>
      <c r="M47" s="287"/>
      <c r="N47" s="287"/>
      <c r="O47" s="287"/>
      <c r="P47" s="287"/>
      <c r="Q47" s="287"/>
      <c r="R47" s="306"/>
      <c r="S47" s="341"/>
      <c r="T47" s="25"/>
      <c r="V47" s="40">
        <f>IF(K47="",0,1)</f>
        <v>0</v>
      </c>
      <c r="W47" s="139"/>
      <c r="AA47" s="45"/>
      <c r="AB47" s="45"/>
      <c r="AC47" s="45"/>
      <c r="AD47" s="45"/>
      <c r="AE47" s="45"/>
      <c r="AG47" s="68"/>
    </row>
    <row r="48" spans="1:33" ht="45" customHeight="1">
      <c r="A48" s="25"/>
      <c r="B48" s="320"/>
      <c r="C48" s="295"/>
      <c r="D48" s="389"/>
      <c r="E48" s="390"/>
      <c r="F48" s="282"/>
      <c r="G48" s="284"/>
      <c r="H48" s="285"/>
      <c r="I48" s="267" t="s">
        <v>187</v>
      </c>
      <c r="J48" s="267"/>
      <c r="K48" s="287"/>
      <c r="L48" s="287"/>
      <c r="M48" s="287"/>
      <c r="N48" s="287"/>
      <c r="O48" s="287"/>
      <c r="P48" s="287"/>
      <c r="Q48" s="287"/>
      <c r="R48" s="306"/>
      <c r="S48" s="341"/>
      <c r="T48" s="25"/>
      <c r="V48" s="40">
        <f>IF(K48="",0,1)</f>
        <v>0</v>
      </c>
      <c r="W48" s="139"/>
      <c r="AA48" s="45"/>
      <c r="AB48" s="45"/>
      <c r="AC48" s="45"/>
      <c r="AD48" s="45"/>
      <c r="AE48" s="45"/>
      <c r="AG48" s="68"/>
    </row>
    <row r="49" spans="1:43" ht="45" customHeight="1" thickBot="1">
      <c r="A49" s="25"/>
      <c r="B49" s="320"/>
      <c r="C49" s="295"/>
      <c r="D49" s="389"/>
      <c r="E49" s="390"/>
      <c r="F49" s="282"/>
      <c r="G49" s="284"/>
      <c r="H49" s="285"/>
      <c r="I49" s="381" t="s">
        <v>548</v>
      </c>
      <c r="J49" s="382"/>
      <c r="K49" s="382"/>
      <c r="L49" s="382"/>
      <c r="M49" s="382"/>
      <c r="N49" s="382"/>
      <c r="O49" s="382"/>
      <c r="P49" s="382"/>
      <c r="Q49" s="383"/>
      <c r="R49" s="306"/>
      <c r="S49" s="341"/>
      <c r="T49" s="25"/>
      <c r="W49" s="114"/>
      <c r="AA49" s="45"/>
      <c r="AB49" s="45"/>
      <c r="AC49" s="45"/>
      <c r="AD49" s="45"/>
      <c r="AE49" s="45"/>
      <c r="AG49" s="68"/>
    </row>
    <row r="50" spans="1:43" ht="45" customHeight="1" thickBot="1">
      <c r="A50" s="25"/>
      <c r="B50" s="320"/>
      <c r="C50" s="295"/>
      <c r="D50" s="389"/>
      <c r="E50" s="390"/>
      <c r="F50" s="282"/>
      <c r="G50" s="284"/>
      <c r="H50" s="285"/>
      <c r="I50" s="384" t="s">
        <v>424</v>
      </c>
      <c r="J50" s="385"/>
      <c r="K50" s="386"/>
      <c r="L50" s="386"/>
      <c r="M50" s="386"/>
      <c r="N50" s="386"/>
      <c r="O50" s="386"/>
      <c r="P50" s="386"/>
      <c r="Q50" s="386"/>
      <c r="R50" s="306"/>
      <c r="S50" s="341"/>
      <c r="T50" s="25"/>
      <c r="V50" s="40">
        <f t="shared" ref="V50:V53" si="2">IF(K50="",0,1)</f>
        <v>0</v>
      </c>
      <c r="W50" s="139"/>
      <c r="Y50" s="41">
        <f>SUM(V50:W53)</f>
        <v>0</v>
      </c>
      <c r="Z50" s="42" t="s">
        <v>427</v>
      </c>
      <c r="AA50" s="45"/>
      <c r="AB50" s="45"/>
      <c r="AC50" s="45"/>
      <c r="AD50" s="45"/>
      <c r="AE50" s="45"/>
      <c r="AG50" s="68"/>
    </row>
    <row r="51" spans="1:43" ht="45" customHeight="1">
      <c r="A51" s="25"/>
      <c r="B51" s="320"/>
      <c r="C51" s="295"/>
      <c r="D51" s="389"/>
      <c r="E51" s="390"/>
      <c r="F51" s="282"/>
      <c r="G51" s="284"/>
      <c r="H51" s="285"/>
      <c r="I51" s="384" t="s">
        <v>397</v>
      </c>
      <c r="J51" s="385"/>
      <c r="K51" s="287"/>
      <c r="L51" s="287"/>
      <c r="M51" s="287"/>
      <c r="N51" s="287"/>
      <c r="O51" s="287"/>
      <c r="P51" s="287"/>
      <c r="Q51" s="287"/>
      <c r="R51" s="306"/>
      <c r="S51" s="341"/>
      <c r="T51" s="25"/>
      <c r="V51" s="40">
        <f t="shared" si="2"/>
        <v>0</v>
      </c>
      <c r="W51" s="139"/>
      <c r="AA51" s="45"/>
      <c r="AB51" s="45"/>
      <c r="AC51" s="45"/>
      <c r="AD51" s="45"/>
      <c r="AE51" s="45"/>
      <c r="AG51" s="68"/>
    </row>
    <row r="52" spans="1:43" ht="45" customHeight="1">
      <c r="A52" s="25"/>
      <c r="B52" s="320"/>
      <c r="C52" s="295"/>
      <c r="D52" s="389"/>
      <c r="E52" s="390"/>
      <c r="F52" s="282"/>
      <c r="G52" s="284"/>
      <c r="H52" s="285"/>
      <c r="I52" s="316" t="s">
        <v>618</v>
      </c>
      <c r="J52" s="316"/>
      <c r="K52" s="370"/>
      <c r="L52" s="287"/>
      <c r="M52" s="287"/>
      <c r="N52" s="287"/>
      <c r="O52" s="287"/>
      <c r="P52" s="287"/>
      <c r="Q52" s="287"/>
      <c r="R52" s="306"/>
      <c r="S52" s="341"/>
      <c r="T52" s="25"/>
      <c r="V52" s="40">
        <f t="shared" si="2"/>
        <v>0</v>
      </c>
      <c r="W52" s="139"/>
      <c r="AA52" s="45"/>
      <c r="AB52" s="45"/>
      <c r="AC52" s="45"/>
      <c r="AD52" s="45"/>
      <c r="AE52" s="45"/>
      <c r="AG52" s="68"/>
    </row>
    <row r="53" spans="1:43" ht="45" customHeight="1" thickBot="1">
      <c r="A53" s="25"/>
      <c r="B53" s="321"/>
      <c r="C53" s="296"/>
      <c r="D53" s="391"/>
      <c r="E53" s="392"/>
      <c r="F53" s="283"/>
      <c r="G53" s="244"/>
      <c r="H53" s="245"/>
      <c r="I53" s="267" t="s">
        <v>187</v>
      </c>
      <c r="J53" s="267"/>
      <c r="K53" s="287"/>
      <c r="L53" s="287"/>
      <c r="M53" s="287"/>
      <c r="N53" s="287"/>
      <c r="O53" s="287"/>
      <c r="P53" s="287"/>
      <c r="Q53" s="287"/>
      <c r="R53" s="266"/>
      <c r="S53" s="342"/>
      <c r="T53" s="25"/>
      <c r="V53" s="40">
        <f t="shared" si="2"/>
        <v>0</v>
      </c>
      <c r="W53" s="139"/>
      <c r="AA53" s="45"/>
      <c r="AB53" s="45"/>
      <c r="AC53" s="45"/>
      <c r="AD53" s="45"/>
      <c r="AE53" s="45"/>
      <c r="AG53" s="68"/>
    </row>
    <row r="54" spans="1:43" ht="45" customHeight="1" thickBot="1">
      <c r="A54" s="25"/>
      <c r="B54" s="319" t="s">
        <v>139</v>
      </c>
      <c r="C54" s="294" t="s">
        <v>253</v>
      </c>
      <c r="D54" s="371" t="s">
        <v>550</v>
      </c>
      <c r="E54" s="240" t="s">
        <v>551</v>
      </c>
      <c r="F54" s="281">
        <f>IF(AND(B54="○"),4,"-")</f>
        <v>4</v>
      </c>
      <c r="G54" s="322">
        <f>SUM(H54:H62)</f>
        <v>2.5</v>
      </c>
      <c r="H54" s="365">
        <f>IF(AND(B54="○"),AQ55,"-")</f>
        <v>1</v>
      </c>
      <c r="I54" s="253" t="s">
        <v>277</v>
      </c>
      <c r="J54" s="255"/>
      <c r="K54" s="287" t="s">
        <v>591</v>
      </c>
      <c r="L54" s="287"/>
      <c r="M54" s="287"/>
      <c r="N54" s="287"/>
      <c r="O54" s="287"/>
      <c r="P54" s="287"/>
      <c r="Q54" s="287"/>
      <c r="R54" s="213" t="s">
        <v>220</v>
      </c>
      <c r="S54" s="233" t="s">
        <v>69</v>
      </c>
      <c r="T54" s="25"/>
      <c r="V54" s="40">
        <f>IF(K54="",0,1)</f>
        <v>1</v>
      </c>
      <c r="W54" s="137"/>
      <c r="X54" s="40">
        <f>IF(S54="",0,1)</f>
        <v>1</v>
      </c>
      <c r="Y54" s="41">
        <f>SUM(V54:X55)</f>
        <v>3</v>
      </c>
      <c r="Z54" s="42" t="s">
        <v>36</v>
      </c>
      <c r="AA54" s="45"/>
      <c r="AB54" s="48" t="s">
        <v>69</v>
      </c>
      <c r="AC54" s="58" t="s">
        <v>428</v>
      </c>
      <c r="AD54" s="63" t="s">
        <v>198</v>
      </c>
      <c r="AG54" s="68"/>
      <c r="AQ54" s="70" t="s">
        <v>22</v>
      </c>
    </row>
    <row r="55" spans="1:43" ht="45" customHeight="1" thickBot="1">
      <c r="A55" s="25"/>
      <c r="B55" s="320"/>
      <c r="C55" s="295"/>
      <c r="D55" s="372"/>
      <c r="E55" s="240"/>
      <c r="F55" s="282"/>
      <c r="G55" s="323"/>
      <c r="H55" s="365"/>
      <c r="I55" s="240" t="s">
        <v>223</v>
      </c>
      <c r="J55" s="240"/>
      <c r="K55" s="287" t="s">
        <v>210</v>
      </c>
      <c r="L55" s="287"/>
      <c r="M55" s="287"/>
      <c r="N55" s="287"/>
      <c r="O55" s="287"/>
      <c r="P55" s="287"/>
      <c r="Q55" s="287"/>
      <c r="R55" s="214" t="s">
        <v>49</v>
      </c>
      <c r="S55" s="233"/>
      <c r="T55" s="25"/>
      <c r="V55" s="40">
        <f>IF(K55="",0,1)</f>
        <v>1</v>
      </c>
      <c r="W55" s="137"/>
      <c r="AA55" s="45"/>
      <c r="AB55" s="47">
        <f>IF($S$54=AB54,1,0)</f>
        <v>1</v>
      </c>
      <c r="AC55" s="54">
        <f>IF($S$54=AC54,0.5,0)</f>
        <v>0</v>
      </c>
      <c r="AD55" s="56">
        <f>IF($S$54=AD54,0,0)</f>
        <v>0</v>
      </c>
      <c r="AG55" s="68"/>
      <c r="AQ55" s="71">
        <f>IF(Y54=3,SUM(AB55:AP55),0)</f>
        <v>1</v>
      </c>
    </row>
    <row r="56" spans="1:43" ht="45" customHeight="1" thickBot="1">
      <c r="A56" s="25"/>
      <c r="B56" s="320"/>
      <c r="C56" s="295"/>
      <c r="D56" s="372"/>
      <c r="E56" s="240" t="s">
        <v>552</v>
      </c>
      <c r="F56" s="282"/>
      <c r="G56" s="323"/>
      <c r="H56" s="365">
        <f>IF(AND(B54="○"),AQ57,"-")</f>
        <v>0.5</v>
      </c>
      <c r="I56" s="210" t="s">
        <v>1</v>
      </c>
      <c r="J56" s="210" t="s">
        <v>293</v>
      </c>
      <c r="K56" s="355" t="s">
        <v>55</v>
      </c>
      <c r="L56" s="356"/>
      <c r="M56" s="356"/>
      <c r="N56" s="356"/>
      <c r="O56" s="356"/>
      <c r="P56" s="356"/>
      <c r="Q56" s="357"/>
      <c r="R56" s="213" t="s">
        <v>220</v>
      </c>
      <c r="S56" s="233" t="s">
        <v>478</v>
      </c>
      <c r="V56" s="137"/>
      <c r="W56" s="137"/>
      <c r="X56" s="40">
        <f>IF(S56="",0,1)</f>
        <v>1</v>
      </c>
      <c r="AA56" s="43">
        <f>COUNTIF(Y57:Y58,3)</f>
        <v>2</v>
      </c>
      <c r="AB56" s="48" t="s">
        <v>479</v>
      </c>
      <c r="AC56" s="58" t="s">
        <v>480</v>
      </c>
      <c r="AD56" s="63" t="s">
        <v>76</v>
      </c>
      <c r="AG56" s="68"/>
      <c r="AQ56" s="70" t="s">
        <v>22</v>
      </c>
    </row>
    <row r="57" spans="1:43" ht="45" customHeight="1" thickBot="1">
      <c r="A57" s="25"/>
      <c r="B57" s="320"/>
      <c r="C57" s="295"/>
      <c r="D57" s="372"/>
      <c r="E57" s="240"/>
      <c r="F57" s="282"/>
      <c r="G57" s="323"/>
      <c r="H57" s="365"/>
      <c r="I57" s="220" t="s">
        <v>294</v>
      </c>
      <c r="J57" s="220" t="s">
        <v>624</v>
      </c>
      <c r="K57" s="367">
        <v>45748</v>
      </c>
      <c r="L57" s="368"/>
      <c r="M57" s="368"/>
      <c r="N57" s="368"/>
      <c r="O57" s="368"/>
      <c r="P57" s="368"/>
      <c r="Q57" s="369"/>
      <c r="R57" s="217"/>
      <c r="S57" s="233"/>
      <c r="T57" s="25"/>
      <c r="V57" s="40">
        <f t="shared" ref="V57:X58" si="3">IF(I57="",0,1)</f>
        <v>1</v>
      </c>
      <c r="W57" s="40">
        <f t="shared" si="3"/>
        <v>1</v>
      </c>
      <c r="X57" s="40">
        <f t="shared" si="3"/>
        <v>1</v>
      </c>
      <c r="Y57" s="41">
        <f>SUM(V57:X57)</f>
        <v>3</v>
      </c>
      <c r="Z57" s="42" t="s">
        <v>36</v>
      </c>
      <c r="AA57" s="45"/>
      <c r="AB57" s="47">
        <f>IF(AND($S$56=AB56,$AA$56&gt;=2),1,0)</f>
        <v>0</v>
      </c>
      <c r="AC57" s="54">
        <f>IF(AND($S$56=AC56,$AA$56&gt;=1),0.5,0)</f>
        <v>0.5</v>
      </c>
      <c r="AD57" s="56">
        <f>IF(AND($S$56=AD56,$AA$56&gt;=0),0,0)</f>
        <v>0</v>
      </c>
      <c r="AG57" s="68"/>
      <c r="AQ57" s="71">
        <f>IF(AND(AA56&gt;=0,AA56&lt;=2),SUM(AB57:AP57),0)</f>
        <v>0.5</v>
      </c>
    </row>
    <row r="58" spans="1:43" ht="45" customHeight="1" thickBot="1">
      <c r="A58" s="25"/>
      <c r="B58" s="320"/>
      <c r="C58" s="295"/>
      <c r="D58" s="372"/>
      <c r="E58" s="240"/>
      <c r="F58" s="282"/>
      <c r="G58" s="323"/>
      <c r="H58" s="365"/>
      <c r="I58" s="220" t="s">
        <v>296</v>
      </c>
      <c r="J58" s="220" t="s">
        <v>596</v>
      </c>
      <c r="K58" s="367" t="s">
        <v>596</v>
      </c>
      <c r="L58" s="368"/>
      <c r="M58" s="368"/>
      <c r="N58" s="368"/>
      <c r="O58" s="368"/>
      <c r="P58" s="368"/>
      <c r="Q58" s="369"/>
      <c r="R58" s="214" t="s">
        <v>49</v>
      </c>
      <c r="S58" s="233"/>
      <c r="T58" s="25"/>
      <c r="V58" s="40">
        <f t="shared" si="3"/>
        <v>1</v>
      </c>
      <c r="W58" s="40">
        <f t="shared" si="3"/>
        <v>1</v>
      </c>
      <c r="X58" s="40">
        <f t="shared" si="3"/>
        <v>1</v>
      </c>
      <c r="Y58" s="41">
        <f>SUM(V58:X58)</f>
        <v>3</v>
      </c>
      <c r="Z58" s="42" t="s">
        <v>36</v>
      </c>
      <c r="AA58" s="45"/>
      <c r="AG58" s="68"/>
    </row>
    <row r="59" spans="1:43" ht="45" customHeight="1" thickBot="1">
      <c r="A59" s="25"/>
      <c r="B59" s="320"/>
      <c r="C59" s="295"/>
      <c r="D59" s="372"/>
      <c r="E59" s="278" t="s">
        <v>553</v>
      </c>
      <c r="F59" s="282"/>
      <c r="G59" s="323"/>
      <c r="H59" s="365">
        <f>IF(AND(B54="○"),AQ60,"-")</f>
        <v>1</v>
      </c>
      <c r="I59" s="240" t="s">
        <v>429</v>
      </c>
      <c r="J59" s="240"/>
      <c r="K59" s="366" t="s">
        <v>114</v>
      </c>
      <c r="L59" s="366"/>
      <c r="M59" s="366"/>
      <c r="N59" s="366"/>
      <c r="O59" s="366"/>
      <c r="P59" s="366"/>
      <c r="Q59" s="366"/>
      <c r="R59" s="213" t="s">
        <v>220</v>
      </c>
      <c r="S59" s="233" t="s">
        <v>39</v>
      </c>
      <c r="T59" s="25"/>
      <c r="V59" s="40">
        <f>IF(K59="",0,1)</f>
        <v>1</v>
      </c>
      <c r="W59" s="137"/>
      <c r="X59" s="40">
        <f>IF(S59="",0,1)</f>
        <v>1</v>
      </c>
      <c r="Y59" s="41">
        <f>SUM(V59:W59)</f>
        <v>1</v>
      </c>
      <c r="Z59" s="42" t="s">
        <v>174</v>
      </c>
      <c r="AA59" s="43">
        <f>COUNTIF(Y59:Y60,1)</f>
        <v>2</v>
      </c>
      <c r="AB59" s="48" t="s">
        <v>39</v>
      </c>
      <c r="AC59" s="58" t="s">
        <v>78</v>
      </c>
      <c r="AD59" s="63" t="s">
        <v>31</v>
      </c>
      <c r="AH59" s="68"/>
      <c r="AQ59" s="70" t="s">
        <v>22</v>
      </c>
    </row>
    <row r="60" spans="1:43" ht="45" customHeight="1" thickBot="1">
      <c r="A60" s="25"/>
      <c r="B60" s="320"/>
      <c r="C60" s="295"/>
      <c r="D60" s="372"/>
      <c r="E60" s="280"/>
      <c r="F60" s="282"/>
      <c r="G60" s="323"/>
      <c r="H60" s="365"/>
      <c r="I60" s="240"/>
      <c r="J60" s="240"/>
      <c r="K60" s="366" t="s">
        <v>595</v>
      </c>
      <c r="L60" s="366"/>
      <c r="M60" s="366"/>
      <c r="N60" s="366"/>
      <c r="O60" s="366"/>
      <c r="P60" s="366"/>
      <c r="Q60" s="366"/>
      <c r="R60" s="214" t="s">
        <v>49</v>
      </c>
      <c r="S60" s="233"/>
      <c r="T60" s="25"/>
      <c r="V60" s="40">
        <f>IF(K60="",0,1)</f>
        <v>1</v>
      </c>
      <c r="W60" s="138"/>
      <c r="Y60" s="41">
        <f>SUM(V60:W60)</f>
        <v>1</v>
      </c>
      <c r="Z60" s="42" t="s">
        <v>174</v>
      </c>
      <c r="AA60" s="45"/>
      <c r="AB60" s="47">
        <f>IF(AND($S$59=AB59,$AA$59&gt;=2),1,0)</f>
        <v>1</v>
      </c>
      <c r="AC60" s="54">
        <f>IF(AND($S$59=AC59,$AA$59&gt;=1),0.5,0)</f>
        <v>0</v>
      </c>
      <c r="AD60" s="56">
        <f>IF(AND($S$59=AD59,$AA$59&gt;=0),0,0)</f>
        <v>0</v>
      </c>
      <c r="AH60" s="68"/>
      <c r="AQ60" s="71">
        <f>IF(AND(AA59&gt;=0,AA59&lt;=2),SUM(AB60:AP60),0)</f>
        <v>1</v>
      </c>
    </row>
    <row r="61" spans="1:43" ht="45" customHeight="1" thickBot="1">
      <c r="A61" s="25"/>
      <c r="B61" s="320"/>
      <c r="C61" s="295"/>
      <c r="D61" s="372"/>
      <c r="E61" s="278" t="s">
        <v>554</v>
      </c>
      <c r="F61" s="282"/>
      <c r="G61" s="323"/>
      <c r="H61" s="365">
        <f>IF(AND(B54="○"),AQ62,"-")</f>
        <v>0</v>
      </c>
      <c r="I61" s="374" t="s">
        <v>488</v>
      </c>
      <c r="J61" s="313"/>
      <c r="K61" s="313"/>
      <c r="L61" s="313"/>
      <c r="M61" s="313"/>
      <c r="N61" s="313"/>
      <c r="O61" s="313"/>
      <c r="P61" s="313"/>
      <c r="Q61" s="314"/>
      <c r="R61" s="213" t="s">
        <v>220</v>
      </c>
      <c r="S61" s="307" t="s">
        <v>14</v>
      </c>
      <c r="T61" s="25"/>
      <c r="V61" s="143"/>
      <c r="W61" s="137"/>
      <c r="X61" s="40">
        <f>IF(S61="",0,1)</f>
        <v>1</v>
      </c>
      <c r="Y61" s="41">
        <f>SUM(V61:X62)</f>
        <v>1</v>
      </c>
      <c r="Z61" s="42" t="s">
        <v>174</v>
      </c>
      <c r="AA61" s="45"/>
      <c r="AB61" s="48" t="s">
        <v>27</v>
      </c>
      <c r="AC61" s="63" t="s">
        <v>14</v>
      </c>
      <c r="AQ61" s="70" t="s">
        <v>22</v>
      </c>
    </row>
    <row r="62" spans="1:43" ht="45" customHeight="1" thickBot="1">
      <c r="A62" s="25"/>
      <c r="B62" s="321"/>
      <c r="C62" s="295"/>
      <c r="D62" s="373"/>
      <c r="E62" s="280"/>
      <c r="F62" s="283"/>
      <c r="G62" s="324"/>
      <c r="H62" s="365"/>
      <c r="I62" s="375"/>
      <c r="J62" s="376"/>
      <c r="K62" s="376"/>
      <c r="L62" s="376"/>
      <c r="M62" s="376"/>
      <c r="N62" s="376"/>
      <c r="O62" s="376"/>
      <c r="P62" s="376"/>
      <c r="Q62" s="377"/>
      <c r="R62" s="214" t="s">
        <v>49</v>
      </c>
      <c r="S62" s="361"/>
      <c r="T62" s="25"/>
      <c r="V62" s="143"/>
      <c r="W62" s="143"/>
      <c r="AA62" s="45"/>
      <c r="AB62" s="47">
        <f>IF($S$61=AB61,1,0)</f>
        <v>0</v>
      </c>
      <c r="AC62" s="56">
        <f>IF($S$61=AC61,0,0)</f>
        <v>0</v>
      </c>
      <c r="AD62" s="62"/>
      <c r="AQ62" s="72">
        <f>IF(Y61=1,SUM(AB62:AP62),0)</f>
        <v>0</v>
      </c>
    </row>
    <row r="63" spans="1:43" ht="45" customHeight="1" thickBot="1">
      <c r="A63" s="25"/>
      <c r="B63" s="209" t="s">
        <v>139</v>
      </c>
      <c r="C63" s="295"/>
      <c r="D63" s="267" t="s">
        <v>555</v>
      </c>
      <c r="E63" s="267"/>
      <c r="F63" s="281">
        <f>IF(COUNTIF(B63:B65,"○")&gt;=1,COUNTIF(B63:B65,"○"),"-")</f>
        <v>3</v>
      </c>
      <c r="G63" s="362">
        <f>SUM(H63:H65)</f>
        <v>3</v>
      </c>
      <c r="H63" s="207">
        <f>IF(AND(B63="○"),SUM(AQ63),"-")</f>
        <v>1</v>
      </c>
      <c r="I63" s="316" t="s">
        <v>489</v>
      </c>
      <c r="J63" s="316"/>
      <c r="K63" s="316"/>
      <c r="L63" s="316"/>
      <c r="M63" s="316"/>
      <c r="N63" s="316"/>
      <c r="O63" s="316"/>
      <c r="P63" s="316"/>
      <c r="Q63" s="316"/>
      <c r="R63" s="216" t="s">
        <v>147</v>
      </c>
      <c r="S63" s="208" t="s">
        <v>82</v>
      </c>
      <c r="T63" s="25"/>
      <c r="V63" s="137"/>
      <c r="W63" s="137"/>
      <c r="X63" s="40">
        <f>IF(S63="",0,1)</f>
        <v>1</v>
      </c>
      <c r="Y63" s="41">
        <f>SUM(V63:X63)</f>
        <v>1</v>
      </c>
      <c r="Z63" s="42" t="s">
        <v>174</v>
      </c>
      <c r="AB63" s="48" t="s">
        <v>82</v>
      </c>
      <c r="AC63" s="58" t="s">
        <v>83</v>
      </c>
      <c r="AD63" s="63" t="s">
        <v>87</v>
      </c>
      <c r="AE63" s="48" t="s">
        <v>88</v>
      </c>
      <c r="AF63" s="58" t="s">
        <v>85</v>
      </c>
      <c r="AG63" s="58" t="s">
        <v>274</v>
      </c>
      <c r="AH63" s="63" t="s">
        <v>273</v>
      </c>
      <c r="AI63" s="48" t="s">
        <v>368</v>
      </c>
      <c r="AJ63" s="58" t="s">
        <v>401</v>
      </c>
      <c r="AK63" s="63" t="s">
        <v>87</v>
      </c>
      <c r="AP63" s="346" t="s">
        <v>22</v>
      </c>
      <c r="AQ63" s="73">
        <f>IF(Y63=1,SUM(AB64:AD64),0)</f>
        <v>1</v>
      </c>
    </row>
    <row r="64" spans="1:43" ht="45" customHeight="1" thickBot="1">
      <c r="A64" s="25"/>
      <c r="B64" s="209" t="s">
        <v>139</v>
      </c>
      <c r="C64" s="295"/>
      <c r="D64" s="267"/>
      <c r="E64" s="267"/>
      <c r="F64" s="282"/>
      <c r="G64" s="363"/>
      <c r="H64" s="207">
        <f>IF(AND(B64="○"),SUM(AQ64),"-")</f>
        <v>1</v>
      </c>
      <c r="I64" s="316" t="s">
        <v>490</v>
      </c>
      <c r="J64" s="316"/>
      <c r="K64" s="316"/>
      <c r="L64" s="316"/>
      <c r="M64" s="316"/>
      <c r="N64" s="316"/>
      <c r="O64" s="316"/>
      <c r="P64" s="316"/>
      <c r="Q64" s="316"/>
      <c r="R64" s="216" t="s">
        <v>147</v>
      </c>
      <c r="S64" s="145" t="s">
        <v>88</v>
      </c>
      <c r="T64" s="25"/>
      <c r="V64" s="137"/>
      <c r="W64" s="137"/>
      <c r="X64" s="40">
        <f>IF(S64="",0,1)</f>
        <v>1</v>
      </c>
      <c r="Y64" s="41">
        <f>SUM(V64:X64)</f>
        <v>1</v>
      </c>
      <c r="Z64" s="42" t="s">
        <v>174</v>
      </c>
      <c r="AB64" s="47">
        <f>IF($S$63=AB63,1,0)</f>
        <v>1</v>
      </c>
      <c r="AC64" s="54">
        <f>IF($S$63=AC63,0.5,0)</f>
        <v>0</v>
      </c>
      <c r="AD64" s="56">
        <f>IF($S$63=AD63,0,0)</f>
        <v>0</v>
      </c>
      <c r="AE64" s="47">
        <f>IF($S$64=AE63,1,0)</f>
        <v>1</v>
      </c>
      <c r="AF64" s="69">
        <f>IF($S$64=AF63,0.75,0)</f>
        <v>0</v>
      </c>
      <c r="AG64" s="54">
        <f>IF($S$64=AG63,0.5,0)</f>
        <v>0</v>
      </c>
      <c r="AH64" s="56">
        <f>IF($S$64=AH63,0,0)</f>
        <v>0</v>
      </c>
      <c r="AI64" s="47">
        <f>IF($S$65=AI63,1,0)</f>
        <v>1</v>
      </c>
      <c r="AJ64" s="54">
        <f>IF($S$65=AJ63,0.5,0)</f>
        <v>0</v>
      </c>
      <c r="AK64" s="56">
        <f>IF($S$65=AK63,0,0)</f>
        <v>0</v>
      </c>
      <c r="AP64" s="347"/>
      <c r="AQ64" s="74">
        <f>IF(Y64=1,SUM(AE64:AH64),0)</f>
        <v>1</v>
      </c>
    </row>
    <row r="65" spans="1:43" ht="45" customHeight="1" thickBot="1">
      <c r="A65" s="25"/>
      <c r="B65" s="209" t="s">
        <v>139</v>
      </c>
      <c r="C65" s="295"/>
      <c r="D65" s="267"/>
      <c r="E65" s="267"/>
      <c r="F65" s="283"/>
      <c r="G65" s="364"/>
      <c r="H65" s="207">
        <f>IF(AND(B65="○"),SUM(AQ65),"-")</f>
        <v>1</v>
      </c>
      <c r="I65" s="316" t="s">
        <v>491</v>
      </c>
      <c r="J65" s="316"/>
      <c r="K65" s="316"/>
      <c r="L65" s="316"/>
      <c r="M65" s="316"/>
      <c r="N65" s="316"/>
      <c r="O65" s="316"/>
      <c r="P65" s="316"/>
      <c r="Q65" s="316"/>
      <c r="R65" s="216" t="s">
        <v>147</v>
      </c>
      <c r="S65" s="146" t="s">
        <v>368</v>
      </c>
      <c r="T65" s="25"/>
      <c r="V65" s="137"/>
      <c r="W65" s="137"/>
      <c r="X65" s="40">
        <f>IF(S65="",0,1)</f>
        <v>1</v>
      </c>
      <c r="Y65" s="41">
        <f>SUM(V65:X65)</f>
        <v>1</v>
      </c>
      <c r="Z65" s="42" t="s">
        <v>174</v>
      </c>
      <c r="AC65" s="57"/>
      <c r="AD65" s="57"/>
      <c r="AP65" s="348"/>
      <c r="AQ65" s="75">
        <f>IF(Y65=1,SUM(AI64:AM64),0)</f>
        <v>1</v>
      </c>
    </row>
    <row r="66" spans="1:43" ht="45" customHeight="1" thickBot="1">
      <c r="A66" s="25"/>
      <c r="B66" s="319" t="s">
        <v>139</v>
      </c>
      <c r="C66" s="295"/>
      <c r="D66" s="349" t="s">
        <v>556</v>
      </c>
      <c r="E66" s="350"/>
      <c r="F66" s="281">
        <f>IF(AND(B66="○"),2.5,"-")</f>
        <v>2.5</v>
      </c>
      <c r="G66" s="322">
        <f>SUM(H66:H73)</f>
        <v>2.5</v>
      </c>
      <c r="H66" s="243">
        <f>IF(AND(B66="○"),AQ67,"-")</f>
        <v>0</v>
      </c>
      <c r="I66" s="36" t="s">
        <v>119</v>
      </c>
      <c r="J66" s="221" t="s">
        <v>120</v>
      </c>
      <c r="K66" s="355" t="s">
        <v>121</v>
      </c>
      <c r="L66" s="356"/>
      <c r="M66" s="357"/>
      <c r="N66" s="358" t="s">
        <v>128</v>
      </c>
      <c r="O66" s="359"/>
      <c r="P66" s="359"/>
      <c r="Q66" s="360"/>
      <c r="R66" s="265" t="s">
        <v>147</v>
      </c>
      <c r="S66" s="340" t="s">
        <v>571</v>
      </c>
      <c r="T66" s="25"/>
      <c r="V66" s="137"/>
      <c r="W66" s="137"/>
      <c r="X66" s="40">
        <f>IF(S66="",0,1)</f>
        <v>1</v>
      </c>
      <c r="Y66" s="41">
        <f>SUM(V66:X68)</f>
        <v>1</v>
      </c>
      <c r="Z66" s="42" t="s">
        <v>122</v>
      </c>
      <c r="AA66" s="45"/>
      <c r="AB66" s="48" t="s">
        <v>123</v>
      </c>
      <c r="AC66" s="58" t="s">
        <v>46</v>
      </c>
      <c r="AD66" s="63" t="s">
        <v>124</v>
      </c>
      <c r="AE66" s="48" t="s">
        <v>125</v>
      </c>
      <c r="AF66" s="58" t="s">
        <v>126</v>
      </c>
      <c r="AG66" s="63" t="s">
        <v>90</v>
      </c>
      <c r="AH66" s="48"/>
      <c r="AI66" s="63"/>
      <c r="AQ66" s="70" t="s">
        <v>22</v>
      </c>
    </row>
    <row r="67" spans="1:43" ht="45" customHeight="1" thickBot="1">
      <c r="A67" s="25"/>
      <c r="B67" s="320"/>
      <c r="C67" s="295"/>
      <c r="D67" s="351"/>
      <c r="E67" s="352"/>
      <c r="F67" s="282"/>
      <c r="G67" s="323"/>
      <c r="H67" s="285"/>
      <c r="I67" s="220"/>
      <c r="J67" s="147"/>
      <c r="K67" s="343"/>
      <c r="L67" s="344"/>
      <c r="M67" s="345"/>
      <c r="N67" s="328" t="e">
        <f>ROUND(J67/K67,0)</f>
        <v>#DIV/0!</v>
      </c>
      <c r="O67" s="329"/>
      <c r="P67" s="329"/>
      <c r="Q67" s="330"/>
      <c r="R67" s="306"/>
      <c r="S67" s="341"/>
      <c r="T67" s="25"/>
      <c r="V67" s="40">
        <f>IF(I67="",0,1)</f>
        <v>0</v>
      </c>
      <c r="W67" s="40">
        <f t="shared" ref="V67:X68" si="4">IF(J67="",0,1)</f>
        <v>0</v>
      </c>
      <c r="X67" s="40">
        <f t="shared" si="4"/>
        <v>0</v>
      </c>
      <c r="Z67" s="44"/>
      <c r="AA67" s="45"/>
      <c r="AB67" s="47">
        <f>IF($S$66=AB66,2,0)</f>
        <v>0</v>
      </c>
      <c r="AC67" s="54">
        <f>IF($S$66=AC66,1,0)</f>
        <v>0</v>
      </c>
      <c r="AD67" s="56">
        <f>IF($S$66=AD66,0,0)</f>
        <v>0</v>
      </c>
      <c r="AE67" s="47">
        <f>IF($S$66=AE66,2,0)</f>
        <v>0</v>
      </c>
      <c r="AF67" s="54">
        <f>IF($S$66=AF66,1,0)</f>
        <v>0</v>
      </c>
      <c r="AG67" s="56">
        <f>IF($S$66=AG66,0,0)</f>
        <v>0</v>
      </c>
      <c r="AH67" s="47"/>
      <c r="AI67" s="56"/>
      <c r="AQ67" s="71">
        <f>IF(Y66=7,SUM(AB67:AP67),0)</f>
        <v>0</v>
      </c>
    </row>
    <row r="68" spans="1:43" ht="45" customHeight="1" thickBot="1">
      <c r="A68" s="25"/>
      <c r="B68" s="320"/>
      <c r="C68" s="295"/>
      <c r="D68" s="351"/>
      <c r="E68" s="352"/>
      <c r="F68" s="282"/>
      <c r="G68" s="323"/>
      <c r="H68" s="285"/>
      <c r="I68" s="220"/>
      <c r="J68" s="147"/>
      <c r="K68" s="343"/>
      <c r="L68" s="344"/>
      <c r="M68" s="345"/>
      <c r="N68" s="328" t="e">
        <f>ROUND(J68/K68,0)</f>
        <v>#DIV/0!</v>
      </c>
      <c r="O68" s="329"/>
      <c r="P68" s="329"/>
      <c r="Q68" s="330"/>
      <c r="R68" s="306"/>
      <c r="S68" s="341"/>
      <c r="T68" s="25"/>
      <c r="V68" s="40">
        <f t="shared" si="4"/>
        <v>0</v>
      </c>
      <c r="W68" s="40">
        <f t="shared" si="4"/>
        <v>0</v>
      </c>
      <c r="X68" s="40">
        <f>IF(K68="",0,1)</f>
        <v>0</v>
      </c>
      <c r="Z68" s="44"/>
      <c r="AA68" s="45"/>
      <c r="AG68" s="68"/>
    </row>
    <row r="69" spans="1:43" ht="45" customHeight="1" thickBot="1">
      <c r="A69" s="25"/>
      <c r="B69" s="320"/>
      <c r="C69" s="295"/>
      <c r="D69" s="351"/>
      <c r="E69" s="352"/>
      <c r="F69" s="282"/>
      <c r="G69" s="323"/>
      <c r="H69" s="245"/>
      <c r="I69" s="358" t="s">
        <v>56</v>
      </c>
      <c r="J69" s="359"/>
      <c r="K69" s="359"/>
      <c r="L69" s="359"/>
      <c r="M69" s="360"/>
      <c r="N69" s="378" t="e">
        <f>ROUND((((N68-N67)/N67)*100),2)</f>
        <v>#DIV/0!</v>
      </c>
      <c r="O69" s="379"/>
      <c r="P69" s="379"/>
      <c r="Q69" s="380"/>
      <c r="R69" s="306"/>
      <c r="S69" s="341"/>
      <c r="T69" s="25"/>
      <c r="V69" s="137"/>
      <c r="W69" s="137"/>
      <c r="X69" s="205"/>
      <c r="Y69" s="206"/>
      <c r="Z69" s="42"/>
      <c r="AB69" s="48" t="s">
        <v>573</v>
      </c>
      <c r="AC69" s="63" t="s">
        <v>574</v>
      </c>
      <c r="AD69" s="204"/>
      <c r="AE69" s="201"/>
      <c r="AF69" s="201"/>
      <c r="AG69" s="202"/>
      <c r="AH69" s="201"/>
      <c r="AI69" s="201"/>
      <c r="AP69" s="198" t="s">
        <v>22</v>
      </c>
      <c r="AQ69" s="164">
        <f>IF(Y70=4,SUM(AB70:AC70),0)</f>
        <v>2</v>
      </c>
    </row>
    <row r="70" spans="1:43" ht="45" customHeight="1" thickBot="1">
      <c r="A70" s="25"/>
      <c r="B70" s="320"/>
      <c r="C70" s="295"/>
      <c r="D70" s="351"/>
      <c r="E70" s="352"/>
      <c r="F70" s="282"/>
      <c r="G70" s="323"/>
      <c r="H70" s="243">
        <f>IF(AND(B66="○"),AQ69,"-")</f>
        <v>2</v>
      </c>
      <c r="I70" s="36" t="s">
        <v>576</v>
      </c>
      <c r="J70" s="221" t="s">
        <v>120</v>
      </c>
      <c r="K70" s="355" t="s">
        <v>121</v>
      </c>
      <c r="L70" s="356"/>
      <c r="M70" s="357"/>
      <c r="N70" s="358" t="s">
        <v>128</v>
      </c>
      <c r="O70" s="359"/>
      <c r="P70" s="359"/>
      <c r="Q70" s="360"/>
      <c r="R70" s="306"/>
      <c r="S70" s="341"/>
      <c r="T70" s="25"/>
      <c r="V70" s="137"/>
      <c r="W70" s="137"/>
      <c r="X70" s="140">
        <f>IF(S66="",0,1)</f>
        <v>1</v>
      </c>
      <c r="Y70" s="41">
        <f>SUM(V70:X71)</f>
        <v>4</v>
      </c>
      <c r="Z70" s="42" t="s">
        <v>427</v>
      </c>
      <c r="AA70" s="45"/>
      <c r="AB70" s="47">
        <f>IF($S$66=AB69,2,0)</f>
        <v>2</v>
      </c>
      <c r="AC70" s="56">
        <f>IF($S$66=AC69,0,0)</f>
        <v>0</v>
      </c>
      <c r="AD70" s="203"/>
      <c r="AE70" s="201"/>
      <c r="AF70" s="201"/>
      <c r="AG70" s="201"/>
      <c r="AQ70" s="196"/>
    </row>
    <row r="71" spans="1:43" ht="45" customHeight="1" thickBot="1">
      <c r="A71" s="25"/>
      <c r="B71" s="320"/>
      <c r="C71" s="295"/>
      <c r="D71" s="351"/>
      <c r="E71" s="352"/>
      <c r="F71" s="282"/>
      <c r="G71" s="323"/>
      <c r="H71" s="285"/>
      <c r="I71" s="195" t="s">
        <v>578</v>
      </c>
      <c r="J71" s="147">
        <v>57000000</v>
      </c>
      <c r="K71" s="343">
        <v>10</v>
      </c>
      <c r="L71" s="344"/>
      <c r="M71" s="345"/>
      <c r="N71" s="328">
        <f>ROUND(J71/K71,0)</f>
        <v>5700000</v>
      </c>
      <c r="O71" s="329"/>
      <c r="P71" s="329"/>
      <c r="Q71" s="330"/>
      <c r="R71" s="306"/>
      <c r="S71" s="341"/>
      <c r="T71" s="25"/>
      <c r="V71" s="40">
        <f>IF(I71="",0,1)</f>
        <v>1</v>
      </c>
      <c r="W71" s="40">
        <f>IF(J71="",0,1)</f>
        <v>1</v>
      </c>
      <c r="X71" s="40">
        <f>IF(K71="",0,1)</f>
        <v>1</v>
      </c>
      <c r="Z71" s="44"/>
      <c r="AA71" s="45"/>
      <c r="AB71" s="194"/>
      <c r="AC71" s="194"/>
      <c r="AD71" s="200"/>
      <c r="AE71" s="200"/>
      <c r="AF71" s="200"/>
      <c r="AG71" s="200"/>
      <c r="AQ71" s="197"/>
    </row>
    <row r="72" spans="1:43" ht="45" customHeight="1" thickBot="1">
      <c r="A72" s="25"/>
      <c r="B72" s="320"/>
      <c r="C72" s="295"/>
      <c r="D72" s="351"/>
      <c r="E72" s="352"/>
      <c r="F72" s="282"/>
      <c r="G72" s="323"/>
      <c r="H72" s="245"/>
      <c r="I72" s="331" t="s">
        <v>575</v>
      </c>
      <c r="J72" s="332"/>
      <c r="K72" s="332"/>
      <c r="L72" s="332"/>
      <c r="M72" s="333"/>
      <c r="N72" s="334">
        <v>5652500</v>
      </c>
      <c r="O72" s="335"/>
      <c r="P72" s="335"/>
      <c r="Q72" s="336"/>
      <c r="R72" s="266"/>
      <c r="S72" s="342"/>
      <c r="T72" s="25"/>
      <c r="V72" s="137"/>
      <c r="W72" s="137"/>
      <c r="X72" s="40">
        <f>IF(S73="",0,1)</f>
        <v>1</v>
      </c>
      <c r="Y72" s="41">
        <f>SUM(V72:X72)</f>
        <v>1</v>
      </c>
      <c r="Z72" s="42" t="s">
        <v>617</v>
      </c>
      <c r="AB72" s="199" t="s">
        <v>395</v>
      </c>
      <c r="AC72" s="63" t="s">
        <v>396</v>
      </c>
      <c r="AD72" s="202"/>
      <c r="AE72" s="201"/>
      <c r="AF72" s="201"/>
      <c r="AG72" s="202"/>
      <c r="AH72" s="201"/>
      <c r="AI72" s="201"/>
      <c r="AP72" s="189" t="s">
        <v>22</v>
      </c>
      <c r="AQ72" s="164">
        <f>IF(X72=1,SUM(AB73:AC73),0)</f>
        <v>0.5</v>
      </c>
    </row>
    <row r="73" spans="1:43" ht="45" customHeight="1" thickBot="1">
      <c r="A73" s="25"/>
      <c r="B73" s="321"/>
      <c r="C73" s="295"/>
      <c r="D73" s="353"/>
      <c r="E73" s="354"/>
      <c r="F73" s="283"/>
      <c r="G73" s="324"/>
      <c r="H73" s="222">
        <f>IF(AND(B66="○"),SUM(AQ72),"-")</f>
        <v>0.5</v>
      </c>
      <c r="I73" s="267" t="s">
        <v>391</v>
      </c>
      <c r="J73" s="267"/>
      <c r="K73" s="267"/>
      <c r="L73" s="267"/>
      <c r="M73" s="267"/>
      <c r="N73" s="267"/>
      <c r="O73" s="267"/>
      <c r="P73" s="267"/>
      <c r="Q73" s="267"/>
      <c r="R73" s="216" t="s">
        <v>147</v>
      </c>
      <c r="S73" s="208" t="s">
        <v>476</v>
      </c>
      <c r="T73" s="25"/>
      <c r="V73" s="137"/>
      <c r="W73" s="137"/>
      <c r="X73" s="191"/>
      <c r="Y73" s="192"/>
      <c r="Z73" s="42"/>
      <c r="AB73" s="47">
        <f>IF($S$73=AB72,0.5,0)</f>
        <v>0.5</v>
      </c>
      <c r="AC73" s="56">
        <f>IF($S$73=AC72,0,0)</f>
        <v>0</v>
      </c>
      <c r="AD73" s="120"/>
      <c r="AE73" s="201"/>
      <c r="AF73" s="201"/>
      <c r="AG73" s="120"/>
      <c r="AH73" s="201"/>
      <c r="AI73" s="201"/>
      <c r="AP73" s="193"/>
      <c r="AQ73" s="164"/>
    </row>
    <row r="74" spans="1:43" ht="45" customHeight="1" thickBot="1">
      <c r="A74" s="25"/>
      <c r="B74" s="239" t="s">
        <v>139</v>
      </c>
      <c r="C74" s="295"/>
      <c r="D74" s="240" t="s">
        <v>557</v>
      </c>
      <c r="E74" s="240"/>
      <c r="F74" s="241">
        <f>IF(AND(B74="○"),2,"-")</f>
        <v>2</v>
      </c>
      <c r="G74" s="242">
        <f>IF(AND(B74="○"),AQ75,"-")</f>
        <v>2</v>
      </c>
      <c r="H74" s="243"/>
      <c r="I74" s="218" t="s">
        <v>263</v>
      </c>
      <c r="J74" s="337" t="s">
        <v>104</v>
      </c>
      <c r="K74" s="338"/>
      <c r="L74" s="338"/>
      <c r="M74" s="338"/>
      <c r="N74" s="338"/>
      <c r="O74" s="338"/>
      <c r="P74" s="338"/>
      <c r="Q74" s="339"/>
      <c r="R74" s="213" t="s">
        <v>220</v>
      </c>
      <c r="S74" s="233" t="s">
        <v>262</v>
      </c>
      <c r="T74" s="25"/>
      <c r="V74" s="137"/>
      <c r="W74" s="137"/>
      <c r="X74" s="40">
        <f>IF(S74="",0,1)</f>
        <v>1</v>
      </c>
      <c r="Y74" s="41">
        <f>SUM(V74:X75)</f>
        <v>3</v>
      </c>
      <c r="Z74" s="42" t="s">
        <v>392</v>
      </c>
      <c r="AA74" s="45"/>
      <c r="AB74" s="49" t="s">
        <v>262</v>
      </c>
      <c r="AC74" s="59" t="s">
        <v>239</v>
      </c>
      <c r="AD74" s="64" t="s">
        <v>29</v>
      </c>
      <c r="AG74" s="68"/>
      <c r="AQ74" s="70" t="s">
        <v>22</v>
      </c>
    </row>
    <row r="75" spans="1:43" ht="45" customHeight="1" thickBot="1">
      <c r="A75" s="25"/>
      <c r="B75" s="239"/>
      <c r="C75" s="295"/>
      <c r="D75" s="240"/>
      <c r="E75" s="240"/>
      <c r="F75" s="241"/>
      <c r="G75" s="244"/>
      <c r="H75" s="245"/>
      <c r="I75" s="149" t="s">
        <v>257</v>
      </c>
      <c r="J75" s="325" t="s">
        <v>597</v>
      </c>
      <c r="K75" s="326"/>
      <c r="L75" s="326"/>
      <c r="M75" s="326"/>
      <c r="N75" s="326"/>
      <c r="O75" s="326"/>
      <c r="P75" s="326"/>
      <c r="Q75" s="327"/>
      <c r="R75" s="214" t="s">
        <v>49</v>
      </c>
      <c r="S75" s="233"/>
      <c r="T75" s="25"/>
      <c r="V75" s="40">
        <f>IF(I75="",0,1)</f>
        <v>1</v>
      </c>
      <c r="W75" s="40">
        <f>IF(J75="",0,1)</f>
        <v>1</v>
      </c>
      <c r="AA75" s="45"/>
      <c r="AB75" s="47">
        <f>IF($S$74=AB74,2,0)</f>
        <v>2</v>
      </c>
      <c r="AC75" s="54">
        <f>IF($S$74=AC74,1,0)</f>
        <v>0</v>
      </c>
      <c r="AD75" s="56">
        <f>IF($S$74=AD74,0,0)</f>
        <v>0</v>
      </c>
      <c r="AG75" s="68"/>
      <c r="AQ75" s="71">
        <f>IF(Y74=3,SUM(AB75:AP75),0)</f>
        <v>2</v>
      </c>
    </row>
    <row r="76" spans="1:43" ht="45" customHeight="1" thickBot="1">
      <c r="A76" s="25"/>
      <c r="B76" s="239" t="s">
        <v>139</v>
      </c>
      <c r="C76" s="295"/>
      <c r="D76" s="240" t="s">
        <v>558</v>
      </c>
      <c r="E76" s="240"/>
      <c r="F76" s="241">
        <f>IF(AND(B76="○"),2,"-")</f>
        <v>2</v>
      </c>
      <c r="G76" s="242">
        <f>IF(AND(B76="○"),AQ77,"-")</f>
        <v>2</v>
      </c>
      <c r="H76" s="243"/>
      <c r="I76" s="317" t="s">
        <v>245</v>
      </c>
      <c r="J76" s="317"/>
      <c r="K76" s="317"/>
      <c r="L76" s="317"/>
      <c r="M76" s="317"/>
      <c r="N76" s="317"/>
      <c r="O76" s="317"/>
      <c r="P76" s="317"/>
      <c r="Q76" s="317"/>
      <c r="R76" s="213" t="s">
        <v>220</v>
      </c>
      <c r="S76" s="233" t="s">
        <v>246</v>
      </c>
      <c r="T76" s="25"/>
      <c r="V76" s="137"/>
      <c r="W76" s="137"/>
      <c r="X76" s="40">
        <f>IF(S76="",0,1)</f>
        <v>1</v>
      </c>
      <c r="Y76" s="41">
        <f>SUM(V76:X77)</f>
        <v>1</v>
      </c>
      <c r="Z76" s="42" t="s">
        <v>174</v>
      </c>
      <c r="AA76" s="45"/>
      <c r="AB76" s="49" t="s">
        <v>246</v>
      </c>
      <c r="AC76" s="59" t="s">
        <v>184</v>
      </c>
      <c r="AD76" s="64" t="s">
        <v>189</v>
      </c>
      <c r="AQ76" s="70" t="s">
        <v>22</v>
      </c>
    </row>
    <row r="77" spans="1:43" ht="45" customHeight="1" thickBot="1">
      <c r="A77" s="25"/>
      <c r="B77" s="239"/>
      <c r="C77" s="295"/>
      <c r="D77" s="240"/>
      <c r="E77" s="240"/>
      <c r="F77" s="241"/>
      <c r="G77" s="244"/>
      <c r="H77" s="245"/>
      <c r="I77" s="317"/>
      <c r="J77" s="317"/>
      <c r="K77" s="317"/>
      <c r="L77" s="317"/>
      <c r="M77" s="317"/>
      <c r="N77" s="317"/>
      <c r="O77" s="317"/>
      <c r="P77" s="317"/>
      <c r="Q77" s="317"/>
      <c r="R77" s="214" t="s">
        <v>49</v>
      </c>
      <c r="S77" s="233"/>
      <c r="T77" s="25"/>
      <c r="V77" s="137"/>
      <c r="W77" s="137"/>
      <c r="AA77" s="45"/>
      <c r="AB77" s="47">
        <f>IF($S$76=AB76,2,0)</f>
        <v>2</v>
      </c>
      <c r="AC77" s="54">
        <f>IF($S$76=AC76,1,0)</f>
        <v>0</v>
      </c>
      <c r="AD77" s="56">
        <f>IF($S$76=AD76,0,0)</f>
        <v>0</v>
      </c>
      <c r="AH77" s="40"/>
      <c r="AI77" s="41"/>
      <c r="AJ77" s="42" t="s">
        <v>392</v>
      </c>
      <c r="AL77" s="48"/>
      <c r="AM77" s="63"/>
      <c r="AQ77" s="71">
        <f>IF(Y76=1,SUM(AB77:AD77),0)</f>
        <v>2</v>
      </c>
    </row>
    <row r="78" spans="1:43" ht="45" customHeight="1" thickBot="1">
      <c r="A78" s="25"/>
      <c r="B78" s="239" t="s">
        <v>13</v>
      </c>
      <c r="C78" s="295"/>
      <c r="D78" s="240" t="s">
        <v>559</v>
      </c>
      <c r="E78" s="240"/>
      <c r="F78" s="241" t="str">
        <f>IF(AND(B78="○"),2,"-")</f>
        <v>-</v>
      </c>
      <c r="G78" s="242" t="str">
        <f>IF(AND(B78="○"),AQ79,"-")</f>
        <v>-</v>
      </c>
      <c r="H78" s="243"/>
      <c r="I78" s="317" t="s">
        <v>60</v>
      </c>
      <c r="J78" s="317"/>
      <c r="K78" s="317"/>
      <c r="L78" s="317"/>
      <c r="M78" s="317"/>
      <c r="N78" s="317"/>
      <c r="O78" s="317"/>
      <c r="P78" s="317"/>
      <c r="Q78" s="317"/>
      <c r="R78" s="213" t="s">
        <v>220</v>
      </c>
      <c r="S78" s="233"/>
      <c r="T78" s="25"/>
      <c r="V78" s="137"/>
      <c r="W78" s="137"/>
      <c r="X78" s="40">
        <f>IF(S78="",0,1)</f>
        <v>0</v>
      </c>
      <c r="Y78" s="41">
        <f>SUM(V78:X79)</f>
        <v>0</v>
      </c>
      <c r="Z78" s="42" t="s">
        <v>174</v>
      </c>
      <c r="AA78" s="45"/>
      <c r="AB78" s="49" t="s">
        <v>63</v>
      </c>
      <c r="AC78" s="59" t="s">
        <v>243</v>
      </c>
      <c r="AD78" s="64" t="s">
        <v>190</v>
      </c>
      <c r="AH78" s="40"/>
      <c r="AK78" s="45"/>
      <c r="AL78" s="47"/>
      <c r="AM78" s="56"/>
      <c r="AQ78" s="70" t="s">
        <v>22</v>
      </c>
    </row>
    <row r="79" spans="1:43" ht="45" customHeight="1" thickBot="1">
      <c r="A79" s="25"/>
      <c r="B79" s="239"/>
      <c r="C79" s="295"/>
      <c r="D79" s="240"/>
      <c r="E79" s="240"/>
      <c r="F79" s="241"/>
      <c r="G79" s="244"/>
      <c r="H79" s="245"/>
      <c r="I79" s="317"/>
      <c r="J79" s="317"/>
      <c r="K79" s="317"/>
      <c r="L79" s="317"/>
      <c r="M79" s="317"/>
      <c r="N79" s="317"/>
      <c r="O79" s="317"/>
      <c r="P79" s="317"/>
      <c r="Q79" s="317"/>
      <c r="R79" s="214" t="s">
        <v>49</v>
      </c>
      <c r="S79" s="233"/>
      <c r="T79" s="25"/>
      <c r="V79" s="137"/>
      <c r="W79" s="137"/>
      <c r="AA79" s="45"/>
      <c r="AB79" s="47">
        <f>IF($S$78=AB78,2,0)</f>
        <v>0</v>
      </c>
      <c r="AC79" s="54">
        <f>IF($S$78=AC78,1,0)</f>
        <v>0</v>
      </c>
      <c r="AD79" s="56">
        <f>IF($S$78=AD78,0,0)</f>
        <v>0</v>
      </c>
      <c r="AH79" s="40"/>
      <c r="AK79" s="45"/>
      <c r="AQ79" s="71">
        <f>IF(Y78=1,SUM(AB79:AP79),0)</f>
        <v>0</v>
      </c>
    </row>
    <row r="80" spans="1:43" ht="45" customHeight="1" thickBot="1">
      <c r="A80" s="25"/>
      <c r="B80" s="239" t="s">
        <v>13</v>
      </c>
      <c r="C80" s="295"/>
      <c r="D80" s="267" t="s">
        <v>560</v>
      </c>
      <c r="E80" s="267"/>
      <c r="F80" s="241" t="str">
        <f>IF(AND(B80="○"),2,"-")</f>
        <v>-</v>
      </c>
      <c r="G80" s="242" t="str">
        <f>IF(AND(B80="○"),AQ81,"-")</f>
        <v>-</v>
      </c>
      <c r="H80" s="243"/>
      <c r="I80" s="316" t="s">
        <v>510</v>
      </c>
      <c r="J80" s="316"/>
      <c r="K80" s="316"/>
      <c r="L80" s="316"/>
      <c r="M80" s="316"/>
      <c r="N80" s="316"/>
      <c r="O80" s="316"/>
      <c r="P80" s="316"/>
      <c r="Q80" s="316"/>
      <c r="R80" s="213" t="s">
        <v>220</v>
      </c>
      <c r="S80" s="233"/>
      <c r="T80" s="25"/>
      <c r="V80" s="137"/>
      <c r="W80" s="137"/>
      <c r="X80" s="40">
        <f>IF(S80="",0,1)</f>
        <v>0</v>
      </c>
      <c r="Y80" s="41">
        <f>SUM(V80:X81)</f>
        <v>0</v>
      </c>
      <c r="Z80" s="42" t="s">
        <v>174</v>
      </c>
      <c r="AA80" s="45"/>
      <c r="AB80" s="125" t="s">
        <v>431</v>
      </c>
      <c r="AC80" s="126" t="s">
        <v>434</v>
      </c>
      <c r="AD80" s="127" t="s">
        <v>433</v>
      </c>
      <c r="AQ80" s="70" t="s">
        <v>22</v>
      </c>
    </row>
    <row r="81" spans="1:43" ht="45" customHeight="1" thickBot="1">
      <c r="A81" s="25"/>
      <c r="B81" s="239"/>
      <c r="C81" s="295"/>
      <c r="D81" s="267"/>
      <c r="E81" s="267"/>
      <c r="F81" s="241"/>
      <c r="G81" s="244"/>
      <c r="H81" s="245"/>
      <c r="I81" s="316"/>
      <c r="J81" s="316"/>
      <c r="K81" s="316"/>
      <c r="L81" s="316"/>
      <c r="M81" s="316"/>
      <c r="N81" s="316"/>
      <c r="O81" s="316"/>
      <c r="P81" s="316"/>
      <c r="Q81" s="316"/>
      <c r="R81" s="214" t="s">
        <v>49</v>
      </c>
      <c r="S81" s="233"/>
      <c r="T81" s="25"/>
      <c r="V81" s="137"/>
      <c r="W81" s="137"/>
      <c r="AA81" s="45"/>
      <c r="AB81" s="47">
        <f>IF($S$80=AB80,2,0)</f>
        <v>0</v>
      </c>
      <c r="AC81" s="54">
        <f>IF($S$80=AC80,1,0)</f>
        <v>0</v>
      </c>
      <c r="AD81" s="56">
        <f>IF($S$80=AD80,0,0)</f>
        <v>0</v>
      </c>
      <c r="AQ81" s="71">
        <f>IF(Y80=1,SUM(AB81:AP81),0)</f>
        <v>0</v>
      </c>
    </row>
    <row r="82" spans="1:43" ht="45" customHeight="1" thickBot="1">
      <c r="A82" s="25"/>
      <c r="B82" s="239" t="s">
        <v>139</v>
      </c>
      <c r="C82" s="295"/>
      <c r="D82" s="240" t="s">
        <v>561</v>
      </c>
      <c r="E82" s="240"/>
      <c r="F82" s="241">
        <f>IF(AND(B82="○"),1,"-")</f>
        <v>1</v>
      </c>
      <c r="G82" s="242">
        <f>IF(AND(B82="○"),AQ83,"-")</f>
        <v>1</v>
      </c>
      <c r="H82" s="243"/>
      <c r="I82" s="318" t="s">
        <v>435</v>
      </c>
      <c r="J82" s="318"/>
      <c r="K82" s="287" t="s">
        <v>625</v>
      </c>
      <c r="L82" s="287"/>
      <c r="M82" s="287"/>
      <c r="N82" s="287"/>
      <c r="O82" s="287"/>
      <c r="P82" s="287"/>
      <c r="Q82" s="287"/>
      <c r="R82" s="265" t="s">
        <v>147</v>
      </c>
      <c r="S82" s="233" t="s">
        <v>185</v>
      </c>
      <c r="T82" s="25"/>
      <c r="V82" s="40">
        <f>IF(K82="",0,1)</f>
        <v>1</v>
      </c>
      <c r="W82" s="137"/>
      <c r="X82" s="40">
        <f>IF(S82="",0,1)</f>
        <v>1</v>
      </c>
      <c r="Y82" s="41">
        <f>SUM(V82:X84)</f>
        <v>5</v>
      </c>
      <c r="Z82" s="42" t="s">
        <v>40</v>
      </c>
      <c r="AA82" s="45"/>
      <c r="AB82" s="49" t="s">
        <v>12</v>
      </c>
      <c r="AC82" s="59" t="s">
        <v>176</v>
      </c>
      <c r="AD82" s="64" t="s">
        <v>204</v>
      </c>
      <c r="AH82" s="68"/>
      <c r="AQ82" s="70" t="s">
        <v>22</v>
      </c>
    </row>
    <row r="83" spans="1:43" ht="45" customHeight="1" thickBot="1">
      <c r="A83" s="25"/>
      <c r="B83" s="239"/>
      <c r="C83" s="295"/>
      <c r="D83" s="240"/>
      <c r="E83" s="240"/>
      <c r="F83" s="241"/>
      <c r="G83" s="284"/>
      <c r="H83" s="285"/>
      <c r="I83" s="288" t="s">
        <v>492</v>
      </c>
      <c r="J83" s="289"/>
      <c r="K83" s="290">
        <v>45017</v>
      </c>
      <c r="L83" s="237"/>
      <c r="M83" s="238"/>
      <c r="N83" s="221" t="s">
        <v>193</v>
      </c>
      <c r="O83" s="290">
        <v>45747</v>
      </c>
      <c r="P83" s="237"/>
      <c r="Q83" s="238"/>
      <c r="R83" s="306"/>
      <c r="S83" s="233"/>
      <c r="T83" s="25"/>
      <c r="V83" s="40">
        <f>IF(K83="",0,1)</f>
        <v>1</v>
      </c>
      <c r="W83" s="40">
        <f>IF(O83="",0,1)</f>
        <v>1</v>
      </c>
      <c r="AA83" s="45"/>
      <c r="AB83" s="47">
        <f>IF($S$82=AB82,1,0)</f>
        <v>1</v>
      </c>
      <c r="AC83" s="54">
        <f>IF($S$82=AC82,0.5,0)</f>
        <v>0</v>
      </c>
      <c r="AD83" s="56">
        <f>IF($S$82=AD82,0,0)</f>
        <v>0</v>
      </c>
      <c r="AG83" s="68"/>
      <c r="AH83" s="68"/>
      <c r="AQ83" s="71">
        <f>IF(Y82=5,SUM(AB83:AP83),0)</f>
        <v>1</v>
      </c>
    </row>
    <row r="84" spans="1:43" ht="45" customHeight="1" thickBot="1">
      <c r="A84" s="25"/>
      <c r="B84" s="239"/>
      <c r="C84" s="295"/>
      <c r="D84" s="240"/>
      <c r="E84" s="240"/>
      <c r="F84" s="241"/>
      <c r="G84" s="244"/>
      <c r="H84" s="245"/>
      <c r="I84" s="240" t="s">
        <v>45</v>
      </c>
      <c r="J84" s="240"/>
      <c r="K84" s="287" t="s">
        <v>626</v>
      </c>
      <c r="L84" s="287"/>
      <c r="M84" s="287"/>
      <c r="N84" s="287"/>
      <c r="O84" s="287"/>
      <c r="P84" s="287"/>
      <c r="Q84" s="287"/>
      <c r="R84" s="266"/>
      <c r="S84" s="233"/>
      <c r="T84" s="25"/>
      <c r="V84" s="40">
        <f>IF(K84="",0,1)</f>
        <v>1</v>
      </c>
      <c r="W84" s="138"/>
      <c r="AA84" s="45"/>
      <c r="AG84" s="68"/>
      <c r="AH84" s="68"/>
    </row>
    <row r="85" spans="1:43" ht="45" customHeight="1" thickBot="1">
      <c r="A85" s="25"/>
      <c r="B85" s="239" t="s">
        <v>139</v>
      </c>
      <c r="C85" s="295"/>
      <c r="D85" s="240" t="s">
        <v>562</v>
      </c>
      <c r="E85" s="240"/>
      <c r="F85" s="241">
        <f>IF(AND(B85="○"),0,"-")</f>
        <v>0</v>
      </c>
      <c r="G85" s="242">
        <f>IF(AND(B85="○"),AQ86,"-")</f>
        <v>0</v>
      </c>
      <c r="H85" s="243"/>
      <c r="I85" s="304" t="s">
        <v>483</v>
      </c>
      <c r="J85" s="304"/>
      <c r="K85" s="304" t="s">
        <v>436</v>
      </c>
      <c r="L85" s="305"/>
      <c r="M85" s="305"/>
      <c r="N85" s="305"/>
      <c r="O85" s="305"/>
      <c r="P85" s="305"/>
      <c r="Q85" s="305"/>
      <c r="R85" s="213" t="s">
        <v>220</v>
      </c>
      <c r="S85" s="233" t="s">
        <v>91</v>
      </c>
      <c r="T85" s="25"/>
      <c r="V85" s="137"/>
      <c r="W85" s="137"/>
      <c r="X85" s="40">
        <f>IF(S85="",0,1)</f>
        <v>1</v>
      </c>
      <c r="Y85" s="41">
        <f>SUM(V85:X86)</f>
        <v>2</v>
      </c>
      <c r="Z85" s="42" t="s">
        <v>443</v>
      </c>
      <c r="AA85" s="45"/>
      <c r="AB85" s="48" t="s">
        <v>91</v>
      </c>
      <c r="AC85" s="58" t="s">
        <v>92</v>
      </c>
      <c r="AD85" s="63" t="s">
        <v>80</v>
      </c>
      <c r="AG85" s="68"/>
      <c r="AQ85" s="70" t="s">
        <v>22</v>
      </c>
    </row>
    <row r="86" spans="1:43" ht="45" customHeight="1" thickBot="1">
      <c r="A86" s="25"/>
      <c r="B86" s="239"/>
      <c r="C86" s="296"/>
      <c r="D86" s="240"/>
      <c r="E86" s="240"/>
      <c r="F86" s="241"/>
      <c r="G86" s="244"/>
      <c r="H86" s="245"/>
      <c r="I86" s="292" t="s">
        <v>265</v>
      </c>
      <c r="J86" s="292"/>
      <c r="K86" s="293" t="s">
        <v>596</v>
      </c>
      <c r="L86" s="293"/>
      <c r="M86" s="293"/>
      <c r="N86" s="293"/>
      <c r="O86" s="293"/>
      <c r="P86" s="293"/>
      <c r="Q86" s="293"/>
      <c r="R86" s="214" t="s">
        <v>49</v>
      </c>
      <c r="S86" s="233"/>
      <c r="T86" s="25"/>
      <c r="V86" s="40">
        <f>IF(I86="",0,1)</f>
        <v>1</v>
      </c>
      <c r="W86" s="137"/>
      <c r="AA86" s="45"/>
      <c r="AB86" s="47">
        <f>IF($S$85=AB85,0,0)</f>
        <v>0</v>
      </c>
      <c r="AC86" s="54">
        <f>IF($S$85=AC85,-1,0)</f>
        <v>0</v>
      </c>
      <c r="AD86" s="56">
        <f>IF($S$85=AD85,-2,0)</f>
        <v>0</v>
      </c>
      <c r="AG86" s="68"/>
      <c r="AQ86" s="71">
        <f>IF(Y85=2,SUM(AB86:AP86),-2)</f>
        <v>0</v>
      </c>
    </row>
    <row r="87" spans="1:43" ht="45" customHeight="1" thickBot="1">
      <c r="A87" s="25"/>
      <c r="B87" s="239" t="s">
        <v>139</v>
      </c>
      <c r="C87" s="294" t="s">
        <v>51</v>
      </c>
      <c r="D87" s="253" t="s">
        <v>563</v>
      </c>
      <c r="E87" s="255"/>
      <c r="F87" s="241">
        <f>IF(AND(B87="○"),2,"-")</f>
        <v>2</v>
      </c>
      <c r="G87" s="297">
        <f>IF(AND(B87="○"),AQ88,"-")</f>
        <v>1.2</v>
      </c>
      <c r="H87" s="298"/>
      <c r="I87" s="211" t="s">
        <v>130</v>
      </c>
      <c r="J87" s="215" t="s">
        <v>129</v>
      </c>
      <c r="K87" s="301" t="s">
        <v>133</v>
      </c>
      <c r="L87" s="302"/>
      <c r="M87" s="303"/>
      <c r="N87" s="142" t="s">
        <v>437</v>
      </c>
      <c r="O87" s="301" t="s">
        <v>299</v>
      </c>
      <c r="P87" s="302"/>
      <c r="Q87" s="303"/>
      <c r="R87" s="265" t="s">
        <v>147</v>
      </c>
      <c r="S87" s="307" t="s">
        <v>62</v>
      </c>
      <c r="T87" s="25"/>
      <c r="V87" s="40">
        <f>IF(I88="",0,1)</f>
        <v>1</v>
      </c>
      <c r="W87" s="40">
        <f>IF(J88="",0,1)</f>
        <v>1</v>
      </c>
      <c r="X87" s="40">
        <f>IF(S87="",0,1)</f>
        <v>1</v>
      </c>
      <c r="Y87" s="41">
        <f>SUM(V87:X88)</f>
        <v>6</v>
      </c>
      <c r="Z87" s="42" t="s">
        <v>6</v>
      </c>
      <c r="AA87" s="45"/>
      <c r="AB87" s="48" t="s">
        <v>96</v>
      </c>
      <c r="AC87" s="58" t="s">
        <v>278</v>
      </c>
      <c r="AD87" s="58" t="s">
        <v>62</v>
      </c>
      <c r="AE87" s="58" t="s">
        <v>369</v>
      </c>
      <c r="AF87" s="63" t="s">
        <v>64</v>
      </c>
      <c r="AG87" s="128"/>
      <c r="AH87" s="48" t="s">
        <v>93</v>
      </c>
      <c r="AI87" s="58" t="s">
        <v>94</v>
      </c>
      <c r="AJ87" s="63" t="s">
        <v>23</v>
      </c>
      <c r="AQ87" s="70" t="s">
        <v>22</v>
      </c>
    </row>
    <row r="88" spans="1:43" ht="45" customHeight="1" thickBot="1">
      <c r="A88" s="25"/>
      <c r="B88" s="239"/>
      <c r="C88" s="295"/>
      <c r="D88" s="256"/>
      <c r="E88" s="258"/>
      <c r="F88" s="241"/>
      <c r="G88" s="299"/>
      <c r="H88" s="300"/>
      <c r="I88" s="212" t="s">
        <v>628</v>
      </c>
      <c r="J88" s="147" t="s">
        <v>627</v>
      </c>
      <c r="K88" s="309">
        <v>34</v>
      </c>
      <c r="L88" s="310"/>
      <c r="M88" s="311"/>
      <c r="N88" s="148" t="s">
        <v>242</v>
      </c>
      <c r="O88" s="309" t="s">
        <v>44</v>
      </c>
      <c r="P88" s="310"/>
      <c r="Q88" s="311"/>
      <c r="R88" s="306"/>
      <c r="S88" s="308"/>
      <c r="T88" s="25"/>
      <c r="V88" s="40">
        <f t="shared" ref="V88:V94" si="5">IF(K88="",0,1)</f>
        <v>1</v>
      </c>
      <c r="W88" s="40">
        <f>IF(N88="",0,1)</f>
        <v>1</v>
      </c>
      <c r="X88" s="40">
        <f>IF(O88="",0,1)</f>
        <v>1</v>
      </c>
      <c r="Z88" s="44"/>
      <c r="AA88" s="45"/>
      <c r="AB88" s="47">
        <f>IF($S$87=AB87,2,0)</f>
        <v>0</v>
      </c>
      <c r="AC88" s="54">
        <f>IF($S$87=AC87,1.6,0)</f>
        <v>0</v>
      </c>
      <c r="AD88" s="54">
        <f>IF($S$87=AD87,1.2,0)</f>
        <v>1.2</v>
      </c>
      <c r="AE88" s="54">
        <f>IF($S$87=AE87,0.8,0)</f>
        <v>0</v>
      </c>
      <c r="AF88" s="56">
        <f>IF($S$87=AF87,0,0)</f>
        <v>0</v>
      </c>
      <c r="AG88" s="68"/>
      <c r="AH88" s="47">
        <f>IF($S$87=AH87,1.2,0)</f>
        <v>0</v>
      </c>
      <c r="AI88" s="54">
        <f>IF($S$87=AI87,0.6,0)</f>
        <v>0</v>
      </c>
      <c r="AJ88" s="56">
        <f>IF($S$87=AJ87,0,0)</f>
        <v>0</v>
      </c>
      <c r="AQ88" s="71">
        <f>IF(Y87=6,SUM(AB88:AP88),0)</f>
        <v>1.2</v>
      </c>
    </row>
    <row r="89" spans="1:43" ht="45" customHeight="1" thickBot="1">
      <c r="A89" s="25"/>
      <c r="B89" s="239" t="s">
        <v>139</v>
      </c>
      <c r="C89" s="295"/>
      <c r="D89" s="312" t="s">
        <v>514</v>
      </c>
      <c r="E89" s="313"/>
      <c r="F89" s="313"/>
      <c r="G89" s="313"/>
      <c r="H89" s="313"/>
      <c r="I89" s="313"/>
      <c r="J89" s="314"/>
      <c r="K89" s="315" t="s">
        <v>594</v>
      </c>
      <c r="L89" s="315"/>
      <c r="M89" s="315"/>
      <c r="N89" s="315"/>
      <c r="O89" s="315"/>
      <c r="P89" s="315"/>
      <c r="Q89" s="315"/>
      <c r="R89" s="265" t="s">
        <v>147</v>
      </c>
      <c r="S89" s="233" t="s">
        <v>512</v>
      </c>
      <c r="T89" s="25"/>
      <c r="V89" s="40">
        <f>IF(K89="",0,1)</f>
        <v>1</v>
      </c>
      <c r="W89" s="137"/>
      <c r="X89" s="40">
        <f>IF(S89="",0,1)</f>
        <v>1</v>
      </c>
      <c r="Y89" s="41">
        <f>SUM(V89:X94)</f>
        <v>8</v>
      </c>
      <c r="Z89" s="42" t="s">
        <v>411</v>
      </c>
      <c r="AA89" s="45"/>
      <c r="AB89" s="48" t="s">
        <v>407</v>
      </c>
      <c r="AC89" s="58" t="s">
        <v>408</v>
      </c>
      <c r="AD89" s="58" t="s">
        <v>409</v>
      </c>
      <c r="AE89" s="63" t="s">
        <v>399</v>
      </c>
      <c r="AG89" s="68"/>
      <c r="AH89" s="68"/>
      <c r="AQ89" s="70" t="s">
        <v>22</v>
      </c>
    </row>
    <row r="90" spans="1:43" ht="45" customHeight="1" thickBot="1">
      <c r="A90" s="25"/>
      <c r="B90" s="239"/>
      <c r="C90" s="295"/>
      <c r="D90" s="270"/>
      <c r="E90" s="272" t="s">
        <v>410</v>
      </c>
      <c r="F90" s="273"/>
      <c r="G90" s="273"/>
      <c r="H90" s="273"/>
      <c r="I90" s="273"/>
      <c r="J90" s="274"/>
      <c r="K90" s="275" t="s">
        <v>58</v>
      </c>
      <c r="L90" s="276"/>
      <c r="M90" s="276"/>
      <c r="N90" s="276"/>
      <c r="O90" s="276"/>
      <c r="P90" s="276"/>
      <c r="Q90" s="277"/>
      <c r="R90" s="306"/>
      <c r="S90" s="233"/>
      <c r="T90" s="25"/>
      <c r="V90" s="40">
        <f>IF(K90="",0,1)</f>
        <v>1</v>
      </c>
      <c r="W90" s="137"/>
      <c r="Z90" s="44"/>
      <c r="AA90" s="45"/>
      <c r="AB90" s="47">
        <f>IF($S$89=AB89,2,0)</f>
        <v>2</v>
      </c>
      <c r="AC90" s="54">
        <f>IF($S$89=AC89,1,0)</f>
        <v>0</v>
      </c>
      <c r="AD90" s="54">
        <f>IF($S$89=AD89,1,0)</f>
        <v>0</v>
      </c>
      <c r="AE90" s="56">
        <f>IF($S$89=AE89,0,0)</f>
        <v>0</v>
      </c>
      <c r="AG90" s="68"/>
      <c r="AH90" s="68"/>
      <c r="AQ90" s="71">
        <f>IF(Y89=8,SUM(AB90:AP90),0)</f>
        <v>2</v>
      </c>
    </row>
    <row r="91" spans="1:43" ht="45" customHeight="1">
      <c r="A91" s="25"/>
      <c r="B91" s="239"/>
      <c r="C91" s="295"/>
      <c r="D91" s="270"/>
      <c r="E91" s="278" t="s">
        <v>564</v>
      </c>
      <c r="F91" s="281">
        <f>IF(AND(B89="○"),2,"-")</f>
        <v>2</v>
      </c>
      <c r="G91" s="242">
        <f>IF(AND(B89="○"),AQ90,"-")</f>
        <v>2</v>
      </c>
      <c r="H91" s="243"/>
      <c r="I91" s="286" t="s">
        <v>435</v>
      </c>
      <c r="J91" s="286"/>
      <c r="K91" s="287" t="s">
        <v>598</v>
      </c>
      <c r="L91" s="287"/>
      <c r="M91" s="287"/>
      <c r="N91" s="287"/>
      <c r="O91" s="287"/>
      <c r="P91" s="287"/>
      <c r="Q91" s="287"/>
      <c r="R91" s="306"/>
      <c r="S91" s="233"/>
      <c r="T91" s="25"/>
      <c r="V91" s="40">
        <f t="shared" si="5"/>
        <v>1</v>
      </c>
      <c r="W91" s="137"/>
      <c r="Z91" s="44"/>
      <c r="AA91" s="45"/>
      <c r="AG91" s="68"/>
      <c r="AH91" s="68"/>
    </row>
    <row r="92" spans="1:43" ht="45" customHeight="1">
      <c r="A92" s="25"/>
      <c r="B92" s="239"/>
      <c r="C92" s="295"/>
      <c r="D92" s="270"/>
      <c r="E92" s="279"/>
      <c r="F92" s="282"/>
      <c r="G92" s="284"/>
      <c r="H92" s="285"/>
      <c r="I92" s="286" t="s">
        <v>260</v>
      </c>
      <c r="J92" s="286"/>
      <c r="K92" s="287" t="s">
        <v>577</v>
      </c>
      <c r="L92" s="287"/>
      <c r="M92" s="287"/>
      <c r="N92" s="287"/>
      <c r="O92" s="287"/>
      <c r="P92" s="287"/>
      <c r="Q92" s="287"/>
      <c r="R92" s="306"/>
      <c r="S92" s="233"/>
      <c r="T92" s="25"/>
      <c r="V92" s="40">
        <f t="shared" si="5"/>
        <v>1</v>
      </c>
      <c r="W92" s="137"/>
      <c r="Z92" s="44"/>
      <c r="AA92" s="45"/>
      <c r="AG92" s="68"/>
      <c r="AH92" s="68"/>
    </row>
    <row r="93" spans="1:43" ht="45" customHeight="1">
      <c r="A93" s="25"/>
      <c r="B93" s="239"/>
      <c r="C93" s="295"/>
      <c r="D93" s="270"/>
      <c r="E93" s="279"/>
      <c r="F93" s="282"/>
      <c r="G93" s="284"/>
      <c r="H93" s="285"/>
      <c r="I93" s="288" t="s">
        <v>484</v>
      </c>
      <c r="J93" s="289"/>
      <c r="K93" s="290">
        <v>45017</v>
      </c>
      <c r="L93" s="237"/>
      <c r="M93" s="238"/>
      <c r="N93" s="221" t="s">
        <v>193</v>
      </c>
      <c r="O93" s="290">
        <v>45366</v>
      </c>
      <c r="P93" s="237"/>
      <c r="Q93" s="238"/>
      <c r="R93" s="306"/>
      <c r="S93" s="233"/>
      <c r="T93" s="25"/>
      <c r="V93" s="40">
        <f t="shared" si="5"/>
        <v>1</v>
      </c>
      <c r="W93" s="40">
        <f>IF(O93="",0,1)</f>
        <v>1</v>
      </c>
      <c r="Z93" s="44"/>
      <c r="AA93" s="45"/>
      <c r="AG93" s="68"/>
      <c r="AH93" s="68"/>
    </row>
    <row r="94" spans="1:43" ht="45" customHeight="1" thickBot="1">
      <c r="A94" s="25"/>
      <c r="B94" s="239"/>
      <c r="C94" s="295"/>
      <c r="D94" s="270"/>
      <c r="E94" s="280"/>
      <c r="F94" s="283"/>
      <c r="G94" s="244"/>
      <c r="H94" s="245"/>
      <c r="I94" s="240" t="s">
        <v>187</v>
      </c>
      <c r="J94" s="240"/>
      <c r="K94" s="287">
        <v>0</v>
      </c>
      <c r="L94" s="287"/>
      <c r="M94" s="287"/>
      <c r="N94" s="287"/>
      <c r="O94" s="287"/>
      <c r="P94" s="287"/>
      <c r="Q94" s="287"/>
      <c r="R94" s="266"/>
      <c r="S94" s="233"/>
      <c r="T94" s="25"/>
      <c r="V94" s="40">
        <f t="shared" si="5"/>
        <v>1</v>
      </c>
      <c r="W94" s="138"/>
      <c r="AA94" s="45"/>
      <c r="AG94" s="68"/>
      <c r="AH94" s="68"/>
    </row>
    <row r="95" spans="1:43" ht="45" customHeight="1" thickBot="1">
      <c r="A95" s="25"/>
      <c r="B95" s="239" t="s">
        <v>139</v>
      </c>
      <c r="C95" s="295"/>
      <c r="D95" s="270"/>
      <c r="E95" s="249" t="s">
        <v>565</v>
      </c>
      <c r="F95" s="241">
        <f>IF(AND(B95="○"),3,"-")</f>
        <v>3</v>
      </c>
      <c r="G95" s="242">
        <f>IF(AND(B95="○"),AQ96,"-")</f>
        <v>3</v>
      </c>
      <c r="H95" s="243"/>
      <c r="I95" s="246" t="s">
        <v>26</v>
      </c>
      <c r="J95" s="247"/>
      <c r="K95" s="262" t="s">
        <v>20</v>
      </c>
      <c r="L95" s="263"/>
      <c r="M95" s="263"/>
      <c r="N95" s="263"/>
      <c r="O95" s="263"/>
      <c r="P95" s="263"/>
      <c r="Q95" s="264"/>
      <c r="R95" s="265" t="s">
        <v>147</v>
      </c>
      <c r="S95" s="233" t="s">
        <v>11</v>
      </c>
      <c r="T95" s="25"/>
      <c r="V95" s="40">
        <f>IF(AND(K95&lt;&gt;""),1,0)</f>
        <v>1</v>
      </c>
      <c r="W95" s="137"/>
      <c r="X95" s="40">
        <f>IF(S95="",0,1)</f>
        <v>1</v>
      </c>
      <c r="Y95" s="41">
        <f>SUM(V95:X96)</f>
        <v>3</v>
      </c>
      <c r="Z95" s="42" t="s">
        <v>36</v>
      </c>
      <c r="AB95" s="46" t="s">
        <v>11</v>
      </c>
      <c r="AC95" s="53" t="s">
        <v>370</v>
      </c>
      <c r="AD95" s="53" t="s">
        <v>371</v>
      </c>
      <c r="AE95" s="53" t="s">
        <v>372</v>
      </c>
      <c r="AF95" s="53" t="s">
        <v>373</v>
      </c>
      <c r="AG95" s="53" t="s">
        <v>374</v>
      </c>
      <c r="AH95" s="55" t="s">
        <v>48</v>
      </c>
      <c r="AQ95" s="70" t="s">
        <v>22</v>
      </c>
    </row>
    <row r="96" spans="1:43" ht="45" customHeight="1" thickBot="1">
      <c r="A96" s="25"/>
      <c r="B96" s="239"/>
      <c r="C96" s="295"/>
      <c r="D96" s="270"/>
      <c r="E96" s="250"/>
      <c r="F96" s="241"/>
      <c r="G96" s="244"/>
      <c r="H96" s="245"/>
      <c r="I96" s="267" t="s">
        <v>493</v>
      </c>
      <c r="J96" s="267"/>
      <c r="K96" s="268">
        <v>89</v>
      </c>
      <c r="L96" s="269"/>
      <c r="M96" s="269"/>
      <c r="N96" s="269"/>
      <c r="O96" s="269"/>
      <c r="P96" s="269"/>
      <c r="Q96" s="219" t="s">
        <v>8</v>
      </c>
      <c r="R96" s="266"/>
      <c r="S96" s="233"/>
      <c r="T96" s="25"/>
      <c r="V96" s="40">
        <f>IF(AND(K96&lt;&gt;""),1,0)</f>
        <v>1</v>
      </c>
      <c r="W96" s="138"/>
      <c r="Z96" s="44"/>
      <c r="AB96" s="47">
        <f>IF($S$95=AB95,3,0)</f>
        <v>3</v>
      </c>
      <c r="AC96" s="54">
        <f>IF($S$95=AC95,2.5,0)</f>
        <v>0</v>
      </c>
      <c r="AD96" s="54">
        <f>IF($S$95=AD95,2,0)</f>
        <v>0</v>
      </c>
      <c r="AE96" s="54">
        <f>IF($S$95=AE95,1.5,0)</f>
        <v>0</v>
      </c>
      <c r="AF96" s="54">
        <f>IF($S$95=AF95,1,0)</f>
        <v>0</v>
      </c>
      <c r="AG96" s="54">
        <f>IF($S$95=AG95,0.5,0)</f>
        <v>0</v>
      </c>
      <c r="AH96" s="56">
        <f>IF($S$95=AH95,0,0)</f>
        <v>0</v>
      </c>
      <c r="AQ96" s="71">
        <f>IF(Y95=3,SUM(AB96:AP96),0)</f>
        <v>3</v>
      </c>
    </row>
    <row r="97" spans="1:43" ht="45" customHeight="1" thickBot="1">
      <c r="A97" s="25"/>
      <c r="B97" s="239" t="s">
        <v>139</v>
      </c>
      <c r="C97" s="295"/>
      <c r="D97" s="270"/>
      <c r="E97" s="249" t="s">
        <v>566</v>
      </c>
      <c r="F97" s="241">
        <f>IF(AND(B97="○"),1,"-")</f>
        <v>1</v>
      </c>
      <c r="G97" s="242">
        <f>IF(AND(B97="○"),AQ98,"-")</f>
        <v>1</v>
      </c>
      <c r="H97" s="243"/>
      <c r="I97" s="251" t="s">
        <v>494</v>
      </c>
      <c r="J97" s="251"/>
      <c r="K97" s="252" t="s">
        <v>219</v>
      </c>
      <c r="L97" s="252"/>
      <c r="M97" s="252" t="s">
        <v>226</v>
      </c>
      <c r="N97" s="252"/>
      <c r="O97" s="252" t="s">
        <v>224</v>
      </c>
      <c r="P97" s="252"/>
      <c r="Q97" s="252"/>
      <c r="R97" s="291" t="s">
        <v>147</v>
      </c>
      <c r="S97" s="233" t="s">
        <v>109</v>
      </c>
      <c r="T97" s="25"/>
      <c r="V97" s="137"/>
      <c r="W97" s="137"/>
      <c r="X97" s="40">
        <f>IF(S97="",0,1)</f>
        <v>1</v>
      </c>
      <c r="Y97" s="41">
        <f>SUM(V97:X98)</f>
        <v>4</v>
      </c>
      <c r="Z97" s="42" t="s">
        <v>146</v>
      </c>
      <c r="AA97" s="45"/>
      <c r="AB97" s="49" t="s">
        <v>109</v>
      </c>
      <c r="AC97" s="59" t="s">
        <v>111</v>
      </c>
      <c r="AD97" s="64" t="s">
        <v>101</v>
      </c>
      <c r="AE97" s="68"/>
      <c r="AF97" s="68"/>
      <c r="AG97" s="68"/>
      <c r="AQ97" s="70" t="s">
        <v>22</v>
      </c>
    </row>
    <row r="98" spans="1:43" ht="45" customHeight="1" thickBot="1">
      <c r="A98" s="25"/>
      <c r="B98" s="239"/>
      <c r="C98" s="295"/>
      <c r="D98" s="270"/>
      <c r="E98" s="250"/>
      <c r="F98" s="241"/>
      <c r="G98" s="244"/>
      <c r="H98" s="245"/>
      <c r="I98" s="259" t="s">
        <v>256</v>
      </c>
      <c r="J98" s="259"/>
      <c r="K98" s="260">
        <v>50</v>
      </c>
      <c r="L98" s="260"/>
      <c r="M98" s="260">
        <v>50</v>
      </c>
      <c r="N98" s="260"/>
      <c r="O98" s="261">
        <f>M98/K98</f>
        <v>1</v>
      </c>
      <c r="P98" s="261"/>
      <c r="Q98" s="261"/>
      <c r="R98" s="291"/>
      <c r="S98" s="233"/>
      <c r="T98" s="25"/>
      <c r="V98" s="40">
        <f>IF(I98="",0,1)</f>
        <v>1</v>
      </c>
      <c r="W98" s="40">
        <f>IF(K98="",0,1)</f>
        <v>1</v>
      </c>
      <c r="X98" s="40">
        <f>IF(M98="",0,1)</f>
        <v>1</v>
      </c>
      <c r="Z98" s="44"/>
      <c r="AA98" s="45"/>
      <c r="AB98" s="50">
        <f>IF($S$97=AB97,1,0)</f>
        <v>1</v>
      </c>
      <c r="AC98" s="60">
        <f>IF($S$97=AC97,0.5,0)</f>
        <v>0</v>
      </c>
      <c r="AD98" s="65">
        <f>IF($S$97=AD97,0,0)</f>
        <v>0</v>
      </c>
      <c r="AE98" s="68"/>
      <c r="AF98" s="68"/>
      <c r="AG98" s="68"/>
      <c r="AQ98" s="71">
        <f>IF(Y97=4,SUM(AB98:AP98),0)</f>
        <v>1</v>
      </c>
    </row>
    <row r="99" spans="1:43" ht="45" customHeight="1" thickBot="1">
      <c r="A99" s="25"/>
      <c r="B99" s="239" t="s">
        <v>139</v>
      </c>
      <c r="C99" s="295"/>
      <c r="D99" s="270"/>
      <c r="E99" s="249" t="s">
        <v>567</v>
      </c>
      <c r="F99" s="241">
        <f>IF(AND(B99="○"),2,"-")</f>
        <v>2</v>
      </c>
      <c r="G99" s="242">
        <f>IF(AND(B99="○"),AQ100,"-")</f>
        <v>2</v>
      </c>
      <c r="H99" s="243"/>
      <c r="I99" s="253" t="s">
        <v>77</v>
      </c>
      <c r="J99" s="254"/>
      <c r="K99" s="254"/>
      <c r="L99" s="254"/>
      <c r="M99" s="254"/>
      <c r="N99" s="254"/>
      <c r="O99" s="254"/>
      <c r="P99" s="254"/>
      <c r="Q99" s="255"/>
      <c r="R99" s="216" t="s">
        <v>220</v>
      </c>
      <c r="S99" s="233" t="s">
        <v>166</v>
      </c>
      <c r="T99" s="25"/>
      <c r="V99" s="137"/>
      <c r="W99" s="137"/>
      <c r="X99" s="40">
        <f>IF(S99="",0,1)</f>
        <v>1</v>
      </c>
      <c r="Y99" s="41">
        <f>SUM(V99:X100)</f>
        <v>1</v>
      </c>
      <c r="Z99" s="42" t="s">
        <v>174</v>
      </c>
      <c r="AA99" s="45"/>
      <c r="AB99" s="46" t="s">
        <v>166</v>
      </c>
      <c r="AC99" s="53" t="s">
        <v>499</v>
      </c>
      <c r="AD99" s="53" t="s">
        <v>495</v>
      </c>
      <c r="AE99" s="53" t="s">
        <v>496</v>
      </c>
      <c r="AF99" s="53" t="s">
        <v>497</v>
      </c>
      <c r="AG99" s="53" t="s">
        <v>498</v>
      </c>
      <c r="AH99" s="53" t="s">
        <v>500</v>
      </c>
      <c r="AI99" s="53" t="s">
        <v>84</v>
      </c>
      <c r="AJ99" s="53" t="s">
        <v>501</v>
      </c>
      <c r="AK99" s="53" t="s">
        <v>502</v>
      </c>
      <c r="AL99" s="53" t="s">
        <v>503</v>
      </c>
      <c r="AM99" s="53" t="s">
        <v>179</v>
      </c>
      <c r="AN99" s="53" t="s">
        <v>504</v>
      </c>
      <c r="AO99" s="53" t="s">
        <v>505</v>
      </c>
      <c r="AP99" s="55" t="s">
        <v>181</v>
      </c>
      <c r="AQ99" s="70" t="s">
        <v>22</v>
      </c>
    </row>
    <row r="100" spans="1:43" ht="45" customHeight="1" thickBot="1">
      <c r="A100" s="25"/>
      <c r="B100" s="239"/>
      <c r="C100" s="295"/>
      <c r="D100" s="271"/>
      <c r="E100" s="250"/>
      <c r="F100" s="241"/>
      <c r="G100" s="244"/>
      <c r="H100" s="245"/>
      <c r="I100" s="256"/>
      <c r="J100" s="257"/>
      <c r="K100" s="257"/>
      <c r="L100" s="257"/>
      <c r="M100" s="257"/>
      <c r="N100" s="257"/>
      <c r="O100" s="257"/>
      <c r="P100" s="257"/>
      <c r="Q100" s="258"/>
      <c r="R100" s="216" t="s">
        <v>49</v>
      </c>
      <c r="S100" s="233"/>
      <c r="T100" s="25"/>
      <c r="V100" s="137"/>
      <c r="W100" s="137"/>
      <c r="Z100" s="44"/>
      <c r="AA100" s="45"/>
      <c r="AB100" s="47">
        <f>IF($S$99=AB99,2,0)</f>
        <v>2</v>
      </c>
      <c r="AC100" s="54">
        <f>IF($S$99=AC99,1,0)</f>
        <v>0</v>
      </c>
      <c r="AD100" s="54">
        <f>IF($S$99=AD99,2,0)</f>
        <v>0</v>
      </c>
      <c r="AE100" s="54">
        <f>IF($S$99=AE99,2,0)</f>
        <v>0</v>
      </c>
      <c r="AF100" s="54">
        <f>IF($S$99=AF99,2,0)</f>
        <v>0</v>
      </c>
      <c r="AG100" s="54">
        <f>IF($S$99=AG99,2,0)</f>
        <v>0</v>
      </c>
      <c r="AH100" s="54">
        <f>IF($S$99=AH99,2,0)</f>
        <v>0</v>
      </c>
      <c r="AI100" s="54">
        <f>IF($S$99=AI99,1,0)</f>
        <v>0</v>
      </c>
      <c r="AJ100" s="54">
        <f>IF($S$99=AJ99,2,0)</f>
        <v>0</v>
      </c>
      <c r="AK100" s="54">
        <f>IF($S$99=AK99,2,0)</f>
        <v>0</v>
      </c>
      <c r="AL100" s="54">
        <f>IF($S$99=AL99,2,0)</f>
        <v>0</v>
      </c>
      <c r="AM100" s="54">
        <f>IF($S$99=AM99,2,0)</f>
        <v>0</v>
      </c>
      <c r="AN100" s="54">
        <f>IF($S$99=AN99,1,0)</f>
        <v>0</v>
      </c>
      <c r="AO100" s="54">
        <f>IF($S$99=AO99,2,0)</f>
        <v>0</v>
      </c>
      <c r="AP100" s="56">
        <f>IF($S$99=AP99,0,0)</f>
        <v>0</v>
      </c>
      <c r="AQ100" s="71">
        <f>IF(Y99=1,SUM(AB100:AP100),0)</f>
        <v>2</v>
      </c>
    </row>
    <row r="101" spans="1:43" ht="45" customHeight="1" thickBot="1">
      <c r="A101" s="25"/>
      <c r="B101" s="239" t="s">
        <v>139</v>
      </c>
      <c r="C101" s="295"/>
      <c r="D101" s="240" t="s">
        <v>568</v>
      </c>
      <c r="E101" s="240"/>
      <c r="F101" s="241">
        <f>IF(AND(B101="○"),1,"-")</f>
        <v>1</v>
      </c>
      <c r="G101" s="242">
        <f>IF(AND(B101="○"),AQ102,"-")</f>
        <v>0.5</v>
      </c>
      <c r="H101" s="243"/>
      <c r="I101" s="246" t="s">
        <v>287</v>
      </c>
      <c r="J101" s="247"/>
      <c r="K101" s="246" t="s">
        <v>229</v>
      </c>
      <c r="L101" s="248"/>
      <c r="M101" s="248"/>
      <c r="N101" s="248"/>
      <c r="O101" s="248"/>
      <c r="P101" s="248"/>
      <c r="Q101" s="247"/>
      <c r="R101" s="216" t="s">
        <v>220</v>
      </c>
      <c r="S101" s="233" t="s">
        <v>163</v>
      </c>
      <c r="T101" s="25"/>
      <c r="V101" s="40">
        <f>IF(I102="",0,1)</f>
        <v>1</v>
      </c>
      <c r="W101" s="40">
        <f>IF(K102="",0,1)</f>
        <v>1</v>
      </c>
      <c r="X101" s="40">
        <f>IF(S101="",0,1)</f>
        <v>1</v>
      </c>
      <c r="Y101" s="41">
        <f>SUM(V101:X102)</f>
        <v>3</v>
      </c>
      <c r="Z101" s="42" t="s">
        <v>392</v>
      </c>
      <c r="AA101" s="45"/>
      <c r="AB101" s="51" t="s">
        <v>165</v>
      </c>
      <c r="AC101" s="61" t="s">
        <v>163</v>
      </c>
      <c r="AD101" s="66" t="s">
        <v>87</v>
      </c>
      <c r="AE101" s="68"/>
      <c r="AF101" s="68"/>
      <c r="AG101" s="68"/>
      <c r="AQ101" s="70" t="s">
        <v>22</v>
      </c>
    </row>
    <row r="102" spans="1:43" ht="45" customHeight="1" thickBot="1">
      <c r="A102" s="25"/>
      <c r="B102" s="239"/>
      <c r="C102" s="296"/>
      <c r="D102" s="240"/>
      <c r="E102" s="240"/>
      <c r="F102" s="241"/>
      <c r="G102" s="244"/>
      <c r="H102" s="245"/>
      <c r="I102" s="234" t="s">
        <v>481</v>
      </c>
      <c r="J102" s="235"/>
      <c r="K102" s="236" t="s">
        <v>629</v>
      </c>
      <c r="L102" s="237"/>
      <c r="M102" s="237"/>
      <c r="N102" s="237"/>
      <c r="O102" s="237"/>
      <c r="P102" s="237"/>
      <c r="Q102" s="238"/>
      <c r="R102" s="216" t="s">
        <v>49</v>
      </c>
      <c r="S102" s="233"/>
      <c r="T102" s="25"/>
      <c r="V102" s="137"/>
      <c r="W102" s="137"/>
      <c r="Z102" s="44"/>
      <c r="AA102" s="45"/>
      <c r="AB102" s="47">
        <f>IF($S$101=AB101,1,0)</f>
        <v>0</v>
      </c>
      <c r="AC102" s="54">
        <f>IF($S$101=AC101,0.5,0)</f>
        <v>0.5</v>
      </c>
      <c r="AD102" s="56">
        <f>IF($S$101=AD101,0,0)</f>
        <v>0</v>
      </c>
      <c r="AE102" s="68"/>
      <c r="AF102" s="68"/>
      <c r="AG102" s="68"/>
      <c r="AQ102" s="71">
        <f>IF(Y101=3,SUM(AB102:AO102),0)</f>
        <v>0.5</v>
      </c>
    </row>
  </sheetData>
  <sheetProtection sheet="1" objects="1" scenarios="1"/>
  <mergeCells count="311">
    <mergeCell ref="C5:E5"/>
    <mergeCell ref="F5:J5"/>
    <mergeCell ref="P5:R5"/>
    <mergeCell ref="F7:S8"/>
    <mergeCell ref="C9:E9"/>
    <mergeCell ref="G9:H9"/>
    <mergeCell ref="I9:S9"/>
    <mergeCell ref="C3:E3"/>
    <mergeCell ref="F3:J3"/>
    <mergeCell ref="P3:R3"/>
    <mergeCell ref="C4:E4"/>
    <mergeCell ref="F4:J4"/>
    <mergeCell ref="P4:R4"/>
    <mergeCell ref="S10:S14"/>
    <mergeCell ref="I11:J11"/>
    <mergeCell ref="K11:Q11"/>
    <mergeCell ref="I12:J12"/>
    <mergeCell ref="K12:M12"/>
    <mergeCell ref="O12:Q12"/>
    <mergeCell ref="I13:J13"/>
    <mergeCell ref="K13:Q13"/>
    <mergeCell ref="B10:B14"/>
    <mergeCell ref="C10:C53"/>
    <mergeCell ref="D10:E14"/>
    <mergeCell ref="F10:F14"/>
    <mergeCell ref="G10:H14"/>
    <mergeCell ref="I10:J10"/>
    <mergeCell ref="I14:J14"/>
    <mergeCell ref="I18:J18"/>
    <mergeCell ref="B23:B24"/>
    <mergeCell ref="D23:E24"/>
    <mergeCell ref="K14:Q14"/>
    <mergeCell ref="B15:B16"/>
    <mergeCell ref="D15:E16"/>
    <mergeCell ref="F15:F16"/>
    <mergeCell ref="G15:H16"/>
    <mergeCell ref="I15:J15"/>
    <mergeCell ref="K15:Q15"/>
    <mergeCell ref="K10:Q10"/>
    <mergeCell ref="R10:R14"/>
    <mergeCell ref="K18:Q18"/>
    <mergeCell ref="B19:B20"/>
    <mergeCell ref="D19:E20"/>
    <mergeCell ref="F19:F20"/>
    <mergeCell ref="G19:H20"/>
    <mergeCell ref="I19:J19"/>
    <mergeCell ref="K19:Q19"/>
    <mergeCell ref="S15:S16"/>
    <mergeCell ref="I16:J16"/>
    <mergeCell ref="K16:P16"/>
    <mergeCell ref="B17:B18"/>
    <mergeCell ref="D17:E18"/>
    <mergeCell ref="F17:F18"/>
    <mergeCell ref="G17:H18"/>
    <mergeCell ref="I17:J17"/>
    <mergeCell ref="K17:Q17"/>
    <mergeCell ref="S17:S18"/>
    <mergeCell ref="S19:S20"/>
    <mergeCell ref="I20:J20"/>
    <mergeCell ref="K20:Q20"/>
    <mergeCell ref="B21:B22"/>
    <mergeCell ref="D21:E22"/>
    <mergeCell ref="F21:F22"/>
    <mergeCell ref="G21:H22"/>
    <mergeCell ref="I21:Q22"/>
    <mergeCell ref="S21:S22"/>
    <mergeCell ref="F23:F24"/>
    <mergeCell ref="G23:H24"/>
    <mergeCell ref="I23:Q24"/>
    <mergeCell ref="S23:S24"/>
    <mergeCell ref="B25:B26"/>
    <mergeCell ref="D25:E26"/>
    <mergeCell ref="F25:F26"/>
    <mergeCell ref="G25:H26"/>
    <mergeCell ref="I25:Q26"/>
    <mergeCell ref="S25:S26"/>
    <mergeCell ref="S27:S28"/>
    <mergeCell ref="I28:J28"/>
    <mergeCell ref="K28:Q28"/>
    <mergeCell ref="B29:B53"/>
    <mergeCell ref="D29:E53"/>
    <mergeCell ref="F29:F53"/>
    <mergeCell ref="G29:H53"/>
    <mergeCell ref="I29:Q29"/>
    <mergeCell ref="R29:R53"/>
    <mergeCell ref="S29:S53"/>
    <mergeCell ref="B27:B28"/>
    <mergeCell ref="D27:E28"/>
    <mergeCell ref="F27:F28"/>
    <mergeCell ref="G27:H28"/>
    <mergeCell ref="I27:J27"/>
    <mergeCell ref="K27:Q27"/>
    <mergeCell ref="I33:J33"/>
    <mergeCell ref="K33:Q33"/>
    <mergeCell ref="I34:Q34"/>
    <mergeCell ref="I35:J35"/>
    <mergeCell ref="K35:Q35"/>
    <mergeCell ref="I36:J36"/>
    <mergeCell ref="K36:Q36"/>
    <mergeCell ref="I30:J30"/>
    <mergeCell ref="K30:Q30"/>
    <mergeCell ref="I31:J31"/>
    <mergeCell ref="K31:Q31"/>
    <mergeCell ref="I32:J32"/>
    <mergeCell ref="K32:Q32"/>
    <mergeCell ref="I41:J41"/>
    <mergeCell ref="K41:Q41"/>
    <mergeCell ref="I42:J42"/>
    <mergeCell ref="K42:Q42"/>
    <mergeCell ref="I43:J43"/>
    <mergeCell ref="K43:Q43"/>
    <mergeCell ref="I37:J37"/>
    <mergeCell ref="K37:Q37"/>
    <mergeCell ref="I38:J38"/>
    <mergeCell ref="K38:Q38"/>
    <mergeCell ref="I39:Q39"/>
    <mergeCell ref="I40:J40"/>
    <mergeCell ref="K40:Q40"/>
    <mergeCell ref="I48:J48"/>
    <mergeCell ref="K48:Q48"/>
    <mergeCell ref="I49:Q49"/>
    <mergeCell ref="I50:J50"/>
    <mergeCell ref="K50:Q50"/>
    <mergeCell ref="I51:J51"/>
    <mergeCell ref="K51:Q51"/>
    <mergeCell ref="I44:Q44"/>
    <mergeCell ref="I45:J45"/>
    <mergeCell ref="K45:Q45"/>
    <mergeCell ref="I46:J46"/>
    <mergeCell ref="K46:Q46"/>
    <mergeCell ref="I47:J47"/>
    <mergeCell ref="K47:Q47"/>
    <mergeCell ref="I52:J52"/>
    <mergeCell ref="K52:Q52"/>
    <mergeCell ref="I53:J53"/>
    <mergeCell ref="K53:Q53"/>
    <mergeCell ref="B54:B62"/>
    <mergeCell ref="C54:C86"/>
    <mergeCell ref="D54:D62"/>
    <mergeCell ref="E54:E55"/>
    <mergeCell ref="F54:F62"/>
    <mergeCell ref="G54:G62"/>
    <mergeCell ref="E56:E58"/>
    <mergeCell ref="H56:H58"/>
    <mergeCell ref="K56:Q56"/>
    <mergeCell ref="S56:S58"/>
    <mergeCell ref="K57:Q57"/>
    <mergeCell ref="K58:Q58"/>
    <mergeCell ref="H54:H55"/>
    <mergeCell ref="I54:J54"/>
    <mergeCell ref="K54:Q54"/>
    <mergeCell ref="S54:S55"/>
    <mergeCell ref="I55:J55"/>
    <mergeCell ref="K55:Q55"/>
    <mergeCell ref="E61:E62"/>
    <mergeCell ref="H61:H62"/>
    <mergeCell ref="I61:Q62"/>
    <mergeCell ref="S61:S62"/>
    <mergeCell ref="D63:E65"/>
    <mergeCell ref="F63:F65"/>
    <mergeCell ref="G63:G65"/>
    <mergeCell ref="I63:Q63"/>
    <mergeCell ref="E59:E60"/>
    <mergeCell ref="H59:H60"/>
    <mergeCell ref="I59:J60"/>
    <mergeCell ref="K59:Q59"/>
    <mergeCell ref="S59:S60"/>
    <mergeCell ref="K60:Q60"/>
    <mergeCell ref="AP63:AP65"/>
    <mergeCell ref="I64:Q64"/>
    <mergeCell ref="I65:Q65"/>
    <mergeCell ref="B66:B73"/>
    <mergeCell ref="D66:E73"/>
    <mergeCell ref="F66:F73"/>
    <mergeCell ref="G66:G73"/>
    <mergeCell ref="H66:H69"/>
    <mergeCell ref="K66:M66"/>
    <mergeCell ref="N66:Q66"/>
    <mergeCell ref="H70:H72"/>
    <mergeCell ref="K70:M70"/>
    <mergeCell ref="N70:Q70"/>
    <mergeCell ref="K71:M71"/>
    <mergeCell ref="N71:Q71"/>
    <mergeCell ref="I72:M72"/>
    <mergeCell ref="N72:Q72"/>
    <mergeCell ref="R66:R72"/>
    <mergeCell ref="S66:S72"/>
    <mergeCell ref="K67:M67"/>
    <mergeCell ref="N67:Q67"/>
    <mergeCell ref="K68:M68"/>
    <mergeCell ref="N68:Q68"/>
    <mergeCell ref="I69:M69"/>
    <mergeCell ref="N69:Q69"/>
    <mergeCell ref="S74:S75"/>
    <mergeCell ref="J75:Q75"/>
    <mergeCell ref="B76:B77"/>
    <mergeCell ref="D76:E77"/>
    <mergeCell ref="F76:F77"/>
    <mergeCell ref="G76:H77"/>
    <mergeCell ref="I76:Q77"/>
    <mergeCell ref="S76:S77"/>
    <mergeCell ref="I73:Q73"/>
    <mergeCell ref="B74:B75"/>
    <mergeCell ref="D74:E75"/>
    <mergeCell ref="F74:F75"/>
    <mergeCell ref="G74:H75"/>
    <mergeCell ref="J74:Q74"/>
    <mergeCell ref="B80:B81"/>
    <mergeCell ref="D80:E81"/>
    <mergeCell ref="F80:F81"/>
    <mergeCell ref="G80:H81"/>
    <mergeCell ref="I80:Q81"/>
    <mergeCell ref="S80:S81"/>
    <mergeCell ref="B78:B79"/>
    <mergeCell ref="D78:E79"/>
    <mergeCell ref="F78:F79"/>
    <mergeCell ref="G78:H79"/>
    <mergeCell ref="I78:Q79"/>
    <mergeCell ref="S78:S79"/>
    <mergeCell ref="R82:R84"/>
    <mergeCell ref="S82:S84"/>
    <mergeCell ref="I83:J83"/>
    <mergeCell ref="K83:M83"/>
    <mergeCell ref="O83:Q83"/>
    <mergeCell ref="I84:J84"/>
    <mergeCell ref="K84:Q84"/>
    <mergeCell ref="B82:B84"/>
    <mergeCell ref="D82:E84"/>
    <mergeCell ref="F82:F84"/>
    <mergeCell ref="G82:H84"/>
    <mergeCell ref="I82:J82"/>
    <mergeCell ref="K82:Q82"/>
    <mergeCell ref="S85:S86"/>
    <mergeCell ref="I86:J86"/>
    <mergeCell ref="K86:Q86"/>
    <mergeCell ref="B87:B88"/>
    <mergeCell ref="C87:C102"/>
    <mergeCell ref="D87:E88"/>
    <mergeCell ref="F87:F88"/>
    <mergeCell ref="G87:H88"/>
    <mergeCell ref="K87:M87"/>
    <mergeCell ref="O87:Q87"/>
    <mergeCell ref="B85:B86"/>
    <mergeCell ref="D85:E86"/>
    <mergeCell ref="F85:F86"/>
    <mergeCell ref="G85:H86"/>
    <mergeCell ref="I85:J85"/>
    <mergeCell ref="K85:Q85"/>
    <mergeCell ref="R87:R88"/>
    <mergeCell ref="S87:S88"/>
    <mergeCell ref="K88:M88"/>
    <mergeCell ref="O88:Q88"/>
    <mergeCell ref="B89:B94"/>
    <mergeCell ref="D89:J89"/>
    <mergeCell ref="K89:Q89"/>
    <mergeCell ref="R89:R94"/>
    <mergeCell ref="S89:S94"/>
    <mergeCell ref="D90:D100"/>
    <mergeCell ref="E90:J90"/>
    <mergeCell ref="K90:Q90"/>
    <mergeCell ref="E91:E94"/>
    <mergeCell ref="F91:F94"/>
    <mergeCell ref="G91:H94"/>
    <mergeCell ref="I91:J91"/>
    <mergeCell ref="K91:Q91"/>
    <mergeCell ref="I92:J92"/>
    <mergeCell ref="K92:Q92"/>
    <mergeCell ref="I93:J93"/>
    <mergeCell ref="K93:M93"/>
    <mergeCell ref="O93:Q93"/>
    <mergeCell ref="I94:J94"/>
    <mergeCell ref="K94:Q94"/>
    <mergeCell ref="B95:B96"/>
    <mergeCell ref="E95:E96"/>
    <mergeCell ref="F95:F96"/>
    <mergeCell ref="G95:H96"/>
    <mergeCell ref="I95:J95"/>
    <mergeCell ref="K95:Q95"/>
    <mergeCell ref="R95:R96"/>
    <mergeCell ref="S95:S96"/>
    <mergeCell ref="I96:J96"/>
    <mergeCell ref="K96:P96"/>
    <mergeCell ref="B97:B98"/>
    <mergeCell ref="E97:E98"/>
    <mergeCell ref="F97:F98"/>
    <mergeCell ref="G97:H98"/>
    <mergeCell ref="I97:J97"/>
    <mergeCell ref="K97:L97"/>
    <mergeCell ref="B99:B100"/>
    <mergeCell ref="E99:E100"/>
    <mergeCell ref="F99:F100"/>
    <mergeCell ref="G99:H100"/>
    <mergeCell ref="I99:Q100"/>
    <mergeCell ref="S99:S100"/>
    <mergeCell ref="M97:N97"/>
    <mergeCell ref="O97:Q97"/>
    <mergeCell ref="R97:R98"/>
    <mergeCell ref="S97:S98"/>
    <mergeCell ref="I98:J98"/>
    <mergeCell ref="K98:L98"/>
    <mergeCell ref="M98:N98"/>
    <mergeCell ref="O98:Q98"/>
    <mergeCell ref="S101:S102"/>
    <mergeCell ref="I102:J102"/>
    <mergeCell ref="K102:Q102"/>
    <mergeCell ref="B101:B102"/>
    <mergeCell ref="D101:E102"/>
    <mergeCell ref="F101:F102"/>
    <mergeCell ref="G101:H102"/>
    <mergeCell ref="I101:J101"/>
    <mergeCell ref="K101:Q101"/>
  </mergeCells>
  <phoneticPr fontId="52"/>
  <conditionalFormatting sqref="D66 F66 I66:S66 N67:Q68 I69:Q70 D70 I71 N71:Q71 I72:Q72">
    <cfRule type="expression" dxfId="43" priority="32">
      <formula>$B$66="-"</formula>
    </cfRule>
  </conditionalFormatting>
  <conditionalFormatting sqref="D63:G65">
    <cfRule type="expression" dxfId="42" priority="18">
      <formula>AND($B$63="-",$B$64="-",$B$65="-")</formula>
    </cfRule>
  </conditionalFormatting>
  <conditionalFormatting sqref="D54:J55 R54:S55 D56:S62">
    <cfRule type="expression" dxfId="41" priority="33">
      <formula>$B$54="-"</formula>
    </cfRule>
  </conditionalFormatting>
  <conditionalFormatting sqref="D89:Q89 E90:Q90 D90:D100">
    <cfRule type="expression" dxfId="40" priority="19">
      <formula>AND($B$89="-",$B$95="-",$B$97="-",$B$99="-")</formula>
    </cfRule>
  </conditionalFormatting>
  <conditionalFormatting sqref="D10:S14">
    <cfRule type="expression" dxfId="39" priority="13">
      <formula>$B$10="-"</formula>
    </cfRule>
  </conditionalFormatting>
  <conditionalFormatting sqref="D15:S16">
    <cfRule type="expression" dxfId="38" priority="41">
      <formula>$B$15="-"</formula>
    </cfRule>
  </conditionalFormatting>
  <conditionalFormatting sqref="D17:S18">
    <cfRule type="expression" dxfId="37" priority="40">
      <formula>$B$17="-"</formula>
    </cfRule>
  </conditionalFormatting>
  <conditionalFormatting sqref="D19:S20">
    <cfRule type="expression" dxfId="36" priority="39">
      <formula>$B$19="-"</formula>
    </cfRule>
  </conditionalFormatting>
  <conditionalFormatting sqref="D21:S22">
    <cfRule type="expression" dxfId="35" priority="38">
      <formula>$B$21="-"</formula>
    </cfRule>
  </conditionalFormatting>
  <conditionalFormatting sqref="D23:S24">
    <cfRule type="expression" dxfId="34" priority="37">
      <formula>$B$23="-"</formula>
    </cfRule>
  </conditionalFormatting>
  <conditionalFormatting sqref="D25:S26">
    <cfRule type="expression" dxfId="33" priority="36">
      <formula>$B$25="-"</formula>
    </cfRule>
  </conditionalFormatting>
  <conditionalFormatting sqref="D27:S28">
    <cfRule type="expression" dxfId="32" priority="35">
      <formula>$B$27="-"</formula>
    </cfRule>
  </conditionalFormatting>
  <conditionalFormatting sqref="D29:S29 D30:J33 R30:S33 D34:S34 D35:J38 R35:S38 D39:S39 D40:J43 R40:S43 D44:S44 D45:J48 R45:S48 D49:S49 D50:J53 R50:S53">
    <cfRule type="expression" dxfId="31" priority="34">
      <formula>$B$29="-"</formula>
    </cfRule>
  </conditionalFormatting>
  <conditionalFormatting sqref="D74:S75">
    <cfRule type="expression" dxfId="30" priority="31">
      <formula>$B$74="-"</formula>
    </cfRule>
  </conditionalFormatting>
  <conditionalFormatting sqref="D76:S77">
    <cfRule type="expression" dxfId="29" priority="30">
      <formula>$B$76="-"</formula>
    </cfRule>
  </conditionalFormatting>
  <conditionalFormatting sqref="D78:S79">
    <cfRule type="expression" dxfId="28" priority="29">
      <formula>$B$78="-"</formula>
    </cfRule>
  </conditionalFormatting>
  <conditionalFormatting sqref="D80:S81">
    <cfRule type="expression" dxfId="27" priority="28">
      <formula>$B$80="-"</formula>
    </cfRule>
  </conditionalFormatting>
  <conditionalFormatting sqref="D82:S83 D84:J84 R84:S84">
    <cfRule type="expression" dxfId="26" priority="27">
      <formula>$B$82="-"</formula>
    </cfRule>
  </conditionalFormatting>
  <conditionalFormatting sqref="D85:S86">
    <cfRule type="expression" dxfId="25" priority="26">
      <formula>$B$85="-"</formula>
    </cfRule>
  </conditionalFormatting>
  <conditionalFormatting sqref="D87:S87 D88:H88 R88:S88">
    <cfRule type="expression" dxfId="24" priority="25">
      <formula>$B$87="-"</formula>
    </cfRule>
  </conditionalFormatting>
  <conditionalFormatting sqref="D101:S101 D102:H102 R102:S102">
    <cfRule type="expression" dxfId="23" priority="20">
      <formula>$B$101="-"</formula>
    </cfRule>
  </conditionalFormatting>
  <conditionalFormatting sqref="E95:S96">
    <cfRule type="expression" dxfId="22" priority="23">
      <formula>$B$95="-"</formula>
    </cfRule>
  </conditionalFormatting>
  <conditionalFormatting sqref="E97:S97 E98:H98 O98:S98">
    <cfRule type="expression" dxfId="21" priority="22">
      <formula>$B$97="-"</formula>
    </cfRule>
  </conditionalFormatting>
  <conditionalFormatting sqref="E99:S100">
    <cfRule type="expression" dxfId="20" priority="21">
      <formula>$B$99="-"</formula>
    </cfRule>
  </conditionalFormatting>
  <conditionalFormatting sqref="H63:S63">
    <cfRule type="expression" dxfId="19" priority="44">
      <formula>$B$63="-"</formula>
    </cfRule>
  </conditionalFormatting>
  <conditionalFormatting sqref="H64:S64">
    <cfRule type="expression" dxfId="18" priority="43">
      <formula>$B$64="-"</formula>
    </cfRule>
  </conditionalFormatting>
  <conditionalFormatting sqref="H65:S65">
    <cfRule type="expression" dxfId="17" priority="42">
      <formula>$B$65="-"</formula>
    </cfRule>
  </conditionalFormatting>
  <conditionalFormatting sqref="I67:J68">
    <cfRule type="expression" dxfId="16" priority="8">
      <formula>$B$54="-"</formula>
    </cfRule>
  </conditionalFormatting>
  <conditionalFormatting sqref="I98:N98">
    <cfRule type="expression" dxfId="15" priority="3">
      <formula>$B$86="-"</formula>
    </cfRule>
  </conditionalFormatting>
  <conditionalFormatting sqref="I88:Q88">
    <cfRule type="expression" dxfId="14" priority="4">
      <formula>$B$76="-"</formula>
    </cfRule>
  </conditionalFormatting>
  <conditionalFormatting sqref="I102:Q102">
    <cfRule type="expression" dxfId="13" priority="2">
      <formula>$B$90="-"</formula>
    </cfRule>
  </conditionalFormatting>
  <conditionalFormatting sqref="I73:S73">
    <cfRule type="expression" dxfId="12" priority="16">
      <formula>#REF!="-"</formula>
    </cfRule>
  </conditionalFormatting>
  <conditionalFormatting sqref="J71">
    <cfRule type="expression" dxfId="11" priority="6">
      <formula>$B$54="-"</formula>
    </cfRule>
  </conditionalFormatting>
  <conditionalFormatting sqref="K67:M68">
    <cfRule type="expression" dxfId="10" priority="14">
      <formula>$B$59="-"</formula>
    </cfRule>
  </conditionalFormatting>
  <conditionalFormatting sqref="K71:M71">
    <cfRule type="expression" dxfId="9" priority="7">
      <formula>$B$59="-"</formula>
    </cfRule>
  </conditionalFormatting>
  <conditionalFormatting sqref="K30:Q33">
    <cfRule type="expression" dxfId="8" priority="15">
      <formula>$B$32="-"</formula>
    </cfRule>
  </conditionalFormatting>
  <conditionalFormatting sqref="K35:Q38">
    <cfRule type="expression" dxfId="7" priority="12">
      <formula>$B$32="-"</formula>
    </cfRule>
  </conditionalFormatting>
  <conditionalFormatting sqref="K40:Q43">
    <cfRule type="expression" dxfId="6" priority="11">
      <formula>$B$32="-"</formula>
    </cfRule>
  </conditionalFormatting>
  <conditionalFormatting sqref="K45:Q48">
    <cfRule type="expression" dxfId="5" priority="10">
      <formula>$B$32="-"</formula>
    </cfRule>
  </conditionalFormatting>
  <conditionalFormatting sqref="K50:Q53">
    <cfRule type="expression" dxfId="4" priority="9">
      <formula>$B$32="-"</formula>
    </cfRule>
  </conditionalFormatting>
  <conditionalFormatting sqref="K54:Q55">
    <cfRule type="expression" dxfId="3" priority="1">
      <formula>$B$47="-"</formula>
    </cfRule>
  </conditionalFormatting>
  <conditionalFormatting sqref="K84:Q84">
    <cfRule type="expression" dxfId="2" priority="5">
      <formula>$B$71="-"</formula>
    </cfRule>
  </conditionalFormatting>
  <conditionalFormatting sqref="K86:Q86">
    <cfRule type="expression" dxfId="1" priority="17">
      <formula>$I$86="措置無し"</formula>
    </cfRule>
  </conditionalFormatting>
  <conditionalFormatting sqref="R89:S94 E91:Q91 E92:J92 E93:Q94">
    <cfRule type="expression" dxfId="0" priority="24">
      <formula>$B$89="-"</formula>
    </cfRule>
  </conditionalFormatting>
  <printOptions horizontalCentered="1"/>
  <pageMargins left="0.70866141732283472" right="0.31496062992125984" top="0.35433070866141736" bottom="0.15748031496062992" header="0" footer="0.31496062992125984"/>
  <pageSetup paperSize="8" scale="51" fitToHeight="2" orientation="portrait" r:id="rId1"/>
  <headerFooter>
    <oddHeader xml:space="preserve">&amp;R&amp;18&amp;P / &amp;N </oddHeader>
  </headerFooter>
  <rowBreaks count="1" manualBreakCount="1">
    <brk id="53" max="19" man="1"/>
  </rowBreaks>
  <colBreaks count="1" manualBreakCount="1">
    <brk id="20" min="1" max="90" man="1"/>
  </colBreaks>
  <drawing r:id="rId2"/>
  <legacyDrawing r:id="rId3"/>
  <extLst>
    <ext xmlns:x14="http://schemas.microsoft.com/office/spreadsheetml/2009/9/main" uri="{CCE6A557-97BC-4b89-ADB6-D9C93CAAB3DF}">
      <x14:dataValidations xmlns:xm="http://schemas.microsoft.com/office/excel/2006/main" count="43">
        <x14:dataValidation type="list" allowBlank="1" showInputMessage="1" showErrorMessage="1" xr:uid="{C394954F-B514-430E-9D4B-5DCB2F3F68EC}">
          <x14:formula1>
            <xm:f>リスト!$U$4:$U$11</xm:f>
          </x14:formula1>
          <xm:sqref>S66:S72</xm:sqref>
        </x14:dataValidation>
        <x14:dataValidation type="list" allowBlank="1" showInputMessage="1" showErrorMessage="1" xr:uid="{4C675465-0A52-4AD6-97D6-3D614A0EFF6A}">
          <x14:formula1>
            <xm:f>リスト!$P$8:$P$17</xm:f>
          </x14:formula1>
          <xm:sqref>K60:Q60</xm:sqref>
        </x14:dataValidation>
        <x14:dataValidation type="list" allowBlank="1" showInputMessage="1" showErrorMessage="1" xr:uid="{975F06B7-4636-4BD0-99AD-6BECF15B3AE4}">
          <x14:formula1>
            <xm:f>リスト!$P$9:$P$17</xm:f>
          </x14:formula1>
          <xm:sqref>K59:Q59</xm:sqref>
        </x14:dataValidation>
        <x14:dataValidation type="list" allowBlank="1" showInputMessage="1" showErrorMessage="1" xr:uid="{F548C4AE-2879-4E64-AA11-079BCAADF8F1}">
          <x14:formula1>
            <xm:f>リスト!$G$4:$G$11</xm:f>
          </x14:formula1>
          <xm:sqref>S15:S16</xm:sqref>
        </x14:dataValidation>
        <x14:dataValidation type="list" allowBlank="1" showInputMessage="1" showErrorMessage="1" xr:uid="{D16B06A7-D5F2-4759-8C48-90EE298F7A0D}">
          <x14:formula1>
            <xm:f>リスト!$W$4:$W$6</xm:f>
          </x14:formula1>
          <xm:sqref>S76:S77</xm:sqref>
        </x14:dataValidation>
        <x14:dataValidation type="list" allowBlank="1" showInputMessage="1" showErrorMessage="1" xr:uid="{3C4841E9-B1C4-48FD-BFEF-DCE37DCA3512}">
          <x14:formula1>
            <xm:f>リスト!$V$4:$V$6</xm:f>
          </x14:formula1>
          <xm:sqref>S74:S75</xm:sqref>
        </x14:dataValidation>
        <x14:dataValidation type="list" allowBlank="1" showInputMessage="1" showErrorMessage="1" xr:uid="{9AABDDD0-9115-49F0-8A5C-3823D10FA8B4}">
          <x14:formula1>
            <xm:f>リスト!$V$10:$V$11</xm:f>
          </x14:formula1>
          <xm:sqref>I75</xm:sqref>
        </x14:dataValidation>
        <x14:dataValidation type="list" allowBlank="1" showInputMessage="1" showErrorMessage="1" xr:uid="{F6AEB01A-33C3-4DD1-8094-165AD5FEABC5}">
          <x14:formula1>
            <xm:f>リスト!$C$4:$C$5</xm:f>
          </x14:formula1>
          <xm:sqref>K90</xm:sqref>
        </x14:dataValidation>
        <x14:dataValidation type="list" allowBlank="1" showInputMessage="1" showErrorMessage="1" xr:uid="{7F33E9B6-6CBC-43CA-B17F-CBEBAFC46000}">
          <x14:formula1>
            <xm:f>リスト!$AC$4:$AC$7</xm:f>
          </x14:formula1>
          <xm:sqref>S89:S94</xm:sqref>
        </x14:dataValidation>
        <x14:dataValidation type="list" allowBlank="1" showInputMessage="1" showErrorMessage="1" xr:uid="{EA6AF994-1BAA-4D1A-9962-11C73DBDE5CE}">
          <x14:formula1>
            <xm:f>リスト!$M$5:$M$10</xm:f>
          </x14:formula1>
          <xm:sqref>S29:S53</xm:sqref>
        </x14:dataValidation>
        <x14:dataValidation type="list" allowBlank="1" showInputMessage="1" showErrorMessage="1" xr:uid="{0D1C2820-48DE-4097-B7F4-992C4E8B9337}">
          <x14:formula1>
            <xm:f>リスト!$J$5:$J$6</xm:f>
          </x14:formula1>
          <xm:sqref>S73</xm:sqref>
        </x14:dataValidation>
        <x14:dataValidation type="list" allowBlank="1" showInputMessage="1" showErrorMessage="1" xr:uid="{202DDD90-BAA8-4470-963B-EFBA34C75A99}">
          <x14:formula1>
            <xm:f>リスト!$B$4:$B$5</xm:f>
          </x14:formula1>
          <xm:sqref>B89:B93 B99 B95:B97 B101 B87 B85 B82:B83 B80 B78 B63:B66 B19 B15 B17 B10:B13 B54 B25 B23 B27 B29 B76 B21 B74</xm:sqref>
        </x14:dataValidation>
        <x14:dataValidation type="list" allowBlank="1" showInputMessage="1" showErrorMessage="1" xr:uid="{96FC885D-BF46-4B3C-AEE8-0469F0AC9BC5}">
          <x14:formula1>
            <xm:f>リスト!$F$4:$F$6</xm:f>
          </x14:formula1>
          <xm:sqref>S10:S14</xm:sqref>
        </x14:dataValidation>
        <x14:dataValidation type="list" allowBlank="1" showInputMessage="1" showErrorMessage="1" xr:uid="{A14ADA6E-42B5-4865-9541-CF2D75BA16AF}">
          <x14:formula1>
            <xm:f>リスト!$E$4:$E$19</xm:f>
          </x14:formula1>
          <xm:sqref>K95:Q95 K15:Q15 K18:Q18 K20:Q20</xm:sqref>
        </x14:dataValidation>
        <x14:dataValidation type="list" allowBlank="1" showInputMessage="1" showErrorMessage="1" xr:uid="{CE0C9EFC-3305-40CF-B341-27F943A06908}">
          <x14:formula1>
            <xm:f>リスト!$K$4:$K$17</xm:f>
          </x14:formula1>
          <xm:sqref>S21:S22</xm:sqref>
        </x14:dataValidation>
        <x14:dataValidation type="list" allowBlank="1" showInputMessage="1" showErrorMessage="1" xr:uid="{7C5D1176-B425-4920-B798-2F2DD7F20504}">
          <x14:formula1>
            <xm:f>リスト!$K$18:$K$25</xm:f>
          </x14:formula1>
          <xm:sqref>S23:S24</xm:sqref>
        </x14:dataValidation>
        <x14:dataValidation type="list" allowBlank="1" showInputMessage="1" showErrorMessage="1" xr:uid="{1ADD23EE-C10E-48B1-954D-E28A74FD19E6}">
          <x14:formula1>
            <xm:f>リスト!$K$26:$K$32</xm:f>
          </x14:formula1>
          <xm:sqref>S25:S26</xm:sqref>
        </x14:dataValidation>
        <x14:dataValidation type="list" allowBlank="1" showInputMessage="1" showErrorMessage="1" xr:uid="{C2E769D9-ED9F-42F2-B5B0-A792CD6A7500}">
          <x14:formula1>
            <xm:f>リスト!$O$4:$O$6</xm:f>
          </x14:formula1>
          <xm:sqref>S56:S57</xm:sqref>
        </x14:dataValidation>
        <x14:dataValidation type="list" allowBlank="1" showInputMessage="1" showErrorMessage="1" xr:uid="{BB98CC29-0CC9-4B75-AA42-4A0FB0FDC527}">
          <x14:formula1>
            <xm:f>リスト!$L$5:$L$7</xm:f>
          </x14:formula1>
          <xm:sqref>S27:S28</xm:sqref>
        </x14:dataValidation>
        <x14:dataValidation type="list" allowBlank="1" showInputMessage="1" showErrorMessage="1" xr:uid="{C56C92AD-8C95-436A-A2D7-D74C76B88D28}">
          <x14:formula1>
            <xm:f>リスト!$L$9:$L$12</xm:f>
          </x14:formula1>
          <xm:sqref>K27:Q27</xm:sqref>
        </x14:dataValidation>
        <x14:dataValidation type="list" allowBlank="1" showInputMessage="1" showErrorMessage="1" xr:uid="{61B5EDD5-6FFF-4FDB-AFF2-3F4DAD6944AD}">
          <x14:formula1>
            <xm:f>リスト!$D$4:$D$12</xm:f>
          </x14:formula1>
          <xm:sqref>K28:Q28</xm:sqref>
        </x14:dataValidation>
        <x14:dataValidation type="list" allowBlank="1" showInputMessage="1" showErrorMessage="1" xr:uid="{7A23D189-87FD-42C8-8BC7-0A85424DCAE8}">
          <x14:formula1>
            <xm:f>リスト!$N$4:$N$6</xm:f>
          </x14:formula1>
          <xm:sqref>S54:S55</xm:sqref>
        </x14:dataValidation>
        <x14:dataValidation type="list" allowBlank="1" showInputMessage="1" showErrorMessage="1" xr:uid="{BBF09510-25C4-4BF0-8F06-4B3BA4879DC9}">
          <x14:formula1>
            <xm:f>リスト!$P$4:$P$6</xm:f>
          </x14:formula1>
          <xm:sqref>S59</xm:sqref>
        </x14:dataValidation>
        <x14:dataValidation type="list" allowBlank="1" showInputMessage="1" showErrorMessage="1" xr:uid="{16EBE845-632C-421A-BC1B-2B8A03F8ED11}">
          <x14:formula1>
            <xm:f>リスト!$Q$4:$Q$5</xm:f>
          </x14:formula1>
          <xm:sqref>S61</xm:sqref>
        </x14:dataValidation>
        <x14:dataValidation type="list" allowBlank="1" showInputMessage="1" showErrorMessage="1" xr:uid="{096875ED-A758-4B99-B2DF-1814537EEF76}">
          <x14:formula1>
            <xm:f>リスト!$R$4:$R$6</xm:f>
          </x14:formula1>
          <xm:sqref>S63</xm:sqref>
        </x14:dataValidation>
        <x14:dataValidation type="list" allowBlank="1" showInputMessage="1" showErrorMessage="1" xr:uid="{4B7C7A8F-2DE1-465E-AB23-621C054A61D1}">
          <x14:formula1>
            <xm:f>リスト!$S$4:$S$7</xm:f>
          </x14:formula1>
          <xm:sqref>S64</xm:sqref>
        </x14:dataValidation>
        <x14:dataValidation type="list" allowBlank="1" showInputMessage="1" showErrorMessage="1" xr:uid="{E19D0337-D11C-4151-A850-BEEFAD2EDDE0}">
          <x14:formula1>
            <xm:f>リスト!$AA$4:$AA$6</xm:f>
          </x14:formula1>
          <xm:sqref>S85:S86</xm:sqref>
        </x14:dataValidation>
        <x14:dataValidation type="list" allowBlank="1" showInputMessage="1" showErrorMessage="1" xr:uid="{3BC74AB4-599E-435A-9DA6-0AD9CE8046A5}">
          <x14:formula1>
            <xm:f>リスト!$Z$4:$Z$6</xm:f>
          </x14:formula1>
          <xm:sqref>S82:S84</xm:sqref>
        </x14:dataValidation>
        <x14:dataValidation type="list" allowBlank="1" showInputMessage="1" showErrorMessage="1" xr:uid="{843CE65B-4D62-4932-8B2C-B1A82EA658F4}">
          <x14:formula1>
            <xm:f>リスト!$X$4:$X$6</xm:f>
          </x14:formula1>
          <xm:sqref>S78:S79</xm:sqref>
        </x14:dataValidation>
        <x14:dataValidation type="list" allowBlank="1" showInputMessage="1" showErrorMessage="1" xr:uid="{6AFB5795-0F7B-4D9F-9ABB-20EC1E215930}">
          <x14:formula1>
            <xm:f>リスト!$Y$4:$Y$6</xm:f>
          </x14:formula1>
          <xm:sqref>S80:S81</xm:sqref>
        </x14:dataValidation>
        <x14:dataValidation type="list" allowBlank="1" showInputMessage="1" showErrorMessage="1" xr:uid="{0D022B80-0706-4222-982D-42C89B4BF969}">
          <x14:formula1>
            <xm:f>リスト!$AB$4:$AB$12</xm:f>
          </x14:formula1>
          <xm:sqref>S87:S88</xm:sqref>
        </x14:dataValidation>
        <x14:dataValidation type="list" allowBlank="1" showInputMessage="1" showErrorMessage="1" xr:uid="{A9D025CD-8385-4AFB-9B98-8182B53F0890}">
          <x14:formula1>
            <xm:f>リスト!$AD$4:$AD$10</xm:f>
          </x14:formula1>
          <xm:sqref>S95:S96</xm:sqref>
        </x14:dataValidation>
        <x14:dataValidation type="list" allowBlank="1" showInputMessage="1" showErrorMessage="1" xr:uid="{B52CD055-A66D-485A-B9A8-43B4751D3DCF}">
          <x14:formula1>
            <xm:f>リスト!$AE$4:$AE$6</xm:f>
          </x14:formula1>
          <xm:sqref>S97:S98</xm:sqref>
        </x14:dataValidation>
        <x14:dataValidation type="list" allowBlank="1" showInputMessage="1" showErrorMessage="1" xr:uid="{0D0EE453-5E13-40CA-983F-01CA3F39220A}">
          <x14:formula1>
            <xm:f>リスト!$AF$4:$AF$18</xm:f>
          </x14:formula1>
          <xm:sqref>S99:S100</xm:sqref>
        </x14:dataValidation>
        <x14:dataValidation type="list" allowBlank="1" showInputMessage="1" showErrorMessage="1" xr:uid="{AF48E9CA-20B2-4780-A02A-50467C250840}">
          <x14:formula1>
            <xm:f>リスト!$AG$4:$AG$6</xm:f>
          </x14:formula1>
          <xm:sqref>S101:S102</xm:sqref>
        </x14:dataValidation>
        <x14:dataValidation type="list" allowBlank="1" showInputMessage="1" showErrorMessage="1" xr:uid="{B5FC1EB8-39CC-42D4-9682-4DE01261FD44}">
          <x14:formula1>
            <xm:f>リスト!$A$4:$A$8</xm:f>
          </x14:formula1>
          <xm:sqref>F3:J3</xm:sqref>
        </x14:dataValidation>
        <x14:dataValidation type="list" allowBlank="1" showInputMessage="1" showErrorMessage="1" xr:uid="{3B5ADFA3-3055-41AE-95C7-4EC2C15C52B4}">
          <x14:formula1>
            <xm:f>リスト!$T$4:$T$6</xm:f>
          </x14:formula1>
          <xm:sqref>S65</xm:sqref>
        </x14:dataValidation>
        <x14:dataValidation type="list" allowBlank="1" showInputMessage="1" showErrorMessage="1" xr:uid="{733F4D86-911B-448B-B3E3-F42D45C6BCB4}">
          <x14:formula1>
            <xm:f>リスト!$H$4:$H$5</xm:f>
          </x14:formula1>
          <xm:sqref>S17:S18</xm:sqref>
        </x14:dataValidation>
        <x14:dataValidation type="list" allowBlank="1" showInputMessage="1" showErrorMessage="1" xr:uid="{0FE9905E-A5D4-4AF3-BC95-FFEB7206F356}">
          <x14:formula1>
            <xm:f>リスト!$I$4:$I$6</xm:f>
          </x14:formula1>
          <xm:sqref>S19:S20</xm:sqref>
        </x14:dataValidation>
        <x14:dataValidation type="list" allowBlank="1" showInputMessage="1" showErrorMessage="1" xr:uid="{2B53D333-43CB-4CA1-8321-2823D6A0A4FB}">
          <x14:formula1>
            <xm:f>リスト!$O$8:$O$10</xm:f>
          </x14:formula1>
          <xm:sqref>I57:I58</xm:sqref>
        </x14:dataValidation>
        <x14:dataValidation type="list" allowBlank="1" showInputMessage="1" showErrorMessage="1" xr:uid="{1443B51C-7F45-437D-A442-7EC629A9950D}">
          <x14:formula1>
            <xm:f>リスト!$AA$9:$AA$12</xm:f>
          </x14:formula1>
          <xm:sqref>I86:J86</xm:sqref>
        </x14:dataValidation>
        <x14:dataValidation type="list" allowBlank="1" showInputMessage="1" showErrorMessage="1" xr:uid="{7C7BDAB5-BD64-4E9E-9B44-A5366977A31A}">
          <x14:formula1>
            <xm:f>リスト!$AB$17:$AB$19</xm:f>
          </x14:formula1>
          <xm:sqref>O88</xm:sqref>
        </x14:dataValidation>
        <x14:dataValidation type="list" allowBlank="1" showInputMessage="1" showErrorMessage="1" xr:uid="{09AFD05D-D88F-463F-B031-55A12A10C722}">
          <x14:formula1>
            <xm:f>リスト!$AB$21:$AB$22</xm:f>
          </x14:formula1>
          <xm:sqref>N88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60"/>
  <sheetViews>
    <sheetView view="pageBreakPreview" zoomScaleNormal="100" zoomScaleSheetLayoutView="100" workbookViewId="0">
      <selection activeCell="S10" sqref="S10:S14"/>
    </sheetView>
  </sheetViews>
  <sheetFormatPr defaultColWidth="9" defaultRowHeight="12"/>
  <cols>
    <col min="1" max="1" width="16.875" style="77" customWidth="1"/>
    <col min="2" max="2" width="16.125" style="77" customWidth="1"/>
    <col min="3" max="3" width="12.25" style="77" customWidth="1"/>
    <col min="4" max="4" width="15.625" style="77" customWidth="1"/>
    <col min="5" max="5" width="12.625" style="77" customWidth="1"/>
    <col min="6" max="6" width="12.25" style="77" customWidth="1"/>
    <col min="7" max="7" width="9" style="77" bestFit="1" customWidth="1"/>
    <col min="8" max="8" width="9" style="77" customWidth="1"/>
    <col min="9" max="16384" width="9" style="77"/>
  </cols>
  <sheetData>
    <row r="1" spans="1:11">
      <c r="A1" s="77" t="s">
        <v>50</v>
      </c>
    </row>
    <row r="2" spans="1:11">
      <c r="A2" s="79"/>
      <c r="B2" s="79"/>
      <c r="C2" s="79"/>
      <c r="D2" s="79"/>
      <c r="E2" s="79"/>
      <c r="F2" s="79"/>
    </row>
    <row r="3" spans="1:11" ht="21">
      <c r="A3" s="434" t="s">
        <v>322</v>
      </c>
      <c r="B3" s="434"/>
      <c r="C3" s="434"/>
      <c r="D3" s="434"/>
      <c r="E3" s="434"/>
      <c r="F3" s="434"/>
      <c r="G3" s="91"/>
      <c r="H3" s="91"/>
      <c r="I3" s="91"/>
      <c r="J3" s="91"/>
      <c r="K3" s="91"/>
    </row>
    <row r="4" spans="1:11">
      <c r="A4" s="79"/>
      <c r="B4" s="79"/>
      <c r="C4" s="79"/>
      <c r="D4" s="79"/>
      <c r="E4" s="79"/>
      <c r="F4" s="79"/>
    </row>
    <row r="5" spans="1:11" ht="13.5">
      <c r="A5" s="79"/>
      <c r="B5" s="85"/>
      <c r="C5" s="88"/>
      <c r="D5" s="435" t="s">
        <v>321</v>
      </c>
      <c r="E5" s="435"/>
      <c r="F5" s="435"/>
    </row>
    <row r="6" spans="1:11" s="78" customFormat="1" ht="13.5">
      <c r="A6" s="80"/>
      <c r="B6" s="86"/>
      <c r="C6" s="89"/>
      <c r="D6" s="436"/>
      <c r="E6" s="436"/>
      <c r="F6" s="436"/>
    </row>
    <row r="7" spans="1:11" s="78" customFormat="1" ht="13.5">
      <c r="A7" s="80" t="s">
        <v>9</v>
      </c>
      <c r="B7" s="80"/>
      <c r="C7" s="80"/>
      <c r="D7" s="80"/>
      <c r="E7" s="80"/>
      <c r="F7" s="80"/>
    </row>
    <row r="8" spans="1:11" s="78" customFormat="1" ht="19.5" customHeight="1">
      <c r="A8" s="81"/>
      <c r="B8" s="80" t="s">
        <v>249</v>
      </c>
      <c r="C8" s="80"/>
      <c r="D8" s="80"/>
      <c r="E8" s="80"/>
      <c r="F8" s="80"/>
    </row>
    <row r="9" spans="1:11" s="78" customFormat="1" ht="13.5">
      <c r="A9" s="80"/>
      <c r="B9" s="80"/>
      <c r="C9" s="80"/>
      <c r="D9" s="80"/>
      <c r="E9" s="80"/>
      <c r="F9" s="80"/>
    </row>
    <row r="10" spans="1:11" s="78" customFormat="1" ht="13.5">
      <c r="A10" s="80"/>
      <c r="B10" s="80"/>
      <c r="C10" s="87" t="s">
        <v>331</v>
      </c>
      <c r="D10" s="80"/>
      <c r="E10" s="80"/>
      <c r="F10" s="80"/>
    </row>
    <row r="11" spans="1:11" s="78" customFormat="1" ht="13.5">
      <c r="A11" s="80"/>
      <c r="B11" s="80"/>
      <c r="C11" s="80"/>
      <c r="D11" s="80" t="s">
        <v>333</v>
      </c>
      <c r="E11" s="80"/>
      <c r="F11" s="80"/>
    </row>
    <row r="12" spans="1:11" s="78" customFormat="1" ht="13.5">
      <c r="A12" s="80"/>
      <c r="B12" s="80"/>
      <c r="C12" s="80"/>
      <c r="D12" s="80" t="s">
        <v>334</v>
      </c>
      <c r="E12" s="80"/>
      <c r="F12" s="90"/>
    </row>
    <row r="13" spans="1:11" s="78" customFormat="1" ht="13.5">
      <c r="A13" s="80"/>
      <c r="B13" s="80"/>
      <c r="C13" s="80"/>
      <c r="D13" s="80"/>
      <c r="E13" s="80"/>
      <c r="F13" s="80"/>
    </row>
    <row r="14" spans="1:11" s="78" customFormat="1" ht="13.5">
      <c r="A14" s="80"/>
      <c r="B14" s="80"/>
      <c r="C14" s="80"/>
      <c r="D14" s="80"/>
      <c r="E14" s="80"/>
      <c r="F14" s="80"/>
    </row>
    <row r="15" spans="1:11" s="78" customFormat="1" ht="13.5">
      <c r="A15" s="80"/>
      <c r="B15" s="80"/>
      <c r="C15" s="80"/>
      <c r="D15" s="80"/>
      <c r="E15" s="80"/>
      <c r="F15" s="80"/>
    </row>
    <row r="16" spans="1:11" s="78" customFormat="1" ht="13.5">
      <c r="A16" s="427" t="s">
        <v>244</v>
      </c>
      <c r="B16" s="427"/>
      <c r="C16" s="427"/>
      <c r="D16" s="427"/>
      <c r="E16" s="427"/>
      <c r="F16" s="427"/>
    </row>
    <row r="17" spans="1:6" s="78" customFormat="1" ht="13.5">
      <c r="A17" s="427" t="s">
        <v>157</v>
      </c>
      <c r="B17" s="427"/>
      <c r="C17" s="427"/>
      <c r="D17" s="427"/>
      <c r="E17" s="427"/>
      <c r="F17" s="427"/>
    </row>
    <row r="18" spans="1:6" s="78" customFormat="1" ht="13.5">
      <c r="A18" s="80"/>
      <c r="B18" s="80"/>
      <c r="C18" s="80"/>
      <c r="D18" s="80"/>
      <c r="E18" s="80"/>
      <c r="F18" s="80"/>
    </row>
    <row r="19" spans="1:6" s="78" customFormat="1" ht="13.5">
      <c r="A19" s="80"/>
      <c r="B19" s="80"/>
      <c r="C19" s="80"/>
      <c r="D19" s="80"/>
      <c r="E19" s="80"/>
      <c r="F19" s="80"/>
    </row>
    <row r="20" spans="1:6" s="78" customFormat="1" ht="13.5">
      <c r="A20" s="82" t="s">
        <v>323</v>
      </c>
      <c r="B20" s="80" t="s">
        <v>306</v>
      </c>
      <c r="C20" s="80"/>
      <c r="D20" s="80"/>
      <c r="E20" s="80"/>
      <c r="F20" s="80"/>
    </row>
    <row r="21" spans="1:6" s="78" customFormat="1" ht="13.5">
      <c r="A21" s="80"/>
      <c r="B21" s="80"/>
      <c r="C21" s="80"/>
      <c r="D21" s="80"/>
      <c r="E21" s="80"/>
      <c r="F21" s="80"/>
    </row>
    <row r="22" spans="1:6" s="78" customFormat="1" ht="13.5">
      <c r="A22" s="82" t="s">
        <v>311</v>
      </c>
      <c r="B22" s="80"/>
      <c r="C22" s="80"/>
      <c r="D22" s="80"/>
      <c r="E22" s="80"/>
      <c r="F22" s="80"/>
    </row>
    <row r="23" spans="1:6" s="78" customFormat="1" ht="13.5">
      <c r="A23" s="80"/>
      <c r="B23" s="80"/>
      <c r="C23" s="80"/>
      <c r="D23" s="80"/>
      <c r="E23" s="80"/>
      <c r="F23" s="79"/>
    </row>
    <row r="24" spans="1:6" s="78" customFormat="1" ht="13.5">
      <c r="A24" s="82" t="s">
        <v>324</v>
      </c>
      <c r="B24" s="87" t="s">
        <v>281</v>
      </c>
      <c r="C24" s="80"/>
      <c r="D24" s="80" t="s">
        <v>47</v>
      </c>
      <c r="E24" s="80"/>
      <c r="F24" s="80"/>
    </row>
    <row r="25" spans="1:6" s="78" customFormat="1" ht="13.5">
      <c r="A25" s="80"/>
      <c r="B25" s="87" t="s">
        <v>281</v>
      </c>
      <c r="C25" s="80"/>
      <c r="D25" s="80" t="s">
        <v>47</v>
      </c>
      <c r="E25" s="80"/>
      <c r="F25" s="80"/>
    </row>
    <row r="26" spans="1:6" s="78" customFormat="1" ht="13.5">
      <c r="A26" s="80"/>
      <c r="B26" s="87" t="s">
        <v>281</v>
      </c>
      <c r="C26" s="80"/>
      <c r="D26" s="80" t="s">
        <v>335</v>
      </c>
      <c r="E26" s="80"/>
      <c r="F26" s="80" t="s">
        <v>47</v>
      </c>
    </row>
    <row r="27" spans="1:6" s="78" customFormat="1" ht="13.5">
      <c r="A27" s="80"/>
      <c r="B27" s="80"/>
      <c r="C27" s="80"/>
      <c r="D27" s="80"/>
      <c r="E27" s="80"/>
      <c r="F27" s="80"/>
    </row>
    <row r="28" spans="1:6" s="78" customFormat="1" ht="13.5">
      <c r="A28" s="82" t="s">
        <v>117</v>
      </c>
      <c r="B28" s="423"/>
      <c r="C28" s="424"/>
      <c r="D28" s="424"/>
      <c r="E28" s="424"/>
      <c r="F28" s="425"/>
    </row>
    <row r="29" spans="1:6" s="78" customFormat="1" ht="13.5">
      <c r="A29" s="83" t="s">
        <v>247</v>
      </c>
      <c r="B29" s="426"/>
      <c r="C29" s="427"/>
      <c r="D29" s="427"/>
      <c r="E29" s="427"/>
      <c r="F29" s="428"/>
    </row>
    <row r="30" spans="1:6" s="78" customFormat="1" ht="13.5">
      <c r="A30" s="80"/>
      <c r="B30" s="426"/>
      <c r="C30" s="427"/>
      <c r="D30" s="427"/>
      <c r="E30" s="427"/>
      <c r="F30" s="428"/>
    </row>
    <row r="31" spans="1:6" s="78" customFormat="1" ht="13.5">
      <c r="A31" s="80"/>
      <c r="B31" s="426"/>
      <c r="C31" s="427"/>
      <c r="D31" s="427"/>
      <c r="E31" s="427"/>
      <c r="F31" s="428"/>
    </row>
    <row r="32" spans="1:6" s="78" customFormat="1" ht="13.5">
      <c r="A32" s="80"/>
      <c r="B32" s="429"/>
      <c r="C32" s="430"/>
      <c r="D32" s="430"/>
      <c r="E32" s="430"/>
      <c r="F32" s="431"/>
    </row>
    <row r="33" spans="1:6" s="78" customFormat="1" ht="13.5">
      <c r="A33" s="80"/>
      <c r="B33" s="80"/>
      <c r="C33" s="80"/>
      <c r="D33" s="80"/>
      <c r="E33" s="80"/>
      <c r="F33" s="80"/>
    </row>
    <row r="34" spans="1:6" s="78" customFormat="1" ht="13.5">
      <c r="A34" s="80"/>
      <c r="B34" s="80"/>
      <c r="C34" s="80"/>
      <c r="D34" s="80"/>
      <c r="E34" s="80"/>
      <c r="F34" s="80"/>
    </row>
    <row r="35" spans="1:6" s="78" customFormat="1" ht="13.5">
      <c r="A35" s="84"/>
      <c r="B35" s="84"/>
      <c r="C35" s="84"/>
      <c r="D35" s="84"/>
      <c r="E35" s="84"/>
      <c r="F35" s="84"/>
    </row>
    <row r="36" spans="1:6" s="78" customFormat="1" ht="13.5">
      <c r="A36" s="80"/>
      <c r="B36" s="80"/>
      <c r="C36" s="80"/>
      <c r="D36" s="80"/>
      <c r="E36" s="80"/>
      <c r="F36" s="80"/>
    </row>
    <row r="37" spans="1:6" s="78" customFormat="1" ht="13.5">
      <c r="A37" s="80"/>
      <c r="B37" s="80"/>
      <c r="C37" s="80"/>
      <c r="D37" s="80"/>
      <c r="E37" s="80"/>
      <c r="F37" s="80"/>
    </row>
    <row r="38" spans="1:6" s="78" customFormat="1" ht="13.5">
      <c r="A38" s="80"/>
      <c r="B38" s="80"/>
      <c r="C38" s="80"/>
      <c r="D38" s="80"/>
      <c r="E38" s="80"/>
      <c r="F38" s="80"/>
    </row>
    <row r="39" spans="1:6" s="78" customFormat="1" ht="13.5">
      <c r="A39" s="80"/>
      <c r="B39" s="80"/>
      <c r="C39" s="80"/>
      <c r="D39" s="80"/>
      <c r="E39" s="80"/>
      <c r="F39" s="80"/>
    </row>
    <row r="40" spans="1:6" s="78" customFormat="1" ht="13.5">
      <c r="A40" s="427" t="s">
        <v>325</v>
      </c>
      <c r="B40" s="427"/>
      <c r="C40" s="427"/>
      <c r="D40" s="427"/>
      <c r="E40" s="427"/>
      <c r="F40" s="427"/>
    </row>
    <row r="41" spans="1:6" s="78" customFormat="1" ht="13.5">
      <c r="A41" s="80" t="s">
        <v>116</v>
      </c>
      <c r="B41" s="80"/>
      <c r="C41" s="80"/>
      <c r="D41" s="80"/>
      <c r="E41" s="80"/>
      <c r="F41" s="80"/>
    </row>
    <row r="42" spans="1:6" s="78" customFormat="1" ht="13.5">
      <c r="A42" s="80"/>
      <c r="B42" s="80"/>
      <c r="C42" s="80"/>
      <c r="D42" s="80"/>
      <c r="E42" s="80"/>
      <c r="F42" s="80"/>
    </row>
    <row r="43" spans="1:6" s="78" customFormat="1" ht="13.5">
      <c r="A43" s="80"/>
      <c r="B43" s="80"/>
      <c r="C43" s="80"/>
      <c r="D43" s="80"/>
      <c r="E43" s="80"/>
      <c r="F43" s="80"/>
    </row>
    <row r="44" spans="1:6" s="78" customFormat="1" ht="13.5">
      <c r="A44" s="80"/>
      <c r="B44" s="80"/>
      <c r="C44" s="80"/>
      <c r="D44" s="80"/>
      <c r="E44" s="80"/>
      <c r="F44" s="80"/>
    </row>
    <row r="45" spans="1:6" s="78" customFormat="1" ht="13.5">
      <c r="A45" s="80"/>
      <c r="B45" s="80"/>
      <c r="C45" s="80"/>
      <c r="D45" s="80"/>
      <c r="E45" s="80"/>
      <c r="F45" s="80"/>
    </row>
    <row r="46" spans="1:6" s="78" customFormat="1" ht="13.5">
      <c r="A46" s="80"/>
      <c r="B46" s="80"/>
      <c r="C46" s="80"/>
      <c r="D46" s="80"/>
      <c r="E46" s="80"/>
      <c r="F46" s="80"/>
    </row>
    <row r="47" spans="1:6" s="78" customFormat="1" ht="13.5">
      <c r="A47" s="80"/>
      <c r="B47" s="80"/>
      <c r="C47" s="80"/>
      <c r="D47" s="432" t="s">
        <v>321</v>
      </c>
      <c r="E47" s="432"/>
      <c r="F47" s="80"/>
    </row>
    <row r="48" spans="1:6" s="78" customFormat="1" ht="13.5">
      <c r="A48" s="80"/>
      <c r="B48" s="80"/>
      <c r="C48" s="80"/>
      <c r="D48" s="80"/>
      <c r="E48" s="80"/>
      <c r="F48" s="80"/>
    </row>
    <row r="49" spans="1:6" s="78" customFormat="1" ht="13.5">
      <c r="A49" s="80"/>
      <c r="B49" s="80"/>
      <c r="C49" s="80"/>
      <c r="D49" s="80"/>
      <c r="E49" s="80"/>
      <c r="F49" s="80"/>
    </row>
    <row r="50" spans="1:6" s="78" customFormat="1" ht="13.5">
      <c r="A50" s="80"/>
      <c r="B50" s="80"/>
      <c r="C50" s="80" t="s">
        <v>159</v>
      </c>
      <c r="D50" s="433"/>
      <c r="E50" s="432"/>
      <c r="F50" s="90"/>
    </row>
    <row r="51" spans="1:6" s="78" customFormat="1" ht="13.5">
      <c r="A51" s="80"/>
      <c r="B51" s="80"/>
      <c r="C51" s="80"/>
      <c r="D51" s="80"/>
      <c r="E51" s="80"/>
      <c r="F51" s="80"/>
    </row>
    <row r="52" spans="1:6" s="78" customFormat="1" ht="13.5">
      <c r="A52" s="80"/>
      <c r="B52" s="80"/>
      <c r="C52" s="80"/>
      <c r="D52" s="80"/>
      <c r="E52" s="80"/>
      <c r="F52" s="80"/>
    </row>
    <row r="53" spans="1:6" s="78" customFormat="1" ht="13.5">
      <c r="A53" s="80"/>
      <c r="B53" s="80"/>
      <c r="C53" s="80"/>
      <c r="D53" s="80"/>
      <c r="E53" s="80"/>
      <c r="F53" s="80"/>
    </row>
    <row r="54" spans="1:6" s="78" customFormat="1" ht="13.5">
      <c r="A54" s="79"/>
      <c r="B54" s="79"/>
      <c r="C54" s="79"/>
      <c r="D54" s="79"/>
      <c r="E54" s="79"/>
      <c r="F54" s="79"/>
    </row>
    <row r="55" spans="1:6" s="78" customFormat="1" ht="13.5">
      <c r="A55" s="421" t="s">
        <v>17</v>
      </c>
      <c r="B55" s="421"/>
      <c r="C55" s="421"/>
      <c r="D55" s="421"/>
      <c r="E55" s="421"/>
      <c r="F55" s="421"/>
    </row>
    <row r="56" spans="1:6">
      <c r="A56" s="421" t="s">
        <v>326</v>
      </c>
      <c r="B56" s="421"/>
      <c r="C56" s="421"/>
      <c r="D56" s="421"/>
      <c r="E56" s="421"/>
      <c r="F56" s="421"/>
    </row>
    <row r="57" spans="1:6" ht="13.5" customHeight="1">
      <c r="A57" s="421" t="s">
        <v>286</v>
      </c>
      <c r="B57" s="421"/>
      <c r="C57" s="421"/>
      <c r="D57" s="421"/>
      <c r="E57" s="421"/>
      <c r="F57" s="421"/>
    </row>
    <row r="58" spans="1:6" ht="13.5" customHeight="1">
      <c r="A58" s="421" t="s">
        <v>329</v>
      </c>
      <c r="B58" s="421"/>
      <c r="C58" s="421"/>
      <c r="D58" s="421"/>
      <c r="E58" s="421"/>
      <c r="F58" s="421"/>
    </row>
    <row r="59" spans="1:6" ht="12" customHeight="1">
      <c r="A59" s="422" t="s">
        <v>330</v>
      </c>
      <c r="B59" s="421"/>
      <c r="C59" s="421"/>
      <c r="D59" s="421"/>
      <c r="E59" s="421"/>
      <c r="F59" s="421"/>
    </row>
    <row r="60" spans="1:6">
      <c r="A60" s="79" t="s">
        <v>155</v>
      </c>
      <c r="B60" s="79"/>
      <c r="C60" s="79"/>
      <c r="D60" s="79"/>
      <c r="E60" s="79"/>
      <c r="F60" s="79"/>
    </row>
  </sheetData>
  <mergeCells count="14">
    <mergeCell ref="A3:F3"/>
    <mergeCell ref="D5:F5"/>
    <mergeCell ref="D6:F6"/>
    <mergeCell ref="A16:F16"/>
    <mergeCell ref="A17:F17"/>
    <mergeCell ref="A57:F57"/>
    <mergeCell ref="A58:F58"/>
    <mergeCell ref="A59:F59"/>
    <mergeCell ref="B28:F32"/>
    <mergeCell ref="A40:F40"/>
    <mergeCell ref="D47:E47"/>
    <mergeCell ref="D50:E50"/>
    <mergeCell ref="A55:F55"/>
    <mergeCell ref="A56:F56"/>
  </mergeCells>
  <phoneticPr fontId="22"/>
  <pageMargins left="0.78740157480314965" right="0.78740157480314965" top="0.78740157480314965" bottom="0.78740157480314965" header="0" footer="0"/>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K55"/>
  <sheetViews>
    <sheetView view="pageBreakPreview" topLeftCell="A25" zoomScale="85" zoomScaleNormal="100" zoomScaleSheetLayoutView="85" workbookViewId="0">
      <selection activeCell="S10" sqref="S10:S14"/>
    </sheetView>
  </sheetViews>
  <sheetFormatPr defaultColWidth="9" defaultRowHeight="15"/>
  <cols>
    <col min="1" max="1" width="2.125" style="116" customWidth="1"/>
    <col min="2" max="4" width="10.625" style="116" customWidth="1"/>
    <col min="5" max="5" width="12.25" style="116" customWidth="1"/>
    <col min="6" max="7" width="13.625" style="116" customWidth="1"/>
    <col min="8" max="8" width="10.625" style="116" customWidth="1"/>
    <col min="9" max="9" width="2.125" style="116" customWidth="1"/>
    <col min="10" max="10" width="9" style="116" customWidth="1"/>
    <col min="11" max="16384" width="9" style="116"/>
  </cols>
  <sheetData>
    <row r="1" spans="2:8">
      <c r="B1" s="77" t="s">
        <v>346</v>
      </c>
    </row>
    <row r="2" spans="2:8">
      <c r="B2" s="459" t="s">
        <v>336</v>
      </c>
      <c r="C2" s="459"/>
      <c r="D2" s="459"/>
      <c r="E2" s="459"/>
      <c r="F2" s="459"/>
      <c r="G2" s="459"/>
      <c r="H2" s="459"/>
    </row>
    <row r="3" spans="2:8">
      <c r="B3" s="459"/>
      <c r="C3" s="459"/>
      <c r="D3" s="459"/>
      <c r="E3" s="459"/>
      <c r="F3" s="459"/>
      <c r="G3" s="459"/>
      <c r="H3" s="459"/>
    </row>
    <row r="4" spans="2:8">
      <c r="B4" s="459"/>
      <c r="C4" s="459"/>
      <c r="D4" s="459"/>
      <c r="E4" s="459"/>
      <c r="F4" s="459"/>
      <c r="G4" s="459"/>
      <c r="H4" s="459"/>
    </row>
    <row r="5" spans="2:8" ht="18.75" customHeight="1">
      <c r="B5" s="460" t="s">
        <v>507</v>
      </c>
      <c r="C5" s="461"/>
      <c r="D5" s="461"/>
      <c r="E5" s="461"/>
      <c r="F5" s="461"/>
      <c r="G5" s="461"/>
      <c r="H5" s="462"/>
    </row>
    <row r="6" spans="2:8" ht="18.75" customHeight="1">
      <c r="B6" s="463"/>
      <c r="C6" s="464"/>
      <c r="D6" s="464"/>
      <c r="E6" s="464"/>
      <c r="F6" s="464"/>
      <c r="G6" s="464"/>
      <c r="H6" s="465"/>
    </row>
    <row r="7" spans="2:8" ht="18.75" customHeight="1">
      <c r="B7" s="463"/>
      <c r="C7" s="464"/>
      <c r="D7" s="464"/>
      <c r="E7" s="464"/>
      <c r="F7" s="464"/>
      <c r="G7" s="464"/>
      <c r="H7" s="465"/>
    </row>
    <row r="8" spans="2:8">
      <c r="B8" s="466"/>
      <c r="C8" s="467"/>
      <c r="D8" s="467"/>
      <c r="E8" s="467"/>
      <c r="F8" s="467"/>
      <c r="G8" s="467"/>
      <c r="H8" s="468"/>
    </row>
    <row r="9" spans="2:8">
      <c r="B9" s="116" t="s">
        <v>34</v>
      </c>
    </row>
    <row r="10" spans="2:8">
      <c r="B10" s="469"/>
      <c r="C10" s="470"/>
      <c r="D10" s="470"/>
      <c r="E10" s="470"/>
      <c r="F10" s="470"/>
      <c r="G10" s="470"/>
      <c r="H10" s="471"/>
    </row>
    <row r="11" spans="2:8">
      <c r="B11" s="472"/>
      <c r="C11" s="473"/>
      <c r="D11" s="473"/>
      <c r="E11" s="473"/>
      <c r="F11" s="473"/>
      <c r="G11" s="473"/>
      <c r="H11" s="474"/>
    </row>
    <row r="12" spans="2:8">
      <c r="B12" s="472"/>
      <c r="C12" s="473"/>
      <c r="D12" s="473"/>
      <c r="E12" s="473"/>
      <c r="F12" s="473"/>
      <c r="G12" s="473"/>
      <c r="H12" s="474"/>
    </row>
    <row r="13" spans="2:8">
      <c r="B13" s="472"/>
      <c r="C13" s="473"/>
      <c r="D13" s="473"/>
      <c r="E13" s="473"/>
      <c r="F13" s="473"/>
      <c r="G13" s="473"/>
      <c r="H13" s="474"/>
    </row>
    <row r="14" spans="2:8">
      <c r="B14" s="475"/>
      <c r="C14" s="476"/>
      <c r="D14" s="476"/>
      <c r="E14" s="476"/>
      <c r="F14" s="476"/>
      <c r="G14" s="476"/>
      <c r="H14" s="477"/>
    </row>
    <row r="15" spans="2:8" ht="15" customHeight="1"/>
    <row r="16" spans="2:8" ht="18" customHeight="1">
      <c r="E16" s="117" t="s">
        <v>342</v>
      </c>
      <c r="F16" s="117"/>
      <c r="G16" s="117"/>
      <c r="H16" s="117"/>
    </row>
    <row r="17" spans="2:11" ht="18" customHeight="1">
      <c r="E17" s="117" t="s">
        <v>188</v>
      </c>
      <c r="F17" s="117"/>
      <c r="G17" s="117"/>
      <c r="H17" s="117"/>
    </row>
    <row r="18" spans="2:11" ht="18" customHeight="1">
      <c r="E18" s="117" t="s">
        <v>21</v>
      </c>
      <c r="F18" s="117"/>
      <c r="G18" s="117"/>
      <c r="H18" s="117"/>
    </row>
    <row r="19" spans="2:11" ht="18" customHeight="1">
      <c r="E19" s="117" t="s">
        <v>343</v>
      </c>
      <c r="F19" s="117"/>
      <c r="G19" s="117"/>
      <c r="H19" s="117"/>
    </row>
    <row r="20" spans="2:11" ht="15" customHeight="1"/>
    <row r="21" spans="2:11">
      <c r="B21" s="116" t="s">
        <v>79</v>
      </c>
    </row>
    <row r="22" spans="2:11" ht="18" customHeight="1">
      <c r="C22" s="160" t="s">
        <v>473</v>
      </c>
    </row>
    <row r="23" spans="2:11" ht="18" customHeight="1">
      <c r="C23" s="117" t="s">
        <v>338</v>
      </c>
    </row>
    <row r="24" spans="2:11" ht="18" customHeight="1">
      <c r="C24" s="117" t="s">
        <v>328</v>
      </c>
    </row>
    <row r="25" spans="2:11" ht="18" customHeight="1">
      <c r="C25" s="117" t="s">
        <v>340</v>
      </c>
      <c r="K25" s="117"/>
    </row>
    <row r="26" spans="2:11">
      <c r="H26" s="118" t="s">
        <v>142</v>
      </c>
    </row>
    <row r="27" spans="2:11" ht="30">
      <c r="B27" s="457"/>
      <c r="C27" s="457"/>
      <c r="D27" s="457"/>
      <c r="E27" s="457"/>
      <c r="F27" s="173" t="s">
        <v>508</v>
      </c>
      <c r="G27" s="173" t="s">
        <v>509</v>
      </c>
      <c r="H27" s="119" t="s">
        <v>295</v>
      </c>
    </row>
    <row r="28" spans="2:11" ht="15.95" customHeight="1">
      <c r="B28" s="478" t="s">
        <v>298</v>
      </c>
      <c r="C28" s="478"/>
      <c r="D28" s="478"/>
      <c r="E28" s="478"/>
      <c r="F28" s="479"/>
      <c r="G28" s="479"/>
      <c r="H28" s="480" t="s">
        <v>151</v>
      </c>
    </row>
    <row r="29" spans="2:11" ht="15.95" customHeight="1">
      <c r="B29" s="458"/>
      <c r="C29" s="458"/>
      <c r="D29" s="458"/>
      <c r="E29" s="458"/>
      <c r="F29" s="439"/>
      <c r="G29" s="439"/>
      <c r="H29" s="481"/>
    </row>
    <row r="30" spans="2:11" ht="15.95" customHeight="1">
      <c r="B30" s="458" t="s">
        <v>284</v>
      </c>
      <c r="C30" s="438" t="s">
        <v>415</v>
      </c>
      <c r="D30" s="438"/>
      <c r="E30" s="438"/>
      <c r="F30" s="439"/>
      <c r="G30" s="439"/>
      <c r="H30" s="456" t="s">
        <v>344</v>
      </c>
    </row>
    <row r="31" spans="2:11" ht="15.95" customHeight="1">
      <c r="B31" s="458"/>
      <c r="C31" s="438"/>
      <c r="D31" s="438"/>
      <c r="E31" s="438"/>
      <c r="F31" s="439"/>
      <c r="G31" s="439"/>
      <c r="H31" s="456"/>
    </row>
    <row r="32" spans="2:11" ht="15.95" customHeight="1">
      <c r="B32" s="458"/>
      <c r="C32" s="438" t="s">
        <v>416</v>
      </c>
      <c r="D32" s="438"/>
      <c r="E32" s="438"/>
      <c r="F32" s="439"/>
      <c r="G32" s="439"/>
      <c r="H32" s="456" t="s">
        <v>344</v>
      </c>
    </row>
    <row r="33" spans="2:8" ht="15.95" customHeight="1">
      <c r="B33" s="458"/>
      <c r="C33" s="438"/>
      <c r="D33" s="438"/>
      <c r="E33" s="438"/>
      <c r="F33" s="439"/>
      <c r="G33" s="439"/>
      <c r="H33" s="456"/>
    </row>
    <row r="34" spans="2:8" ht="15.95" customHeight="1">
      <c r="B34" s="458"/>
      <c r="C34" s="438" t="s">
        <v>417</v>
      </c>
      <c r="D34" s="438"/>
      <c r="E34" s="438"/>
      <c r="F34" s="439"/>
      <c r="G34" s="439"/>
      <c r="H34" s="456" t="s">
        <v>344</v>
      </c>
    </row>
    <row r="35" spans="2:8" ht="15.95" customHeight="1">
      <c r="B35" s="458"/>
      <c r="C35" s="438"/>
      <c r="D35" s="438"/>
      <c r="E35" s="438"/>
      <c r="F35" s="439"/>
      <c r="G35" s="439"/>
      <c r="H35" s="456"/>
    </row>
    <row r="36" spans="2:8" ht="15.95" customHeight="1">
      <c r="B36" s="458"/>
      <c r="C36" s="438" t="s">
        <v>418</v>
      </c>
      <c r="D36" s="438"/>
      <c r="E36" s="438"/>
      <c r="F36" s="439"/>
      <c r="G36" s="439"/>
      <c r="H36" s="456" t="s">
        <v>421</v>
      </c>
    </row>
    <row r="37" spans="2:8" ht="15.95" customHeight="1">
      <c r="B37" s="458"/>
      <c r="C37" s="438"/>
      <c r="D37" s="438"/>
      <c r="E37" s="438"/>
      <c r="F37" s="439"/>
      <c r="G37" s="439"/>
      <c r="H37" s="456"/>
    </row>
    <row r="38" spans="2:8" ht="15.95" customHeight="1">
      <c r="B38" s="458"/>
      <c r="C38" s="438" t="s">
        <v>419</v>
      </c>
      <c r="D38" s="438"/>
      <c r="E38" s="438"/>
      <c r="F38" s="439"/>
      <c r="G38" s="439"/>
      <c r="H38" s="456" t="s">
        <v>344</v>
      </c>
    </row>
    <row r="39" spans="2:8" ht="15.95" customHeight="1">
      <c r="B39" s="458"/>
      <c r="C39" s="438"/>
      <c r="D39" s="438"/>
      <c r="E39" s="438"/>
      <c r="F39" s="439"/>
      <c r="G39" s="439"/>
      <c r="H39" s="456"/>
    </row>
    <row r="40" spans="2:8" ht="15.95" customHeight="1">
      <c r="B40" s="458"/>
      <c r="C40" s="438" t="s">
        <v>341</v>
      </c>
      <c r="D40" s="438"/>
      <c r="E40" s="438"/>
      <c r="F40" s="439"/>
      <c r="G40" s="439"/>
      <c r="H40" s="456" t="s">
        <v>345</v>
      </c>
    </row>
    <row r="41" spans="2:8" ht="15.95" customHeight="1">
      <c r="B41" s="458"/>
      <c r="C41" s="438"/>
      <c r="D41" s="438"/>
      <c r="E41" s="438"/>
      <c r="F41" s="439"/>
      <c r="G41" s="439"/>
      <c r="H41" s="456"/>
    </row>
    <row r="42" spans="2:8" ht="15.95" customHeight="1">
      <c r="B42" s="458"/>
      <c r="C42" s="438" t="s">
        <v>420</v>
      </c>
      <c r="D42" s="438"/>
      <c r="E42" s="438"/>
      <c r="F42" s="439"/>
      <c r="G42" s="439"/>
      <c r="H42" s="456" t="s">
        <v>170</v>
      </c>
    </row>
    <row r="43" spans="2:8" ht="15.95" customHeight="1">
      <c r="B43" s="458"/>
      <c r="C43" s="438"/>
      <c r="D43" s="438"/>
      <c r="E43" s="438"/>
      <c r="F43" s="439"/>
      <c r="G43" s="439"/>
      <c r="H43" s="456"/>
    </row>
    <row r="44" spans="2:8" ht="15.95" customHeight="1">
      <c r="B44" s="458"/>
      <c r="C44" s="437" t="s">
        <v>452</v>
      </c>
      <c r="D44" s="438"/>
      <c r="E44" s="438"/>
      <c r="F44" s="439"/>
      <c r="G44" s="439"/>
      <c r="H44" s="440" t="s">
        <v>453</v>
      </c>
    </row>
    <row r="45" spans="2:8" ht="15.95" customHeight="1">
      <c r="B45" s="458"/>
      <c r="C45" s="438"/>
      <c r="D45" s="438"/>
      <c r="E45" s="438"/>
      <c r="F45" s="439"/>
      <c r="G45" s="439"/>
      <c r="H45" s="440"/>
    </row>
    <row r="46" spans="2:8" ht="9.9499999999999993" customHeight="1">
      <c r="B46" s="441" t="s">
        <v>310</v>
      </c>
      <c r="C46" s="442"/>
      <c r="D46" s="442"/>
      <c r="E46" s="443"/>
      <c r="F46" s="447">
        <f>F28-F30-F32-F34-F36-F38-F40-F42-F44</f>
        <v>0</v>
      </c>
      <c r="G46" s="447">
        <f>G28-G30-G32-G34-G36-G38-G40-G42-G44</f>
        <v>0</v>
      </c>
      <c r="H46" s="448"/>
    </row>
    <row r="47" spans="2:8" ht="9.9499999999999993" customHeight="1">
      <c r="B47" s="444"/>
      <c r="C47" s="445"/>
      <c r="D47" s="445"/>
      <c r="E47" s="446"/>
      <c r="F47" s="447"/>
      <c r="G47" s="447"/>
      <c r="H47" s="448"/>
    </row>
    <row r="48" spans="2:8" ht="9.9499999999999993" customHeight="1">
      <c r="B48" s="441" t="s">
        <v>337</v>
      </c>
      <c r="C48" s="442"/>
      <c r="D48" s="442"/>
      <c r="E48" s="443"/>
      <c r="F48" s="455"/>
      <c r="G48" s="455"/>
      <c r="H48" s="453" t="s">
        <v>474</v>
      </c>
    </row>
    <row r="49" spans="2:8" ht="9.9499999999999993" customHeight="1">
      <c r="B49" s="444"/>
      <c r="C49" s="445"/>
      <c r="D49" s="445"/>
      <c r="E49" s="446"/>
      <c r="F49" s="455"/>
      <c r="G49" s="455"/>
      <c r="H49" s="453"/>
    </row>
    <row r="50" spans="2:8" ht="9.9499999999999993" customHeight="1">
      <c r="B50" s="441" t="s">
        <v>177</v>
      </c>
      <c r="C50" s="442"/>
      <c r="D50" s="442"/>
      <c r="E50" s="443"/>
      <c r="F50" s="454" t="e">
        <f>ROUNDUP(F46/F48,0)</f>
        <v>#DIV/0!</v>
      </c>
      <c r="G50" s="454" t="e">
        <f>ROUNDUP(G46/G48,0)</f>
        <v>#DIV/0!</v>
      </c>
      <c r="H50" s="454"/>
    </row>
    <row r="51" spans="2:8" ht="9.9499999999999993" customHeight="1">
      <c r="B51" s="444"/>
      <c r="C51" s="445"/>
      <c r="D51" s="445"/>
      <c r="E51" s="446"/>
      <c r="F51" s="454"/>
      <c r="G51" s="454"/>
      <c r="H51" s="454"/>
    </row>
    <row r="52" spans="2:8" ht="9.9499999999999993" customHeight="1">
      <c r="B52" s="441" t="s">
        <v>67</v>
      </c>
      <c r="C52" s="442"/>
      <c r="D52" s="442"/>
      <c r="E52" s="443"/>
      <c r="F52" s="449"/>
      <c r="G52" s="450" t="e">
        <f>ROUND((G50-F50)/F50,4)</f>
        <v>#DIV/0!</v>
      </c>
      <c r="H52" s="452"/>
    </row>
    <row r="53" spans="2:8" ht="17.25" customHeight="1">
      <c r="B53" s="444"/>
      <c r="C53" s="445"/>
      <c r="D53" s="445"/>
      <c r="E53" s="446"/>
      <c r="F53" s="449"/>
      <c r="G53" s="451"/>
      <c r="H53" s="452"/>
    </row>
    <row r="54" spans="2:8" ht="6" customHeight="1"/>
    <row r="55" spans="2:8" ht="6" customHeight="1"/>
  </sheetData>
  <mergeCells count="57">
    <mergeCell ref="B2:H4"/>
    <mergeCell ref="B5:H8"/>
    <mergeCell ref="B10:H14"/>
    <mergeCell ref="B28:E29"/>
    <mergeCell ref="F28:F29"/>
    <mergeCell ref="G28:G29"/>
    <mergeCell ref="H28:H29"/>
    <mergeCell ref="C32:E33"/>
    <mergeCell ref="F32:F33"/>
    <mergeCell ref="G32:G33"/>
    <mergeCell ref="H32:H33"/>
    <mergeCell ref="B27:E27"/>
    <mergeCell ref="B30:B45"/>
    <mergeCell ref="C30:E31"/>
    <mergeCell ref="F30:F31"/>
    <mergeCell ref="G30:G31"/>
    <mergeCell ref="H30:H31"/>
    <mergeCell ref="F38:F39"/>
    <mergeCell ref="G38:G39"/>
    <mergeCell ref="H38:H39"/>
    <mergeCell ref="C40:E41"/>
    <mergeCell ref="F40:F41"/>
    <mergeCell ref="G40:G41"/>
    <mergeCell ref="C42:E43"/>
    <mergeCell ref="F42:F43"/>
    <mergeCell ref="G42:G43"/>
    <mergeCell ref="H42:H43"/>
    <mergeCell ref="C38:E39"/>
    <mergeCell ref="H40:H41"/>
    <mergeCell ref="H34:H35"/>
    <mergeCell ref="C36:E37"/>
    <mergeCell ref="F36:F37"/>
    <mergeCell ref="G36:G37"/>
    <mergeCell ref="H36:H37"/>
    <mergeCell ref="C34:E35"/>
    <mergeCell ref="F34:F35"/>
    <mergeCell ref="G34:G35"/>
    <mergeCell ref="B52:E53"/>
    <mergeCell ref="F52:F53"/>
    <mergeCell ref="G52:G53"/>
    <mergeCell ref="H52:H53"/>
    <mergeCell ref="H48:H49"/>
    <mergeCell ref="B50:E51"/>
    <mergeCell ref="F50:F51"/>
    <mergeCell ref="G50:G51"/>
    <mergeCell ref="H50:H51"/>
    <mergeCell ref="B48:E49"/>
    <mergeCell ref="F48:F49"/>
    <mergeCell ref="G48:G49"/>
    <mergeCell ref="C44:E45"/>
    <mergeCell ref="F44:F45"/>
    <mergeCell ref="G44:G45"/>
    <mergeCell ref="H44:H45"/>
    <mergeCell ref="B46:E47"/>
    <mergeCell ref="F46:F47"/>
    <mergeCell ref="G46:G47"/>
    <mergeCell ref="H46:H47"/>
  </mergeCells>
  <phoneticPr fontId="3"/>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3074" r:id="rId5"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3075" r:id="rId6" name="チェック 3">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314325</xdr:colOff>
                    <xdr:row>21</xdr:row>
                    <xdr:rowOff>0</xdr:rowOff>
                  </from>
                  <to>
                    <xdr:col>1</xdr:col>
                    <xdr:colOff>619125</xdr:colOff>
                    <xdr:row>22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B3144-D231-4EDA-80E8-3C8B06FF8DF6}">
  <sheetPr>
    <tabColor rgb="FFFFC000"/>
  </sheetPr>
  <dimension ref="B1:K55"/>
  <sheetViews>
    <sheetView view="pageBreakPreview" zoomScale="85" zoomScaleNormal="100" zoomScaleSheetLayoutView="85" workbookViewId="0">
      <selection activeCell="S10" sqref="S10:S14"/>
    </sheetView>
  </sheetViews>
  <sheetFormatPr defaultColWidth="9" defaultRowHeight="15"/>
  <cols>
    <col min="1" max="1" width="2.125" style="116" customWidth="1"/>
    <col min="2" max="4" width="10.625" style="116" customWidth="1"/>
    <col min="5" max="5" width="12.25" style="116" customWidth="1"/>
    <col min="6" max="7" width="13.625" style="116" customWidth="1"/>
    <col min="8" max="8" width="10.625" style="116" customWidth="1"/>
    <col min="9" max="9" width="2.125" style="116" customWidth="1"/>
    <col min="10" max="10" width="9" style="116" customWidth="1"/>
    <col min="11" max="16384" width="9" style="116"/>
  </cols>
  <sheetData>
    <row r="1" spans="2:8" ht="15.75">
      <c r="B1" s="77" t="s">
        <v>346</v>
      </c>
      <c r="H1" s="92" t="s">
        <v>361</v>
      </c>
    </row>
    <row r="2" spans="2:8">
      <c r="B2" s="459" t="s">
        <v>336</v>
      </c>
      <c r="C2" s="459"/>
      <c r="D2" s="459"/>
      <c r="E2" s="459"/>
      <c r="F2" s="459"/>
      <c r="G2" s="459"/>
      <c r="H2" s="459"/>
    </row>
    <row r="3" spans="2:8">
      <c r="B3" s="459"/>
      <c r="C3" s="459"/>
      <c r="D3" s="459"/>
      <c r="E3" s="459"/>
      <c r="F3" s="459"/>
      <c r="G3" s="459"/>
      <c r="H3" s="459"/>
    </row>
    <row r="4" spans="2:8">
      <c r="B4" s="459"/>
      <c r="C4" s="459"/>
      <c r="D4" s="459"/>
      <c r="E4" s="459"/>
      <c r="F4" s="459"/>
      <c r="G4" s="459"/>
      <c r="H4" s="459"/>
    </row>
    <row r="5" spans="2:8" ht="18.75" customHeight="1">
      <c r="B5" s="460" t="s">
        <v>516</v>
      </c>
      <c r="C5" s="461"/>
      <c r="D5" s="461"/>
      <c r="E5" s="461"/>
      <c r="F5" s="461"/>
      <c r="G5" s="461"/>
      <c r="H5" s="462"/>
    </row>
    <row r="6" spans="2:8" ht="18.75" customHeight="1">
      <c r="B6" s="463"/>
      <c r="C6" s="464"/>
      <c r="D6" s="464"/>
      <c r="E6" s="464"/>
      <c r="F6" s="464"/>
      <c r="G6" s="464"/>
      <c r="H6" s="465"/>
    </row>
    <row r="7" spans="2:8" ht="18.75" customHeight="1">
      <c r="B7" s="463"/>
      <c r="C7" s="464"/>
      <c r="D7" s="464"/>
      <c r="E7" s="464"/>
      <c r="F7" s="464"/>
      <c r="G7" s="464"/>
      <c r="H7" s="465"/>
    </row>
    <row r="8" spans="2:8">
      <c r="B8" s="466"/>
      <c r="C8" s="467"/>
      <c r="D8" s="467"/>
      <c r="E8" s="467"/>
      <c r="F8" s="467"/>
      <c r="G8" s="467"/>
      <c r="H8" s="468"/>
    </row>
    <row r="9" spans="2:8">
      <c r="B9" s="116" t="s">
        <v>34</v>
      </c>
    </row>
    <row r="10" spans="2:8">
      <c r="B10" s="469" t="s">
        <v>332</v>
      </c>
      <c r="C10" s="470"/>
      <c r="D10" s="470"/>
      <c r="E10" s="470"/>
      <c r="F10" s="470"/>
      <c r="G10" s="470"/>
      <c r="H10" s="471"/>
    </row>
    <row r="11" spans="2:8">
      <c r="B11" s="472"/>
      <c r="C11" s="473"/>
      <c r="D11" s="473"/>
      <c r="E11" s="473"/>
      <c r="F11" s="473"/>
      <c r="G11" s="473"/>
      <c r="H11" s="474"/>
    </row>
    <row r="12" spans="2:8">
      <c r="B12" s="472"/>
      <c r="C12" s="473"/>
      <c r="D12" s="473"/>
      <c r="E12" s="473"/>
      <c r="F12" s="473"/>
      <c r="G12" s="473"/>
      <c r="H12" s="474"/>
    </row>
    <row r="13" spans="2:8">
      <c r="B13" s="472"/>
      <c r="C13" s="473"/>
      <c r="D13" s="473"/>
      <c r="E13" s="473"/>
      <c r="F13" s="473"/>
      <c r="G13" s="473"/>
      <c r="H13" s="474"/>
    </row>
    <row r="14" spans="2:8">
      <c r="B14" s="475"/>
      <c r="C14" s="476"/>
      <c r="D14" s="476"/>
      <c r="E14" s="476"/>
      <c r="F14" s="476"/>
      <c r="G14" s="476"/>
      <c r="H14" s="477"/>
    </row>
    <row r="15" spans="2:8" ht="15" customHeight="1"/>
    <row r="16" spans="2:8" ht="18" customHeight="1">
      <c r="E16" s="117" t="s">
        <v>342</v>
      </c>
      <c r="F16" s="117"/>
      <c r="G16" s="117"/>
      <c r="H16" s="117"/>
    </row>
    <row r="17" spans="2:11" ht="18" customHeight="1">
      <c r="E17" s="117" t="s">
        <v>188</v>
      </c>
      <c r="F17" s="117"/>
      <c r="G17" s="117"/>
      <c r="H17" s="117"/>
    </row>
    <row r="18" spans="2:11" ht="18" customHeight="1">
      <c r="E18" s="117" t="s">
        <v>21</v>
      </c>
      <c r="F18" s="117"/>
      <c r="G18" s="117"/>
      <c r="H18" s="117"/>
    </row>
    <row r="19" spans="2:11" ht="18" customHeight="1">
      <c r="E19" s="117" t="s">
        <v>343</v>
      </c>
      <c r="F19" s="117"/>
      <c r="G19" s="117"/>
      <c r="H19" s="117"/>
    </row>
    <row r="20" spans="2:11" ht="15" customHeight="1"/>
    <row r="21" spans="2:11">
      <c r="B21" s="116" t="s">
        <v>79</v>
      </c>
    </row>
    <row r="22" spans="2:11" ht="18" customHeight="1">
      <c r="C22" s="160" t="s">
        <v>473</v>
      </c>
    </row>
    <row r="23" spans="2:11" ht="18" customHeight="1">
      <c r="C23" s="117" t="s">
        <v>338</v>
      </c>
    </row>
    <row r="24" spans="2:11" ht="18" customHeight="1">
      <c r="C24" s="117" t="s">
        <v>328</v>
      </c>
    </row>
    <row r="25" spans="2:11" ht="18" customHeight="1">
      <c r="C25" s="117" t="s">
        <v>340</v>
      </c>
      <c r="K25" s="117"/>
    </row>
    <row r="26" spans="2:11">
      <c r="H26" s="118" t="s">
        <v>142</v>
      </c>
    </row>
    <row r="27" spans="2:11" ht="30.75" thickBot="1">
      <c r="B27" s="457"/>
      <c r="C27" s="457"/>
      <c r="D27" s="457"/>
      <c r="E27" s="457"/>
      <c r="F27" s="173" t="s">
        <v>508</v>
      </c>
      <c r="G27" s="173" t="s">
        <v>509</v>
      </c>
      <c r="H27" s="119" t="s">
        <v>295</v>
      </c>
    </row>
    <row r="28" spans="2:11" ht="15.95" customHeight="1" thickTop="1" thickBot="1">
      <c r="B28" s="478" t="s">
        <v>298</v>
      </c>
      <c r="C28" s="478"/>
      <c r="D28" s="478"/>
      <c r="E28" s="478"/>
      <c r="F28" s="479">
        <v>214685000</v>
      </c>
      <c r="G28" s="479">
        <v>202131000</v>
      </c>
      <c r="H28" s="480" t="s">
        <v>151</v>
      </c>
    </row>
    <row r="29" spans="2:11" ht="15.95" customHeight="1" thickTop="1">
      <c r="B29" s="458"/>
      <c r="C29" s="458"/>
      <c r="D29" s="458"/>
      <c r="E29" s="458"/>
      <c r="F29" s="439"/>
      <c r="G29" s="439"/>
      <c r="H29" s="481"/>
    </row>
    <row r="30" spans="2:11" ht="15.95" customHeight="1">
      <c r="B30" s="458" t="s">
        <v>284</v>
      </c>
      <c r="C30" s="438" t="s">
        <v>415</v>
      </c>
      <c r="D30" s="438"/>
      <c r="E30" s="438"/>
      <c r="F30" s="439"/>
      <c r="G30" s="439"/>
      <c r="H30" s="456" t="s">
        <v>344</v>
      </c>
    </row>
    <row r="31" spans="2:11" ht="15.95" customHeight="1">
      <c r="B31" s="458"/>
      <c r="C31" s="438"/>
      <c r="D31" s="438"/>
      <c r="E31" s="438"/>
      <c r="F31" s="439"/>
      <c r="G31" s="439"/>
      <c r="H31" s="456"/>
    </row>
    <row r="32" spans="2:11" ht="15.95" customHeight="1">
      <c r="B32" s="458"/>
      <c r="C32" s="438" t="s">
        <v>416</v>
      </c>
      <c r="D32" s="438"/>
      <c r="E32" s="438"/>
      <c r="F32" s="439"/>
      <c r="G32" s="439"/>
      <c r="H32" s="456" t="s">
        <v>344</v>
      </c>
    </row>
    <row r="33" spans="2:8" ht="15.95" customHeight="1">
      <c r="B33" s="458"/>
      <c r="C33" s="438"/>
      <c r="D33" s="438"/>
      <c r="E33" s="438"/>
      <c r="F33" s="439"/>
      <c r="G33" s="439"/>
      <c r="H33" s="456"/>
    </row>
    <row r="34" spans="2:8" ht="15.95" customHeight="1">
      <c r="B34" s="458"/>
      <c r="C34" s="438" t="s">
        <v>417</v>
      </c>
      <c r="D34" s="438"/>
      <c r="E34" s="438"/>
      <c r="F34" s="439"/>
      <c r="G34" s="439"/>
      <c r="H34" s="456" t="s">
        <v>344</v>
      </c>
    </row>
    <row r="35" spans="2:8" ht="15.95" customHeight="1">
      <c r="B35" s="458"/>
      <c r="C35" s="438"/>
      <c r="D35" s="438"/>
      <c r="E35" s="438"/>
      <c r="F35" s="439"/>
      <c r="G35" s="439"/>
      <c r="H35" s="456"/>
    </row>
    <row r="36" spans="2:8" ht="15.95" customHeight="1">
      <c r="B36" s="458"/>
      <c r="C36" s="438" t="s">
        <v>418</v>
      </c>
      <c r="D36" s="438"/>
      <c r="E36" s="438"/>
      <c r="F36" s="439"/>
      <c r="G36" s="439"/>
      <c r="H36" s="456" t="s">
        <v>421</v>
      </c>
    </row>
    <row r="37" spans="2:8" ht="15.95" customHeight="1">
      <c r="B37" s="458"/>
      <c r="C37" s="438"/>
      <c r="D37" s="438"/>
      <c r="E37" s="438"/>
      <c r="F37" s="439"/>
      <c r="G37" s="439"/>
      <c r="H37" s="456"/>
    </row>
    <row r="38" spans="2:8" ht="15.95" customHeight="1">
      <c r="B38" s="458"/>
      <c r="C38" s="438" t="s">
        <v>419</v>
      </c>
      <c r="D38" s="438"/>
      <c r="E38" s="438"/>
      <c r="F38" s="439"/>
      <c r="G38" s="439"/>
      <c r="H38" s="456" t="s">
        <v>344</v>
      </c>
    </row>
    <row r="39" spans="2:8" ht="15.95" customHeight="1">
      <c r="B39" s="458"/>
      <c r="C39" s="438"/>
      <c r="D39" s="438"/>
      <c r="E39" s="438"/>
      <c r="F39" s="439"/>
      <c r="G39" s="439"/>
      <c r="H39" s="456"/>
    </row>
    <row r="40" spans="2:8" ht="15.95" customHeight="1">
      <c r="B40" s="458"/>
      <c r="C40" s="438" t="s">
        <v>341</v>
      </c>
      <c r="D40" s="438"/>
      <c r="E40" s="438"/>
      <c r="F40" s="439">
        <v>50000000</v>
      </c>
      <c r="G40" s="439">
        <v>40000000</v>
      </c>
      <c r="H40" s="456" t="s">
        <v>345</v>
      </c>
    </row>
    <row r="41" spans="2:8" ht="15.95" customHeight="1">
      <c r="B41" s="458"/>
      <c r="C41" s="438"/>
      <c r="D41" s="438"/>
      <c r="E41" s="438"/>
      <c r="F41" s="439"/>
      <c r="G41" s="439"/>
      <c r="H41" s="456"/>
    </row>
    <row r="42" spans="2:8" ht="15.95" customHeight="1">
      <c r="B42" s="458"/>
      <c r="C42" s="438" t="s">
        <v>420</v>
      </c>
      <c r="D42" s="438"/>
      <c r="E42" s="438"/>
      <c r="F42" s="439"/>
      <c r="G42" s="439"/>
      <c r="H42" s="456" t="s">
        <v>170</v>
      </c>
    </row>
    <row r="43" spans="2:8" ht="15.95" customHeight="1">
      <c r="B43" s="458"/>
      <c r="C43" s="438"/>
      <c r="D43" s="438"/>
      <c r="E43" s="438"/>
      <c r="F43" s="439"/>
      <c r="G43" s="439"/>
      <c r="H43" s="456"/>
    </row>
    <row r="44" spans="2:8" ht="15.95" customHeight="1">
      <c r="B44" s="458"/>
      <c r="C44" s="437" t="s">
        <v>452</v>
      </c>
      <c r="D44" s="438"/>
      <c r="E44" s="438"/>
      <c r="F44" s="439"/>
      <c r="G44" s="439"/>
      <c r="H44" s="440" t="s">
        <v>453</v>
      </c>
    </row>
    <row r="45" spans="2:8" ht="15.95" customHeight="1">
      <c r="B45" s="458"/>
      <c r="C45" s="438"/>
      <c r="D45" s="438"/>
      <c r="E45" s="438"/>
      <c r="F45" s="439"/>
      <c r="G45" s="439"/>
      <c r="H45" s="440"/>
    </row>
    <row r="46" spans="2:8" ht="9.9499999999999993" customHeight="1">
      <c r="B46" s="441" t="s">
        <v>310</v>
      </c>
      <c r="C46" s="442"/>
      <c r="D46" s="442"/>
      <c r="E46" s="443"/>
      <c r="F46" s="447">
        <f>F28-F30-F32-F34-F36-F38-F40-F42-F44</f>
        <v>164685000</v>
      </c>
      <c r="G46" s="447">
        <f>G28-G30-G32-G34-G36-G38-G40-G42-G44</f>
        <v>162131000</v>
      </c>
      <c r="H46" s="448"/>
    </row>
    <row r="47" spans="2:8" ht="9.9499999999999993" customHeight="1">
      <c r="B47" s="444"/>
      <c r="C47" s="445"/>
      <c r="D47" s="445"/>
      <c r="E47" s="446"/>
      <c r="F47" s="447"/>
      <c r="G47" s="447"/>
      <c r="H47" s="448"/>
    </row>
    <row r="48" spans="2:8" ht="9.9499999999999993" customHeight="1">
      <c r="B48" s="441" t="s">
        <v>337</v>
      </c>
      <c r="C48" s="442"/>
      <c r="D48" s="442"/>
      <c r="E48" s="443"/>
      <c r="F48" s="455">
        <v>31</v>
      </c>
      <c r="G48" s="455">
        <v>30</v>
      </c>
      <c r="H48" s="453" t="s">
        <v>474</v>
      </c>
    </row>
    <row r="49" spans="2:8" ht="9.9499999999999993" customHeight="1">
      <c r="B49" s="444"/>
      <c r="C49" s="445"/>
      <c r="D49" s="445"/>
      <c r="E49" s="446"/>
      <c r="F49" s="455"/>
      <c r="G49" s="455"/>
      <c r="H49" s="453"/>
    </row>
    <row r="50" spans="2:8" ht="9.9499999999999993" customHeight="1">
      <c r="B50" s="441" t="s">
        <v>177</v>
      </c>
      <c r="C50" s="442"/>
      <c r="D50" s="442"/>
      <c r="E50" s="443"/>
      <c r="F50" s="454">
        <f>ROUNDUP(F46/F48,0)</f>
        <v>5312420</v>
      </c>
      <c r="G50" s="454">
        <f>ROUNDUP(G46/G48,0)</f>
        <v>5404367</v>
      </c>
      <c r="H50" s="454"/>
    </row>
    <row r="51" spans="2:8" ht="9.9499999999999993" customHeight="1" thickBot="1">
      <c r="B51" s="444"/>
      <c r="C51" s="445"/>
      <c r="D51" s="445"/>
      <c r="E51" s="446"/>
      <c r="F51" s="454"/>
      <c r="G51" s="454"/>
      <c r="H51" s="454"/>
    </row>
    <row r="52" spans="2:8" ht="9.9499999999999993" customHeight="1">
      <c r="B52" s="441" t="s">
        <v>67</v>
      </c>
      <c r="C52" s="442"/>
      <c r="D52" s="442"/>
      <c r="E52" s="443"/>
      <c r="F52" s="449"/>
      <c r="G52" s="450">
        <f>ROUND((G50-F50)/F50,4)</f>
        <v>1.7299999999999999E-2</v>
      </c>
      <c r="H52" s="452"/>
    </row>
    <row r="53" spans="2:8" ht="17.25" customHeight="1" thickBot="1">
      <c r="B53" s="444"/>
      <c r="C53" s="445"/>
      <c r="D53" s="445"/>
      <c r="E53" s="446"/>
      <c r="F53" s="449"/>
      <c r="G53" s="451"/>
      <c r="H53" s="452"/>
    </row>
    <row r="54" spans="2:8" ht="6" customHeight="1"/>
    <row r="55" spans="2:8" ht="6" customHeight="1"/>
  </sheetData>
  <mergeCells count="57">
    <mergeCell ref="H32:H33"/>
    <mergeCell ref="C34:E35"/>
    <mergeCell ref="B2:H4"/>
    <mergeCell ref="B5:H8"/>
    <mergeCell ref="B10:H14"/>
    <mergeCell ref="B27:E27"/>
    <mergeCell ref="B28:E29"/>
    <mergeCell ref="F28:F29"/>
    <mergeCell ref="G28:G29"/>
    <mergeCell ref="H28:H29"/>
    <mergeCell ref="F34:F35"/>
    <mergeCell ref="G34:G35"/>
    <mergeCell ref="H34:H35"/>
    <mergeCell ref="B30:B45"/>
    <mergeCell ref="C44:E45"/>
    <mergeCell ref="G42:G43"/>
    <mergeCell ref="H42:H43"/>
    <mergeCell ref="C36:E37"/>
    <mergeCell ref="F36:F37"/>
    <mergeCell ref="G36:G37"/>
    <mergeCell ref="H36:H37"/>
    <mergeCell ref="C38:E39"/>
    <mergeCell ref="F38:F39"/>
    <mergeCell ref="G38:G39"/>
    <mergeCell ref="H38:H39"/>
    <mergeCell ref="F44:F45"/>
    <mergeCell ref="G44:G45"/>
    <mergeCell ref="H44:H45"/>
    <mergeCell ref="C30:E31"/>
    <mergeCell ref="F30:F31"/>
    <mergeCell ref="G30:G31"/>
    <mergeCell ref="H30:H31"/>
    <mergeCell ref="C32:E33"/>
    <mergeCell ref="F32:F33"/>
    <mergeCell ref="G32:G33"/>
    <mergeCell ref="C40:E41"/>
    <mergeCell ref="F40:F41"/>
    <mergeCell ref="G40:G41"/>
    <mergeCell ref="H40:H41"/>
    <mergeCell ref="C42:E43"/>
    <mergeCell ref="F42:F43"/>
    <mergeCell ref="B46:E47"/>
    <mergeCell ref="F46:F47"/>
    <mergeCell ref="G46:G47"/>
    <mergeCell ref="H46:H47"/>
    <mergeCell ref="B48:E49"/>
    <mergeCell ref="F48:F49"/>
    <mergeCell ref="G48:G49"/>
    <mergeCell ref="H48:H49"/>
    <mergeCell ref="B50:E51"/>
    <mergeCell ref="F50:F51"/>
    <mergeCell ref="G50:G51"/>
    <mergeCell ref="H50:H51"/>
    <mergeCell ref="B52:E53"/>
    <mergeCell ref="F52:F53"/>
    <mergeCell ref="G52:G53"/>
    <mergeCell ref="H52:H53"/>
  </mergeCells>
  <phoneticPr fontId="52"/>
  <pageMargins left="0.51181102362204722" right="0.51181102362204722" top="0.35433070866141736"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1">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1506" r:id="rId5" name="チェック 2">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1507" r:id="rId6" name="チェック 3">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1</xdr:col>
                    <xdr:colOff>314325</xdr:colOff>
                    <xdr:row>21</xdr:row>
                    <xdr:rowOff>0</xdr:rowOff>
                  </from>
                  <to>
                    <xdr:col>1</xdr:col>
                    <xdr:colOff>619125</xdr:colOff>
                    <xdr:row>22</xdr:row>
                    <xdr:rowOff>57150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xdr:col>
                    <xdr:colOff>314325</xdr:colOff>
                    <xdr:row>22</xdr:row>
                    <xdr:rowOff>0</xdr:rowOff>
                  </from>
                  <to>
                    <xdr:col>1</xdr:col>
                    <xdr:colOff>619125</xdr:colOff>
                    <xdr:row>23</xdr:row>
                    <xdr:rowOff>19050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xdr:col>
                    <xdr:colOff>314325</xdr:colOff>
                    <xdr:row>23</xdr:row>
                    <xdr:rowOff>0</xdr:rowOff>
                  </from>
                  <to>
                    <xdr:col>1</xdr:col>
                    <xdr:colOff>619125</xdr:colOff>
                    <xdr:row>24</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xdr:col>
                    <xdr:colOff>314325</xdr:colOff>
                    <xdr:row>24</xdr:row>
                    <xdr:rowOff>0</xdr:rowOff>
                  </from>
                  <to>
                    <xdr:col>1</xdr:col>
                    <xdr:colOff>619125</xdr:colOff>
                    <xdr:row>25</xdr:row>
                    <xdr:rowOff>19050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1</xdr:col>
                    <xdr:colOff>314325</xdr:colOff>
                    <xdr:row>21</xdr:row>
                    <xdr:rowOff>0</xdr:rowOff>
                  </from>
                  <to>
                    <xdr:col>1</xdr:col>
                    <xdr:colOff>619125</xdr:colOff>
                    <xdr:row>22</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46"/>
  <sheetViews>
    <sheetView view="pageBreakPreview" zoomScale="85" zoomScaleNormal="85"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161" t="s">
        <v>377</v>
      </c>
    </row>
    <row r="2" spans="1:3" ht="9.9499999999999993" customHeight="1">
      <c r="A2" s="162"/>
    </row>
    <row r="3" spans="1:3" ht="25.5">
      <c r="A3" s="163" t="s">
        <v>449</v>
      </c>
    </row>
    <row r="4" spans="1:3" ht="9.9499999999999993" customHeight="1"/>
    <row r="5" spans="1:3" ht="19.5">
      <c r="A5" s="102" t="s">
        <v>309</v>
      </c>
      <c r="B5" s="111"/>
    </row>
    <row r="6" spans="1:3">
      <c r="A6" s="103" t="s">
        <v>378</v>
      </c>
      <c r="B6" s="111"/>
    </row>
    <row r="7" spans="1:3" ht="9.9499999999999993" customHeight="1"/>
    <row r="8" spans="1:3" ht="20.100000000000001" customHeight="1"/>
    <row r="9" spans="1:3" s="101" customFormat="1" ht="20.100000000000001" customHeight="1">
      <c r="A9" s="104" t="s">
        <v>380</v>
      </c>
      <c r="B9" s="104" t="s">
        <v>195</v>
      </c>
      <c r="C9" s="104" t="s">
        <v>379</v>
      </c>
    </row>
    <row r="10" spans="1:3">
      <c r="A10" s="105"/>
      <c r="B10" s="482"/>
      <c r="C10" s="483"/>
    </row>
    <row r="11" spans="1:3" ht="285" customHeight="1">
      <c r="A11" s="106"/>
      <c r="B11" s="482"/>
      <c r="C11" s="483"/>
    </row>
    <row r="12" spans="1:3">
      <c r="A12" s="105"/>
      <c r="B12" s="482"/>
      <c r="C12" s="483"/>
    </row>
    <row r="13" spans="1:3" ht="285" customHeight="1">
      <c r="A13" s="106"/>
      <c r="B13" s="482"/>
      <c r="C13" s="483"/>
    </row>
    <row r="14" spans="1:3" ht="19.5">
      <c r="A14" s="107" t="s">
        <v>150</v>
      </c>
      <c r="B14" s="109" t="s">
        <v>388</v>
      </c>
    </row>
    <row r="15" spans="1:3" ht="19.5">
      <c r="A15" s="107" t="s">
        <v>384</v>
      </c>
      <c r="B15" s="109" t="s">
        <v>194</v>
      </c>
    </row>
    <row r="16" spans="1:3">
      <c r="A16" s="161" t="s">
        <v>385</v>
      </c>
    </row>
    <row r="17" spans="1:3" ht="9.9499999999999993" customHeight="1">
      <c r="A17" s="162"/>
    </row>
    <row r="18" spans="1:3" ht="25.5">
      <c r="A18" s="163" t="s">
        <v>450</v>
      </c>
    </row>
    <row r="19" spans="1:3" ht="9.9499999999999993" customHeight="1"/>
    <row r="20" spans="1:3" ht="19.5">
      <c r="A20" s="102" t="s">
        <v>309</v>
      </c>
      <c r="B20" s="111"/>
      <c r="C20" s="109"/>
    </row>
    <row r="21" spans="1:3" ht="19.5">
      <c r="A21" s="103" t="s">
        <v>378</v>
      </c>
      <c r="B21" s="111"/>
      <c r="C21" s="109"/>
    </row>
    <row r="22" spans="1:3" ht="9.9499999999999993" customHeight="1">
      <c r="A22" s="109"/>
      <c r="B22" s="109"/>
      <c r="C22" s="109"/>
    </row>
    <row r="23" spans="1:3" ht="20.100000000000001" customHeight="1">
      <c r="A23" s="108" t="s">
        <v>191</v>
      </c>
      <c r="B23" s="484"/>
      <c r="C23" s="485"/>
    </row>
    <row r="24" spans="1:3" s="101" customFormat="1" ht="20.100000000000001" customHeight="1">
      <c r="A24" s="110" t="s">
        <v>380</v>
      </c>
      <c r="B24" s="110" t="s">
        <v>195</v>
      </c>
      <c r="C24" s="110" t="s">
        <v>379</v>
      </c>
    </row>
    <row r="25" spans="1:3">
      <c r="A25" s="105"/>
      <c r="B25" s="482"/>
      <c r="C25" s="483"/>
    </row>
    <row r="26" spans="1:3" ht="285" customHeight="1">
      <c r="A26" s="106"/>
      <c r="B26" s="482"/>
      <c r="C26" s="483"/>
    </row>
    <row r="27" spans="1:3">
      <c r="A27" s="105"/>
      <c r="B27" s="482"/>
      <c r="C27" s="483"/>
    </row>
    <row r="28" spans="1:3" ht="285" customHeight="1">
      <c r="A28" s="106"/>
      <c r="B28" s="482"/>
      <c r="C28" s="483"/>
    </row>
    <row r="29" spans="1:3" ht="19.5">
      <c r="A29" s="107" t="s">
        <v>150</v>
      </c>
      <c r="B29" s="109" t="s">
        <v>388</v>
      </c>
    </row>
    <row r="30" spans="1:3" ht="19.5">
      <c r="A30" s="107" t="s">
        <v>384</v>
      </c>
      <c r="B30" s="109" t="s">
        <v>194</v>
      </c>
    </row>
    <row r="31" spans="1:3">
      <c r="A31" s="161" t="s">
        <v>57</v>
      </c>
    </row>
    <row r="32" spans="1:3" ht="9.9499999999999993" customHeight="1">
      <c r="A32" s="162"/>
    </row>
    <row r="33" spans="1:3" ht="25.5">
      <c r="A33" s="163" t="s">
        <v>451</v>
      </c>
    </row>
    <row r="34" spans="1:3" ht="9.9499999999999993" customHeight="1"/>
    <row r="35" spans="1:3" ht="19.5">
      <c r="A35" s="102" t="s">
        <v>309</v>
      </c>
      <c r="B35" s="111"/>
      <c r="C35" s="109"/>
    </row>
    <row r="36" spans="1:3" ht="19.5">
      <c r="A36" s="103" t="s">
        <v>378</v>
      </c>
      <c r="B36" s="111"/>
      <c r="C36" s="109"/>
    </row>
    <row r="37" spans="1:3" ht="9.9499999999999993" customHeight="1">
      <c r="A37" s="109"/>
      <c r="B37" s="109"/>
      <c r="C37" s="109"/>
    </row>
    <row r="38" spans="1:3" ht="20.100000000000001" customHeight="1">
      <c r="A38" s="109"/>
      <c r="B38" s="109"/>
      <c r="C38" s="109"/>
    </row>
    <row r="39" spans="1:3" s="101" customFormat="1" ht="20.100000000000001" customHeight="1">
      <c r="A39" s="104" t="s">
        <v>380</v>
      </c>
      <c r="B39" s="104" t="s">
        <v>195</v>
      </c>
      <c r="C39" s="104" t="s">
        <v>379</v>
      </c>
    </row>
    <row r="40" spans="1:3">
      <c r="A40" s="105"/>
      <c r="B40" s="482"/>
      <c r="C40" s="483"/>
    </row>
    <row r="41" spans="1:3" ht="279.95" customHeight="1">
      <c r="A41" s="106"/>
      <c r="B41" s="482"/>
      <c r="C41" s="483"/>
    </row>
    <row r="42" spans="1:3">
      <c r="A42" s="105"/>
      <c r="B42" s="482"/>
      <c r="C42" s="483"/>
    </row>
    <row r="43" spans="1:3" ht="279.95" customHeight="1">
      <c r="A43" s="106"/>
      <c r="B43" s="482"/>
      <c r="C43" s="483"/>
    </row>
    <row r="44" spans="1:3" ht="19.5">
      <c r="A44" s="109"/>
      <c r="B44" s="109"/>
      <c r="C44" s="109"/>
    </row>
    <row r="45" spans="1:3" ht="19.5">
      <c r="A45" s="107" t="s">
        <v>150</v>
      </c>
      <c r="B45" s="109" t="s">
        <v>388</v>
      </c>
      <c r="C45" s="109"/>
    </row>
    <row r="46" spans="1:3" ht="19.5">
      <c r="A46" s="107" t="s">
        <v>384</v>
      </c>
      <c r="B46" s="109" t="s">
        <v>194</v>
      </c>
      <c r="C46" s="109"/>
    </row>
  </sheetData>
  <mergeCells count="13">
    <mergeCell ref="B23:C23"/>
    <mergeCell ref="B10:B11"/>
    <mergeCell ref="C10:C11"/>
    <mergeCell ref="B12:B13"/>
    <mergeCell ref="C12:C13"/>
    <mergeCell ref="B42:B43"/>
    <mergeCell ref="C42:C43"/>
    <mergeCell ref="B25:B26"/>
    <mergeCell ref="C25:C26"/>
    <mergeCell ref="B27:B28"/>
    <mergeCell ref="C27:C28"/>
    <mergeCell ref="B40:B41"/>
    <mergeCell ref="C40:C41"/>
  </mergeCells>
  <phoneticPr fontId="3" type="Hiragana"/>
  <pageMargins left="0.50314960629921257" right="0.30629921259842519" top="0.39370078740157477" bottom="0.196850393700787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573E-D5FF-4D39-AF3C-89028C7A719D}">
  <sheetPr>
    <tabColor rgb="FFFFC000"/>
  </sheetPr>
  <dimension ref="A1:C46"/>
  <sheetViews>
    <sheetView view="pageBreakPreview" zoomScale="85" zoomScaleNormal="100" zoomScaleSheetLayoutView="85" workbookViewId="0">
      <selection activeCell="S10" sqref="S10:S14"/>
    </sheetView>
  </sheetViews>
  <sheetFormatPr defaultRowHeight="18.75"/>
  <cols>
    <col min="1" max="1" width="18.625" customWidth="1"/>
    <col min="2" max="2" width="60.625" customWidth="1"/>
    <col min="3" max="3" width="5.625" customWidth="1"/>
  </cols>
  <sheetData>
    <row r="1" spans="1:3">
      <c r="A1" s="161" t="s">
        <v>377</v>
      </c>
    </row>
    <row r="2" spans="1:3" ht="9.9499999999999993" customHeight="1">
      <c r="A2" s="162"/>
    </row>
    <row r="3" spans="1:3" ht="25.5">
      <c r="A3" s="163" t="s">
        <v>449</v>
      </c>
    </row>
    <row r="4" spans="1:3" ht="9.9499999999999993" customHeight="1"/>
    <row r="5" spans="1:3" ht="19.5">
      <c r="A5" s="102" t="s">
        <v>309</v>
      </c>
      <c r="B5" s="111"/>
    </row>
    <row r="6" spans="1:3">
      <c r="A6" s="103" t="s">
        <v>378</v>
      </c>
      <c r="B6" s="111"/>
    </row>
    <row r="7" spans="1:3" ht="9.9499999999999993" customHeight="1"/>
    <row r="8" spans="1:3" ht="20.100000000000001" customHeight="1"/>
    <row r="9" spans="1:3" s="101" customFormat="1" ht="20.100000000000001" customHeight="1">
      <c r="A9" s="144" t="s">
        <v>380</v>
      </c>
      <c r="B9" s="144" t="s">
        <v>195</v>
      </c>
      <c r="C9" s="144" t="s">
        <v>379</v>
      </c>
    </row>
    <row r="10" spans="1:3">
      <c r="A10" s="105" t="s">
        <v>381</v>
      </c>
      <c r="B10" s="482" t="s">
        <v>387</v>
      </c>
      <c r="C10" s="483" t="s">
        <v>390</v>
      </c>
    </row>
    <row r="11" spans="1:3" ht="285" customHeight="1">
      <c r="A11" s="106" t="s">
        <v>351</v>
      </c>
      <c r="B11" s="482"/>
      <c r="C11" s="483"/>
    </row>
    <row r="12" spans="1:3">
      <c r="A12" s="105" t="s">
        <v>382</v>
      </c>
      <c r="B12" s="482" t="s">
        <v>387</v>
      </c>
      <c r="C12" s="483" t="s">
        <v>364</v>
      </c>
    </row>
    <row r="13" spans="1:3" ht="285" customHeight="1">
      <c r="A13" s="106" t="s">
        <v>383</v>
      </c>
      <c r="B13" s="482"/>
      <c r="C13" s="483"/>
    </row>
    <row r="14" spans="1:3" ht="19.5">
      <c r="A14" s="107" t="s">
        <v>150</v>
      </c>
      <c r="B14" s="109" t="s">
        <v>388</v>
      </c>
    </row>
    <row r="15" spans="1:3" ht="19.5">
      <c r="A15" s="107" t="s">
        <v>384</v>
      </c>
      <c r="B15" s="109" t="s">
        <v>194</v>
      </c>
    </row>
    <row r="16" spans="1:3">
      <c r="A16" s="161" t="s">
        <v>385</v>
      </c>
    </row>
    <row r="17" spans="1:3" ht="9.9499999999999993" customHeight="1">
      <c r="A17" s="162"/>
    </row>
    <row r="18" spans="1:3" ht="25.5">
      <c r="A18" s="163" t="s">
        <v>450</v>
      </c>
    </row>
    <row r="19" spans="1:3" ht="9.9499999999999993" customHeight="1"/>
    <row r="20" spans="1:3" ht="19.5">
      <c r="A20" s="102" t="s">
        <v>309</v>
      </c>
      <c r="B20" s="111"/>
      <c r="C20" s="109"/>
    </row>
    <row r="21" spans="1:3" ht="19.5">
      <c r="A21" s="103" t="s">
        <v>378</v>
      </c>
      <c r="B21" s="111"/>
      <c r="C21" s="109"/>
    </row>
    <row r="22" spans="1:3" ht="9.9499999999999993" customHeight="1" thickBot="1">
      <c r="A22" s="109"/>
      <c r="B22" s="109"/>
      <c r="C22" s="109"/>
    </row>
    <row r="23" spans="1:3" ht="20.100000000000001" customHeight="1" thickTop="1" thickBot="1">
      <c r="A23" s="108" t="s">
        <v>191</v>
      </c>
      <c r="B23" s="484" t="s">
        <v>389</v>
      </c>
      <c r="C23" s="485"/>
    </row>
    <row r="24" spans="1:3" s="101" customFormat="1" ht="20.100000000000001" customHeight="1" thickTop="1">
      <c r="A24" s="110" t="s">
        <v>380</v>
      </c>
      <c r="B24" s="110" t="s">
        <v>195</v>
      </c>
      <c r="C24" s="110" t="s">
        <v>379</v>
      </c>
    </row>
    <row r="25" spans="1:3">
      <c r="A25" s="105" t="s">
        <v>381</v>
      </c>
      <c r="B25" s="482" t="s">
        <v>387</v>
      </c>
      <c r="C25" s="483" t="s">
        <v>390</v>
      </c>
    </row>
    <row r="26" spans="1:3" ht="285" customHeight="1">
      <c r="A26" s="106" t="s">
        <v>386</v>
      </c>
      <c r="B26" s="482"/>
      <c r="C26" s="483"/>
    </row>
    <row r="27" spans="1:3">
      <c r="A27" s="105" t="s">
        <v>382</v>
      </c>
      <c r="B27" s="482" t="s">
        <v>387</v>
      </c>
      <c r="C27" s="483" t="s">
        <v>364</v>
      </c>
    </row>
    <row r="28" spans="1:3" ht="285" customHeight="1">
      <c r="A28" s="106" t="s">
        <v>302</v>
      </c>
      <c r="B28" s="482"/>
      <c r="C28" s="483"/>
    </row>
    <row r="29" spans="1:3" ht="19.5">
      <c r="A29" s="107" t="s">
        <v>150</v>
      </c>
      <c r="B29" s="109" t="s">
        <v>388</v>
      </c>
    </row>
    <row r="30" spans="1:3" ht="19.5">
      <c r="A30" s="107" t="s">
        <v>384</v>
      </c>
      <c r="B30" s="109" t="s">
        <v>194</v>
      </c>
    </row>
    <row r="31" spans="1:3">
      <c r="A31" s="161" t="s">
        <v>57</v>
      </c>
    </row>
    <row r="32" spans="1:3" ht="9.9499999999999993" customHeight="1">
      <c r="A32" s="162"/>
    </row>
    <row r="33" spans="1:3" ht="25.5">
      <c r="A33" s="163" t="s">
        <v>451</v>
      </c>
    </row>
    <row r="34" spans="1:3" ht="9.9499999999999993" customHeight="1"/>
    <row r="35" spans="1:3" ht="19.5">
      <c r="A35" s="102" t="s">
        <v>309</v>
      </c>
      <c r="B35" s="111"/>
      <c r="C35" s="109"/>
    </row>
    <row r="36" spans="1:3" ht="19.5">
      <c r="A36" s="103" t="s">
        <v>378</v>
      </c>
      <c r="B36" s="111"/>
      <c r="C36" s="109"/>
    </row>
    <row r="37" spans="1:3" ht="9.9499999999999993" customHeight="1">
      <c r="A37" s="109"/>
      <c r="B37" s="109"/>
      <c r="C37" s="109"/>
    </row>
    <row r="38" spans="1:3" ht="20.100000000000001" customHeight="1">
      <c r="A38" s="109"/>
      <c r="B38" s="109"/>
      <c r="C38" s="109"/>
    </row>
    <row r="39" spans="1:3" s="101" customFormat="1" ht="20.100000000000001" customHeight="1">
      <c r="A39" s="144" t="s">
        <v>380</v>
      </c>
      <c r="B39" s="144" t="s">
        <v>195</v>
      </c>
      <c r="C39" s="144" t="s">
        <v>379</v>
      </c>
    </row>
    <row r="40" spans="1:3">
      <c r="A40" s="105" t="s">
        <v>381</v>
      </c>
      <c r="B40" s="482" t="s">
        <v>387</v>
      </c>
      <c r="C40" s="483" t="s">
        <v>390</v>
      </c>
    </row>
    <row r="41" spans="1:3" ht="279.95" customHeight="1">
      <c r="A41" s="106" t="s">
        <v>307</v>
      </c>
      <c r="B41" s="482"/>
      <c r="C41" s="483"/>
    </row>
    <row r="42" spans="1:3">
      <c r="A42" s="105" t="s">
        <v>382</v>
      </c>
      <c r="B42" s="482" t="s">
        <v>387</v>
      </c>
      <c r="C42" s="483" t="s">
        <v>364</v>
      </c>
    </row>
    <row r="43" spans="1:3" ht="279.95" customHeight="1">
      <c r="A43" s="106" t="s">
        <v>107</v>
      </c>
      <c r="B43" s="482"/>
      <c r="C43" s="483"/>
    </row>
    <row r="44" spans="1:3" ht="19.5">
      <c r="A44" s="109"/>
      <c r="B44" s="109"/>
      <c r="C44" s="109"/>
    </row>
    <row r="45" spans="1:3" ht="19.5">
      <c r="A45" s="107" t="s">
        <v>150</v>
      </c>
      <c r="B45" s="109" t="s">
        <v>388</v>
      </c>
      <c r="C45" s="109"/>
    </row>
    <row r="46" spans="1:3" ht="19.5">
      <c r="A46" s="107" t="s">
        <v>384</v>
      </c>
      <c r="B46" s="109" t="s">
        <v>194</v>
      </c>
      <c r="C46" s="109"/>
    </row>
  </sheetData>
  <mergeCells count="13">
    <mergeCell ref="B27:B28"/>
    <mergeCell ref="C27:C28"/>
    <mergeCell ref="B40:B41"/>
    <mergeCell ref="C40:C41"/>
    <mergeCell ref="B42:B43"/>
    <mergeCell ref="C42:C43"/>
    <mergeCell ref="B25:B26"/>
    <mergeCell ref="C25:C26"/>
    <mergeCell ref="B10:B11"/>
    <mergeCell ref="C10:C11"/>
    <mergeCell ref="B12:B13"/>
    <mergeCell ref="C12:C13"/>
    <mergeCell ref="B23:C23"/>
  </mergeCells>
  <phoneticPr fontId="52"/>
  <pageMargins left="0.50314960629921257" right="0.30629921259842519" top="0.39370078740157477" bottom="0.19685039370078738"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リスト</vt:lpstr>
      <vt:lpstr>確認資料提出ﾁｪｯｸﾘｽﾄ (R8.2.1~)</vt:lpstr>
      <vt:lpstr>自己評価様式 (R8.2.1~) </vt:lpstr>
      <vt:lpstr>自己評価様式 (R8.2.1~)  (作成例)</vt:lpstr>
      <vt:lpstr>別記様式１（改正なし）</vt:lpstr>
      <vt:lpstr>別記様式２（改正なし）</vt:lpstr>
      <vt:lpstr>別記様式２ (作成例＿)</vt:lpstr>
      <vt:lpstr>施工計画様式－１～３（改正なし）</vt:lpstr>
      <vt:lpstr>施工計画様式－１～３ (作成例)</vt:lpstr>
      <vt:lpstr>技術提案様式（改正なし）</vt:lpstr>
      <vt:lpstr>'確認資料提出ﾁｪｯｸﾘｽﾄ (R8.2.1~)'!Print_Area</vt:lpstr>
      <vt:lpstr>'技術提案様式（改正なし）'!Print_Area</vt:lpstr>
      <vt:lpstr>'自己評価様式 (R8.2.1~) '!Print_Area</vt:lpstr>
      <vt:lpstr>'自己評価様式 (R8.2.1~)  (作成例)'!Print_Area</vt:lpstr>
      <vt:lpstr>'別記様式１（改正なし）'!Print_Area</vt:lpstr>
      <vt:lpstr>'別記様式２ (作成例＿)'!Print_Area</vt:lpstr>
      <vt:lpstr>'別記様式２（改正なし）'!Print_Area</vt:lpstr>
      <vt:lpstr>'確認資料提出ﾁｪｯｸﾘｽﾄ (R8.2.1~)'!Print_Titles</vt:lpstr>
      <vt:lpstr>'自己評価様式 (R8.2.1~) '!Print_Titles</vt:lpstr>
      <vt:lpstr>'自己評価様式 (R8.2.1~)  (作成例)'!Print_Titles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加賀谷　直樹</dc:creator>
  <cp:lastModifiedBy>工藤　弘太</cp:lastModifiedBy>
  <cp:lastPrinted>2026-01-20T05:23:58Z</cp:lastPrinted>
  <dcterms:created xsi:type="dcterms:W3CDTF">2022-09-12T04:00:07Z</dcterms:created>
  <dcterms:modified xsi:type="dcterms:W3CDTF">2026-01-20T05:24:43Z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2024-03-14T08:22:42Z</vt:filetime>
  </property>
</Properties>
</file>