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workbookProtection lockStructure="1"/>
  <bookViews>
    <workbookView xWindow="-120" yWindow="-120" windowWidth="29040" windowHeight="15720" tabRatio="845" activeTab="2"/>
  </bookViews>
  <sheets>
    <sheet name="リスト" sheetId="2" r:id="rId1"/>
    <sheet name="確認資料提出ﾁｪｯｸﾘｽﾄ (R8.2.1~)" sheetId="12" r:id="rId2"/>
    <sheet name="自己評価様式 (R8.2.1~) " sheetId="20" r:id="rId3"/>
    <sheet name="自己評価様式 (R8.2.1~)  _(作成例)" sheetId="1" r:id="rId4"/>
    <sheet name="自己評価様式 (R8.2.1~)  (作成例)" sheetId="21" r:id="rId5"/>
    <sheet name="別記様式１（改正なし）" sheetId="4" r:id="rId6"/>
    <sheet name="別記様式２（改正なし）" sheetId="6" r:id="rId7"/>
    <sheet name="別記様式２ (作成例＿)" sheetId="14" r:id="rId8"/>
    <sheet name="施工計画様式－１～３（改正なし）" sheetId="11" r:id="rId9"/>
    <sheet name="施工計画様式－１～３ (作成例)" sheetId="16" r:id="rId10"/>
    <sheet name="技術提案様式（改正なし）" sheetId="9" r:id="rId11"/>
  </sheets>
  <definedNames>
    <definedName name="_xlnm._FilterDatabase" localSheetId="3" hidden="1">'自己評価様式 (R8.2.1~)  _(作成例)'!$B$2:$S$96</definedName>
    <definedName name="_xlnm.Print_Area" localSheetId="3">'自己評価様式 (R8.2.1~)  _(作成例)'!$A$2:$T$102</definedName>
    <definedName name="_xlnm.Print_Titles" localSheetId="3">'自己評価様式 (R8.2.1~)  _(作成例)'!$9:$9</definedName>
    <definedName name="_xlnm.Print_Area" localSheetId="5">'別記様式１（改正なし）'!$A$1:$F$60</definedName>
    <definedName name="_xlnm.Print_Area" localSheetId="6">'別記様式２（改正なし）'!$A$1:$I$54</definedName>
    <definedName name="_xlnm.Print_Area" localSheetId="10">'技術提案様式（改正なし）'!$A$1:$B$13</definedName>
    <definedName name="_xlnm.Print_Area" localSheetId="1">'確認資料提出ﾁｪｯｸﾘｽﾄ (R8.2.1~)'!$A$1:$E$71</definedName>
    <definedName name="_xlnm.Print_Titles" localSheetId="1">'確認資料提出ﾁｪｯｸﾘｽﾄ (R8.2.1~)'!$1:$2</definedName>
    <definedName name="_xlnm.Print_Area" localSheetId="7">'別記様式２ (作成例＿)'!$A$1:$I$54</definedName>
    <definedName name="_xlnm._FilterDatabase" localSheetId="2" hidden="1">'自己評価様式 (R8.2.1~) '!$B$2:$S$96</definedName>
    <definedName name="_xlnm.Print_Area" localSheetId="2">'自己評価様式 (R8.2.1~) '!$A$2:$T$102</definedName>
    <definedName name="_xlnm.Print_Titles" localSheetId="2">'自己評価様式 (R8.2.1~) '!$9:$9</definedName>
    <definedName name="_xlnm._FilterDatabase" localSheetId="4" hidden="1">'自己評価様式 (R8.2.1~)  (作成例)'!$B$2:$S$96</definedName>
    <definedName name="_xlnm.Print_Area" localSheetId="4">'自己評価様式 (R8.2.1~)  (作成例)'!$A$2:$T$102</definedName>
    <definedName name="_xlnm.Print_Titles" localSheetId="4">'自己評価様式 (R8.2.1~)  (作成例)'!$9:$9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加賀谷　直樹</author>
    <author>工藤　弘太</author>
  </authors>
  <commentList>
    <comment ref="K14" authorId="0">
      <text>
        <r>
          <rPr>
            <b/>
            <sz val="11"/>
            <color rgb="FFFF0000"/>
            <rFont val="游ゴシック"/>
          </rPr>
          <t>登録が無い場合は、「登録無し」を入力</t>
        </r>
      </text>
    </comment>
    <comment ref="K16" authorId="0">
      <text>
        <r>
          <rPr>
            <b/>
            <sz val="11"/>
            <color rgb="FFFF0000"/>
            <rFont val="游ゴシック"/>
          </rPr>
          <t>平均点が無い場合は「該当無し」を入力</t>
        </r>
      </text>
    </comment>
    <comment ref="K33" authorId="0">
      <text>
        <r>
          <rPr>
            <b/>
            <sz val="11"/>
            <color rgb="FFFF0000"/>
            <rFont val="游ゴシック"/>
          </rPr>
          <t>登録が無い場合は、「登録無し」を入力</t>
        </r>
      </text>
    </comment>
    <comment ref="K38" authorId="0">
      <text>
        <r>
          <rPr>
            <b/>
            <sz val="11"/>
            <color rgb="FFFF0000"/>
            <rFont val="游ゴシック"/>
          </rPr>
          <t>登録が無い場合は、「登録無し」を入力</t>
        </r>
      </text>
    </comment>
    <comment ref="K43" authorId="0">
      <text>
        <r>
          <rPr>
            <b/>
            <sz val="11"/>
            <color rgb="FFFF0000"/>
            <rFont val="游ゴシック"/>
          </rPr>
          <t>登録が無い場合は、「登録無し」を入力</t>
        </r>
      </text>
    </comment>
    <comment ref="K48" authorId="0">
      <text>
        <r>
          <rPr>
            <b/>
            <sz val="11"/>
            <color rgb="FFFF0000"/>
            <rFont val="游ゴシック"/>
          </rPr>
          <t>登録が無い場合は、「登録無し」を入力</t>
        </r>
      </text>
    </comment>
    <comment ref="K53" authorId="0">
      <text>
        <r>
          <rPr>
            <b/>
            <sz val="11"/>
            <color rgb="FFFF0000"/>
            <rFont val="游ゴシック"/>
          </rPr>
          <t>登録が無い場合は、「登録無し」を入力</t>
        </r>
      </text>
    </comment>
    <comment ref="J57" authorId="0">
      <text>
        <r>
          <rPr>
            <b/>
            <sz val="11"/>
            <color rgb="FFFF0000"/>
            <rFont val="游ゴシック"/>
          </rPr>
          <t>該当が無い場合は、「該当無し」や「ー」を入力</t>
        </r>
      </text>
    </comment>
    <comment ref="K57" authorId="0">
      <text>
        <r>
          <rPr>
            <b/>
            <sz val="11"/>
            <color rgb="FFFF0000"/>
            <rFont val="游ゴシック"/>
          </rPr>
          <t>該当が無い場合は、「該当無し」や「ー」を入力</t>
        </r>
      </text>
    </comment>
    <comment ref="J58" authorId="0">
      <text>
        <r>
          <rPr>
            <b/>
            <sz val="11"/>
            <color rgb="FFFF0000"/>
            <rFont val="游ゴシック"/>
          </rPr>
          <t>該当が無い場合は、「該当無し」や「ー」を入力</t>
        </r>
      </text>
    </comment>
    <comment ref="K58" authorId="0">
      <text>
        <r>
          <rPr>
            <b/>
            <sz val="11"/>
            <color rgb="FFFF0000"/>
            <rFont val="游ゴシック"/>
          </rPr>
          <t>該当が無い場合は、「該当無し」や「ー」を入力</t>
        </r>
      </text>
    </comment>
    <comment ref="K59" authorId="0">
      <text>
        <r>
          <rPr>
            <sz val="11"/>
            <color indexed="10"/>
            <rFont val="游ゴシック"/>
          </rPr>
          <t>該当が無い場合は、「無し」を選択</t>
        </r>
        <r>
          <rPr>
            <sz val="9"/>
            <color indexed="81"/>
            <rFont val="MS P ゴシック"/>
          </rPr>
          <t xml:space="preserve">
</t>
        </r>
      </text>
    </comment>
    <comment ref="K60" authorId="0">
      <text>
        <r>
          <rPr>
            <sz val="11"/>
            <color indexed="10"/>
            <rFont val="游ゴシック"/>
          </rPr>
          <t>該当が無い場合は、「無し」を選択</t>
        </r>
        <r>
          <rPr>
            <sz val="9"/>
            <color indexed="81"/>
            <rFont val="MS P ゴシック"/>
          </rPr>
          <t xml:space="preserve">
</t>
        </r>
      </text>
    </comment>
    <comment ref="I71" authorId="1">
      <text>
        <r>
          <rPr>
            <b/>
            <sz val="11"/>
            <color indexed="10"/>
            <rFont val="游ゴシック"/>
          </rPr>
          <t>支払年はR7で固定であるため、勝手に変更しないこと</t>
        </r>
      </text>
    </comment>
    <comment ref="N72" authorId="1">
      <text>
        <r>
          <rPr>
            <b/>
            <sz val="12"/>
            <color indexed="10"/>
            <rFont val="游ゴシック"/>
          </rPr>
          <t>固定値であるため、
勝手に変更しないこと</t>
        </r>
      </text>
    </comment>
    <comment ref="K86" authorId="0">
      <text>
        <r>
          <rPr>
            <b/>
            <sz val="11"/>
            <color indexed="10"/>
            <rFont val="游ゴシック"/>
          </rPr>
          <t>通知が無い場合は、「通知無し」や「－」を入力</t>
        </r>
      </text>
    </comment>
    <comment ref="K94" authorId="0">
      <text>
        <r>
          <rPr>
            <b/>
            <sz val="11"/>
            <color rgb="FFFF0000"/>
            <rFont val="游ゴシック"/>
          </rPr>
          <t>登録が無い場合は、「登録無し」を入力</t>
        </r>
      </text>
    </comment>
    <comment ref="K96" authorId="0">
      <text>
        <r>
          <rPr>
            <b/>
            <sz val="11"/>
            <color rgb="FFFF0000"/>
            <rFont val="游ゴシック"/>
          </rPr>
          <t>最高点が無い場合は「該当無し」を入力</t>
        </r>
      </text>
    </comment>
  </commentList>
</comments>
</file>

<file path=xl/comments2.xml><?xml version="1.0" encoding="utf-8"?>
<comments xmlns="http://schemas.openxmlformats.org/spreadsheetml/2006/main">
  <authors>
    <author>加賀谷　直樹</author>
    <author>工藤　弘太</author>
  </authors>
  <commentList>
    <comment ref="K14" authorId="0">
      <text>
        <r>
          <rPr>
            <b/>
            <sz val="11"/>
            <color rgb="FFFF0000"/>
            <rFont val="游ゴシック"/>
          </rPr>
          <t>登録が無い場合は、「登録無し」を入力</t>
        </r>
      </text>
    </comment>
    <comment ref="K16" authorId="0">
      <text>
        <r>
          <rPr>
            <b/>
            <sz val="11"/>
            <color rgb="FFFF0000"/>
            <rFont val="游ゴシック"/>
          </rPr>
          <t>平均点が無い場合は「該当無し」を入力</t>
        </r>
      </text>
    </comment>
    <comment ref="K33" authorId="0">
      <text>
        <r>
          <rPr>
            <b/>
            <sz val="11"/>
            <color rgb="FFFF0000"/>
            <rFont val="游ゴシック"/>
          </rPr>
          <t>登録が無い場合は、「登録無し」を入力</t>
        </r>
      </text>
    </comment>
    <comment ref="K38" authorId="0">
      <text>
        <r>
          <rPr>
            <b/>
            <sz val="11"/>
            <color rgb="FFFF0000"/>
            <rFont val="游ゴシック"/>
          </rPr>
          <t>登録が無い場合は、「登録無し」を入力</t>
        </r>
      </text>
    </comment>
    <comment ref="K43" authorId="0">
      <text>
        <r>
          <rPr>
            <b/>
            <sz val="11"/>
            <color rgb="FFFF0000"/>
            <rFont val="游ゴシック"/>
          </rPr>
          <t>登録が無い場合は、「登録無し」を入力</t>
        </r>
      </text>
    </comment>
    <comment ref="K48" authorId="0">
      <text>
        <r>
          <rPr>
            <b/>
            <sz val="11"/>
            <color rgb="FFFF0000"/>
            <rFont val="游ゴシック"/>
          </rPr>
          <t>登録が無い場合は、「登録無し」を入力</t>
        </r>
      </text>
    </comment>
    <comment ref="K53" authorId="0">
      <text>
        <r>
          <rPr>
            <b/>
            <sz val="11"/>
            <color rgb="FFFF0000"/>
            <rFont val="游ゴシック"/>
          </rPr>
          <t>登録が無い場合は、「登録無し」を入力</t>
        </r>
      </text>
    </comment>
    <comment ref="J57" authorId="0">
      <text>
        <r>
          <rPr>
            <b/>
            <sz val="11"/>
            <color rgb="FFFF0000"/>
            <rFont val="游ゴシック"/>
          </rPr>
          <t>該当が無い場合は、「該当無し」や「ー」を入力</t>
        </r>
      </text>
    </comment>
    <comment ref="K57" authorId="0">
      <text>
        <r>
          <rPr>
            <b/>
            <sz val="11"/>
            <color rgb="FFFF0000"/>
            <rFont val="游ゴシック"/>
          </rPr>
          <t>該当が無い場合は、「該当無し」や「ー」を入力</t>
        </r>
      </text>
    </comment>
    <comment ref="J58" authorId="0">
      <text>
        <r>
          <rPr>
            <b/>
            <sz val="11"/>
            <color rgb="FFFF0000"/>
            <rFont val="游ゴシック"/>
          </rPr>
          <t>該当が無い場合は、「該当無し」や「ー」を入力</t>
        </r>
      </text>
    </comment>
    <comment ref="K58" authorId="0">
      <text>
        <r>
          <rPr>
            <b/>
            <sz val="11"/>
            <color rgb="FFFF0000"/>
            <rFont val="游ゴシック"/>
          </rPr>
          <t>該当が無い場合は、「該当無し」や「ー」を入力</t>
        </r>
      </text>
    </comment>
    <comment ref="K59" authorId="0">
      <text>
        <r>
          <rPr>
            <sz val="11"/>
            <color indexed="10"/>
            <rFont val="游ゴシック"/>
          </rPr>
          <t>該当が無い場合は、「無し」を選択</t>
        </r>
        <r>
          <rPr>
            <sz val="9"/>
            <color indexed="81"/>
            <rFont val="MS P ゴシック"/>
          </rPr>
          <t xml:space="preserve">
</t>
        </r>
      </text>
    </comment>
    <comment ref="K60" authorId="0">
      <text>
        <r>
          <rPr>
            <sz val="11"/>
            <color indexed="10"/>
            <rFont val="游ゴシック"/>
          </rPr>
          <t>該当が無い場合は、「無し」を選択</t>
        </r>
        <r>
          <rPr>
            <sz val="9"/>
            <color indexed="81"/>
            <rFont val="MS P ゴシック"/>
          </rPr>
          <t xml:space="preserve">
</t>
        </r>
      </text>
    </comment>
    <comment ref="I71" authorId="1">
      <text>
        <r>
          <rPr>
            <b/>
            <sz val="11"/>
            <color indexed="10"/>
            <rFont val="游ゴシック"/>
          </rPr>
          <t>支払年はR7で固定であるため、勝手に変更しないこと</t>
        </r>
      </text>
    </comment>
    <comment ref="N72" authorId="1">
      <text>
        <r>
          <rPr>
            <b/>
            <sz val="12"/>
            <color indexed="10"/>
            <rFont val="游ゴシック"/>
          </rPr>
          <t>固定値であるため、
勝手に変更しないこと</t>
        </r>
      </text>
    </comment>
    <comment ref="K86" authorId="0">
      <text>
        <r>
          <rPr>
            <b/>
            <sz val="11"/>
            <color indexed="10"/>
            <rFont val="游ゴシック"/>
          </rPr>
          <t>通知が無い場合は、「通知無し」や「－」を入力</t>
        </r>
      </text>
    </comment>
    <comment ref="K94" authorId="0">
      <text>
        <r>
          <rPr>
            <b/>
            <sz val="11"/>
            <color rgb="FFFF0000"/>
            <rFont val="游ゴシック"/>
          </rPr>
          <t>登録が無い場合は、「登録無し」を入力</t>
        </r>
      </text>
    </comment>
    <comment ref="K96" authorId="0">
      <text>
        <r>
          <rPr>
            <b/>
            <sz val="11"/>
            <color rgb="FFFF0000"/>
            <rFont val="游ゴシック"/>
          </rPr>
          <t>最高点が無い場合は「該当無し」を入力</t>
        </r>
      </text>
    </comment>
  </commentList>
</comments>
</file>

<file path=xl/comments3.xml><?xml version="1.0" encoding="utf-8"?>
<comments xmlns="http://schemas.openxmlformats.org/spreadsheetml/2006/main">
  <authors>
    <author>加賀谷　直樹</author>
    <author>工藤　弘太</author>
  </authors>
  <commentList>
    <comment ref="K14" authorId="0">
      <text>
        <r>
          <rPr>
            <b/>
            <sz val="11"/>
            <color rgb="FFFF0000"/>
            <rFont val="游ゴシック"/>
          </rPr>
          <t>登録が無い場合は、「登録無し」を入力</t>
        </r>
      </text>
    </comment>
    <comment ref="K16" authorId="0">
      <text>
        <r>
          <rPr>
            <b/>
            <sz val="11"/>
            <color rgb="FFFF0000"/>
            <rFont val="游ゴシック"/>
          </rPr>
          <t>平均点が無い場合は「該当無し」を入力</t>
        </r>
      </text>
    </comment>
    <comment ref="K33" authorId="0">
      <text>
        <r>
          <rPr>
            <b/>
            <sz val="11"/>
            <color rgb="FFFF0000"/>
            <rFont val="游ゴシック"/>
          </rPr>
          <t>登録が無い場合は、「登録無し」を入力</t>
        </r>
      </text>
    </comment>
    <comment ref="K38" authorId="0">
      <text>
        <r>
          <rPr>
            <b/>
            <sz val="11"/>
            <color rgb="FFFF0000"/>
            <rFont val="游ゴシック"/>
          </rPr>
          <t>登録が無い場合は、「登録無し」を入力</t>
        </r>
      </text>
    </comment>
    <comment ref="K43" authorId="0">
      <text>
        <r>
          <rPr>
            <b/>
            <sz val="11"/>
            <color rgb="FFFF0000"/>
            <rFont val="游ゴシック"/>
          </rPr>
          <t>登録が無い場合は、「登録無し」を入力</t>
        </r>
      </text>
    </comment>
    <comment ref="K48" authorId="0">
      <text>
        <r>
          <rPr>
            <b/>
            <sz val="11"/>
            <color rgb="FFFF0000"/>
            <rFont val="游ゴシック"/>
          </rPr>
          <t>登録が無い場合は、「登録無し」を入力</t>
        </r>
      </text>
    </comment>
    <comment ref="K53" authorId="0">
      <text>
        <r>
          <rPr>
            <b/>
            <sz val="11"/>
            <color rgb="FFFF0000"/>
            <rFont val="游ゴシック"/>
          </rPr>
          <t>登録が無い場合は、「登録無し」を入力</t>
        </r>
      </text>
    </comment>
    <comment ref="J57" authorId="0">
      <text>
        <r>
          <rPr>
            <b/>
            <sz val="11"/>
            <color rgb="FFFF0000"/>
            <rFont val="游ゴシック"/>
          </rPr>
          <t>該当が無い場合は、「該当無し」や「ー」を入力</t>
        </r>
      </text>
    </comment>
    <comment ref="K57" authorId="0">
      <text>
        <r>
          <rPr>
            <b/>
            <sz val="11"/>
            <color rgb="FFFF0000"/>
            <rFont val="游ゴシック"/>
          </rPr>
          <t>該当が無い場合は、「該当無し」や「ー」を入力</t>
        </r>
      </text>
    </comment>
    <comment ref="J58" authorId="0">
      <text>
        <r>
          <rPr>
            <b/>
            <sz val="11"/>
            <color rgb="FFFF0000"/>
            <rFont val="游ゴシック"/>
          </rPr>
          <t>該当が無い場合は、「該当無し」や「ー」を入力</t>
        </r>
      </text>
    </comment>
    <comment ref="K58" authorId="0">
      <text>
        <r>
          <rPr>
            <b/>
            <sz val="11"/>
            <color rgb="FFFF0000"/>
            <rFont val="游ゴシック"/>
          </rPr>
          <t>該当が無い場合は、「該当無し」や「ー」を入力</t>
        </r>
      </text>
    </comment>
    <comment ref="K59" authorId="0">
      <text>
        <r>
          <rPr>
            <sz val="11"/>
            <color indexed="10"/>
            <rFont val="游ゴシック"/>
          </rPr>
          <t>該当が無い場合は、「無し」を選択</t>
        </r>
        <r>
          <rPr>
            <sz val="9"/>
            <color indexed="81"/>
            <rFont val="MS P ゴシック"/>
          </rPr>
          <t xml:space="preserve">
</t>
        </r>
      </text>
    </comment>
    <comment ref="K60" authorId="0">
      <text>
        <r>
          <rPr>
            <sz val="11"/>
            <color indexed="10"/>
            <rFont val="游ゴシック"/>
          </rPr>
          <t>該当が無い場合は、「無し」を選択</t>
        </r>
        <r>
          <rPr>
            <sz val="9"/>
            <color indexed="81"/>
            <rFont val="MS P ゴシック"/>
          </rPr>
          <t xml:space="preserve">
</t>
        </r>
      </text>
    </comment>
    <comment ref="I71" authorId="1">
      <text>
        <r>
          <rPr>
            <b/>
            <sz val="11"/>
            <color indexed="10"/>
            <rFont val="游ゴシック"/>
          </rPr>
          <t>支払年はR7で固定であるため、勝手に変更しないこと</t>
        </r>
      </text>
    </comment>
    <comment ref="N72" authorId="1">
      <text>
        <r>
          <rPr>
            <b/>
            <sz val="12"/>
            <color indexed="10"/>
            <rFont val="游ゴシック"/>
          </rPr>
          <t>固定値であるため、
勝手に変更しないこと</t>
        </r>
      </text>
    </comment>
    <comment ref="K86" authorId="0">
      <text>
        <r>
          <rPr>
            <b/>
            <sz val="11"/>
            <color indexed="10"/>
            <rFont val="游ゴシック"/>
          </rPr>
          <t>通知が無い場合は、「通知無し」や「－」を入力</t>
        </r>
      </text>
    </comment>
    <comment ref="K94" authorId="0">
      <text>
        <r>
          <rPr>
            <b/>
            <sz val="11"/>
            <color rgb="FFFF0000"/>
            <rFont val="游ゴシック"/>
          </rPr>
          <t>登録が無い場合は、「登録無し」を入力</t>
        </r>
      </text>
    </comment>
    <comment ref="K96" authorId="0">
      <text>
        <r>
          <rPr>
            <b/>
            <sz val="11"/>
            <color rgb="FFFF0000"/>
            <rFont val="游ゴシック"/>
          </rPr>
          <t>最高点が無い場合は「該当無し」を入力</t>
        </r>
      </text>
    </comment>
  </commentList>
</comments>
</file>

<file path=xl/sharedStrings.xml><?xml version="1.0" encoding="utf-8"?>
<sst xmlns="http://schemas.openxmlformats.org/spreadsheetml/2006/main" xmlns:r="http://schemas.openxmlformats.org/officeDocument/2006/relationships" count="604" uniqueCount="604">
  <si>
    <t>工事番号・工事名：</t>
  </si>
  <si>
    <t>雇用種別【選択】</t>
    <rPh sb="0" eb="2">
      <t>コヨウ</t>
    </rPh>
    <rPh sb="2" eb="4">
      <t>シュベツ</t>
    </rPh>
    <phoneticPr fontId="28"/>
  </si>
  <si>
    <t>有無</t>
    <rPh sb="0" eb="2">
      <t>ウム</t>
    </rPh>
    <phoneticPr fontId="28"/>
  </si>
  <si>
    <t>８．
モデル工事等への取組</t>
    <rPh sb="6" eb="8">
      <t>コウジ</t>
    </rPh>
    <rPh sb="8" eb="9">
      <t>トウ</t>
    </rPh>
    <rPh sb="11" eb="13">
      <t>トリクミ</t>
    </rPh>
    <phoneticPr fontId="3"/>
  </si>
  <si>
    <t>一般事業主行動計画の策定・届出</t>
    <rPh sb="0" eb="2">
      <t>イッパン</t>
    </rPh>
    <rPh sb="2" eb="5">
      <t>ジギョウヌシ</t>
    </rPh>
    <rPh sb="5" eb="7">
      <t>コウドウ</t>
    </rPh>
    <rPh sb="7" eb="9">
      <t>ケイカク</t>
    </rPh>
    <rPh sb="10" eb="12">
      <t>サクテイ</t>
    </rPh>
    <rPh sb="13" eb="15">
      <t>トドケデ</t>
    </rPh>
    <phoneticPr fontId="28"/>
  </si>
  <si>
    <t>a：新卒者又は離職者の２名以上の雇用実績がある</t>
    <rPh sb="2" eb="5">
      <t>シンソツシャ</t>
    </rPh>
    <rPh sb="5" eb="6">
      <t>マタ</t>
    </rPh>
    <rPh sb="7" eb="10">
      <t>リショクシャ</t>
    </rPh>
    <rPh sb="12" eb="13">
      <t>メイ</t>
    </rPh>
    <rPh sb="13" eb="15">
      <t>イジョウ</t>
    </rPh>
    <rPh sb="16" eb="18">
      <t>コヨウ</t>
    </rPh>
    <rPh sb="18" eb="20">
      <t>ジッセキ</t>
    </rPh>
    <phoneticPr fontId="28"/>
  </si>
  <si>
    <t>会社名：</t>
  </si>
  <si>
    <t>6：OK</t>
  </si>
  <si>
    <t>公募対象：標準「JV」かつ全国又は東北＝「b：構成員の１者以上が県内」</t>
    <rPh sb="23" eb="26">
      <t>コウセイイン</t>
    </rPh>
    <rPh sb="28" eb="29">
      <t>シャ</t>
    </rPh>
    <rPh sb="29" eb="31">
      <t>イジョウ</t>
    </rPh>
    <rPh sb="32" eb="34">
      <t>ケンナイ</t>
    </rPh>
    <phoneticPr fontId="28"/>
  </si>
  <si>
    <t>点</t>
    <rPh sb="0" eb="1">
      <t>テン</t>
    </rPh>
    <phoneticPr fontId="3"/>
  </si>
  <si>
    <t>建築一式</t>
    <rPh sb="0" eb="2">
      <t>ケンチク</t>
    </rPh>
    <rPh sb="2" eb="4">
      <t>イッシキ</t>
    </rPh>
    <phoneticPr fontId="3"/>
  </si>
  <si>
    <t>d：特定工事の受注実績が２件</t>
  </si>
  <si>
    <t>b1：「監理技術者補佐」として従事した同種工事の施工実績がある</t>
    <rPh sb="4" eb="6">
      <t>カンリ</t>
    </rPh>
    <rPh sb="6" eb="9">
      <t>ギジュツシャ</t>
    </rPh>
    <rPh sb="9" eb="11">
      <t>ホサ</t>
    </rPh>
    <rPh sb="15" eb="17">
      <t>ジュウジ</t>
    </rPh>
    <rPh sb="19" eb="21">
      <t>ドウシュ</t>
    </rPh>
    <rPh sb="21" eb="23">
      <t>コウジ</t>
    </rPh>
    <rPh sb="24" eb="26">
      <t>セコウ</t>
    </rPh>
    <rPh sb="26" eb="28">
      <t>ジッセキ</t>
    </rPh>
    <phoneticPr fontId="28"/>
  </si>
  <si>
    <t>a：維持管理業務の契約実績がある（工事箇所と同一管内の実績の場合）</t>
  </si>
  <si>
    <t>a：85点以上</t>
    <rPh sb="4" eb="5">
      <t>テン</t>
    </rPh>
    <rPh sb="5" eb="7">
      <t>イジョウ</t>
    </rPh>
    <phoneticPr fontId="28"/>
  </si>
  <si>
    <t>　①対象となる年分の「給与所得の源泉徴収票等の法定調書合計表」控えの写し</t>
  </si>
  <si>
    <t>証明者</t>
    <rPh sb="0" eb="2">
      <t>ショウメイ</t>
    </rPh>
    <rPh sb="2" eb="3">
      <t>シャ</t>
    </rPh>
    <phoneticPr fontId="28"/>
  </si>
  <si>
    <t>-</t>
  </si>
  <si>
    <t>採用</t>
    <rPh sb="0" eb="2">
      <t>サイヨウ</t>
    </rPh>
    <phoneticPr fontId="3"/>
  </si>
  <si>
    <t>7．企業の雇用・女性活躍推進に向けた取組</t>
  </si>
  <si>
    <t>b：職業体験等実施の実績無し</t>
    <rPh sb="2" eb="4">
      <t>ショクギョウ</t>
    </rPh>
    <rPh sb="4" eb="6">
      <t>タイケン</t>
    </rPh>
    <rPh sb="6" eb="7">
      <t>トウ</t>
    </rPh>
    <rPh sb="7" eb="9">
      <t>ジッシ</t>
    </rPh>
    <rPh sb="10" eb="12">
      <t>ジッセキ</t>
    </rPh>
    <rPh sb="12" eb="13">
      <t>ナ</t>
    </rPh>
    <phoneticPr fontId="28"/>
  </si>
  <si>
    <r>
      <t>　※合併</t>
    </r>
    <r>
      <rPr>
        <sz val="14"/>
        <color auto="1"/>
        <rFont val="游ゴシック"/>
      </rPr>
      <t>等以前の企業実績を申請する場合は、合併等に係る契約書の写し等及び官報（合併等の公告）の写しを添付</t>
    </r>
    <rPh sb="4" eb="5">
      <t>とう</t>
    </rPh>
    <rPh sb="5" eb="7">
      <t>いぜん</t>
    </rPh>
    <rPh sb="23" eb="24">
      <t>とう</t>
    </rPh>
    <rPh sb="25" eb="26">
      <t>かか</t>
    </rPh>
    <rPh sb="33" eb="34">
      <t>とう</t>
    </rPh>
    <rPh sb="41" eb="42">
      <t>とう</t>
    </rPh>
    <phoneticPr fontId="3" type="Hiragana"/>
  </si>
  <si>
    <t>1：記入あり</t>
    <rPh sb="2" eb="4">
      <t>キニュウ</t>
    </rPh>
    <phoneticPr fontId="28"/>
  </si>
  <si>
    <t>評価項目</t>
    <rPh sb="0" eb="2">
      <t>ヒョウカ</t>
    </rPh>
    <rPh sb="2" eb="4">
      <t>コウモク</t>
    </rPh>
    <phoneticPr fontId="3"/>
  </si>
  <si>
    <t>　①国、都道府県、市区町村が発行した有効期限内である実施証明書の写しを添付</t>
    <rPh sb="2" eb="3">
      <t>クニ</t>
    </rPh>
    <rPh sb="4" eb="8">
      <t>トドウフケン</t>
    </rPh>
    <rPh sb="9" eb="13">
      <t>シクチョウソン</t>
    </rPh>
    <rPh sb="14" eb="16">
      <t>ハッコウ</t>
    </rPh>
    <rPh sb="18" eb="20">
      <t>ユウコウ</t>
    </rPh>
    <rPh sb="20" eb="22">
      <t>キゲン</t>
    </rPh>
    <rPh sb="22" eb="23">
      <t>ナイ</t>
    </rPh>
    <rPh sb="26" eb="28">
      <t>ジッシ</t>
    </rPh>
    <rPh sb="28" eb="31">
      <t>ショウメイショ</t>
    </rPh>
    <rPh sb="32" eb="33">
      <t>ウツ</t>
    </rPh>
    <rPh sb="35" eb="37">
      <t>テンプ</t>
    </rPh>
    <phoneticPr fontId="28"/>
  </si>
  <si>
    <r>
      <t>　</t>
    </r>
    <r>
      <rPr>
        <sz val="14"/>
        <color auto="1"/>
        <rFont val="游ゴシック"/>
      </rPr>
      <t>①評価対象機種の所有を示す書類（自動車検査証等）の写し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20">
      <t>じどうしゃ</t>
    </rPh>
    <rPh sb="20" eb="23">
      <t>けんさしょう</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</si>
  <si>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t xml:space="preserve">c：いずれにも配置無し </t>
    <rPh sb="7" eb="9">
      <t>ハイチ</t>
    </rPh>
    <rPh sb="9" eb="10">
      <t>ナ</t>
    </rPh>
    <phoneticPr fontId="28"/>
  </si>
  <si>
    <t>最終得点</t>
    <rPh sb="0" eb="2">
      <t>サイシュウ</t>
    </rPh>
    <rPh sb="2" eb="4">
      <t>トクテン</t>
    </rPh>
    <phoneticPr fontId="28"/>
  </si>
  <si>
    <t>（商号又は名称を記載）</t>
    <rPh sb="1" eb="3">
      <t>ショウゴウ</t>
    </rPh>
    <rPh sb="3" eb="4">
      <t>マタ</t>
    </rPh>
    <rPh sb="5" eb="7">
      <t>メイショウ</t>
    </rPh>
    <phoneticPr fontId="3"/>
  </si>
  <si>
    <r>
      <t>公募対象：標準「JV」かつ全県又はブロック＝「</t>
    </r>
    <r>
      <rPr>
        <sz val="11"/>
        <color auto="1"/>
        <rFont val="ＭＳ Ｐ明朝"/>
      </rPr>
      <t>b：構成員の１者以上が管内」</t>
    </r>
    <rPh sb="25" eb="28">
      <t>コウセイイン</t>
    </rPh>
    <rPh sb="30" eb="31">
      <t>シャ</t>
    </rPh>
    <rPh sb="31" eb="33">
      <t>イジョウ</t>
    </rPh>
    <rPh sb="34" eb="36">
      <t>カンナイ</t>
    </rPh>
    <phoneticPr fontId="28"/>
  </si>
  <si>
    <t>若者雇用促進法に基づく「ユースエール」認定</t>
    <rPh sb="19" eb="21">
      <t>ニンテイ</t>
    </rPh>
    <phoneticPr fontId="28"/>
  </si>
  <si>
    <t>※１　学校等からの依頼でなく、企業の募集等により実施した職業体験等においては、参加者の代表</t>
    <rPh sb="3" eb="5">
      <t>ガッコウ</t>
    </rPh>
    <rPh sb="5" eb="6">
      <t>トウ</t>
    </rPh>
    <rPh sb="9" eb="11">
      <t>イライ</t>
    </rPh>
    <rPh sb="15" eb="17">
      <t>キギョウ</t>
    </rPh>
    <rPh sb="18" eb="20">
      <t>ボシュウ</t>
    </rPh>
    <rPh sb="20" eb="21">
      <t>トウ</t>
    </rPh>
    <rPh sb="24" eb="26">
      <t>ジッシ</t>
    </rPh>
    <rPh sb="28" eb="30">
      <t>ショクギョウ</t>
    </rPh>
    <rPh sb="30" eb="32">
      <t>タイケン</t>
    </rPh>
    <rPh sb="32" eb="33">
      <t>トウ</t>
    </rPh>
    <rPh sb="39" eb="42">
      <t>サンカシャ</t>
    </rPh>
    <rPh sb="43" eb="45">
      <t>ダイヒョウ</t>
    </rPh>
    <phoneticPr fontId="28"/>
  </si>
  <si>
    <t>一般土木</t>
    <rPh sb="0" eb="2">
      <t>イッパン</t>
    </rPh>
    <rPh sb="2" eb="3">
      <t>ド</t>
    </rPh>
    <rPh sb="3" eb="4">
      <t>モク</t>
    </rPh>
    <phoneticPr fontId="28"/>
  </si>
  <si>
    <t>２０．
配置予定技術者の保有資格</t>
  </si>
  <si>
    <t>電気通信</t>
    <rPh sb="0" eb="2">
      <t>デンキ</t>
    </rPh>
    <rPh sb="2" eb="4">
      <t>ツウシン</t>
    </rPh>
    <phoneticPr fontId="3"/>
  </si>
  <si>
    <t>a：職業体験等実施の実績有り</t>
    <rPh sb="2" eb="4">
      <t>ショクギョウ</t>
    </rPh>
    <rPh sb="4" eb="6">
      <t>タイケン</t>
    </rPh>
    <rPh sb="6" eb="7">
      <t>トウ</t>
    </rPh>
    <rPh sb="7" eb="9">
      <t>ジッシ</t>
    </rPh>
    <rPh sb="10" eb="12">
      <t>ジッセキ</t>
    </rPh>
    <rPh sb="12" eb="13">
      <t>ア</t>
    </rPh>
    <phoneticPr fontId="28"/>
  </si>
  <si>
    <r>
      <t xml:space="preserve">《評価項目①》
女性技術者の在籍
</t>
    </r>
    <r>
      <rPr>
        <sz val="14"/>
        <color theme="9" tint="-0.25"/>
        <rFont val="ＭＳ Ｐ明朝"/>
      </rPr>
      <t>【手引きP33～P36】</t>
    </r>
    <rPh sb="1" eb="3">
      <t>ヒョウカ</t>
    </rPh>
    <rPh sb="3" eb="5">
      <t>コウモク</t>
    </rPh>
    <rPh sb="8" eb="10">
      <t>ジョセイ</t>
    </rPh>
    <rPh sb="10" eb="13">
      <t>ギジュツシャ</t>
    </rPh>
    <rPh sb="14" eb="16">
      <t>ザイセキ</t>
    </rPh>
    <phoneticPr fontId="3"/>
  </si>
  <si>
    <t>同格付工種【選択】</t>
    <rPh sb="0" eb="1">
      <t>ドウ</t>
    </rPh>
    <rPh sb="1" eb="3">
      <t>カクヅケ</t>
    </rPh>
    <rPh sb="3" eb="5">
      <t>コウシュ</t>
    </rPh>
    <rPh sb="6" eb="8">
      <t>センタク</t>
    </rPh>
    <phoneticPr fontId="28"/>
  </si>
  <si>
    <r>
      <t xml:space="preserve">工事番号・工事名【入力】
</t>
    </r>
    <r>
      <rPr>
        <sz val="14"/>
        <color rgb="FFFF0000"/>
        <rFont val="ＭＳ Ｐ明朝"/>
      </rPr>
      <t>事業又は工事に手引き記載の名称が含まれるもの</t>
    </r>
    <rPh sb="0" eb="2">
      <t>コウジ</t>
    </rPh>
    <rPh sb="2" eb="4">
      <t>バンゴウ</t>
    </rPh>
    <rPh sb="5" eb="8">
      <t>コウジメイ</t>
    </rPh>
    <rPh sb="9" eb="11">
      <t>ニュウリョク</t>
    </rPh>
    <rPh sb="13" eb="15">
      <t>ジギョウ</t>
    </rPh>
    <rPh sb="15" eb="16">
      <t>マタ</t>
    </rPh>
    <rPh sb="17" eb="19">
      <t>コウジ</t>
    </rPh>
    <rPh sb="20" eb="22">
      <t>テビ</t>
    </rPh>
    <rPh sb="23" eb="25">
      <t>キサイ</t>
    </rPh>
    <rPh sb="26" eb="28">
      <t>メイショウ</t>
    </rPh>
    <rPh sb="29" eb="30">
      <t>フク</t>
    </rPh>
    <phoneticPr fontId="28"/>
  </si>
  <si>
    <r>
      <t>　②</t>
    </r>
    <r>
      <rPr>
        <sz val="14"/>
        <color auto="1"/>
        <rFont val="游ゴシック"/>
      </rPr>
      <t>３月以上の雇用関係及び常勤性があることを確認できる直近の社会保険被保険者標準報酬決定通知書、雇用保険被保険者資格取得等確認通知書等の写し</t>
    </r>
    <rPh sb="30" eb="32">
      <t>しゃかい</t>
    </rPh>
    <rPh sb="32" eb="34">
      <t>ほけん</t>
    </rPh>
    <phoneticPr fontId="3" type="Hiragana"/>
  </si>
  <si>
    <t>次世代育成支援対策推進法に基づく「くるみん」認定（プラチナくるみん認定含む）</t>
    <rPh sb="22" eb="24">
      <t>ニンテイ</t>
    </rPh>
    <phoneticPr fontId="28"/>
  </si>
  <si>
    <t>【新卒者の雇用実績】</t>
    <rPh sb="1" eb="4">
      <t>しんそつしゃ</t>
    </rPh>
    <rPh sb="5" eb="7">
      <t>こよう</t>
    </rPh>
    <rPh sb="7" eb="9">
      <t>じっせき</t>
    </rPh>
    <phoneticPr fontId="3" type="Hiragana"/>
  </si>
  <si>
    <r>
      <t>自己評価欄</t>
    </r>
    <r>
      <rPr>
        <b/>
        <u/>
        <sz val="14"/>
        <color rgb="FFFF0000"/>
        <rFont val="ＭＳ Ｐ明朝"/>
      </rPr>
      <t>※自己評価点は、各評価項目の上限値となる。</t>
    </r>
    <rPh sb="0" eb="2">
      <t>ジコ</t>
    </rPh>
    <rPh sb="2" eb="4">
      <t>ヒョウカ</t>
    </rPh>
    <rPh sb="4" eb="5">
      <t>ラン</t>
    </rPh>
    <rPh sb="6" eb="8">
      <t>ジコ</t>
    </rPh>
    <rPh sb="8" eb="11">
      <t>ヒョウカテン</t>
    </rPh>
    <rPh sb="13" eb="16">
      <t>カクヒョウカ</t>
    </rPh>
    <rPh sb="16" eb="18">
      <t>コウモク</t>
    </rPh>
    <rPh sb="19" eb="22">
      <t>ジョウゲンチ</t>
    </rPh>
    <phoneticPr fontId="3"/>
  </si>
  <si>
    <t>c：認定等の実績無し</t>
    <rPh sb="2" eb="4">
      <t>ニンテイ</t>
    </rPh>
    <rPh sb="4" eb="5">
      <t>トウ</t>
    </rPh>
    <rPh sb="6" eb="8">
      <t>ジッセキ</t>
    </rPh>
    <rPh sb="8" eb="9">
      <t>ナ</t>
    </rPh>
    <phoneticPr fontId="28"/>
  </si>
  <si>
    <t>c：「プラント」を所有していない</t>
  </si>
  <si>
    <t>（所見）</t>
    <rPh sb="1" eb="3">
      <t>ショケン</t>
    </rPh>
    <phoneticPr fontId="3"/>
  </si>
  <si>
    <r>
      <t xml:space="preserve">３．(Ⅰ)企業の優良工事表彰
</t>
    </r>
    <r>
      <rPr>
        <sz val="14"/>
        <color theme="9" tint="-0.25"/>
        <rFont val="ＭＳ Ｐ明朝"/>
      </rPr>
      <t>【手引き　P26】</t>
    </r>
    <rPh sb="5" eb="7">
      <t>キギョウ</t>
    </rPh>
    <rPh sb="8" eb="10">
      <t>ユウリョウ</t>
    </rPh>
    <rPh sb="10" eb="12">
      <t>コウジ</t>
    </rPh>
    <rPh sb="12" eb="14">
      <t>ヒョウショウ</t>
    </rPh>
    <phoneticPr fontId="28"/>
  </si>
  <si>
    <t>c：83点以上84点未満</t>
    <rPh sb="4" eb="5">
      <t>テン</t>
    </rPh>
    <rPh sb="5" eb="7">
      <t>イジョウ</t>
    </rPh>
    <rPh sb="9" eb="10">
      <t>テン</t>
    </rPh>
    <rPh sb="10" eb="12">
      <t>ミマン</t>
    </rPh>
    <phoneticPr fontId="28"/>
  </si>
  <si>
    <t>［記入にあたっての留意事項］</t>
    <rPh sb="1" eb="3">
      <t>キニュウ</t>
    </rPh>
    <rPh sb="9" eb="11">
      <t>リュウイ</t>
    </rPh>
    <rPh sb="11" eb="13">
      <t>ジコウ</t>
    </rPh>
    <phoneticPr fontId="3"/>
  </si>
  <si>
    <t>【準県内企業の場合】</t>
    <rPh sb="1" eb="2">
      <t>ジュン</t>
    </rPh>
    <rPh sb="2" eb="4">
      <t>ケンナイ</t>
    </rPh>
    <rPh sb="4" eb="6">
      <t>キギョウ</t>
    </rPh>
    <rPh sb="7" eb="9">
      <t>バアイ</t>
    </rPh>
    <phoneticPr fontId="28"/>
  </si>
  <si>
    <t>a：いずれか２つ以上の認定等実績有り</t>
    <rPh sb="8" eb="10">
      <t>イジョウ</t>
    </rPh>
    <rPh sb="11" eb="13">
      <t>ニンテイ</t>
    </rPh>
    <rPh sb="13" eb="14">
      <t>ナド</t>
    </rPh>
    <rPh sb="14" eb="16">
      <t>ジッセキ</t>
    </rPh>
    <rPh sb="16" eb="17">
      <t>ア</t>
    </rPh>
    <phoneticPr fontId="28"/>
  </si>
  <si>
    <t>3：OK</t>
  </si>
  <si>
    <t>e：81点以上82点未満</t>
    <rPh sb="4" eb="5">
      <t>テン</t>
    </rPh>
    <rPh sb="5" eb="7">
      <t>イジョウ</t>
    </rPh>
    <rPh sb="9" eb="10">
      <t>テン</t>
    </rPh>
    <rPh sb="10" eb="12">
      <t>ミマン</t>
    </rPh>
    <phoneticPr fontId="28"/>
  </si>
  <si>
    <t>5：OK</t>
  </si>
  <si>
    <t>舗装</t>
    <rPh sb="0" eb="2">
      <t>ホソウ</t>
    </rPh>
    <phoneticPr fontId="28"/>
  </si>
  <si>
    <r>
      <t>１８．配置予定技術者の工事成績評定点</t>
    </r>
    <r>
      <rPr>
        <b/>
        <u/>
        <sz val="14"/>
        <color rgb="FFFF0000"/>
        <rFont val="ＭＳ Ｐ明朝"/>
      </rPr>
      <t>※施工実績と同技術者を評価</t>
    </r>
    <r>
      <rPr>
        <u/>
        <sz val="14"/>
        <color theme="9" tint="-0.25"/>
        <rFont val="ＭＳ Ｐ明朝"/>
      </rPr>
      <t xml:space="preserve">【手引き　P55～P56】
</t>
    </r>
  </si>
  <si>
    <t>現場代理人</t>
    <rPh sb="0" eb="2">
      <t>ゲンバ</t>
    </rPh>
    <rPh sb="2" eb="5">
      <t>ダイリニン</t>
    </rPh>
    <phoneticPr fontId="28"/>
  </si>
  <si>
    <t>指名停止</t>
    <rPh sb="0" eb="2">
      <t>シメイ</t>
    </rPh>
    <rPh sb="2" eb="4">
      <t>テイシ</t>
    </rPh>
    <phoneticPr fontId="3"/>
  </si>
  <si>
    <r>
      <rPr>
        <sz val="12"/>
        <color auto="1"/>
        <rFont val="ＭＳ 明朝"/>
      </rPr>
      <t>私は、</t>
    </r>
    <r>
      <rPr>
        <sz val="12"/>
        <color auto="1"/>
        <rFont val="Segoe UI Symbol"/>
      </rPr>
      <t>●●</t>
    </r>
    <r>
      <rPr>
        <sz val="12"/>
        <color auto="1"/>
        <rFont val="ＭＳ 明朝"/>
      </rPr>
      <t>株式会社が、令和</t>
    </r>
    <r>
      <rPr>
        <sz val="12"/>
        <color auto="1"/>
        <rFont val="Times New Roman"/>
      </rPr>
      <t>X+1</t>
    </r>
    <r>
      <rPr>
        <sz val="12"/>
        <color auto="1"/>
        <rFont val="ＭＳ 明朝"/>
      </rPr>
      <t>年（令和</t>
    </r>
    <r>
      <rPr>
        <sz val="12"/>
        <color auto="1"/>
        <rFont val="Times New Roman"/>
      </rPr>
      <t>X+1</t>
    </r>
    <r>
      <rPr>
        <sz val="12"/>
        <color auto="1"/>
        <rFont val="ＭＳ 明朝"/>
      </rPr>
      <t>年１月１日から令和</t>
    </r>
    <r>
      <rPr>
        <sz val="12"/>
        <color auto="1"/>
        <rFont val="Times New Roman"/>
      </rPr>
      <t>X+1</t>
    </r>
    <r>
      <rPr>
        <sz val="12"/>
        <color auto="1"/>
        <rFont val="ＭＳ 明朝"/>
      </rPr>
      <t>年１２月３１日まで）において、前年（令和</t>
    </r>
    <r>
      <rPr>
        <sz val="12"/>
        <color auto="1"/>
        <rFont val="Times New Roman"/>
      </rPr>
      <t>X</t>
    </r>
    <r>
      <rPr>
        <sz val="12"/>
        <color auto="1"/>
        <rFont val="ＭＳ 明朝"/>
      </rPr>
      <t>年）と比較し、賃上げを実施したことを下表により確認いたしました。</t>
    </r>
    <rPh sb="50" eb="52">
      <t>ゼンネン</t>
    </rPh>
    <rPh sb="53" eb="55">
      <t>レイワ</t>
    </rPh>
    <rPh sb="56" eb="57">
      <t>ネン</t>
    </rPh>
    <rPh sb="59" eb="61">
      <t>ヒカク</t>
    </rPh>
    <rPh sb="74" eb="76">
      <t>カヒョウ</t>
    </rPh>
    <phoneticPr fontId="3"/>
  </si>
  <si>
    <t>名</t>
    <rPh sb="0" eb="1">
      <t>メイ</t>
    </rPh>
    <phoneticPr fontId="28"/>
  </si>
  <si>
    <t>g：80点未満（評定点を有しない場合も含む）</t>
    <rPh sb="4" eb="5">
      <t>テン</t>
    </rPh>
    <rPh sb="5" eb="7">
      <t>ミマン</t>
    </rPh>
    <rPh sb="8" eb="10">
      <t>ヒョウテイ</t>
    </rPh>
    <rPh sb="10" eb="11">
      <t>テン</t>
    </rPh>
    <rPh sb="12" eb="13">
      <t>ユウ</t>
    </rPh>
    <rPh sb="16" eb="18">
      <t>バアイ</t>
    </rPh>
    <rPh sb="19" eb="20">
      <t>フク</t>
    </rPh>
    <phoneticPr fontId="28"/>
  </si>
  <si>
    <t>契約業務番号・業務名【入力】</t>
    <rPh sb="0" eb="2">
      <t>ケイヤク</t>
    </rPh>
    <rPh sb="2" eb="4">
      <t>ギョウム</t>
    </rPh>
    <rPh sb="4" eb="6">
      <t>バンゴウ</t>
    </rPh>
    <rPh sb="7" eb="10">
      <t>ギョウムメイ</t>
    </rPh>
    <phoneticPr fontId="28"/>
  </si>
  <si>
    <t>b：【大企業】給与等受給者一人当たりの平均受給額の増加率１．５０％以上</t>
  </si>
  <si>
    <t>１９．
配置予定技術者の継続教育（ＣＰＤ）の取組</t>
  </si>
  <si>
    <r>
      <t>公募対象：法面１億円未満「単独」＝「</t>
    </r>
    <r>
      <rPr>
        <sz val="11"/>
        <color auto="1"/>
        <rFont val="ＭＳ Ｐ明朝"/>
      </rPr>
      <t>a：同一管内に有り」</t>
    </r>
    <rPh sb="8" eb="10">
      <t>オクエン</t>
    </rPh>
    <rPh sb="20" eb="22">
      <t>ドウイツ</t>
    </rPh>
    <rPh sb="22" eb="24">
      <t>カンナイ</t>
    </rPh>
    <rPh sb="25" eb="26">
      <t>ア</t>
    </rPh>
    <phoneticPr fontId="28"/>
  </si>
  <si>
    <t>【選択】</t>
    <rPh sb="1" eb="3">
      <t>センタク</t>
    </rPh>
    <phoneticPr fontId="3"/>
  </si>
  <si>
    <t>秋田県子ども・子育て支援知事表彰</t>
    <rPh sb="0" eb="3">
      <t>アキタケン</t>
    </rPh>
    <rPh sb="3" eb="4">
      <t>コ</t>
    </rPh>
    <rPh sb="7" eb="9">
      <t>コソダ</t>
    </rPh>
    <rPh sb="10" eb="12">
      <t>シエン</t>
    </rPh>
    <rPh sb="12" eb="14">
      <t>チジ</t>
    </rPh>
    <rPh sb="14" eb="16">
      <t>ヒョウショウ</t>
    </rPh>
    <phoneticPr fontId="28"/>
  </si>
  <si>
    <r>
      <t>　</t>
    </r>
    <r>
      <rPr>
        <sz val="14"/>
        <color theme="1"/>
        <rFont val="游ゴシック"/>
      </rPr>
      <t>①当該工事の「本工事費内訳書」、「工事費明細書（設計図書の金抜き設計書）」等に、申告する登録基幹技能者等を配置する作業内容が確認出来るよう示し、添付</t>
    </r>
    <rPh sb="2" eb="4">
      <t>トウガイ</t>
    </rPh>
    <rPh sb="4" eb="6">
      <t>コウジ</t>
    </rPh>
    <rPh sb="8" eb="11">
      <t>ホンコウジ</t>
    </rPh>
    <rPh sb="11" eb="12">
      <t>ヒ</t>
    </rPh>
    <rPh sb="12" eb="15">
      <t>ウチワケショ</t>
    </rPh>
    <rPh sb="18" eb="21">
      <t>コウジヒ</t>
    </rPh>
    <rPh sb="21" eb="24">
      <t>メイサイショ</t>
    </rPh>
    <rPh sb="25" eb="27">
      <t>セッケイ</t>
    </rPh>
    <rPh sb="27" eb="29">
      <t>トショ</t>
    </rPh>
    <rPh sb="30" eb="31">
      <t>キン</t>
    </rPh>
    <rPh sb="31" eb="32">
      <t>ヌ</t>
    </rPh>
    <rPh sb="33" eb="36">
      <t>セッケイショ</t>
    </rPh>
    <rPh sb="38" eb="39">
      <t>トウ</t>
    </rPh>
    <rPh sb="41" eb="43">
      <t>シンコク</t>
    </rPh>
    <rPh sb="45" eb="47">
      <t>トウロク</t>
    </rPh>
    <rPh sb="47" eb="49">
      <t>キカン</t>
    </rPh>
    <rPh sb="49" eb="52">
      <t>ギノウシャ</t>
    </rPh>
    <rPh sb="52" eb="53">
      <t>トウ</t>
    </rPh>
    <rPh sb="54" eb="56">
      <t>ハイチ</t>
    </rPh>
    <rPh sb="58" eb="60">
      <t>サギョウ</t>
    </rPh>
    <rPh sb="60" eb="62">
      <t>ナイヨウ</t>
    </rPh>
    <rPh sb="63" eb="65">
      <t>カクニン</t>
    </rPh>
    <rPh sb="65" eb="67">
      <t>デキ</t>
    </rPh>
    <rPh sb="70" eb="71">
      <t>シメ</t>
    </rPh>
    <rPh sb="73" eb="75">
      <t>テンプ</t>
    </rPh>
    <phoneticPr fontId="28"/>
  </si>
  <si>
    <t>技術者の評価</t>
    <rPh sb="0" eb="3">
      <t>ギジュツシャ</t>
    </rPh>
    <rPh sb="4" eb="6">
      <t>ヒョウカ</t>
    </rPh>
    <phoneticPr fontId="3"/>
  </si>
  <si>
    <t>b：技士補等の資格を有する女性技術者が在籍している</t>
    <rPh sb="2" eb="4">
      <t>ギシ</t>
    </rPh>
    <rPh sb="4" eb="5">
      <t>ホ</t>
    </rPh>
    <phoneticPr fontId="3"/>
  </si>
  <si>
    <t>（別記様式１）</t>
  </si>
  <si>
    <t>採用項目</t>
    <rPh sb="0" eb="2">
      <t>サイヨウ</t>
    </rPh>
    <rPh sb="2" eb="4">
      <t>コウモク</t>
    </rPh>
    <phoneticPr fontId="28"/>
  </si>
  <si>
    <t>増加率（％）</t>
  </si>
  <si>
    <t>雇用開始年月日【入力】</t>
    <rPh sb="0" eb="2">
      <t>コヨウ</t>
    </rPh>
    <rPh sb="2" eb="4">
      <t>カイシ</t>
    </rPh>
    <rPh sb="4" eb="7">
      <t>ネンガッピ</t>
    </rPh>
    <phoneticPr fontId="3"/>
  </si>
  <si>
    <t>有</t>
    <rPh sb="0" eb="1">
      <t>ア</t>
    </rPh>
    <phoneticPr fontId="28"/>
  </si>
  <si>
    <t>施工計画様式－３</t>
  </si>
  <si>
    <t>添付書類
１　○○○○
２　○○○○
３　○○○○</t>
    <rPh sb="0" eb="2">
      <t>テンプ</t>
    </rPh>
    <rPh sb="2" eb="4">
      <t>ショルイ</t>
    </rPh>
    <phoneticPr fontId="28"/>
  </si>
  <si>
    <t>舗装機械（①ロードローラ、②タイヤローラ、③アスファルトフィニッシャー）の所有がある場合に評価。</t>
    <rPh sb="0" eb="2">
      <t>ホソウ</t>
    </rPh>
    <rPh sb="2" eb="4">
      <t>キカイ</t>
    </rPh>
    <rPh sb="37" eb="39">
      <t>ショユウ</t>
    </rPh>
    <phoneticPr fontId="3"/>
  </si>
  <si>
    <r>
      <t>公募対象：標準「単独」かつ全県又はブロック＝「</t>
    </r>
    <r>
      <rPr>
        <sz val="11"/>
        <color auto="1"/>
        <rFont val="ＭＳ Ｐ明朝"/>
      </rPr>
      <t>a：同一管内に有り」</t>
    </r>
    <rPh sb="25" eb="27">
      <t>ドウイツ</t>
    </rPh>
    <rPh sb="27" eb="29">
      <t>カンナイ</t>
    </rPh>
    <rPh sb="30" eb="31">
      <t>ア</t>
    </rPh>
    <phoneticPr fontId="28"/>
  </si>
  <si>
    <t>発注機関名【入力】</t>
    <rPh sb="0" eb="2">
      <t>ハッチュウ</t>
    </rPh>
    <rPh sb="2" eb="5">
      <t>キカンメイ</t>
    </rPh>
    <phoneticPr fontId="28"/>
  </si>
  <si>
    <t>c：３５歳未満の現場代理人への配置</t>
    <rPh sb="4" eb="7">
      <t>サイミマン</t>
    </rPh>
    <rPh sb="8" eb="10">
      <t>ゲンバ</t>
    </rPh>
    <rPh sb="10" eb="13">
      <t>ダイリニン</t>
    </rPh>
    <rPh sb="15" eb="17">
      <t>ハイチ</t>
    </rPh>
    <phoneticPr fontId="28"/>
  </si>
  <si>
    <t>a：舗装機械を各１台以上所有している</t>
    <rPh sb="2" eb="4">
      <t>ホソウ</t>
    </rPh>
    <rPh sb="4" eb="6">
      <t>キカイ</t>
    </rPh>
    <rPh sb="7" eb="8">
      <t>カク</t>
    </rPh>
    <rPh sb="9" eb="10">
      <t>ダイ</t>
    </rPh>
    <rPh sb="10" eb="12">
      <t>イジョウ</t>
    </rPh>
    <rPh sb="12" eb="14">
      <t>ショユウ</t>
    </rPh>
    <phoneticPr fontId="3"/>
  </si>
  <si>
    <t>e：いずれにも配置無し</t>
    <rPh sb="7" eb="9">
      <t>ハイチ</t>
    </rPh>
    <rPh sb="9" eb="10">
      <t>ナ</t>
    </rPh>
    <phoneticPr fontId="28"/>
  </si>
  <si>
    <t>公募対象：建築「単独」＝「b：同一ブロック内に無し」</t>
    <rPh sb="23" eb="24">
      <t>ナ</t>
    </rPh>
    <phoneticPr fontId="28"/>
  </si>
  <si>
    <t>d：82点以上83点未満</t>
    <rPh sb="4" eb="5">
      <t>テン</t>
    </rPh>
    <rPh sb="5" eb="7">
      <t>イジョウ</t>
    </rPh>
    <rPh sb="9" eb="10">
      <t>テン</t>
    </rPh>
    <rPh sb="10" eb="12">
      <t>ミマン</t>
    </rPh>
    <phoneticPr fontId="28"/>
  </si>
  <si>
    <t>b：84点以上85点未満</t>
    <rPh sb="4" eb="5">
      <t>テン</t>
    </rPh>
    <rPh sb="5" eb="7">
      <t>イジョウ</t>
    </rPh>
    <rPh sb="9" eb="10">
      <t>テン</t>
    </rPh>
    <rPh sb="10" eb="12">
      <t>ミマン</t>
    </rPh>
    <phoneticPr fontId="28"/>
  </si>
  <si>
    <t>企業におけるパートナーシップ構築宣言の公表の有無</t>
    <rPh sb="0" eb="2">
      <t>キギョウ</t>
    </rPh>
    <rPh sb="14" eb="18">
      <t>コウチクセンゲン</t>
    </rPh>
    <rPh sb="19" eb="21">
      <t>コウヒョウ</t>
    </rPh>
    <rPh sb="22" eb="24">
      <t>ウム</t>
    </rPh>
    <phoneticPr fontId="28"/>
  </si>
  <si>
    <t>給与等受給者一人当たりの平均受給額の増加率（％）</t>
  </si>
  <si>
    <t>a：監理又は主任技術者の資格を有する女性技術者が在籍している</t>
  </si>
  <si>
    <t>f：80点以上81点未満</t>
    <rPh sb="4" eb="5">
      <t>テン</t>
    </rPh>
    <rPh sb="5" eb="7">
      <t>イジョウ</t>
    </rPh>
    <rPh sb="9" eb="10">
      <t>テン</t>
    </rPh>
    <rPh sb="10" eb="12">
      <t>ミマン</t>
    </rPh>
    <phoneticPr fontId="28"/>
  </si>
  <si>
    <t>h：65点未満（マイナス評価）</t>
    <rPh sb="4" eb="5">
      <t>テン</t>
    </rPh>
    <rPh sb="5" eb="7">
      <t>ミマン</t>
    </rPh>
    <rPh sb="12" eb="14">
      <t>ヒョウカ</t>
    </rPh>
    <phoneticPr fontId="28"/>
  </si>
  <si>
    <t>５．
災害協定に基づく活動実績</t>
  </si>
  <si>
    <t>R7</t>
  </si>
  <si>
    <t>g：65点以上80点未満（評定点を有しない場合も含む）</t>
    <rPh sb="4" eb="5">
      <t>テン</t>
    </rPh>
    <rPh sb="5" eb="7">
      <t>イジョウ</t>
    </rPh>
    <rPh sb="9" eb="10">
      <t>テン</t>
    </rPh>
    <rPh sb="10" eb="12">
      <t>ミマン</t>
    </rPh>
    <rPh sb="13" eb="15">
      <t>ヒョウテイ</t>
    </rPh>
    <rPh sb="15" eb="16">
      <t>テン</t>
    </rPh>
    <rPh sb="17" eb="18">
      <t>ユウ</t>
    </rPh>
    <rPh sb="21" eb="23">
      <t>バアイ</t>
    </rPh>
    <rPh sb="24" eb="25">
      <t>フク</t>
    </rPh>
    <phoneticPr fontId="28"/>
  </si>
  <si>
    <t>a：「パートナーシップ構築宣言の公表」有り</t>
  </si>
  <si>
    <t>格付工種</t>
    <rPh sb="0" eb="2">
      <t>カクヅケ</t>
    </rPh>
    <rPh sb="2" eb="4">
      <t>コウシュ</t>
    </rPh>
    <phoneticPr fontId="28"/>
  </si>
  <si>
    <r>
      <t xml:space="preserve">５．災害協定に基づく
活動実績
</t>
    </r>
    <r>
      <rPr>
        <sz val="14"/>
        <color theme="9" tint="-0.25"/>
        <rFont val="ＭＳ Ｐ明朝"/>
      </rPr>
      <t>【手引き　P31】</t>
    </r>
  </si>
  <si>
    <t>受賞格付工種【選択】</t>
    <rPh sb="0" eb="2">
      <t>ジュショウ</t>
    </rPh>
    <rPh sb="2" eb="6">
      <t>カクヅケコウシュ</t>
    </rPh>
    <rPh sb="7" eb="9">
      <t>センタク</t>
    </rPh>
    <phoneticPr fontId="28"/>
  </si>
  <si>
    <t>②当該工事におけるCCUS活用の有無</t>
  </si>
  <si>
    <t>配置予定技術者の主要工種に関する保有資格がある場合に評価。</t>
    <rPh sb="0" eb="2">
      <t>ハイチ</t>
    </rPh>
    <rPh sb="2" eb="4">
      <t>ヨテイ</t>
    </rPh>
    <rPh sb="4" eb="7">
      <t>ギジュツシャ</t>
    </rPh>
    <rPh sb="8" eb="10">
      <t>シュヨウ</t>
    </rPh>
    <rPh sb="10" eb="12">
      <t>コウシュ</t>
    </rPh>
    <rPh sb="13" eb="14">
      <t>カン</t>
    </rPh>
    <rPh sb="16" eb="18">
      <t>ホユウ</t>
    </rPh>
    <rPh sb="18" eb="20">
      <t>シカク</t>
    </rPh>
    <rPh sb="23" eb="25">
      <t>バアイ</t>
    </rPh>
    <rPh sb="26" eb="28">
      <t>ヒョウカ</t>
    </rPh>
    <phoneticPr fontId="28"/>
  </si>
  <si>
    <r>
      <t xml:space="preserve">通知年月日【入力】
</t>
    </r>
    <r>
      <rPr>
        <sz val="11"/>
        <color rgb="FFFF0000"/>
        <rFont val="ＭＳ Ｐ明朝"/>
      </rPr>
      <t>※通知が無い場合は、「通知無し」を入力</t>
    </r>
    <rPh sb="11" eb="13">
      <t>ツウチ</t>
    </rPh>
    <rPh sb="14" eb="15">
      <t>ナ</t>
    </rPh>
    <rPh sb="16" eb="18">
      <t>バアイ</t>
    </rPh>
    <rPh sb="21" eb="23">
      <t>ツウチ</t>
    </rPh>
    <rPh sb="23" eb="24">
      <t>ナ</t>
    </rPh>
    <rPh sb="27" eb="29">
      <t>ニュウリョク</t>
    </rPh>
    <phoneticPr fontId="3"/>
  </si>
  <si>
    <t>c：新卒者又は離職者の雇用実績無し</t>
    <rPh sb="2" eb="5">
      <t>シンソツシャ</t>
    </rPh>
    <rPh sb="5" eb="6">
      <t>マタ</t>
    </rPh>
    <rPh sb="7" eb="10">
      <t>リショクシャ</t>
    </rPh>
    <rPh sb="11" eb="13">
      <t>コヨウ</t>
    </rPh>
    <rPh sb="13" eb="15">
      <t>ジッセキ</t>
    </rPh>
    <rPh sb="15" eb="16">
      <t>ナ</t>
    </rPh>
    <phoneticPr fontId="28"/>
  </si>
  <si>
    <t>b：いずれか１つの認定等実績有り</t>
    <rPh sb="9" eb="11">
      <t>ニンテイ</t>
    </rPh>
    <rPh sb="11" eb="12">
      <t>ナド</t>
    </rPh>
    <rPh sb="12" eb="14">
      <t>ジッセキ</t>
    </rPh>
    <rPh sb="14" eb="15">
      <t>ア</t>
    </rPh>
    <phoneticPr fontId="28"/>
  </si>
  <si>
    <t>【該当評価ケース】</t>
    <rPh sb="1" eb="5">
      <t>ガイトウヒョウカ</t>
    </rPh>
    <phoneticPr fontId="3"/>
  </si>
  <si>
    <t>c：指名差し控え又は指名停止有り（マイナス評価）</t>
    <rPh sb="2" eb="4">
      <t>シメイ</t>
    </rPh>
    <rPh sb="4" eb="5">
      <t>サ</t>
    </rPh>
    <rPh sb="6" eb="7">
      <t>ヒカ</t>
    </rPh>
    <rPh sb="8" eb="9">
      <t>マタ</t>
    </rPh>
    <rPh sb="10" eb="12">
      <t>シメイ</t>
    </rPh>
    <rPh sb="12" eb="14">
      <t>テイシ</t>
    </rPh>
    <rPh sb="14" eb="15">
      <t>ア</t>
    </rPh>
    <rPh sb="21" eb="23">
      <t>ヒョウカ</t>
    </rPh>
    <phoneticPr fontId="28"/>
  </si>
  <si>
    <t>□</t>
  </si>
  <si>
    <t>a：フルＩＣＴ活用工事の実施証明書を有している</t>
    <rPh sb="7" eb="9">
      <t>カツヨウ</t>
    </rPh>
    <rPh sb="9" eb="11">
      <t>コウジ</t>
    </rPh>
    <rPh sb="12" eb="14">
      <t>ジッシ</t>
    </rPh>
    <rPh sb="14" eb="17">
      <t>ショウメイショ</t>
    </rPh>
    <rPh sb="18" eb="19">
      <t>ユウ</t>
    </rPh>
    <phoneticPr fontId="28"/>
  </si>
  <si>
    <t>b：簡易型ＩＣＴ活用工事の実施証明書を有している</t>
    <rPh sb="2" eb="4">
      <t>カンイ</t>
    </rPh>
    <rPh sb="4" eb="5">
      <t>ガタ</t>
    </rPh>
    <rPh sb="8" eb="10">
      <t>カツヨウ</t>
    </rPh>
    <rPh sb="10" eb="12">
      <t>コウジ</t>
    </rPh>
    <rPh sb="13" eb="15">
      <t>ジッシ</t>
    </rPh>
    <rPh sb="15" eb="18">
      <t>ショウメイショ</t>
    </rPh>
    <rPh sb="19" eb="20">
      <t>ユウ</t>
    </rPh>
    <phoneticPr fontId="28"/>
  </si>
  <si>
    <t>二級舗装施工管理技術者を有する</t>
  </si>
  <si>
    <t>b：準完全週休２日を達成した週休２日制工事の実施証明書を有している</t>
  </si>
  <si>
    <t>c：上記以外</t>
    <rPh sb="2" eb="4">
      <t>ジョウキ</t>
    </rPh>
    <rPh sb="4" eb="6">
      <t>イガイ</t>
    </rPh>
    <phoneticPr fontId="28"/>
  </si>
  <si>
    <r>
      <t>４－１．主たる営業所の所在</t>
    </r>
    <r>
      <rPr>
        <u/>
        <sz val="14"/>
        <color theme="9" tint="-0.25"/>
        <rFont val="ＭＳ Ｐ明朝"/>
      </rPr>
      <t>【手引き　P28】</t>
    </r>
    <r>
      <rPr>
        <sz val="14"/>
        <color auto="1"/>
        <rFont val="ＭＳ Ｐ明朝"/>
      </rPr>
      <t xml:space="preserve">
</t>
    </r>
    <r>
      <rPr>
        <sz val="14"/>
        <color rgb="FFFF0000"/>
        <rFont val="ＭＳ Ｐ明朝"/>
      </rPr>
      <t>【標準】※法面工事及び建築工事を除く</t>
    </r>
    <rPh sb="4" eb="5">
      <t>シュ</t>
    </rPh>
    <rPh sb="7" eb="10">
      <t>エイギョウショ</t>
    </rPh>
    <rPh sb="11" eb="13">
      <t>ショザイ</t>
    </rPh>
    <rPh sb="24" eb="26">
      <t>ヒョウジュン</t>
    </rPh>
    <rPh sb="28" eb="30">
      <t>ノリメン</t>
    </rPh>
    <rPh sb="30" eb="32">
      <t>コウジ</t>
    </rPh>
    <rPh sb="32" eb="33">
      <t>オヨ</t>
    </rPh>
    <rPh sb="34" eb="36">
      <t>ケンチク</t>
    </rPh>
    <rPh sb="36" eb="38">
      <t>コウジ</t>
    </rPh>
    <rPh sb="39" eb="40">
      <t>ノゾ</t>
    </rPh>
    <phoneticPr fontId="3"/>
  </si>
  <si>
    <t>05-XX10-ZZ
●●維持管理業務</t>
  </si>
  <si>
    <t>公募対象：標準「単独」かつ全県又はブロック＝「b：同一管内に無し」</t>
    <rPh sb="30" eb="31">
      <t>ナ</t>
    </rPh>
    <phoneticPr fontId="28"/>
  </si>
  <si>
    <t>a：完全週休２日制工事の実施証明書を有している</t>
  </si>
  <si>
    <t>のり面施工管理技術者を有する</t>
  </si>
  <si>
    <t>c：【中小企業】上記以外</t>
    <rPh sb="8" eb="10">
      <t>ジョウキ</t>
    </rPh>
    <rPh sb="10" eb="12">
      <t>イガイ</t>
    </rPh>
    <phoneticPr fontId="28"/>
  </si>
  <si>
    <t>a：措置無し</t>
  </si>
  <si>
    <t>b：警告通知あり（マイナス評価）</t>
  </si>
  <si>
    <t>a：監理又は主任技術者への配置</t>
  </si>
  <si>
    <t>b：現場代理人への配置</t>
  </si>
  <si>
    <r>
      <rPr>
        <sz val="12"/>
        <color auto="1"/>
        <rFont val="明朝"/>
      </rPr>
      <t>（１）社員への支払い賃金の総額で評価する場合</t>
    </r>
    <r>
      <rPr>
        <u/>
        <sz val="12"/>
        <color auto="1"/>
        <rFont val="明朝"/>
      </rPr>
      <t>※合併等に限る</t>
    </r>
    <rPh sb="23" eb="25">
      <t>ガッペイ</t>
    </rPh>
    <rPh sb="25" eb="26">
      <t>トウ</t>
    </rPh>
    <rPh sb="27" eb="28">
      <t>カギ</t>
    </rPh>
    <phoneticPr fontId="3"/>
  </si>
  <si>
    <t>a：３５歳未満の監理又は主任技術者への配置</t>
  </si>
  <si>
    <t>指名差し控え</t>
    <rPh sb="0" eb="2">
      <t>シメイ</t>
    </rPh>
    <rPh sb="2" eb="3">
      <t>サ</t>
    </rPh>
    <rPh sb="4" eb="5">
      <t>ヒカ</t>
    </rPh>
    <phoneticPr fontId="3"/>
  </si>
  <si>
    <t>　②秋田県内にある営業所等の社員（雇用期間を特に限定することなく常時雇用されている者及び常勤の役員に限る。）の名簿（提出日現在の住所、氏名、生年月日、県内営業所の合計社員数及び県内居住者の合計社員数が記載されたもの）</t>
  </si>
  <si>
    <r>
      <t>２１．当該工事における登録基幹技能者等の配置</t>
    </r>
    <r>
      <rPr>
        <u/>
        <sz val="14"/>
        <color theme="9" tint="-0.25"/>
        <rFont val="ＭＳ Ｐ明朝"/>
      </rPr>
      <t>【手引き　P61～P62】</t>
    </r>
    <rPh sb="3" eb="5">
      <t>トウガイ</t>
    </rPh>
    <rPh sb="5" eb="7">
      <t>コウジ</t>
    </rPh>
    <rPh sb="11" eb="13">
      <t>トウロク</t>
    </rPh>
    <rPh sb="13" eb="15">
      <t>キカン</t>
    </rPh>
    <rPh sb="15" eb="17">
      <t>ギノウ</t>
    </rPh>
    <rPh sb="17" eb="18">
      <t>シャ</t>
    </rPh>
    <rPh sb="18" eb="19">
      <t>トウ</t>
    </rPh>
    <rPh sb="20" eb="22">
      <t>ハイチ</t>
    </rPh>
    <rPh sb="23" eb="25">
      <t>テビ</t>
    </rPh>
    <phoneticPr fontId="3"/>
  </si>
  <si>
    <t>b：類似工事の施工実績がある</t>
  </si>
  <si>
    <t>技術評価点</t>
    <rPh sb="0" eb="2">
      <t>ギジュツ</t>
    </rPh>
    <rPh sb="2" eb="5">
      <t>ヒョウカテン</t>
    </rPh>
    <phoneticPr fontId="28"/>
  </si>
  <si>
    <t>４．
企業の適切な就労環境への取組</t>
    <rPh sb="9" eb="11">
      <t>シュウロウ</t>
    </rPh>
    <rPh sb="11" eb="13">
      <t>カンキョウ</t>
    </rPh>
    <phoneticPr fontId="3"/>
  </si>
  <si>
    <r>
      <t>公募対象：法面１億円以上「JV」＝「</t>
    </r>
    <r>
      <rPr>
        <sz val="11"/>
        <color auto="1"/>
        <rFont val="ＭＳ Ｐ明朝"/>
      </rPr>
      <t>c：構成員のすべてがブロック外」</t>
    </r>
    <rPh sb="8" eb="10">
      <t>オクエン</t>
    </rPh>
    <rPh sb="20" eb="23">
      <t>コウセイイン</t>
    </rPh>
    <rPh sb="32" eb="33">
      <t>ガイ</t>
    </rPh>
    <phoneticPr fontId="28"/>
  </si>
  <si>
    <t>共同出資所有</t>
    <rPh sb="0" eb="2">
      <t>キョウドウ</t>
    </rPh>
    <rPh sb="2" eb="4">
      <t>シュッシ</t>
    </rPh>
    <rPh sb="4" eb="6">
      <t>ショユウ</t>
    </rPh>
    <phoneticPr fontId="3"/>
  </si>
  <si>
    <t>c：継続教育（CPD）の証明無し又は各団体推奨単位の1/2未満</t>
  </si>
  <si>
    <t>無</t>
    <rPh sb="0" eb="1">
      <t>ナ</t>
    </rPh>
    <phoneticPr fontId="3"/>
  </si>
  <si>
    <t>「技術提案書」</t>
    <rPh sb="1" eb="3">
      <t>ギジュツ</t>
    </rPh>
    <rPh sb="3" eb="6">
      <t>テイアンショ</t>
    </rPh>
    <phoneticPr fontId="28"/>
  </si>
  <si>
    <t>２．
企業の同格付工種における工事成績評定点</t>
  </si>
  <si>
    <t>プラント名【入力】</t>
    <rPh sb="4" eb="5">
      <t>メイ</t>
    </rPh>
    <phoneticPr fontId="3"/>
  </si>
  <si>
    <t>技術者の最高評定点【入力】</t>
    <rPh sb="0" eb="3">
      <t>ギジュツシャ</t>
    </rPh>
    <rPh sb="4" eb="6">
      <t>サイコウ</t>
    </rPh>
    <rPh sb="6" eb="8">
      <t>ヒョウテイ</t>
    </rPh>
    <rPh sb="8" eb="9">
      <t>テン</t>
    </rPh>
    <phoneticPr fontId="28"/>
  </si>
  <si>
    <t>３．（Ⅰ）
企業の優良工事表彰</t>
  </si>
  <si>
    <t>より安全・安心な作業現場環境を確保するための安全管理等に係る技術的な工夫に関する事項</t>
  </si>
  <si>
    <t>型式</t>
    <rPh sb="0" eb="2">
      <t>カタシキ</t>
    </rPh>
    <phoneticPr fontId="3"/>
  </si>
  <si>
    <t>【ワークライフバランス企業認定等の取得】</t>
    <rPh sb="17" eb="19">
      <t>しゅとく</t>
    </rPh>
    <phoneticPr fontId="3" type="Hiragana"/>
  </si>
  <si>
    <t>e：81点</t>
    <rPh sb="4" eb="5">
      <t>テン</t>
    </rPh>
    <phoneticPr fontId="28"/>
  </si>
  <si>
    <t>a：継続教育（CPD）の証明有り（各団体推奨単位以上の取得実績）</t>
  </si>
  <si>
    <t>b：継続教育（CPD）の証明有り（各団体推奨単位の1/2以上の取得実績）</t>
  </si>
  <si>
    <t>法面</t>
    <rPh sb="0" eb="2">
      <t>ノリメン</t>
    </rPh>
    <phoneticPr fontId="3"/>
  </si>
  <si>
    <t>公募対象：標準「JV」かつ全国又は東北＝「a：構成員のすべてが県内」</t>
    <rPh sb="23" eb="26">
      <t>コウセイイン</t>
    </rPh>
    <rPh sb="31" eb="33">
      <t>ケンナイ</t>
    </rPh>
    <phoneticPr fontId="28"/>
  </si>
  <si>
    <t>無し</t>
    <rPh sb="0" eb="1">
      <t>ナ</t>
    </rPh>
    <phoneticPr fontId="3"/>
  </si>
  <si>
    <r>
      <t>２０．配置予定技術者の保有資格</t>
    </r>
    <r>
      <rPr>
        <b/>
        <u/>
        <sz val="14"/>
        <color rgb="FFFF0000"/>
        <rFont val="ＭＳ Ｐ明朝"/>
      </rPr>
      <t>※施工実績と同技術者を評価</t>
    </r>
    <r>
      <rPr>
        <u/>
        <sz val="14"/>
        <color theme="9" tint="-0.25"/>
        <rFont val="ＭＳ Ｐ明朝"/>
      </rPr>
      <t>【手引き　P59～P60】</t>
    </r>
    <rPh sb="3" eb="5">
      <t>ハイチ</t>
    </rPh>
    <rPh sb="5" eb="7">
      <t>ヨテイ</t>
    </rPh>
    <rPh sb="7" eb="10">
      <t>ギジュツシャ</t>
    </rPh>
    <rPh sb="11" eb="13">
      <t>ホユウ</t>
    </rPh>
    <rPh sb="13" eb="15">
      <t>シカク</t>
    </rPh>
    <rPh sb="29" eb="31">
      <t>テビ</t>
    </rPh>
    <phoneticPr fontId="3"/>
  </si>
  <si>
    <t>秋田県男女共同参画社会づくり表彰</t>
    <rPh sb="0" eb="3">
      <t>アキタケン</t>
    </rPh>
    <rPh sb="3" eb="5">
      <t>ダンジョ</t>
    </rPh>
    <rPh sb="5" eb="7">
      <t>キョウドウ</t>
    </rPh>
    <rPh sb="7" eb="9">
      <t>サンカク</t>
    </rPh>
    <rPh sb="9" eb="11">
      <t>シャカイ</t>
    </rPh>
    <rPh sb="14" eb="16">
      <t>ヒョウショウ</t>
    </rPh>
    <phoneticPr fontId="28"/>
  </si>
  <si>
    <t>b：新卒者又は離職者の１名の雇用実績がある</t>
  </si>
  <si>
    <t>b2：「監理技術者」、「主任技術者」、「専任補助者」又は「現場代理人」として従事した類似工事の施工実績がある</t>
  </si>
  <si>
    <t>秋田県女性の活躍推進企業表彰</t>
    <rPh sb="0" eb="3">
      <t>アキタケン</t>
    </rPh>
    <rPh sb="3" eb="5">
      <t>ジョセイ</t>
    </rPh>
    <rPh sb="6" eb="8">
      <t>カツヤク</t>
    </rPh>
    <rPh sb="8" eb="10">
      <t>スイシン</t>
    </rPh>
    <rPh sb="10" eb="12">
      <t>キギョウ</t>
    </rPh>
    <rPh sb="12" eb="14">
      <t>ヒョウショウ</t>
    </rPh>
    <phoneticPr fontId="28"/>
  </si>
  <si>
    <t>協力を得たことを証明します。</t>
  </si>
  <si>
    <t>女性活躍推進法に基づく「えるぼし」認定（プラチナえるぼし認定含む）</t>
    <rPh sb="17" eb="19">
      <t>ニンテイ</t>
    </rPh>
    <rPh sb="28" eb="30">
      <t>ニンテイ</t>
    </rPh>
    <rPh sb="30" eb="31">
      <t>フク</t>
    </rPh>
    <phoneticPr fontId="28"/>
  </si>
  <si>
    <t>活動内容：</t>
    <rPh sb="0" eb="2">
      <t>カツドウ</t>
    </rPh>
    <rPh sb="2" eb="4">
      <t>ナイヨウ</t>
    </rPh>
    <phoneticPr fontId="28"/>
  </si>
  <si>
    <t>支払年
【入力】</t>
    <rPh sb="0" eb="2">
      <t>シハライ</t>
    </rPh>
    <rPh sb="2" eb="3">
      <t>トシ</t>
    </rPh>
    <rPh sb="5" eb="7">
      <t>ニュウリョク</t>
    </rPh>
    <phoneticPr fontId="3"/>
  </si>
  <si>
    <t>支払金額（円）【入力】</t>
  </si>
  <si>
    <t>人員（人）
【入力】</t>
  </si>
  <si>
    <t>7：OK</t>
  </si>
  <si>
    <t>a：【大企業】給与等受給者一人当たりの平均受給額の増加率３．００％以上</t>
  </si>
  <si>
    <t>c：【大企業】上記以外</t>
    <rPh sb="7" eb="9">
      <t>ジョウキ</t>
    </rPh>
    <rPh sb="9" eb="11">
      <t>イガイ</t>
    </rPh>
    <phoneticPr fontId="28"/>
  </si>
  <si>
    <t>a：【中小企業】給与等受給者一人当たりの平均受給額の増加率１．５０％以上</t>
    <rPh sb="3" eb="5">
      <t>チュウショウ</t>
    </rPh>
    <phoneticPr fontId="3"/>
  </si>
  <si>
    <t>b：【中小企業】給与等受給者一人当たりの平均受給額の増加率０．７５％以上</t>
  </si>
  <si>
    <r>
      <t xml:space="preserve">１２．舗装機械の所有状況
</t>
    </r>
    <r>
      <rPr>
        <u/>
        <sz val="14"/>
        <color theme="9" tint="-0.25"/>
        <rFont val="ＭＳ Ｐ明朝"/>
      </rPr>
      <t>【手引き　P47】</t>
    </r>
    <rPh sb="3" eb="5">
      <t>ホソウ</t>
    </rPh>
    <rPh sb="5" eb="7">
      <t>キカイ</t>
    </rPh>
    <rPh sb="8" eb="10">
      <t>ショユウ</t>
    </rPh>
    <rPh sb="10" eb="12">
      <t>ジョウキョウ</t>
    </rPh>
    <phoneticPr fontId="3"/>
  </si>
  <si>
    <t>一人当支払額（円）</t>
  </si>
  <si>
    <t>【共通】</t>
    <rPh sb="1" eb="3">
      <t>きょうつう</t>
    </rPh>
    <phoneticPr fontId="3" type="Hiragana"/>
  </si>
  <si>
    <t>配置予定技術者の氏名【入力】</t>
    <rPh sb="11" eb="13">
      <t>ニュウリョク</t>
    </rPh>
    <phoneticPr fontId="28"/>
  </si>
  <si>
    <t>コリンズ
ＩＤ【入力】</t>
    <rPh sb="8" eb="10">
      <t>ニュウリョク</t>
    </rPh>
    <phoneticPr fontId="3"/>
  </si>
  <si>
    <t>　　※共同企業体で契約した実績については、共同企業体協定書の写し</t>
  </si>
  <si>
    <t>平鹿管内</t>
    <rPh sb="0" eb="2">
      <t>ヒラカ</t>
    </rPh>
    <rPh sb="2" eb="4">
      <t>カンナイ</t>
    </rPh>
    <phoneticPr fontId="3"/>
  </si>
  <si>
    <t>技術資料提出期限日時点の年齢【入力】</t>
    <rPh sb="15" eb="17">
      <t>ニュウリョク</t>
    </rPh>
    <phoneticPr fontId="3"/>
  </si>
  <si>
    <t>a：表彰の実績有り</t>
    <rPh sb="7" eb="8">
      <t>ア</t>
    </rPh>
    <phoneticPr fontId="3"/>
  </si>
  <si>
    <t>主任技術者</t>
    <rPh sb="0" eb="2">
      <t>シュニン</t>
    </rPh>
    <rPh sb="2" eb="5">
      <t>ギジュツシャ</t>
    </rPh>
    <phoneticPr fontId="28"/>
  </si>
  <si>
    <t>監理技術者</t>
    <rPh sb="0" eb="2">
      <t>カンリ</t>
    </rPh>
    <rPh sb="2" eb="5">
      <t>ギジュツシャ</t>
    </rPh>
    <phoneticPr fontId="28"/>
  </si>
  <si>
    <t>公募対象：標準「JV」かつ全県又はブロック＝「b：構成員の１者以上が管内」</t>
    <rPh sb="25" eb="28">
      <t>コウセイイン</t>
    </rPh>
    <rPh sb="30" eb="31">
      <t>シャ</t>
    </rPh>
    <rPh sb="31" eb="33">
      <t>イジョウ</t>
    </rPh>
    <rPh sb="34" eb="36">
      <t>カンナイ</t>
    </rPh>
    <phoneticPr fontId="28"/>
  </si>
  <si>
    <t>○</t>
  </si>
  <si>
    <t>さく井</t>
    <rPh sb="2" eb="3">
      <t>イ</t>
    </rPh>
    <phoneticPr fontId="3"/>
  </si>
  <si>
    <r>
      <t>公募対象：建築「JV」＝「</t>
    </r>
    <r>
      <rPr>
        <sz val="11"/>
        <color auto="1"/>
        <rFont val="ＭＳ Ｐ明朝"/>
      </rPr>
      <t>c：構成員のすべてがブロック外」</t>
    </r>
    <rPh sb="15" eb="18">
      <t>コウセイイン</t>
    </rPh>
    <rPh sb="27" eb="28">
      <t>ガイ</t>
    </rPh>
    <phoneticPr fontId="28"/>
  </si>
  <si>
    <t>企業の評価</t>
    <rPh sb="0" eb="2">
      <t>キギョウ</t>
    </rPh>
    <rPh sb="3" eb="5">
      <t>ヒョウカ</t>
    </rPh>
    <phoneticPr fontId="3"/>
  </si>
  <si>
    <t>（単位：円）</t>
    <rPh sb="1" eb="3">
      <t>タンイ</t>
    </rPh>
    <rPh sb="4" eb="5">
      <t>エン</t>
    </rPh>
    <phoneticPr fontId="3"/>
  </si>
  <si>
    <r>
      <t>公募対象：建築「単独」＝「</t>
    </r>
    <r>
      <rPr>
        <sz val="11"/>
        <color auto="1"/>
        <rFont val="ＭＳ Ｐ明朝"/>
      </rPr>
      <t>b：同一ブロック内に無し」</t>
    </r>
    <rPh sb="23" eb="24">
      <t>ナ</t>
    </rPh>
    <phoneticPr fontId="28"/>
  </si>
  <si>
    <t>１．
企業の同種工事の施工実績</t>
    <rPh sb="3" eb="5">
      <t>きぎょう</t>
    </rPh>
    <rPh sb="6" eb="8">
      <t>どうしゅ</t>
    </rPh>
    <rPh sb="8" eb="10">
      <t>こうじ</t>
    </rPh>
    <rPh sb="11" eb="13">
      <t>せこう</t>
    </rPh>
    <rPh sb="13" eb="15">
      <t>じっせき</t>
    </rPh>
    <phoneticPr fontId="3" type="Hiragana"/>
  </si>
  <si>
    <t>4：OK</t>
  </si>
  <si>
    <t>　①離職票、解雇通知書、雇用保険被保険者資格喪失確認通知書、雇用保険受給資格者証、雇用保険被保険者手帳（日雇労働被保険者手帳）、船員失業保険証の船員失業証明票、雇用前の直近の勤務先が発行した退職証明書（代表者印必須）の中のいずれかひとつの写し</t>
    <rPh sb="2" eb="5">
      <t>リショクヒョウ</t>
    </rPh>
    <rPh sb="6" eb="8">
      <t>カイコ</t>
    </rPh>
    <rPh sb="8" eb="10">
      <t>ツウチ</t>
    </rPh>
    <rPh sb="10" eb="11">
      <t>ショ</t>
    </rPh>
    <rPh sb="12" eb="14">
      <t>コヨウ</t>
    </rPh>
    <rPh sb="14" eb="16">
      <t>ホケン</t>
    </rPh>
    <rPh sb="16" eb="17">
      <t>ヒ</t>
    </rPh>
    <rPh sb="17" eb="20">
      <t>ホケンシャ</t>
    </rPh>
    <rPh sb="20" eb="22">
      <t>シカク</t>
    </rPh>
    <rPh sb="22" eb="24">
      <t>ソウシツ</t>
    </rPh>
    <rPh sb="24" eb="26">
      <t>カクニン</t>
    </rPh>
    <rPh sb="26" eb="28">
      <t>ツウチ</t>
    </rPh>
    <rPh sb="28" eb="29">
      <t>ショ</t>
    </rPh>
    <rPh sb="30" eb="32">
      <t>コヨウ</t>
    </rPh>
    <rPh sb="32" eb="34">
      <t>ホケン</t>
    </rPh>
    <rPh sb="34" eb="36">
      <t>ジュキュウ</t>
    </rPh>
    <rPh sb="36" eb="39">
      <t>シカクシャ</t>
    </rPh>
    <rPh sb="39" eb="40">
      <t>ショウ</t>
    </rPh>
    <rPh sb="41" eb="43">
      <t>コヨウ</t>
    </rPh>
    <rPh sb="43" eb="45">
      <t>ホケン</t>
    </rPh>
    <rPh sb="45" eb="46">
      <t>ヒ</t>
    </rPh>
    <rPh sb="46" eb="49">
      <t>ホケンシャ</t>
    </rPh>
    <rPh sb="49" eb="51">
      <t>テチョウ</t>
    </rPh>
    <rPh sb="52" eb="54">
      <t>ヒヤト</t>
    </rPh>
    <rPh sb="54" eb="56">
      <t>ロウドウ</t>
    </rPh>
    <rPh sb="56" eb="57">
      <t>ヒ</t>
    </rPh>
    <rPh sb="57" eb="60">
      <t>ホケンシャ</t>
    </rPh>
    <rPh sb="60" eb="62">
      <t>テチョウ</t>
    </rPh>
    <phoneticPr fontId="28"/>
  </si>
  <si>
    <t>評価基準
【選択】</t>
  </si>
  <si>
    <t>工事内容【入力】
（定義された同種又は類似工事の工法、数量等）</t>
    <rPh sb="0" eb="2">
      <t>コウジ</t>
    </rPh>
    <rPh sb="2" eb="4">
      <t>ナイヨウ</t>
    </rPh>
    <rPh sb="5" eb="7">
      <t>ニュウリョク</t>
    </rPh>
    <rPh sb="10" eb="12">
      <t>テイギ</t>
    </rPh>
    <rPh sb="15" eb="17">
      <t>ドウシュ</t>
    </rPh>
    <rPh sb="17" eb="18">
      <t>マタ</t>
    </rPh>
    <rPh sb="19" eb="21">
      <t>ルイジ</t>
    </rPh>
    <rPh sb="21" eb="23">
      <t>コウジ</t>
    </rPh>
    <rPh sb="24" eb="26">
      <t>コウホウ</t>
    </rPh>
    <rPh sb="27" eb="29">
      <t>スウリョウ</t>
    </rPh>
    <rPh sb="29" eb="30">
      <t>トウ</t>
    </rPh>
    <phoneticPr fontId="28"/>
  </si>
  <si>
    <t>１３．
舗装機械の所有状況</t>
  </si>
  <si>
    <r>
      <t xml:space="preserve">性別
</t>
    </r>
    <r>
      <rPr>
        <u/>
        <sz val="12"/>
        <color theme="1"/>
        <rFont val="ＭＳ Ｐ明朝"/>
      </rPr>
      <t>選択</t>
    </r>
    <rPh sb="0" eb="2">
      <t>セイベツ</t>
    </rPh>
    <phoneticPr fontId="3"/>
  </si>
  <si>
    <t>週休２日制工事の実施証明書がある場合に評価</t>
    <rPh sb="0" eb="2">
      <t>シュウキュウ</t>
    </rPh>
    <rPh sb="3" eb="5">
      <t>ヒセイ</t>
    </rPh>
    <rPh sb="5" eb="7">
      <t>コウジ</t>
    </rPh>
    <rPh sb="8" eb="10">
      <t>ジッシ</t>
    </rPh>
    <phoneticPr fontId="28"/>
  </si>
  <si>
    <t>（注１）</t>
    <rPh sb="1" eb="2">
      <t>ちゅう</t>
    </rPh>
    <phoneticPr fontId="3" type="Hiragana"/>
  </si>
  <si>
    <t>－</t>
  </si>
  <si>
    <t>　　※共同企業体で施工したコリンズに登録されていない工事については、共同企業体協定書の写しを添付</t>
  </si>
  <si>
    <t>　⑤建設業許可申請書（受付印のあるもの）の写し及び同申請書別紙２営業所一覧表の写し</t>
  </si>
  <si>
    <t>b：類似工事の施工実績がある</t>
    <rPh sb="2" eb="4">
      <t>ルイジ</t>
    </rPh>
    <phoneticPr fontId="28"/>
  </si>
  <si>
    <t>公募対象：標準「JV」かつ全国又は東北＝「c：構成員のすべてが県外」</t>
    <rPh sb="23" eb="26">
      <t>コウセイイン</t>
    </rPh>
    <rPh sb="31" eb="33">
      <t>ケンガイ</t>
    </rPh>
    <phoneticPr fontId="28"/>
  </si>
  <si>
    <t>　　内容が分かる資料や写真など）を添付すること。</t>
    <rPh sb="2" eb="4">
      <t>ナイヨウ</t>
    </rPh>
    <phoneticPr fontId="28"/>
  </si>
  <si>
    <t>一般塗装</t>
    <rPh sb="0" eb="2">
      <t>イッパン</t>
    </rPh>
    <rPh sb="2" eb="4">
      <t>トソウ</t>
    </rPh>
    <phoneticPr fontId="3"/>
  </si>
  <si>
    <t>利用するため、当社が次のとおり職業体験等の受け入れを実施したことを証明願います。</t>
    <rPh sb="0" eb="2">
      <t>リヨウ</t>
    </rPh>
    <rPh sb="7" eb="9">
      <t>トウシャ</t>
    </rPh>
    <rPh sb="10" eb="11">
      <t>ツギ</t>
    </rPh>
    <rPh sb="15" eb="17">
      <t>ショクギョウ</t>
    </rPh>
    <rPh sb="17" eb="19">
      <t>タイケン</t>
    </rPh>
    <rPh sb="19" eb="20">
      <t>トウ</t>
    </rPh>
    <rPh sb="21" eb="22">
      <t>ウ</t>
    </rPh>
    <rPh sb="23" eb="24">
      <t>イ</t>
    </rPh>
    <rPh sb="26" eb="28">
      <t>ジッシ</t>
    </rPh>
    <rPh sb="33" eb="35">
      <t>ショウメイ</t>
    </rPh>
    <rPh sb="35" eb="36">
      <t>ネガ</t>
    </rPh>
    <phoneticPr fontId="28"/>
  </si>
  <si>
    <t>施工計画様式－２</t>
  </si>
  <si>
    <t>c：特定工事の受注実績が３件</t>
  </si>
  <si>
    <t>証明者</t>
    <rPh sb="0" eb="3">
      <t>ショウメイシャ</t>
    </rPh>
    <phoneticPr fontId="28"/>
  </si>
  <si>
    <t>a：応急対策業務の活動実績がある（工事箇所と同一管内の実績の場合）</t>
    <rPh sb="17" eb="19">
      <t>コウジ</t>
    </rPh>
    <rPh sb="19" eb="21">
      <t>カショ</t>
    </rPh>
    <rPh sb="22" eb="24">
      <t>ドウイツ</t>
    </rPh>
    <rPh sb="24" eb="26">
      <t>カンナイ</t>
    </rPh>
    <rPh sb="27" eb="29">
      <t>ジッセキ</t>
    </rPh>
    <rPh sb="30" eb="32">
      <t>バアイ</t>
    </rPh>
    <phoneticPr fontId="28"/>
  </si>
  <si>
    <t>管内</t>
    <rPh sb="0" eb="2">
      <t>カンナイ</t>
    </rPh>
    <phoneticPr fontId="3"/>
  </si>
  <si>
    <t>　②中小企業等の場合は、本様式に、直近の事業年度の「法人税申告書別表１」の写し</t>
  </si>
  <si>
    <t>b：技能士等の配置</t>
    <rPh sb="2" eb="4">
      <t>ギノウ</t>
    </rPh>
    <phoneticPr fontId="3"/>
  </si>
  <si>
    <t>２２．
当該工事における登録基幹技能者等の配置</t>
  </si>
  <si>
    <t>d：３５歳以上４５歳未満の現場代理人への配置</t>
    <rPh sb="4" eb="7">
      <t>サイイジョウ</t>
    </rPh>
    <rPh sb="9" eb="12">
      <t>サイミマン</t>
    </rPh>
    <rPh sb="13" eb="15">
      <t>ゲンバ</t>
    </rPh>
    <rPh sb="15" eb="18">
      <t>ダイリニン</t>
    </rPh>
    <rPh sb="20" eb="22">
      <t>ハイチ</t>
    </rPh>
    <phoneticPr fontId="28"/>
  </si>
  <si>
    <t>a：登録基幹技能者の配置</t>
  </si>
  <si>
    <t>コンクリート主任技士の資格を有する</t>
    <rPh sb="11" eb="13">
      <t>シカク</t>
    </rPh>
    <rPh sb="14" eb="15">
      <t>ユウ</t>
    </rPh>
    <phoneticPr fontId="3"/>
  </si>
  <si>
    <t>コンクリート技士を有する</t>
  </si>
  <si>
    <t>プレストレストコンクリート技士を有する</t>
  </si>
  <si>
    <t>コンクリート診断士を有する</t>
  </si>
  <si>
    <t>(4)の場合入力</t>
    <rPh sb="4" eb="6">
      <t>バアイ</t>
    </rPh>
    <rPh sb="6" eb="8">
      <t>ニュウリョク</t>
    </rPh>
    <phoneticPr fontId="3"/>
  </si>
  <si>
    <t>一級構造物診断士を有する</t>
  </si>
  <si>
    <t>土木鋼構造診断士を有する</t>
  </si>
  <si>
    <t>一級舗装施工管理技術者を有する</t>
  </si>
  <si>
    <t>1：OK</t>
  </si>
  <si>
    <t>地すべり防止工事士を有する</t>
  </si>
  <si>
    <t>一人当たり平均受給額（円／人）</t>
    <rPh sb="11" eb="12">
      <t>エン</t>
    </rPh>
    <rPh sb="13" eb="14">
      <t>ニン</t>
    </rPh>
    <phoneticPr fontId="3"/>
  </si>
  <si>
    <t>構造設計一級建築士を有する</t>
  </si>
  <si>
    <t>b：維持管理業務の契約実績がある（工事箇所と同一管内以外の実績の場合）</t>
  </si>
  <si>
    <t>設備設計一級建築士を有する</t>
  </si>
  <si>
    <t>　③雇用関係及び常勤性があることを確認できる直近の社会保険被保険者標準報酬決定通知書、雇用保険被保険者資格取得等確認通知書等の写し</t>
  </si>
  <si>
    <t>建築設備士を有する</t>
  </si>
  <si>
    <t>資格を有しない</t>
    <rPh sb="0" eb="2">
      <t>シカク</t>
    </rPh>
    <rPh sb="3" eb="4">
      <t>ユウ</t>
    </rPh>
    <phoneticPr fontId="3"/>
  </si>
  <si>
    <t>応急対策工事</t>
  </si>
  <si>
    <t>a：維持管理業務の契約実績がある（工事箇所と同一管内の実績の場合）</t>
    <rPh sb="2" eb="4">
      <t>イジ</t>
    </rPh>
    <rPh sb="4" eb="6">
      <t>カンリ</t>
    </rPh>
    <rPh sb="6" eb="8">
      <t>ギョウム</t>
    </rPh>
    <rPh sb="9" eb="11">
      <t>ケイヤク</t>
    </rPh>
    <rPh sb="17" eb="19">
      <t>コウジ</t>
    </rPh>
    <rPh sb="19" eb="21">
      <t>カショ</t>
    </rPh>
    <rPh sb="22" eb="24">
      <t>ドウイツ</t>
    </rPh>
    <rPh sb="24" eb="26">
      <t>カンナイ</t>
    </rPh>
    <rPh sb="27" eb="29">
      <t>ジッセキ</t>
    </rPh>
    <rPh sb="30" eb="32">
      <t>バアイ</t>
    </rPh>
    <phoneticPr fontId="28"/>
  </si>
  <si>
    <t>b：「事業者登録」無し（未導入）</t>
    <rPh sb="3" eb="6">
      <t>ジギョウシャ</t>
    </rPh>
    <rPh sb="6" eb="8">
      <t>トウロク</t>
    </rPh>
    <rPh sb="9" eb="10">
      <t>ナ</t>
    </rPh>
    <rPh sb="12" eb="15">
      <t>ミドウニュウ</t>
    </rPh>
    <phoneticPr fontId="28"/>
  </si>
  <si>
    <t>b：評価対象の船舶を１隻以上３隻未満所有している</t>
    <rPh sb="15" eb="16">
      <t>セキ</t>
    </rPh>
    <rPh sb="16" eb="18">
      <t>ミマン</t>
    </rPh>
    <phoneticPr fontId="28"/>
  </si>
  <si>
    <t>同格付工種【選択】
当該工事と同じ格付工種</t>
    <rPh sb="0" eb="1">
      <t>ドウ</t>
    </rPh>
    <rPh sb="1" eb="3">
      <t>カクヅケ</t>
    </rPh>
    <rPh sb="3" eb="5">
      <t>コウシュ</t>
    </rPh>
    <rPh sb="6" eb="8">
      <t>センタク</t>
    </rPh>
    <rPh sb="10" eb="12">
      <t>トウガイ</t>
    </rPh>
    <rPh sb="12" eb="14">
      <t>コウジ</t>
    </rPh>
    <rPh sb="15" eb="16">
      <t>オナ</t>
    </rPh>
    <rPh sb="17" eb="19">
      <t>カクヅケ</t>
    </rPh>
    <rPh sb="19" eb="21">
      <t>コウシュ</t>
    </rPh>
    <phoneticPr fontId="28"/>
  </si>
  <si>
    <r>
      <t>工事実績情報システム（コリンズ）登録番号
【入力】</t>
    </r>
    <r>
      <rPr>
        <u/>
        <sz val="14"/>
        <color rgb="FFFF0000"/>
        <rFont val="ＭＳ Ｐ明朝"/>
      </rPr>
      <t>※登録が無い場合は、「登録無し」を入力</t>
    </r>
    <rPh sb="0" eb="2">
      <t>コウジ</t>
    </rPh>
    <rPh sb="2" eb="4">
      <t>ジッセキ</t>
    </rPh>
    <rPh sb="4" eb="6">
      <t>ジョウホウ</t>
    </rPh>
    <rPh sb="16" eb="18">
      <t>トウロク</t>
    </rPh>
    <rPh sb="18" eb="20">
      <t>バンゴウ</t>
    </rPh>
    <rPh sb="22" eb="24">
      <t>ニュウリョク</t>
    </rPh>
    <rPh sb="26" eb="28">
      <t>トウロク</t>
    </rPh>
    <rPh sb="29" eb="30">
      <t>ナ</t>
    </rPh>
    <rPh sb="31" eb="33">
      <t>バアイ</t>
    </rPh>
    <rPh sb="36" eb="38">
      <t>トウロク</t>
    </rPh>
    <rPh sb="38" eb="39">
      <t>ナ</t>
    </rPh>
    <rPh sb="42" eb="44">
      <t>ニュウリョク</t>
    </rPh>
    <phoneticPr fontId="28"/>
  </si>
  <si>
    <t>（住所を記載）</t>
  </si>
  <si>
    <r>
      <t>期間内の</t>
    </r>
    <r>
      <rPr>
        <b/>
        <sz val="11"/>
        <color auto="1"/>
        <rFont val="明朝"/>
      </rPr>
      <t>休職者</t>
    </r>
    <r>
      <rPr>
        <sz val="11"/>
        <color auto="1"/>
        <rFont val="明朝"/>
      </rPr>
      <t>に支給した給与総額</t>
    </r>
    <rPh sb="4" eb="7">
      <t>キュウショクシャ</t>
    </rPh>
    <phoneticPr fontId="3"/>
  </si>
  <si>
    <t>c：評価対象の船舶を所有していない（１隻未満）</t>
    <rPh sb="2" eb="4">
      <t>ヒョウカ</t>
    </rPh>
    <rPh sb="4" eb="6">
      <t>タイショウ</t>
    </rPh>
    <rPh sb="7" eb="9">
      <t>センパク</t>
    </rPh>
    <rPh sb="10" eb="12">
      <t>ショユウ</t>
    </rPh>
    <phoneticPr fontId="28"/>
  </si>
  <si>
    <t>c：舗装機械を所有していない</t>
    <rPh sb="2" eb="4">
      <t>ホソウ</t>
    </rPh>
    <rPh sb="4" eb="6">
      <t>キカイ</t>
    </rPh>
    <rPh sb="7" eb="9">
      <t>ショユウ</t>
    </rPh>
    <phoneticPr fontId="28"/>
  </si>
  <si>
    <t>評価テーマ</t>
    <rPh sb="0" eb="2">
      <t>ひょうか</t>
    </rPh>
    <phoneticPr fontId="3" type="Hiragana"/>
  </si>
  <si>
    <t>秋田県秋田地域振興局建設部</t>
    <rPh sb="0" eb="3">
      <t>アキタケン</t>
    </rPh>
    <rPh sb="3" eb="5">
      <t>アキタ</t>
    </rPh>
    <rPh sb="5" eb="7">
      <t>チイキ</t>
    </rPh>
    <rPh sb="7" eb="10">
      <t>シンコウキョク</t>
    </rPh>
    <rPh sb="10" eb="13">
      <t>ケンセツブ</t>
    </rPh>
    <phoneticPr fontId="3"/>
  </si>
  <si>
    <t>フォントサイズは１２ポイント以上とすること。</t>
    <rPh sb="14" eb="16">
      <t>いじょう</t>
    </rPh>
    <phoneticPr fontId="3" type="Hiragana"/>
  </si>
  <si>
    <t>所見の具体的な内容</t>
    <rPh sb="0" eb="2">
      <t>しょけん</t>
    </rPh>
    <rPh sb="3" eb="6">
      <t>ぐたいてき</t>
    </rPh>
    <rPh sb="7" eb="9">
      <t>ないよう</t>
    </rPh>
    <phoneticPr fontId="3" type="Hiragana"/>
  </si>
  <si>
    <t>～</t>
  </si>
  <si>
    <t>b：技士補等の資格を有する女性技術者を配置した工事の実施証明書を有している</t>
    <rPh sb="3" eb="4">
      <t>シ</t>
    </rPh>
    <phoneticPr fontId="3"/>
  </si>
  <si>
    <t>a：同種工事の施工実績がある</t>
  </si>
  <si>
    <t>１８．
配置予定技術者の同種工事の施工実績</t>
  </si>
  <si>
    <t>c：上記以外</t>
  </si>
  <si>
    <t>b：応急対策業務の活動実績がある（工事箇所と同一管内以外の実績の場合）</t>
    <rPh sb="26" eb="28">
      <t>イガイ</t>
    </rPh>
    <phoneticPr fontId="28"/>
  </si>
  <si>
    <t>【例】（ア）</t>
    <rPh sb="1" eb="2">
      <t>れい</t>
    </rPh>
    <phoneticPr fontId="3" type="Hiragana"/>
  </si>
  <si>
    <t>１７．
配置予定技術者の同種工事の施工実績</t>
  </si>
  <si>
    <t>b：「活用の申告」無し</t>
    <rPh sb="3" eb="5">
      <t>カツヨウ</t>
    </rPh>
    <rPh sb="6" eb="8">
      <t>シンコク</t>
    </rPh>
    <rPh sb="9" eb="10">
      <t>ナ</t>
    </rPh>
    <phoneticPr fontId="28"/>
  </si>
  <si>
    <t>１９．
配置予定技術者の工事成績評定点</t>
  </si>
  <si>
    <t>b：維持管理業務の契約実績がある（工事箇所と同一管内以外の実績の場合）</t>
    <rPh sb="26" eb="28">
      <t>イガイ</t>
    </rPh>
    <phoneticPr fontId="28"/>
  </si>
  <si>
    <t>c：維持管理業務の契約実績がない</t>
    <rPh sb="2" eb="4">
      <t>イジ</t>
    </rPh>
    <rPh sb="4" eb="6">
      <t>カンリ</t>
    </rPh>
    <rPh sb="6" eb="8">
      <t>ギョウム</t>
    </rPh>
    <rPh sb="9" eb="11">
      <t>ケイヤク</t>
    </rPh>
    <rPh sb="11" eb="13">
      <t>ジッセキ</t>
    </rPh>
    <phoneticPr fontId="28"/>
  </si>
  <si>
    <t>ＩＣＴ活用工事の実施証明書がある場合に評価</t>
    <rPh sb="5" eb="7">
      <t>コウジ</t>
    </rPh>
    <rPh sb="8" eb="10">
      <t>ジッシ</t>
    </rPh>
    <phoneticPr fontId="28"/>
  </si>
  <si>
    <t>c：維持管理業務の契約実績がない</t>
  </si>
  <si>
    <t>基準配点合計</t>
    <rPh sb="0" eb="2">
      <t>キジュン</t>
    </rPh>
    <rPh sb="2" eb="4">
      <t>ハイテン</t>
    </rPh>
    <rPh sb="4" eb="6">
      <t>ゴウケイ</t>
    </rPh>
    <phoneticPr fontId="28"/>
  </si>
  <si>
    <t>鹿角管内</t>
    <rPh sb="0" eb="2">
      <t>カヅノ</t>
    </rPh>
    <rPh sb="2" eb="4">
      <t>カンナイ</t>
    </rPh>
    <phoneticPr fontId="3"/>
  </si>
  <si>
    <t>《評価項目①》
女性技術者の在籍</t>
    <rPh sb="1" eb="3">
      <t>ヒョウカ</t>
    </rPh>
    <rPh sb="3" eb="5">
      <t>コウモク</t>
    </rPh>
    <phoneticPr fontId="3"/>
  </si>
  <si>
    <r>
      <t xml:space="preserve">１３．建築物解体機械の所有状況
</t>
    </r>
    <r>
      <rPr>
        <u/>
        <sz val="14"/>
        <color theme="9" tint="-0.25"/>
        <rFont val="ＭＳ Ｐ明朝"/>
      </rPr>
      <t>【手引き　P48】</t>
    </r>
    <rPh sb="3" eb="6">
      <t>ケンチクブツ</t>
    </rPh>
    <rPh sb="6" eb="8">
      <t>カイタイ</t>
    </rPh>
    <rPh sb="8" eb="10">
      <t>キカイ</t>
    </rPh>
    <rPh sb="11" eb="13">
      <t>ショユウ</t>
    </rPh>
    <rPh sb="13" eb="15">
      <t>ジョウキョウ</t>
    </rPh>
    <phoneticPr fontId="3"/>
  </si>
  <si>
    <t>１．
企業の同種工事の施工実績</t>
  </si>
  <si>
    <t>電気</t>
    <rPh sb="0" eb="2">
      <t>デンキ</t>
    </rPh>
    <phoneticPr fontId="3"/>
  </si>
  <si>
    <t>１級土木施工管理技士</t>
    <rPh sb="1" eb="2">
      <t>キュウ</t>
    </rPh>
    <rPh sb="2" eb="3">
      <t>ド</t>
    </rPh>
    <rPh sb="3" eb="4">
      <t>モク</t>
    </rPh>
    <rPh sb="4" eb="6">
      <t>セコウ</t>
    </rPh>
    <rPh sb="6" eb="8">
      <t>カンリ</t>
    </rPh>
    <rPh sb="8" eb="10">
      <t>ギシ</t>
    </rPh>
    <phoneticPr fontId="3"/>
  </si>
  <si>
    <t>給排水冷暖房衛生設備</t>
    <rPh sb="0" eb="3">
      <t>キュウハイスイ</t>
    </rPh>
    <rPh sb="3" eb="6">
      <t>レイダンボウ</t>
    </rPh>
    <rPh sb="6" eb="8">
      <t>エイセイ</t>
    </rPh>
    <rPh sb="8" eb="10">
      <t>セツビ</t>
    </rPh>
    <phoneticPr fontId="3"/>
  </si>
  <si>
    <r>
      <t>＜５件目＞　</t>
    </r>
    <r>
      <rPr>
        <b/>
        <sz val="14"/>
        <color rgb="FFFF0000"/>
        <rFont val="ＭＳ Ｐ明朝"/>
      </rPr>
      <t>※登録が無い場合は、「該当無し」又は「－」を入力</t>
    </r>
    <rPh sb="2" eb="3">
      <t>ケン</t>
    </rPh>
    <rPh sb="3" eb="4">
      <t>メ</t>
    </rPh>
    <phoneticPr fontId="3"/>
  </si>
  <si>
    <t>鋼構造物</t>
    <rPh sb="0" eb="1">
      <t>コウ</t>
    </rPh>
    <rPh sb="1" eb="4">
      <t>コウゾウブツ</t>
    </rPh>
    <phoneticPr fontId="3"/>
  </si>
  <si>
    <t>路面標示</t>
    <rPh sb="0" eb="2">
      <t>ロメン</t>
    </rPh>
    <rPh sb="2" eb="4">
      <t>ヒョウジ</t>
    </rPh>
    <phoneticPr fontId="3"/>
  </si>
  <si>
    <t>機械器具設置</t>
    <rPh sb="0" eb="2">
      <t>キカイ</t>
    </rPh>
    <rPh sb="2" eb="4">
      <t>キグ</t>
    </rPh>
    <rPh sb="4" eb="6">
      <t>セッチ</t>
    </rPh>
    <phoneticPr fontId="3"/>
  </si>
  <si>
    <t>《評価項目③》
ワークライフバランス企業認定等の取得</t>
  </si>
  <si>
    <t>造園</t>
    <rPh sb="0" eb="2">
      <t>ゾウエン</t>
    </rPh>
    <phoneticPr fontId="3"/>
  </si>
  <si>
    <t>水道施設</t>
    <rPh sb="0" eb="2">
      <t>スイドウ</t>
    </rPh>
    <rPh sb="2" eb="4">
      <t>シセツ</t>
    </rPh>
    <phoneticPr fontId="3"/>
  </si>
  <si>
    <t>解体</t>
    <rPh sb="0" eb="2">
      <t>カイタイ</t>
    </rPh>
    <phoneticPr fontId="3"/>
  </si>
  <si>
    <t>(A)推奨
単位数
【入力】</t>
    <rPh sb="3" eb="5">
      <t>スイショウ</t>
    </rPh>
    <rPh sb="6" eb="8">
      <t>タンイ</t>
    </rPh>
    <rPh sb="8" eb="9">
      <t>スウ</t>
    </rPh>
    <phoneticPr fontId="3"/>
  </si>
  <si>
    <t>評価基準</t>
  </si>
  <si>
    <t>２０．
配置予定技術者の継続教育（ＣＰＤ）の取組</t>
  </si>
  <si>
    <t>b：表彰の実績無し</t>
    <rPh sb="7" eb="8">
      <t>ナ</t>
    </rPh>
    <phoneticPr fontId="3"/>
  </si>
  <si>
    <t>保有資格【入力】</t>
  </si>
  <si>
    <t>習得率
（B)÷（A)</t>
    <rPh sb="0" eb="2">
      <t>シュウトク</t>
    </rPh>
    <rPh sb="2" eb="3">
      <t>リツ</t>
    </rPh>
    <phoneticPr fontId="3"/>
  </si>
  <si>
    <t>(B)習得
単位数
【入力】</t>
    <rPh sb="3" eb="5">
      <t>シュウトク</t>
    </rPh>
    <rPh sb="6" eb="9">
      <t>タンイスウ</t>
    </rPh>
    <phoneticPr fontId="3"/>
  </si>
  <si>
    <r>
      <t>公募対象：標準「JV」かつ全県又はブロック＝「</t>
    </r>
    <r>
      <rPr>
        <sz val="11"/>
        <color auto="1"/>
        <rFont val="ＭＳ Ｐ明朝"/>
      </rPr>
      <t>c：構成員のすべてが管外」</t>
    </r>
    <rPh sb="25" eb="28">
      <t>コウセイイン</t>
    </rPh>
    <rPh sb="33" eb="35">
      <t>カンガイ</t>
    </rPh>
    <phoneticPr fontId="28"/>
  </si>
  <si>
    <r>
      <t>公募対象：標準「JV」かつ全国又は東北＝「</t>
    </r>
    <r>
      <rPr>
        <sz val="11"/>
        <color auto="1"/>
        <rFont val="ＭＳ Ｐ明朝"/>
      </rPr>
      <t>b：構成員の１者以上が県内」</t>
    </r>
    <rPh sb="23" eb="26">
      <t>コウセイイン</t>
    </rPh>
    <rPh sb="28" eb="29">
      <t>シャ</t>
    </rPh>
    <rPh sb="29" eb="31">
      <t>イジョウ</t>
    </rPh>
    <rPh sb="32" eb="34">
      <t>ケンナイ</t>
    </rPh>
    <phoneticPr fontId="28"/>
  </si>
  <si>
    <t>企業名：</t>
    <rPh sb="0" eb="3">
      <t>キギョウメイ</t>
    </rPh>
    <phoneticPr fontId="28"/>
  </si>
  <si>
    <t>c：83点</t>
    <rPh sb="4" eb="5">
      <t>テン</t>
    </rPh>
    <phoneticPr fontId="28"/>
  </si>
  <si>
    <r>
      <t xml:space="preserve">作業内容【入力】
</t>
    </r>
    <r>
      <rPr>
        <b/>
        <u/>
        <sz val="12"/>
        <color auto="1"/>
        <rFont val="ＭＳ Ｐ明朝"/>
      </rPr>
      <t>本工事費内訳書等に記載の工種（細目）を入力</t>
    </r>
    <rPh sb="0" eb="2">
      <t>サギョウ</t>
    </rPh>
    <rPh sb="2" eb="4">
      <t>ナイヨウ</t>
    </rPh>
    <rPh sb="5" eb="7">
      <t>ニュウリョク</t>
    </rPh>
    <rPh sb="9" eb="12">
      <t>ホンコウジ</t>
    </rPh>
    <rPh sb="12" eb="13">
      <t>ヒ</t>
    </rPh>
    <rPh sb="13" eb="16">
      <t>ウチワケショ</t>
    </rPh>
    <rPh sb="16" eb="17">
      <t>トウ</t>
    </rPh>
    <rPh sb="18" eb="20">
      <t>キサイ</t>
    </rPh>
    <rPh sb="21" eb="23">
      <t>コウシュ</t>
    </rPh>
    <rPh sb="24" eb="26">
      <t>サイモク</t>
    </rPh>
    <rPh sb="28" eb="30">
      <t>ニュウリョク</t>
    </rPh>
    <phoneticPr fontId="3"/>
  </si>
  <si>
    <t>確認</t>
    <rPh sb="0" eb="2">
      <t>かくにん</t>
    </rPh>
    <phoneticPr fontId="3" type="Hiragana"/>
  </si>
  <si>
    <t>被災状況の調査</t>
  </si>
  <si>
    <t>提出が必要な確認根拠資料</t>
    <rPh sb="0" eb="2">
      <t>ていしゅつ</t>
    </rPh>
    <rPh sb="3" eb="5">
      <t>ひつよう</t>
    </rPh>
    <rPh sb="6" eb="8">
      <t>かくにん</t>
    </rPh>
    <rPh sb="8" eb="10">
      <t>こんきょ</t>
    </rPh>
    <rPh sb="10" eb="12">
      <t>しりょう</t>
    </rPh>
    <phoneticPr fontId="3" type="Hiragana"/>
  </si>
  <si>
    <t>施工計画型</t>
    <rPh sb="0" eb="2">
      <t>セコウ</t>
    </rPh>
    <rPh sb="2" eb="4">
      <t>ケイカク</t>
    </rPh>
    <rPh sb="4" eb="5">
      <t>ガタ</t>
    </rPh>
    <phoneticPr fontId="3"/>
  </si>
  <si>
    <t>評価点
（加算点）</t>
    <rPh sb="0" eb="3">
      <t>ヒョウカテン</t>
    </rPh>
    <rPh sb="5" eb="7">
      <t>カサン</t>
    </rPh>
    <rPh sb="7" eb="8">
      <t>テン</t>
    </rPh>
    <phoneticPr fontId="28"/>
  </si>
  <si>
    <t>２１．
配置予定技術者の保有資格</t>
  </si>
  <si>
    <t>１５．
公共土木施設の維持管理業務の契約実績</t>
  </si>
  <si>
    <r>
      <t>公募対象：標準「単独」かつ全国又は東北＝「</t>
    </r>
    <r>
      <rPr>
        <sz val="11"/>
        <color auto="1"/>
        <rFont val="ＭＳ Ｐ明朝"/>
      </rPr>
      <t>b：県内に無し」</t>
    </r>
    <rPh sb="23" eb="25">
      <t>ケンナイ</t>
    </rPh>
    <rPh sb="26" eb="27">
      <t>ナ</t>
    </rPh>
    <phoneticPr fontId="28"/>
  </si>
  <si>
    <t>c：評価対象の船舶を所有していない（１隻未満）</t>
    <rPh sb="2" eb="4">
      <t>ヒョウカ</t>
    </rPh>
    <rPh sb="4" eb="6">
      <t>タイショウ</t>
    </rPh>
    <rPh sb="7" eb="9">
      <t>センパク</t>
    </rPh>
    <rPh sb="10" eb="12">
      <t>ショユウ</t>
    </rPh>
    <rPh sb="19" eb="20">
      <t>セキ</t>
    </rPh>
    <rPh sb="20" eb="22">
      <t>ミマン</t>
    </rPh>
    <phoneticPr fontId="28"/>
  </si>
  <si>
    <t>b：共通仕様書に定められた現場までの運搬に関する条件を満足する共同出資の「プラント」を所有している</t>
    <rPh sb="31" eb="33">
      <t>キョウドウ</t>
    </rPh>
    <rPh sb="33" eb="35">
      <t>シュッシ</t>
    </rPh>
    <phoneticPr fontId="3"/>
  </si>
  <si>
    <t>１６．
低入札受注による警告、指名差し控え、指名停止</t>
  </si>
  <si>
    <r>
      <t>（総合評価落札方式【建設工事】「実績等評価項目」様式</t>
    </r>
    <r>
      <rPr>
        <sz val="20"/>
        <color auto="1"/>
        <rFont val="ＭＳ Ｐ明朝"/>
      </rPr>
      <t>）　</t>
    </r>
    <r>
      <rPr>
        <b/>
        <u/>
        <sz val="20"/>
        <color rgb="FFFF0000"/>
        <rFont val="ＭＳ Ｐ明朝"/>
      </rPr>
      <t>R8.2.1以降適用</t>
    </r>
    <rPh sb="1" eb="3">
      <t>ソウゴウ</t>
    </rPh>
    <rPh sb="3" eb="5">
      <t>ヒョウカ</t>
    </rPh>
    <rPh sb="5" eb="7">
      <t>ラクサツ</t>
    </rPh>
    <rPh sb="7" eb="9">
      <t>ホウシキ</t>
    </rPh>
    <rPh sb="10" eb="12">
      <t>ケンセツ</t>
    </rPh>
    <rPh sb="12" eb="14">
      <t>コウジ</t>
    </rPh>
    <rPh sb="16" eb="18">
      <t>ジッセキ</t>
    </rPh>
    <rPh sb="18" eb="19">
      <t>トウ</t>
    </rPh>
    <rPh sb="19" eb="21">
      <t>ヒョウカ</t>
    </rPh>
    <rPh sb="21" eb="23">
      <t>コウモク</t>
    </rPh>
    <rPh sb="24" eb="26">
      <t>ヨウシキ</t>
    </rPh>
    <rPh sb="34" eb="36">
      <t>イコウ</t>
    </rPh>
    <rPh sb="36" eb="38">
      <t>テキヨウ</t>
    </rPh>
    <phoneticPr fontId="3"/>
  </si>
  <si>
    <t>男</t>
    <rPh sb="0" eb="1">
      <t>オトコ</t>
    </rPh>
    <phoneticPr fontId="3"/>
  </si>
  <si>
    <t>１２．
船舶の所有状況</t>
  </si>
  <si>
    <t>b：舗装機械１種類又は、２種類所有している</t>
    <rPh sb="2" eb="4">
      <t>ホソウ</t>
    </rPh>
    <rPh sb="4" eb="6">
      <t>キカイ</t>
    </rPh>
    <rPh sb="7" eb="9">
      <t>シュルイ</t>
    </rPh>
    <rPh sb="9" eb="10">
      <t>マタ</t>
    </rPh>
    <rPh sb="13" eb="15">
      <t>シュルイ</t>
    </rPh>
    <phoneticPr fontId="28"/>
  </si>
  <si>
    <t>　秋田県工事総合評価落札方式の技術資料（職業体験等の実績を証明する書類）として</t>
    <rPh sb="1" eb="4">
      <t>アキタケン</t>
    </rPh>
    <rPh sb="4" eb="6">
      <t>コウジ</t>
    </rPh>
    <rPh sb="6" eb="8">
      <t>ソウゴウ</t>
    </rPh>
    <rPh sb="8" eb="10">
      <t>ヒョウカ</t>
    </rPh>
    <rPh sb="10" eb="12">
      <t>ラクサツ</t>
    </rPh>
    <rPh sb="12" eb="14">
      <t>ホウシキ</t>
    </rPh>
    <rPh sb="15" eb="17">
      <t>ギジュツ</t>
    </rPh>
    <rPh sb="17" eb="19">
      <t>シリョウ</t>
    </rPh>
    <rPh sb="20" eb="22">
      <t>ショクギョウ</t>
    </rPh>
    <rPh sb="22" eb="24">
      <t>タイケン</t>
    </rPh>
    <rPh sb="24" eb="25">
      <t>トウ</t>
    </rPh>
    <rPh sb="26" eb="28">
      <t>ジッセキ</t>
    </rPh>
    <rPh sb="29" eb="31">
      <t>ショウメイ</t>
    </rPh>
    <rPh sb="33" eb="35">
      <t>ショルイ</t>
    </rPh>
    <phoneticPr fontId="28"/>
  </si>
  <si>
    <t>起重機船、クレーン付き台船、台船、土運船について、手引き（別表）に掲げる規格船舶の所有がある場合に評価。</t>
    <rPh sb="0" eb="1">
      <t>キ</t>
    </rPh>
    <rPh sb="1" eb="2">
      <t>ジュウ</t>
    </rPh>
    <rPh sb="2" eb="4">
      <t>キセン</t>
    </rPh>
    <rPh sb="9" eb="10">
      <t>ツ</t>
    </rPh>
    <rPh sb="11" eb="13">
      <t>ダイセン</t>
    </rPh>
    <rPh sb="14" eb="16">
      <t>ダイセン</t>
    </rPh>
    <rPh sb="17" eb="18">
      <t>ツチ</t>
    </rPh>
    <rPh sb="18" eb="19">
      <t>ウン</t>
    </rPh>
    <rPh sb="19" eb="20">
      <t>セン</t>
    </rPh>
    <rPh sb="25" eb="27">
      <t>テビ</t>
    </rPh>
    <rPh sb="29" eb="31">
      <t>ベッピョウ</t>
    </rPh>
    <rPh sb="33" eb="34">
      <t>カカ</t>
    </rPh>
    <rPh sb="36" eb="38">
      <t>キカク</t>
    </rPh>
    <rPh sb="38" eb="40">
      <t>センパク</t>
    </rPh>
    <rPh sb="41" eb="43">
      <t>ショユウ</t>
    </rPh>
    <phoneticPr fontId="3"/>
  </si>
  <si>
    <t>a：評価対象の船舶を３隻以上所有している</t>
    <rPh sb="2" eb="4">
      <t>ヒョウカ</t>
    </rPh>
    <rPh sb="4" eb="6">
      <t>タイショウ</t>
    </rPh>
    <rPh sb="7" eb="9">
      <t>センパク</t>
    </rPh>
    <rPh sb="11" eb="12">
      <t>セキ</t>
    </rPh>
    <rPh sb="12" eb="14">
      <t>イジョウ</t>
    </rPh>
    <rPh sb="14" eb="16">
      <t>ショユウ</t>
    </rPh>
    <phoneticPr fontId="3"/>
  </si>
  <si>
    <r>
      <t>企業平均評定点</t>
    </r>
    <r>
      <rPr>
        <sz val="14"/>
        <color auto="1"/>
        <rFont val="ＭＳ Ｐ明朝"/>
      </rPr>
      <t>【入力】
県発注工事の成績評定点の平均点</t>
    </r>
    <rPh sb="0" eb="2">
      <t>キギョウ</t>
    </rPh>
    <rPh sb="2" eb="4">
      <t>ヘイキン</t>
    </rPh>
    <rPh sb="4" eb="6">
      <t>ヒョウテイ</t>
    </rPh>
    <rPh sb="6" eb="7">
      <t>テン</t>
    </rPh>
    <rPh sb="8" eb="10">
      <t>ニュウリョク</t>
    </rPh>
    <rPh sb="12" eb="13">
      <t>ケン</t>
    </rPh>
    <rPh sb="13" eb="15">
      <t>ハッチュウ</t>
    </rPh>
    <rPh sb="15" eb="17">
      <t>コウジ</t>
    </rPh>
    <rPh sb="18" eb="20">
      <t>セイセキ</t>
    </rPh>
    <rPh sb="20" eb="22">
      <t>ヒョウテイ</t>
    </rPh>
    <rPh sb="22" eb="23">
      <t>テン</t>
    </rPh>
    <rPh sb="24" eb="27">
      <t>ヘイキンテン</t>
    </rPh>
    <phoneticPr fontId="28"/>
  </si>
  <si>
    <r>
      <t>＜２件目＞　</t>
    </r>
    <r>
      <rPr>
        <b/>
        <sz val="14"/>
        <color rgb="FFFF0000"/>
        <rFont val="ＭＳ Ｐ明朝"/>
      </rPr>
      <t>※登録が無い場合は、「該当無し」又は「－」を入力</t>
    </r>
    <rPh sb="2" eb="3">
      <t>ケン</t>
    </rPh>
    <rPh sb="3" eb="4">
      <t>メ</t>
    </rPh>
    <phoneticPr fontId="3"/>
  </si>
  <si>
    <t>（具体的に）</t>
    <rPh sb="1" eb="4">
      <t>グタイテキ</t>
    </rPh>
    <phoneticPr fontId="28"/>
  </si>
  <si>
    <t>☐</t>
  </si>
  <si>
    <t>様</t>
    <rPh sb="0" eb="1">
      <t>サマ</t>
    </rPh>
    <phoneticPr fontId="28"/>
  </si>
  <si>
    <r>
      <t>公募対象：標準「JV」かつ全県又はブロック＝「</t>
    </r>
    <r>
      <rPr>
        <sz val="11"/>
        <color auto="1"/>
        <rFont val="ＭＳ Ｐ明朝"/>
      </rPr>
      <t>a：構成員のすべてが管内」</t>
    </r>
    <rPh sb="25" eb="28">
      <t>コウセイイン</t>
    </rPh>
    <rPh sb="33" eb="35">
      <t>カンナイ</t>
    </rPh>
    <phoneticPr fontId="28"/>
  </si>
  <si>
    <t>離職者雇用</t>
    <rPh sb="0" eb="3">
      <t>リショクシャ</t>
    </rPh>
    <rPh sb="3" eb="5">
      <t>コヨウ</t>
    </rPh>
    <phoneticPr fontId="3"/>
  </si>
  <si>
    <r>
      <t>○「秋田県総合評価落札方式（建設工事）運用の手引き」の評価項目の内容、評価基準、運用事項等を十分に確認し、記載間違いや記入漏れのないよう注意して下さい。</t>
    </r>
    <r>
      <rPr>
        <b/>
        <u/>
        <sz val="16"/>
        <color auto="1"/>
        <rFont val="ＭＳ Ｐ明朝"/>
      </rPr>
      <t xml:space="preserve">様式の当該評価項目に必要な記載がない項目については評価点を当該項目の基準配点の最低点となりますので、正しく評価点が入力されているか確認して下さい。
</t>
    </r>
    <r>
      <rPr>
        <sz val="16"/>
        <color auto="1"/>
        <rFont val="ＭＳ Ｐ明朝"/>
      </rPr>
      <t>○「採用」欄については、工事発注概要書Cを確認の上、</t>
    </r>
    <r>
      <rPr>
        <b/>
        <u/>
        <sz val="16"/>
        <color auto="1"/>
        <rFont val="ＭＳ Ｐ明朝"/>
      </rPr>
      <t>採用されている評価項目を「○」、採用されていない評価項目を「－」</t>
    </r>
    <r>
      <rPr>
        <sz val="16"/>
        <color auto="1"/>
        <rFont val="ＭＳ Ｐ明朝"/>
      </rPr>
      <t>を選択して下さい。</t>
    </r>
    <rPh sb="2" eb="5">
      <t>アキタケン</t>
    </rPh>
    <rPh sb="5" eb="7">
      <t>ソウゴウ</t>
    </rPh>
    <rPh sb="7" eb="9">
      <t>ヒョウカ</t>
    </rPh>
    <rPh sb="9" eb="11">
      <t>ラクサツ</t>
    </rPh>
    <rPh sb="11" eb="13">
      <t>ホウシキ</t>
    </rPh>
    <rPh sb="14" eb="16">
      <t>ケンセツ</t>
    </rPh>
    <rPh sb="16" eb="18">
      <t>コウジ</t>
    </rPh>
    <rPh sb="19" eb="21">
      <t>ウンヨウ</t>
    </rPh>
    <rPh sb="22" eb="24">
      <t>テビ</t>
    </rPh>
    <rPh sb="27" eb="29">
      <t>ヒョウカ</t>
    </rPh>
    <rPh sb="29" eb="31">
      <t>コウモク</t>
    </rPh>
    <rPh sb="32" eb="34">
      <t>ナイヨウ</t>
    </rPh>
    <rPh sb="35" eb="37">
      <t>ヒョウカ</t>
    </rPh>
    <rPh sb="37" eb="39">
      <t>キジュン</t>
    </rPh>
    <rPh sb="40" eb="42">
      <t>ウンヨウ</t>
    </rPh>
    <rPh sb="42" eb="44">
      <t>ジコウ</t>
    </rPh>
    <rPh sb="44" eb="45">
      <t>トウ</t>
    </rPh>
    <rPh sb="46" eb="48">
      <t>ジュウブン</t>
    </rPh>
    <rPh sb="49" eb="51">
      <t>カクニン</t>
    </rPh>
    <rPh sb="53" eb="55">
      <t>キサイ</t>
    </rPh>
    <rPh sb="55" eb="57">
      <t>マチガ</t>
    </rPh>
    <rPh sb="59" eb="61">
      <t>キニュウ</t>
    </rPh>
    <rPh sb="61" eb="62">
      <t>モ</t>
    </rPh>
    <rPh sb="68" eb="70">
      <t>チュウイ</t>
    </rPh>
    <rPh sb="72" eb="73">
      <t>クダ</t>
    </rPh>
    <rPh sb="76" eb="78">
      <t>ヨウシキ</t>
    </rPh>
    <rPh sb="79" eb="81">
      <t>トウガイ</t>
    </rPh>
    <rPh sb="81" eb="83">
      <t>ヒョウカ</t>
    </rPh>
    <rPh sb="83" eb="85">
      <t>コウモク</t>
    </rPh>
    <rPh sb="86" eb="88">
      <t>ヒツヨウ</t>
    </rPh>
    <rPh sb="89" eb="91">
      <t>キサイ</t>
    </rPh>
    <rPh sb="94" eb="96">
      <t>コウモク</t>
    </rPh>
    <rPh sb="101" eb="104">
      <t>ヒョウカテン</t>
    </rPh>
    <rPh sb="105" eb="107">
      <t>トウガイ</t>
    </rPh>
    <rPh sb="107" eb="109">
      <t>コウモク</t>
    </rPh>
    <rPh sb="110" eb="112">
      <t>キジュン</t>
    </rPh>
    <rPh sb="112" eb="114">
      <t>ハイテン</t>
    </rPh>
    <rPh sb="115" eb="118">
      <t>サイテイテン</t>
    </rPh>
    <rPh sb="126" eb="127">
      <t>タダ</t>
    </rPh>
    <rPh sb="129" eb="132">
      <t>ヒョウカテン</t>
    </rPh>
    <rPh sb="133" eb="135">
      <t>ニュウリョク</t>
    </rPh>
    <rPh sb="141" eb="143">
      <t>カクニン</t>
    </rPh>
    <rPh sb="145" eb="146">
      <t>クダ</t>
    </rPh>
    <rPh sb="152" eb="154">
      <t>サイヨウ</t>
    </rPh>
    <rPh sb="155" eb="156">
      <t>ラン</t>
    </rPh>
    <rPh sb="162" eb="164">
      <t>コウジ</t>
    </rPh>
    <rPh sb="164" eb="166">
      <t>ハッチュウ</t>
    </rPh>
    <rPh sb="166" eb="169">
      <t>ガイヨウショ</t>
    </rPh>
    <rPh sb="171" eb="173">
      <t>カクニン</t>
    </rPh>
    <rPh sb="174" eb="175">
      <t>ウエ</t>
    </rPh>
    <rPh sb="176" eb="178">
      <t>サイヨウ</t>
    </rPh>
    <rPh sb="183" eb="185">
      <t>ヒョウカ</t>
    </rPh>
    <rPh sb="185" eb="187">
      <t>コウモク</t>
    </rPh>
    <rPh sb="192" eb="194">
      <t>サイヨウ</t>
    </rPh>
    <rPh sb="200" eb="202">
      <t>ヒョウカ</t>
    </rPh>
    <rPh sb="202" eb="204">
      <t>コウモク</t>
    </rPh>
    <rPh sb="209" eb="211">
      <t>センタク</t>
    </rPh>
    <rPh sb="213" eb="214">
      <t>クダ</t>
    </rPh>
    <phoneticPr fontId="3"/>
  </si>
  <si>
    <t>企業の主たる営業所の所在について評価。</t>
    <rPh sb="0" eb="2">
      <t>キギョウ</t>
    </rPh>
    <rPh sb="3" eb="4">
      <t>シュ</t>
    </rPh>
    <rPh sb="6" eb="9">
      <t>エイギョウショ</t>
    </rPh>
    <rPh sb="10" eb="12">
      <t>ショザイ</t>
    </rPh>
    <rPh sb="16" eb="18">
      <t>ヒョウカ</t>
    </rPh>
    <phoneticPr fontId="3"/>
  </si>
  <si>
    <t>企業の評価</t>
  </si>
  <si>
    <t>秋田管内</t>
    <rPh sb="0" eb="2">
      <t>アキタ</t>
    </rPh>
    <rPh sb="2" eb="4">
      <t>カンナイ</t>
    </rPh>
    <phoneticPr fontId="3"/>
  </si>
  <si>
    <t>評価方式【選択】</t>
    <rPh sb="0" eb="2">
      <t>ヒョウカ</t>
    </rPh>
    <rPh sb="2" eb="4">
      <t>ホウシキ</t>
    </rPh>
    <phoneticPr fontId="3"/>
  </si>
  <si>
    <t>b：新卒者又は離職者の１名の雇用実績がある</t>
    <rPh sb="2" eb="5">
      <t>シンソツシャ</t>
    </rPh>
    <rPh sb="5" eb="6">
      <t>マタ</t>
    </rPh>
    <rPh sb="7" eb="10">
      <t>リショクシャ</t>
    </rPh>
    <rPh sb="12" eb="13">
      <t>メイ</t>
    </rPh>
    <rPh sb="14" eb="16">
      <t>コヨウ</t>
    </rPh>
    <rPh sb="16" eb="18">
      <t>ジッセキ</t>
    </rPh>
    <phoneticPr fontId="28"/>
  </si>
  <si>
    <t>a：優良工事表彰の実績有り</t>
    <rPh sb="11" eb="12">
      <t>ア</t>
    </rPh>
    <phoneticPr fontId="3"/>
  </si>
  <si>
    <t>●●協会</t>
    <rPh sb="2" eb="4">
      <t>キョウカイ</t>
    </rPh>
    <phoneticPr fontId="3"/>
  </si>
  <si>
    <t>自社所有</t>
    <rPh sb="0" eb="2">
      <t>ジシャ</t>
    </rPh>
    <rPh sb="2" eb="4">
      <t>ショユウ</t>
    </rPh>
    <phoneticPr fontId="3"/>
  </si>
  <si>
    <r>
      <t>公募対象：建築「単独」＝「</t>
    </r>
    <r>
      <rPr>
        <sz val="11"/>
        <color auto="1"/>
        <rFont val="ＭＳ Ｐ明朝"/>
      </rPr>
      <t>a：同一ブロック内に有り」</t>
    </r>
    <rPh sb="21" eb="22">
      <t>ナイ</t>
    </rPh>
    <rPh sb="23" eb="24">
      <t>ア</t>
    </rPh>
    <phoneticPr fontId="28"/>
  </si>
  <si>
    <t>１１．
主要材料の製造・施行の管理体制（コンクリート又はアスファルト）</t>
  </si>
  <si>
    <t>工事番号・工事名【入力】</t>
    <rPh sb="0" eb="2">
      <t>コウジ</t>
    </rPh>
    <rPh sb="2" eb="4">
      <t>バンゴウ</t>
    </rPh>
    <rPh sb="5" eb="8">
      <t>コウジメイ</t>
    </rPh>
    <rPh sb="9" eb="11">
      <t>ニュウリョク</t>
    </rPh>
    <phoneticPr fontId="28"/>
  </si>
  <si>
    <t>発注機関名【入力】</t>
    <rPh sb="0" eb="2">
      <t>ハッチュウ</t>
    </rPh>
    <rPh sb="2" eb="4">
      <t>キカン</t>
    </rPh>
    <rPh sb="4" eb="5">
      <t>メイ</t>
    </rPh>
    <phoneticPr fontId="28"/>
  </si>
  <si>
    <t>a：共通仕様書に定められた現場までの運搬に関する条件を満足する自社の「プラント」を所有している</t>
    <rPh sb="2" eb="4">
      <t>キョウツウ</t>
    </rPh>
    <rPh sb="4" eb="7">
      <t>シヨウショ</t>
    </rPh>
    <rPh sb="8" eb="9">
      <t>サダ</t>
    </rPh>
    <rPh sb="13" eb="15">
      <t>ゲンバ</t>
    </rPh>
    <rPh sb="18" eb="20">
      <t>ウンパン</t>
    </rPh>
    <rPh sb="21" eb="22">
      <t>カン</t>
    </rPh>
    <rPh sb="24" eb="26">
      <t>ジョウケン</t>
    </rPh>
    <rPh sb="27" eb="29">
      <t>マンゾク</t>
    </rPh>
    <rPh sb="31" eb="33">
      <t>ジシャ</t>
    </rPh>
    <rPh sb="41" eb="43">
      <t>ショユウ</t>
    </rPh>
    <phoneticPr fontId="3"/>
  </si>
  <si>
    <t>北秋田管内</t>
    <rPh sb="0" eb="3">
      <t>キタアキタ</t>
    </rPh>
    <rPh sb="3" eb="5">
      <t>カンナイ</t>
    </rPh>
    <phoneticPr fontId="3"/>
  </si>
  <si>
    <t>事項</t>
    <rPh sb="0" eb="2">
      <t>じこう</t>
    </rPh>
    <phoneticPr fontId="3" type="Hiragana"/>
  </si>
  <si>
    <r>
      <t xml:space="preserve">９．
モデル工事等への取組
</t>
    </r>
    <r>
      <rPr>
        <u/>
        <sz val="16"/>
        <color auto="1"/>
        <rFont val="ＭＳ Ｐゴシック"/>
      </rPr>
      <t>ICT活用工事の
実施証明書の有無</t>
    </r>
  </si>
  <si>
    <r>
      <t xml:space="preserve">保有形態【選択】
</t>
    </r>
    <r>
      <rPr>
        <b/>
        <u/>
        <sz val="14"/>
        <color rgb="FFFF0000"/>
        <rFont val="ＭＳ Ｐ明朝"/>
      </rPr>
      <t>「履行義務」</t>
    </r>
    <rPh sb="0" eb="2">
      <t>ホユウ</t>
    </rPh>
    <rPh sb="2" eb="4">
      <t>ケイタイ</t>
    </rPh>
    <phoneticPr fontId="3"/>
  </si>
  <si>
    <t>活動場所【選択】</t>
    <rPh sb="0" eb="2">
      <t>カツドウ</t>
    </rPh>
    <rPh sb="2" eb="4">
      <t>バショ</t>
    </rPh>
    <phoneticPr fontId="3"/>
  </si>
  <si>
    <t>山本管内</t>
    <rPh sb="0" eb="2">
      <t>ヤマモト</t>
    </rPh>
    <rPh sb="2" eb="4">
      <t>カンナイ</t>
    </rPh>
    <phoneticPr fontId="3"/>
  </si>
  <si>
    <t>措置無し</t>
    <rPh sb="0" eb="2">
      <t>ソチ</t>
    </rPh>
    <rPh sb="2" eb="3">
      <t>ナ</t>
    </rPh>
    <phoneticPr fontId="3"/>
  </si>
  <si>
    <t>基準配点
(満点)</t>
    <rPh sb="0" eb="2">
      <t>キジュン</t>
    </rPh>
    <rPh sb="2" eb="4">
      <t>ハイテン</t>
    </rPh>
    <rPh sb="6" eb="8">
      <t>マンテン</t>
    </rPh>
    <phoneticPr fontId="28"/>
  </si>
  <si>
    <t>公募対象：標準「JV」かつ全県又はブロック＝「c：構成員のすべてが管外」</t>
    <rPh sb="25" eb="28">
      <t>コウセイイン</t>
    </rPh>
    <rPh sb="33" eb="35">
      <t>カンガイ</t>
    </rPh>
    <phoneticPr fontId="28"/>
  </si>
  <si>
    <t>重機・資機材等の調達の斡旋</t>
  </si>
  <si>
    <t>由利管内</t>
    <rPh sb="0" eb="2">
      <t>ユリ</t>
    </rPh>
    <rPh sb="2" eb="4">
      <t>カンナイ</t>
    </rPh>
    <phoneticPr fontId="3"/>
  </si>
  <si>
    <t>仙北管内</t>
    <rPh sb="0" eb="2">
      <t>センボク</t>
    </rPh>
    <rPh sb="2" eb="4">
      <t>カンナイ</t>
    </rPh>
    <phoneticPr fontId="3"/>
  </si>
  <si>
    <r>
      <t>　</t>
    </r>
    <r>
      <rPr>
        <sz val="14"/>
        <color auto="1"/>
        <rFont val="游ゴシック"/>
      </rPr>
      <t>①コリンズの写し※登録されていない工事を記載する場合は、記載した工事の「現場代理人・主任（監理）技術者選任届」又は、その工事と配置予定技術者との技術的な関わりが判断できる資料（施工体系図等）を添付</t>
    </r>
    <rPh sb="7" eb="8">
      <t>ウツ</t>
    </rPh>
    <phoneticPr fontId="28"/>
  </si>
  <si>
    <t>雄勝管内</t>
    <rPh sb="0" eb="1">
      <t>オス</t>
    </rPh>
    <rPh sb="1" eb="2">
      <t>カ</t>
    </rPh>
    <rPh sb="2" eb="4">
      <t>カンナイ</t>
    </rPh>
    <phoneticPr fontId="3"/>
  </si>
  <si>
    <t>《評価項目④》
職業体験等の実施</t>
  </si>
  <si>
    <t>d：上記以外</t>
    <rPh sb="2" eb="4">
      <t>ジョウキ</t>
    </rPh>
    <rPh sb="4" eb="6">
      <t>イガイ</t>
    </rPh>
    <phoneticPr fontId="28"/>
  </si>
  <si>
    <t>c：４週８休以上を達成した週休２日制工事の実施証明書を有している</t>
  </si>
  <si>
    <t>【女性技術者の在籍】</t>
    <rPh sb="1" eb="3">
      <t>じょせい</t>
    </rPh>
    <rPh sb="3" eb="6">
      <t>ぎじゅつしゃ</t>
    </rPh>
    <rPh sb="7" eb="9">
      <t>ざいせき</t>
    </rPh>
    <phoneticPr fontId="3" type="Hiragana"/>
  </si>
  <si>
    <r>
      <t>期間内の</t>
    </r>
    <r>
      <rPr>
        <b/>
        <sz val="11"/>
        <color auto="1"/>
        <rFont val="明朝"/>
      </rPr>
      <t>新規採用者</t>
    </r>
    <r>
      <rPr>
        <sz val="11"/>
        <color auto="1"/>
        <rFont val="明朝"/>
      </rPr>
      <t>に支給した給与総額</t>
    </r>
  </si>
  <si>
    <t>評価点合計</t>
    <rPh sb="0" eb="2">
      <t>ヒョウカ</t>
    </rPh>
    <rPh sb="2" eb="3">
      <t>テン</t>
    </rPh>
    <rPh sb="3" eb="5">
      <t>ゴウケイ</t>
    </rPh>
    <phoneticPr fontId="28"/>
  </si>
  <si>
    <t>女性技術者の氏名【入力】</t>
    <rPh sb="0" eb="2">
      <t>ジョセイ</t>
    </rPh>
    <rPh sb="2" eb="5">
      <t>ギジュツシャ</t>
    </rPh>
    <rPh sb="6" eb="8">
      <t>シメイ</t>
    </rPh>
    <rPh sb="9" eb="11">
      <t>ニュウリョク</t>
    </rPh>
    <phoneticPr fontId="3"/>
  </si>
  <si>
    <t>b：３５歳以上４５歳未満の監理又は主任技術者への配置</t>
    <rPh sb="4" eb="7">
      <t>サイイジョウ</t>
    </rPh>
    <rPh sb="9" eb="12">
      <t>サイミマン</t>
    </rPh>
    <rPh sb="13" eb="15">
      <t>カンリ</t>
    </rPh>
    <rPh sb="15" eb="16">
      <t>マタ</t>
    </rPh>
    <rPh sb="17" eb="19">
      <t>シュニン</t>
    </rPh>
    <rPh sb="19" eb="22">
      <t>ギジュツシャ</t>
    </rPh>
    <rPh sb="24" eb="26">
      <t>ハイチ</t>
    </rPh>
    <phoneticPr fontId="28"/>
  </si>
  <si>
    <t>　※共同企業体で施工したコリンズに登録されていない工事については、共同企業体協定書の写しを添付</t>
  </si>
  <si>
    <t>３．（Ⅱ）
企業の優良工事表彰</t>
  </si>
  <si>
    <r>
      <t>公募対象：標準「JV」かつ全国又は東北＝「</t>
    </r>
    <r>
      <rPr>
        <sz val="11"/>
        <color auto="1"/>
        <rFont val="ＭＳ Ｐ明朝"/>
      </rPr>
      <t>a：構成員のすべてが県内」</t>
    </r>
    <rPh sb="23" eb="26">
      <t>コウセイイン</t>
    </rPh>
    <rPh sb="31" eb="33">
      <t>ケンナイ</t>
    </rPh>
    <phoneticPr fontId="28"/>
  </si>
  <si>
    <r>
      <t>公募対象：標準「単独」かつ全県又はブロック＝「</t>
    </r>
    <r>
      <rPr>
        <sz val="11"/>
        <color auto="1"/>
        <rFont val="ＭＳ Ｐ明朝"/>
      </rPr>
      <t>b：同一管内に無し」</t>
    </r>
    <rPh sb="30" eb="31">
      <t>ナ</t>
    </rPh>
    <phoneticPr fontId="28"/>
  </si>
  <si>
    <t>学年</t>
    <rPh sb="0" eb="2">
      <t>ガクネン</t>
    </rPh>
    <phoneticPr fontId="28"/>
  </si>
  <si>
    <r>
      <t>公募対象：標準「単独」かつ全国又は東北＝「</t>
    </r>
    <r>
      <rPr>
        <sz val="11"/>
        <color auto="1"/>
        <rFont val="ＭＳ Ｐ明朝"/>
      </rPr>
      <t>a：県内に有り」</t>
    </r>
    <rPh sb="23" eb="25">
      <t>ケンナイ</t>
    </rPh>
    <rPh sb="26" eb="27">
      <t>ア</t>
    </rPh>
    <phoneticPr fontId="28"/>
  </si>
  <si>
    <t>控除可能な給与総額</t>
  </si>
  <si>
    <t>公募対象：建築「JV」＝「c：構成員のすべてがブロック外」</t>
    <rPh sb="15" eb="18">
      <t>コウセイイン</t>
    </rPh>
    <rPh sb="27" eb="28">
      <t>ガイ</t>
    </rPh>
    <phoneticPr fontId="28"/>
  </si>
  <si>
    <t>②ＣＣＵＳ事業者登録の有無</t>
  </si>
  <si>
    <r>
      <t xml:space="preserve">配置予定資格【入力】
</t>
    </r>
    <r>
      <rPr>
        <b/>
        <u/>
        <sz val="14"/>
        <color rgb="FFFF0000"/>
        <rFont val="ＭＳ Ｐ明朝"/>
      </rPr>
      <t>「履行義務」</t>
    </r>
    <rPh sb="0" eb="2">
      <t>ハイチ</t>
    </rPh>
    <rPh sb="2" eb="4">
      <t>ヨテイ</t>
    </rPh>
    <rPh sb="4" eb="6">
      <t>シカク</t>
    </rPh>
    <rPh sb="7" eb="9">
      <t>ニュウリョク</t>
    </rPh>
    <phoneticPr fontId="28"/>
  </si>
  <si>
    <t>※２　証明者の身分等（役職･立場）を明記すること。</t>
    <rPh sb="3" eb="6">
      <t>ショウメイシャ</t>
    </rPh>
    <rPh sb="7" eb="9">
      <t>ミブン</t>
    </rPh>
    <rPh sb="9" eb="10">
      <t>トウ</t>
    </rPh>
    <rPh sb="11" eb="13">
      <t>ヤクショク</t>
    </rPh>
    <rPh sb="14" eb="16">
      <t>タチバ</t>
    </rPh>
    <rPh sb="18" eb="20">
      <t>メイキ</t>
    </rPh>
    <phoneticPr fontId="28"/>
  </si>
  <si>
    <t>a：「事業者登録」有り</t>
    <rPh sb="3" eb="6">
      <t>ジギョウシャ</t>
    </rPh>
    <rPh sb="6" eb="8">
      <t>トウロク</t>
    </rPh>
    <rPh sb="9" eb="10">
      <t>ア</t>
    </rPh>
    <phoneticPr fontId="28"/>
  </si>
  <si>
    <t>ＴＥＬ：</t>
  </si>
  <si>
    <t>a：「活用の申告」有り</t>
    <rPh sb="3" eb="5">
      <t>カツヨウ</t>
    </rPh>
    <rPh sb="6" eb="8">
      <t>シンコク</t>
    </rPh>
    <rPh sb="9" eb="10">
      <t>ア</t>
    </rPh>
    <phoneticPr fontId="28"/>
  </si>
  <si>
    <r>
      <t xml:space="preserve">災害協定に基づく応急対策業務の活動実績
</t>
    </r>
    <r>
      <rPr>
        <sz val="14"/>
        <color auto="1"/>
        <rFont val="ＭＳ Ｐ明朝"/>
      </rPr>
      <t>【選択】</t>
    </r>
  </si>
  <si>
    <r>
      <t>公募対象：建築「JV」＝「</t>
    </r>
    <r>
      <rPr>
        <sz val="11"/>
        <color auto="1"/>
        <rFont val="ＭＳ Ｐ明朝"/>
      </rPr>
      <t>a：構成員のすべてがブロック内」</t>
    </r>
    <rPh sb="15" eb="18">
      <t>コウセイイン</t>
    </rPh>
    <rPh sb="27" eb="28">
      <t>ナイ</t>
    </rPh>
    <phoneticPr fontId="28"/>
  </si>
  <si>
    <r>
      <t>公募対象：建築「JV」＝「</t>
    </r>
    <r>
      <rPr>
        <sz val="11"/>
        <color auto="1"/>
        <rFont val="ＭＳ Ｐ明朝"/>
      </rPr>
      <t>b：構成員の１者以上がブロック内」</t>
    </r>
    <rPh sb="15" eb="18">
      <t>コウセイイン</t>
    </rPh>
    <rPh sb="20" eb="21">
      <t>シャ</t>
    </rPh>
    <rPh sb="21" eb="23">
      <t>イジョウ</t>
    </rPh>
    <rPh sb="28" eb="29">
      <t>ナイ</t>
    </rPh>
    <phoneticPr fontId="28"/>
  </si>
  <si>
    <r>
      <t>（</t>
    </r>
    <r>
      <rPr>
        <b/>
        <sz val="12"/>
        <color auto="1"/>
        <rFont val="ＭＳ Ｐゴシック"/>
      </rPr>
      <t>技術提案様式）</t>
    </r>
    <rPh sb="1" eb="3">
      <t>ギジュツ</t>
    </rPh>
    <rPh sb="3" eb="5">
      <t>テイアン</t>
    </rPh>
    <rPh sb="5" eb="7">
      <t>ヨウシキ</t>
    </rPh>
    <phoneticPr fontId="3"/>
  </si>
  <si>
    <t>２１．
当該工事における登録基幹技能者等の配置</t>
  </si>
  <si>
    <t>雇用者の氏名【入力】</t>
    <rPh sb="0" eb="3">
      <t>コヨウシャ</t>
    </rPh>
    <rPh sb="4" eb="6">
      <t>シメイ</t>
    </rPh>
    <phoneticPr fontId="3"/>
  </si>
  <si>
    <t>新卒者雇用</t>
    <rPh sb="0" eb="3">
      <t>シンソツシャ</t>
    </rPh>
    <rPh sb="3" eb="5">
      <t>コヨウ</t>
    </rPh>
    <phoneticPr fontId="3"/>
  </si>
  <si>
    <r>
      <t>加盟している継続教育の団体名</t>
    </r>
    <r>
      <rPr>
        <sz val="14"/>
        <color auto="1"/>
        <rFont val="ＭＳ Ｐ明朝"/>
      </rPr>
      <t>【入力】</t>
    </r>
    <rPh sb="0" eb="2">
      <t>カメイ</t>
    </rPh>
    <rPh sb="6" eb="8">
      <t>ケイゾク</t>
    </rPh>
    <rPh sb="8" eb="10">
      <t>キョウイク</t>
    </rPh>
    <rPh sb="11" eb="14">
      <t>ダンタイメイ</t>
    </rPh>
    <phoneticPr fontId="3"/>
  </si>
  <si>
    <t>b：技士補等の資格を有する女性技術者が在籍している</t>
    <rPh sb="3" eb="4">
      <t>シ</t>
    </rPh>
    <phoneticPr fontId="3"/>
  </si>
  <si>
    <r>
      <t>　</t>
    </r>
    <r>
      <rPr>
        <sz val="14"/>
        <color auto="1"/>
        <rFont val="游ゴシック"/>
      </rPr>
      <t>①評価対象船舶の所有を示す書類（船舶検査証等）の写し
　　※賃貸の場合は、賃貸契約であることを示す賃貸契約書の写しを添付</t>
    </r>
    <rPh sb="2" eb="4">
      <t>ひょうか</t>
    </rPh>
    <rPh sb="4" eb="6">
      <t>たいしょう</t>
    </rPh>
    <rPh sb="6" eb="8">
      <t>せんぱく</t>
    </rPh>
    <rPh sb="9" eb="11">
      <t>しょゆう</t>
    </rPh>
    <rPh sb="12" eb="13">
      <t>しめ</t>
    </rPh>
    <rPh sb="14" eb="16">
      <t>しょるい</t>
    </rPh>
    <rPh sb="17" eb="19">
      <t>せんぱく</t>
    </rPh>
    <rPh sb="19" eb="22">
      <t>けんさしょう</t>
    </rPh>
    <rPh sb="22" eb="23">
      <t>とう</t>
    </rPh>
    <rPh sb="25" eb="26">
      <t>うつ</t>
    </rPh>
    <rPh sb="31" eb="33">
      <t>ちんたい</t>
    </rPh>
    <rPh sb="34" eb="36">
      <t>ばあい</t>
    </rPh>
    <rPh sb="38" eb="40">
      <t>ちんたい</t>
    </rPh>
    <rPh sb="40" eb="42">
      <t>けいやく</t>
    </rPh>
    <rPh sb="48" eb="49">
      <t>しめ</t>
    </rPh>
    <rPh sb="50" eb="52">
      <t>ちんたい</t>
    </rPh>
    <rPh sb="52" eb="55">
      <t>けいやくしょ</t>
    </rPh>
    <rPh sb="56" eb="57">
      <t>うつ</t>
    </rPh>
    <rPh sb="59" eb="61">
      <t>てんぷ</t>
    </rPh>
    <phoneticPr fontId="3" type="Hiragana"/>
  </si>
  <si>
    <t>該当評価
ケース</t>
    <rPh sb="0" eb="2">
      <t>ガイトウ</t>
    </rPh>
    <rPh sb="2" eb="4">
      <t>ヒョウカ</t>
    </rPh>
    <phoneticPr fontId="3"/>
  </si>
  <si>
    <t>該当無し</t>
    <rPh sb="0" eb="2">
      <t>ガイトウ</t>
    </rPh>
    <rPh sb="2" eb="3">
      <t>ナ</t>
    </rPh>
    <phoneticPr fontId="3"/>
  </si>
  <si>
    <r>
      <t xml:space="preserve">《評価項目③》
ワークライフバラ
ンス企業認定等の
取得
</t>
    </r>
    <r>
      <rPr>
        <sz val="14"/>
        <color theme="9" tint="-0.25"/>
        <rFont val="ＭＳ Ｐ明朝"/>
      </rPr>
      <t>【手引きP33～P36】</t>
    </r>
    <rPh sb="1" eb="3">
      <t>ヒョウカ</t>
    </rPh>
    <rPh sb="3" eb="5">
      <t>コウモク</t>
    </rPh>
    <phoneticPr fontId="3"/>
  </si>
  <si>
    <t>《評価項目②》
新卒者又は離職者の雇用実績</t>
  </si>
  <si>
    <t>給与所得の源泉徴収票等の法定調書合計表の支払金額</t>
    <rPh sb="20" eb="22">
      <t>シハライ</t>
    </rPh>
    <rPh sb="22" eb="24">
      <t>キンガク</t>
    </rPh>
    <phoneticPr fontId="3"/>
  </si>
  <si>
    <t>配置予定技術者の役割
【選択】</t>
    <rPh sb="12" eb="14">
      <t>センタク</t>
    </rPh>
    <phoneticPr fontId="3"/>
  </si>
  <si>
    <t>女</t>
    <rPh sb="0" eb="1">
      <t>オンナ</t>
    </rPh>
    <phoneticPr fontId="3"/>
  </si>
  <si>
    <t>低入札受注に対する警告通知</t>
    <rPh sb="0" eb="1">
      <t>テイ</t>
    </rPh>
    <rPh sb="1" eb="3">
      <t>ニュウサツ</t>
    </rPh>
    <rPh sb="3" eb="5">
      <t>ジュチュウ</t>
    </rPh>
    <rPh sb="6" eb="7">
      <t>タイ</t>
    </rPh>
    <rPh sb="9" eb="11">
      <t>ケイコク</t>
    </rPh>
    <rPh sb="11" eb="13">
      <t>ツウチ</t>
    </rPh>
    <phoneticPr fontId="3"/>
  </si>
  <si>
    <t>重要度の高い工事目的物の品質の確保・向上を図るため、当該工事目的物の施工中に行う品質管理に係る技術的な工夫</t>
  </si>
  <si>
    <t>技術提案型</t>
    <rPh sb="0" eb="5">
      <t>ギジュツテイアンガタ</t>
    </rPh>
    <phoneticPr fontId="3"/>
  </si>
  <si>
    <t>総合評価落札方式（実績等評価項目）の審査に伴い提出が必要な確認根拠資料</t>
    <rPh sb="0" eb="2">
      <t>そうごう</t>
    </rPh>
    <rPh sb="2" eb="4">
      <t>ひょうか</t>
    </rPh>
    <rPh sb="4" eb="6">
      <t>らくさつ</t>
    </rPh>
    <rPh sb="6" eb="8">
      <t>ほうしき</t>
    </rPh>
    <rPh sb="9" eb="11">
      <t>じっせき</t>
    </rPh>
    <rPh sb="11" eb="12">
      <t>とう</t>
    </rPh>
    <rPh sb="12" eb="14">
      <t>ひょうか</t>
    </rPh>
    <rPh sb="14" eb="16">
      <t>こうもく</t>
    </rPh>
    <rPh sb="18" eb="20">
      <t>しんさ</t>
    </rPh>
    <rPh sb="21" eb="22">
      <t>ともな</t>
    </rPh>
    <rPh sb="23" eb="25">
      <t>ていしゅつ</t>
    </rPh>
    <rPh sb="26" eb="28">
      <t>ひつよう</t>
    </rPh>
    <rPh sb="29" eb="31">
      <t>かくにん</t>
    </rPh>
    <rPh sb="31" eb="33">
      <t>こんきょ</t>
    </rPh>
    <rPh sb="33" eb="35">
      <t>しりょう</t>
    </rPh>
    <phoneticPr fontId="3" type="Hiragana"/>
  </si>
  <si>
    <t>評価項目</t>
    <rPh sb="0" eb="2">
      <t>ひょうか</t>
    </rPh>
    <rPh sb="2" eb="4">
      <t>こうもく</t>
    </rPh>
    <phoneticPr fontId="3" type="Hiragana"/>
  </si>
  <si>
    <t>○○　　年　　月　　日　～　○○　　年　　月　　日（　　日間）</t>
    <rPh sb="4" eb="5">
      <t>ネン</t>
    </rPh>
    <rPh sb="7" eb="8">
      <t>ガツ</t>
    </rPh>
    <rPh sb="10" eb="11">
      <t>ニチ</t>
    </rPh>
    <rPh sb="18" eb="19">
      <t>ネン</t>
    </rPh>
    <rPh sb="21" eb="22">
      <t>ガツ</t>
    </rPh>
    <rPh sb="24" eb="25">
      <t>ニチ</t>
    </rPh>
    <rPh sb="28" eb="30">
      <t>ニチカン</t>
    </rPh>
    <phoneticPr fontId="28"/>
  </si>
  <si>
    <t>周辺環境対策をより効果的に行うための技術的な工夫に関する事項</t>
  </si>
  <si>
    <t>　①卒業証明書又は修了証書の写し</t>
  </si>
  <si>
    <t>工事名：</t>
    <rPh sb="0" eb="3">
      <t>こうじめい</t>
    </rPh>
    <phoneticPr fontId="3" type="Hiragana"/>
  </si>
  <si>
    <t>賃上げ評価対象給与総額（円）</t>
    <rPh sb="12" eb="13">
      <t>エン</t>
    </rPh>
    <phoneticPr fontId="3"/>
  </si>
  <si>
    <t>【職業体験等の実施】</t>
  </si>
  <si>
    <r>
      <t>受賞年度</t>
    </r>
    <r>
      <rPr>
        <sz val="14"/>
        <color auto="1"/>
        <rFont val="ＭＳ Ｐ明朝"/>
      </rPr>
      <t>【入力】
受賞した表彰実績</t>
    </r>
    <rPh sb="0" eb="2">
      <t>ジュショウ</t>
    </rPh>
    <rPh sb="2" eb="4">
      <t>ネンド</t>
    </rPh>
    <rPh sb="5" eb="7">
      <t>ニュウリョク</t>
    </rPh>
    <rPh sb="9" eb="11">
      <t>ジュショウ</t>
    </rPh>
    <rPh sb="13" eb="15">
      <t>ヒョウショウ</t>
    </rPh>
    <rPh sb="15" eb="17">
      <t>ジッセキ</t>
    </rPh>
    <phoneticPr fontId="28"/>
  </si>
  <si>
    <t>受入営業所住所：</t>
    <rPh sb="0" eb="2">
      <t>ウケイレ</t>
    </rPh>
    <rPh sb="2" eb="5">
      <t>エイギョウショ</t>
    </rPh>
    <rPh sb="5" eb="7">
      <t>ジュウショ</t>
    </rPh>
    <phoneticPr fontId="28"/>
  </si>
  <si>
    <t>無し</t>
    <rPh sb="0" eb="1">
      <t>な</t>
    </rPh>
    <phoneticPr fontId="3" type="Hiragana"/>
  </si>
  <si>
    <t>３．(Ⅰ)(Ⅱ)
企業の優良工事表彰</t>
    <rPh sb="9" eb="11">
      <t>キギョウ</t>
    </rPh>
    <rPh sb="12" eb="14">
      <t>ユウリョウ</t>
    </rPh>
    <rPh sb="14" eb="16">
      <t>コウジ</t>
    </rPh>
    <rPh sb="16" eb="18">
      <t>ヒョウショウ</t>
    </rPh>
    <phoneticPr fontId="28"/>
  </si>
  <si>
    <t>　③３ヶ月以上県内に住所のある住民票（技術資料提出日の日以前３ヶ月以内の発行及び個人番号が記載されていないものに限る）の写し</t>
  </si>
  <si>
    <t>d：特定工事の受注実績が２件</t>
    <rPh sb="13" eb="14">
      <t>ケン</t>
    </rPh>
    <phoneticPr fontId="3"/>
  </si>
  <si>
    <t>　②住民票（技術資料提出日の日以前３ヶ月以内の発行及び個人番号が記載されていないものに限る）の写し</t>
  </si>
  <si>
    <t>　①協定書、表彰状、認定証、一般事業主行動計画策定・変更届（労働局が受付したもの）などの写し</t>
  </si>
  <si>
    <t>　①建設業許可通知書の写し</t>
  </si>
  <si>
    <t>　④秋田県内にある営業所等の社員のうち、県内に居住する者の直近の住民税特別徴収税額決定通知書の写し（氏名、住所、発行年月日及び発行市町村名がわかる部分）又は住民票（提出日の３ヶ月以内の発行、及び個人番号が記載されていないものに限る）の写し</t>
  </si>
  <si>
    <r>
      <t xml:space="preserve">《評価項目④》
職業体験等の実施
</t>
    </r>
    <r>
      <rPr>
        <sz val="14"/>
        <color theme="9" tint="-0.25"/>
        <rFont val="ＭＳ Ｐ明朝"/>
      </rPr>
      <t>【手引きP33～P36】</t>
    </r>
  </si>
  <si>
    <t>職業体験等受入実施証明書</t>
    <rPh sb="0" eb="2">
      <t>ショクギョウ</t>
    </rPh>
    <rPh sb="2" eb="4">
      <t>タイケン</t>
    </rPh>
    <rPh sb="4" eb="5">
      <t>トウ</t>
    </rPh>
    <rPh sb="5" eb="7">
      <t>ウケイレ</t>
    </rPh>
    <rPh sb="7" eb="9">
      <t>ジッシ</t>
    </rPh>
    <rPh sb="9" eb="12">
      <t>ショウメイショ</t>
    </rPh>
    <phoneticPr fontId="28"/>
  </si>
  <si>
    <t>提出日：○○　　年　　月　　日</t>
    <rPh sb="0" eb="3">
      <t>テイシュツビ</t>
    </rPh>
    <rPh sb="8" eb="9">
      <t>ネン</t>
    </rPh>
    <rPh sb="11" eb="12">
      <t>ガツ</t>
    </rPh>
    <rPh sb="14" eb="15">
      <t>ニチ</t>
    </rPh>
    <phoneticPr fontId="28"/>
  </si>
  <si>
    <t>○○　　年　　月　　日</t>
    <rPh sb="4" eb="5">
      <t>ネン</t>
    </rPh>
    <rPh sb="7" eb="8">
      <t>ガツ</t>
    </rPh>
    <rPh sb="10" eb="11">
      <t>ニチ</t>
    </rPh>
    <phoneticPr fontId="28"/>
  </si>
  <si>
    <t>受入実施期間：</t>
    <rPh sb="0" eb="2">
      <t>ウケイレ</t>
    </rPh>
    <rPh sb="2" eb="4">
      <t>ジッシ</t>
    </rPh>
    <rPh sb="4" eb="6">
      <t>キカン</t>
    </rPh>
    <phoneticPr fontId="28"/>
  </si>
  <si>
    <t>施工計画（工程管理に係る技術的所見）</t>
    <rPh sb="0" eb="2">
      <t>せこう</t>
    </rPh>
    <rPh sb="2" eb="4">
      <t>けいかく</t>
    </rPh>
    <rPh sb="5" eb="7">
      <t>こうてい</t>
    </rPh>
    <rPh sb="7" eb="9">
      <t>かんり</t>
    </rPh>
    <rPh sb="10" eb="11">
      <t>かか</t>
    </rPh>
    <rPh sb="12" eb="15">
      <t>ぎじゅつてき</t>
    </rPh>
    <rPh sb="15" eb="17">
      <t>しょけん</t>
    </rPh>
    <phoneticPr fontId="3" type="Hiragana"/>
  </si>
  <si>
    <t>受入人数：</t>
    <rPh sb="0" eb="2">
      <t>ウケイレ</t>
    </rPh>
    <rPh sb="2" eb="4">
      <t>ニンズウ</t>
    </rPh>
    <phoneticPr fontId="28"/>
  </si>
  <si>
    <r>
      <t>　上記内容のとおり、貴社から職業体験等（</t>
    </r>
    <r>
      <rPr>
        <u/>
        <sz val="11"/>
        <color auto="1"/>
        <rFont val="ＭＳ 明朝"/>
      </rPr>
      <t>就業予定者の研修を除く</t>
    </r>
    <r>
      <rPr>
        <sz val="11"/>
        <color auto="1"/>
        <rFont val="ＭＳ 明朝"/>
      </rPr>
      <t>）の受け入れについて</t>
    </r>
    <rPh sb="1" eb="3">
      <t>ジョウキ</t>
    </rPh>
    <rPh sb="3" eb="5">
      <t>ナイヨウ</t>
    </rPh>
    <rPh sb="10" eb="12">
      <t>キシャ</t>
    </rPh>
    <rPh sb="14" eb="16">
      <t>ショクギョウ</t>
    </rPh>
    <rPh sb="16" eb="18">
      <t>タイケン</t>
    </rPh>
    <rPh sb="18" eb="19">
      <t>トウ</t>
    </rPh>
    <rPh sb="20" eb="22">
      <t>シュウギョウ</t>
    </rPh>
    <rPh sb="22" eb="25">
      <t>ヨテイシャ</t>
    </rPh>
    <rPh sb="26" eb="28">
      <t>ケンシュウ</t>
    </rPh>
    <rPh sb="29" eb="30">
      <t>ノゾ</t>
    </rPh>
    <rPh sb="33" eb="34">
      <t>ウ</t>
    </rPh>
    <rPh sb="35" eb="36">
      <t>イ</t>
    </rPh>
    <phoneticPr fontId="28"/>
  </si>
  <si>
    <r>
      <t>４－２．主たる営業所の所在</t>
    </r>
    <r>
      <rPr>
        <u/>
        <sz val="14"/>
        <color theme="9" tint="-0.25"/>
        <rFont val="ＭＳ Ｐ明朝"/>
      </rPr>
      <t>【手引き　P29】</t>
    </r>
    <r>
      <rPr>
        <sz val="14"/>
        <color auto="1"/>
        <rFont val="ＭＳ Ｐ明朝"/>
      </rPr>
      <t xml:space="preserve">
</t>
    </r>
    <r>
      <rPr>
        <sz val="14"/>
        <color rgb="FFFF0000"/>
        <rFont val="ＭＳ Ｐ明朝"/>
      </rPr>
      <t>【法面工事の場合のみ】</t>
    </r>
    <rPh sb="4" eb="5">
      <t>シュ</t>
    </rPh>
    <rPh sb="7" eb="10">
      <t>エイギョウショ</t>
    </rPh>
    <rPh sb="11" eb="13">
      <t>ショザイ</t>
    </rPh>
    <rPh sb="24" eb="26">
      <t>ノリメン</t>
    </rPh>
    <rPh sb="26" eb="28">
      <t>コウジ</t>
    </rPh>
    <rPh sb="29" eb="31">
      <t>バアイ</t>
    </rPh>
    <phoneticPr fontId="3"/>
  </si>
  <si>
    <t>　　又はその保護者等を証明者とする。</t>
    <rPh sb="6" eb="9">
      <t>ホゴシャ</t>
    </rPh>
    <rPh sb="9" eb="10">
      <t>トウ</t>
    </rPh>
    <rPh sb="11" eb="14">
      <t>ショウメイシャ</t>
    </rPh>
    <phoneticPr fontId="28"/>
  </si>
  <si>
    <t>　　　　例）○○県立○○高等学校長、○○会代表○○○○、保護者代表○○○○　等</t>
    <rPh sb="4" eb="5">
      <t>レイ</t>
    </rPh>
    <rPh sb="8" eb="10">
      <t>ケンリツ</t>
    </rPh>
    <rPh sb="12" eb="14">
      <t>コウトウ</t>
    </rPh>
    <rPh sb="14" eb="16">
      <t>ガッコウ</t>
    </rPh>
    <rPh sb="16" eb="17">
      <t>チョウ</t>
    </rPh>
    <rPh sb="20" eb="21">
      <t>カイ</t>
    </rPh>
    <rPh sb="21" eb="23">
      <t>ダイヒョウ</t>
    </rPh>
    <rPh sb="28" eb="31">
      <t>ホゴシャ</t>
    </rPh>
    <rPh sb="31" eb="33">
      <t>ダイヒョウ</t>
    </rPh>
    <rPh sb="38" eb="39">
      <t>トウ</t>
    </rPh>
    <phoneticPr fontId="28"/>
  </si>
  <si>
    <t>公募対象：標準「単独」かつ全県又はブロック＝「a：同一管内に有り」</t>
    <rPh sb="25" eb="27">
      <t>ドウイツ</t>
    </rPh>
    <rPh sb="27" eb="29">
      <t>カンナイ</t>
    </rPh>
    <rPh sb="30" eb="31">
      <t>ア</t>
    </rPh>
    <phoneticPr fontId="28"/>
  </si>
  <si>
    <t>（３）時間外手当や賞与等を除いて評価する場合</t>
  </si>
  <si>
    <t>※３　本様式に、職業体験等の内容が具体的に確認できる資料（実施日、職業体験のプログラム、作業</t>
    <rPh sb="3" eb="4">
      <t>ホン</t>
    </rPh>
    <rPh sb="4" eb="6">
      <t>ヨウシキ</t>
    </rPh>
    <rPh sb="8" eb="10">
      <t>ショクギョウ</t>
    </rPh>
    <rPh sb="10" eb="12">
      <t>タイケン</t>
    </rPh>
    <rPh sb="12" eb="13">
      <t>トウ</t>
    </rPh>
    <rPh sb="29" eb="32">
      <t>ジッシビ</t>
    </rPh>
    <phoneticPr fontId="28"/>
  </si>
  <si>
    <t>申請者</t>
    <rPh sb="0" eb="2">
      <t>シンセイ</t>
    </rPh>
    <rPh sb="2" eb="3">
      <t>シャ</t>
    </rPh>
    <phoneticPr fontId="28"/>
  </si>
  <si>
    <t>（例） 
評価対象事業年においては、〇人の従業員が退職する一方、〇人の新卒採用者を雇用することになり、給与支給総額が〇％増加にとどまったものの、継続雇用している〇人の給与支給総額は〇％増加していたため、賃上げを実行したものと認めました。</t>
  </si>
  <si>
    <t>商号又は名称</t>
    <rPh sb="0" eb="2">
      <t>ショウゴウ</t>
    </rPh>
    <rPh sb="2" eb="3">
      <t>マタ</t>
    </rPh>
    <rPh sb="4" eb="6">
      <t>メイショウ</t>
    </rPh>
    <phoneticPr fontId="28"/>
  </si>
  <si>
    <t>代表者</t>
    <rPh sb="0" eb="3">
      <t>ダイヒョウシャ</t>
    </rPh>
    <phoneticPr fontId="28"/>
  </si>
  <si>
    <t>名　　　　合計</t>
    <rPh sb="0" eb="1">
      <t>メイ</t>
    </rPh>
    <rPh sb="5" eb="7">
      <t>ゴウケイ</t>
    </rPh>
    <phoneticPr fontId="28"/>
  </si>
  <si>
    <t>賃金引き上げに係る実績確認について</t>
    <rPh sb="0" eb="2">
      <t>チンギン</t>
    </rPh>
    <rPh sb="2" eb="3">
      <t>ヒ</t>
    </rPh>
    <rPh sb="4" eb="5">
      <t>ア</t>
    </rPh>
    <rPh sb="7" eb="8">
      <t>カカ</t>
    </rPh>
    <rPh sb="9" eb="11">
      <t>ジッセキ</t>
    </rPh>
    <rPh sb="11" eb="13">
      <t>カクニン</t>
    </rPh>
    <phoneticPr fontId="3"/>
  </si>
  <si>
    <t>評価対象社員数（人）</t>
    <rPh sb="8" eb="9">
      <t>ニン</t>
    </rPh>
    <phoneticPr fontId="3"/>
  </si>
  <si>
    <t>（２）継続雇用している正社員への支給額で評価する場合</t>
  </si>
  <si>
    <t>（４）継続雇用している正社員の基本給の定期昇給等で評価する場合</t>
  </si>
  <si>
    <t>公募対象：標準「単独」かつ全国又は東北＝「a：県内に有り」</t>
    <rPh sb="23" eb="25">
      <t>ケンナイ</t>
    </rPh>
    <rPh sb="26" eb="27">
      <t>ア</t>
    </rPh>
    <phoneticPr fontId="28"/>
  </si>
  <si>
    <t>一時金、賞与又は超過勤務手当等の総額</t>
  </si>
  <si>
    <t>令和●年●月●日</t>
  </si>
  <si>
    <t>（税理士又は公認会計士等を記載） 氏名 ○○ ○○　印</t>
    <rPh sb="26" eb="27">
      <t>イン</t>
    </rPh>
    <phoneticPr fontId="3"/>
  </si>
  <si>
    <t>・○○○○．．．．．．．．．．．．．．．．．</t>
  </si>
  <si>
    <t>(2)、(4)の場合入力</t>
    <rPh sb="8" eb="10">
      <t>バアイ</t>
    </rPh>
    <rPh sb="10" eb="12">
      <t>ニュウリョク</t>
    </rPh>
    <phoneticPr fontId="3"/>
  </si>
  <si>
    <r>
      <t xml:space="preserve">１５．低入札受注による警告、指名差し控え、指名停止
</t>
    </r>
    <r>
      <rPr>
        <u/>
        <sz val="14"/>
        <color theme="9" tint="-0.25"/>
        <rFont val="ＭＳ Ｐ明朝"/>
      </rPr>
      <t>【手引き　P50】</t>
    </r>
  </si>
  <si>
    <t>(3)の場合入力</t>
    <rPh sb="4" eb="6">
      <t>バアイ</t>
    </rPh>
    <rPh sb="6" eb="8">
      <t>ニュウリョク</t>
    </rPh>
    <phoneticPr fontId="3"/>
  </si>
  <si>
    <r>
      <t>(</t>
    </r>
    <r>
      <rPr>
        <sz val="7"/>
        <color auto="1"/>
        <rFont val="Calibri"/>
      </rPr>
      <t>1</t>
    </r>
    <r>
      <rPr>
        <sz val="7"/>
        <color auto="1"/>
        <rFont val="明朝"/>
      </rPr>
      <t>)</t>
    </r>
    <r>
      <rPr>
        <sz val="7"/>
        <color auto="1"/>
        <rFont val="ＭＳ Ｐ明朝"/>
      </rPr>
      <t>のうち、合併等に該当する</t>
    </r>
    <r>
      <rPr>
        <sz val="7"/>
        <color auto="1"/>
        <rFont val="ＭＳ 明朝"/>
      </rPr>
      <t>場合入力</t>
    </r>
    <rPh sb="7" eb="9">
      <t>ガッペイ</t>
    </rPh>
    <rPh sb="9" eb="10">
      <t>トウ</t>
    </rPh>
    <rPh sb="11" eb="13">
      <t>ガイトウ</t>
    </rPh>
    <rPh sb="15" eb="17">
      <t>バアイ</t>
    </rPh>
    <rPh sb="17" eb="19">
      <t>ニュウリョク</t>
    </rPh>
    <phoneticPr fontId="3"/>
  </si>
  <si>
    <t>（別記様式２）</t>
  </si>
  <si>
    <t>工事名：</t>
    <rPh sb="0" eb="3">
      <t>コウジメイ</t>
    </rPh>
    <phoneticPr fontId="28"/>
  </si>
  <si>
    <r>
      <t xml:space="preserve">１４．公共土木施設の維持管理業務の実績
</t>
    </r>
    <r>
      <rPr>
        <u/>
        <sz val="14"/>
        <color theme="9" tint="-0.25"/>
        <rFont val="ＭＳ Ｐ明朝"/>
      </rPr>
      <t>【手引き　P49】</t>
    </r>
    <rPh sb="3" eb="5">
      <t>コウキョウ</t>
    </rPh>
    <rPh sb="5" eb="6">
      <t>ド</t>
    </rPh>
    <rPh sb="6" eb="7">
      <t>モク</t>
    </rPh>
    <rPh sb="7" eb="9">
      <t>シセツ</t>
    </rPh>
    <rPh sb="10" eb="12">
      <t>イジ</t>
    </rPh>
    <rPh sb="12" eb="14">
      <t>カンリ</t>
    </rPh>
    <rPh sb="14" eb="16">
      <t>ギョウム</t>
    </rPh>
    <rPh sb="17" eb="19">
      <t>ジッセキ</t>
    </rPh>
    <phoneticPr fontId="28"/>
  </si>
  <si>
    <t>（留意事項）
○入札者は、次の点に留意して記載すること。　　
・提案された技術的所見は、総合評価の加点対象の有無に係わらず全て履行義務を伴うこと。
・提案する技術的所見が共通仕様書等の範疇を越えることを明らかにすること。　　
・あいまいな表現を避け、現地の環境条件を踏まえた具体的な技術的所見を提案すること。　　
・設定したテーマに対する有効な技術的所見を評価するため、技術的所見の内容に応じて項目に分けて提案すること。
・過大なコストをかけた技術的所見は評価の対象外となること。
・提案した内容が有効であることを証明する資料を添付すること。</t>
  </si>
  <si>
    <t>技術提案項目：○○○○</t>
    <rPh sb="0" eb="2">
      <t>ギジュツ</t>
    </rPh>
    <rPh sb="2" eb="4">
      <t>テイアン</t>
    </rPh>
    <rPh sb="4" eb="6">
      <t>コウモク</t>
    </rPh>
    <phoneticPr fontId="28"/>
  </si>
  <si>
    <t>担当者名：</t>
    <rPh sb="0" eb="3">
      <t>タントウシャ</t>
    </rPh>
    <rPh sb="3" eb="4">
      <t>メイ</t>
    </rPh>
    <phoneticPr fontId="28"/>
  </si>
  <si>
    <t>06-XX10-ZZ
●●工事</t>
    <rPh sb="13" eb="15">
      <t>コウジ</t>
    </rPh>
    <phoneticPr fontId="3"/>
  </si>
  <si>
    <t>異常気象等の緊急時の対応において、工程遅延防止のために、あらかじめ対処しておくべき技術的な工夫</t>
  </si>
  <si>
    <t>無し【発注者は、閲覧公表している「建設工事成績評定結果」により確認する】</t>
    <rPh sb="0" eb="1">
      <t>な</t>
    </rPh>
    <rPh sb="3" eb="6">
      <t>はっちゅうしゃ</t>
    </rPh>
    <rPh sb="8" eb="10">
      <t>えつらん</t>
    </rPh>
    <rPh sb="10" eb="12">
      <t>こうひょう</t>
    </rPh>
    <rPh sb="17" eb="19">
      <t>けんせつ</t>
    </rPh>
    <rPh sb="19" eb="21">
      <t>こうじ</t>
    </rPh>
    <rPh sb="21" eb="23">
      <t>せいせき</t>
    </rPh>
    <rPh sb="23" eb="25">
      <t>ひょうてい</t>
    </rPh>
    <rPh sb="25" eb="27">
      <t>けっか</t>
    </rPh>
    <rPh sb="31" eb="33">
      <t>かくにん</t>
    </rPh>
    <phoneticPr fontId="3" type="Hiragana"/>
  </si>
  <si>
    <t>【離職者の雇用実績】</t>
    <rPh sb="1" eb="4">
      <t>りしょくしゃ</t>
    </rPh>
    <rPh sb="5" eb="7">
      <t>こよう</t>
    </rPh>
    <rPh sb="7" eb="9">
      <t>じっせき</t>
    </rPh>
    <phoneticPr fontId="3" type="Hiragana"/>
  </si>
  <si>
    <t>　　※女性技術者活躍工事の実施証明書の有無で「ｂ．」で加点評価を受ける場合は、該当する女性技術者が保有する資格を証明する資料（資格証等）の写しを添付</t>
    <rPh sb="3" eb="5">
      <t>じょせい</t>
    </rPh>
    <rPh sb="5" eb="8">
      <t>ぎじゅつしゃ</t>
    </rPh>
    <rPh sb="8" eb="10">
      <t>かつやく</t>
    </rPh>
    <rPh sb="10" eb="12">
      <t>こうじ</t>
    </rPh>
    <rPh sb="13" eb="15">
      <t>じっし</t>
    </rPh>
    <rPh sb="15" eb="18">
      <t>しょうめいしょ</t>
    </rPh>
    <rPh sb="19" eb="21">
      <t>うむ</t>
    </rPh>
    <phoneticPr fontId="3" type="Hiragana"/>
  </si>
  <si>
    <t>　　※実施証明書の区分が記載されていない場合は、区分がわかる資料の写しを添付（実施証明書発行要領等）</t>
    <rPh sb="3" eb="5">
      <t>ジッシ</t>
    </rPh>
    <rPh sb="5" eb="8">
      <t>ショウメイショ</t>
    </rPh>
    <rPh sb="9" eb="11">
      <t>クブン</t>
    </rPh>
    <rPh sb="12" eb="14">
      <t>キサイ</t>
    </rPh>
    <rPh sb="20" eb="22">
      <t>バアイ</t>
    </rPh>
    <rPh sb="24" eb="26">
      <t>クブン</t>
    </rPh>
    <rPh sb="30" eb="32">
      <t>シリョウ</t>
    </rPh>
    <rPh sb="33" eb="34">
      <t>ウツ</t>
    </rPh>
    <rPh sb="36" eb="38">
      <t>テンプ</t>
    </rPh>
    <rPh sb="39" eb="41">
      <t>ジッシ</t>
    </rPh>
    <rPh sb="41" eb="44">
      <t>ショウメイショ</t>
    </rPh>
    <rPh sb="44" eb="46">
      <t>ハッコウ</t>
    </rPh>
    <rPh sb="46" eb="48">
      <t>ヨウリョウ</t>
    </rPh>
    <rPh sb="48" eb="49">
      <t>トウ</t>
    </rPh>
    <phoneticPr fontId="28"/>
  </si>
  <si>
    <t>b：建築物解体専用機を１台以上、及びアタッチメントを１種類以上所有している</t>
  </si>
  <si>
    <t>公募対象：標準「JV」かつ全県又はブロック＝「a：構成員のすべてが管内」</t>
    <rPh sb="25" eb="28">
      <t>コウセイイン</t>
    </rPh>
    <rPh sb="33" eb="35">
      <t>カンナイ</t>
    </rPh>
    <phoneticPr fontId="28"/>
  </si>
  <si>
    <t>公募対象：標準「単独」かつ全国又は東北＝「b：県内に無し」</t>
    <rPh sb="23" eb="25">
      <t>ケンナイ</t>
    </rPh>
    <rPh sb="26" eb="27">
      <t>ナ</t>
    </rPh>
    <phoneticPr fontId="28"/>
  </si>
  <si>
    <t>公募対象：建築「JV」＝「a：構成員のすべてがブロック内」</t>
    <rPh sb="15" eb="18">
      <t>コウセイイン</t>
    </rPh>
    <rPh sb="27" eb="28">
      <t>ナイ</t>
    </rPh>
    <phoneticPr fontId="28"/>
  </si>
  <si>
    <t>公募対象：建築「JV」＝「b：構成員の１者以上がブロック内」</t>
    <rPh sb="15" eb="18">
      <t>コウセイイン</t>
    </rPh>
    <rPh sb="20" eb="21">
      <t>シャ</t>
    </rPh>
    <rPh sb="21" eb="23">
      <t>イジョウ</t>
    </rPh>
    <rPh sb="28" eb="29">
      <t>ナイ</t>
    </rPh>
    <phoneticPr fontId="28"/>
  </si>
  <si>
    <t>公募対象：建築「単独」＝「a：同一ブロック内に有り」</t>
    <rPh sb="21" eb="22">
      <t>ナイ</t>
    </rPh>
    <rPh sb="23" eb="24">
      <t>ア</t>
    </rPh>
    <phoneticPr fontId="28"/>
  </si>
  <si>
    <t>【作成例】</t>
    <rPh sb="1" eb="4">
      <t>サクセイレイ</t>
    </rPh>
    <phoneticPr fontId="3"/>
  </si>
  <si>
    <t>　①職業体験等受入実施証明書【別記様式１】の写し</t>
    <rPh sb="15" eb="17">
      <t>べっき</t>
    </rPh>
    <rPh sb="17" eb="19">
      <t>ようしき</t>
    </rPh>
    <rPh sb="22" eb="23">
      <t>うつ</t>
    </rPh>
    <phoneticPr fontId="3" type="Hiragana"/>
  </si>
  <si>
    <r>
      <t>　</t>
    </r>
    <r>
      <rPr>
        <sz val="14"/>
        <color auto="1"/>
        <rFont val="游ゴシック"/>
      </rPr>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
    <rPh sb="13" eb="15">
      <t>イカ</t>
    </rPh>
    <rPh sb="31" eb="33">
      <t>トウロク</t>
    </rPh>
    <rPh sb="39" eb="41">
      <t>コウジ</t>
    </rPh>
    <rPh sb="42" eb="44">
      <t>キサイ</t>
    </rPh>
    <rPh sb="45" eb="47">
      <t>シンセイ</t>
    </rPh>
    <rPh sb="50" eb="52">
      <t>バアイ</t>
    </rPh>
    <rPh sb="54" eb="56">
      <t>ウケオイ</t>
    </rPh>
    <rPh sb="56" eb="59">
      <t>ケイヤクショ</t>
    </rPh>
    <rPh sb="59" eb="60">
      <t>オヨ</t>
    </rPh>
    <rPh sb="112" eb="114">
      <t>テンプ</t>
    </rPh>
    <rPh sb="115" eb="116">
      <t>キン</t>
    </rPh>
    <rPh sb="116" eb="117">
      <t>ヌ</t>
    </rPh>
    <rPh sb="118" eb="121">
      <t>セッケイショ</t>
    </rPh>
    <rPh sb="122" eb="124">
      <t>セッケイ</t>
    </rPh>
    <rPh sb="124" eb="126">
      <t>ズメン</t>
    </rPh>
    <rPh sb="127" eb="129">
      <t>トッキ</t>
    </rPh>
    <rPh sb="129" eb="132">
      <t>シヨウショ</t>
    </rPh>
    <rPh sb="132" eb="133">
      <t>トウ</t>
    </rPh>
    <rPh sb="134" eb="136">
      <t>コウジ</t>
    </rPh>
    <rPh sb="136" eb="138">
      <t>ナイヨウ</t>
    </rPh>
    <rPh sb="139" eb="141">
      <t>カクニン</t>
    </rPh>
    <rPh sb="141" eb="143">
      <t>デキ</t>
    </rPh>
    <rPh sb="144" eb="146">
      <t>シリョウ</t>
    </rPh>
    <rPh sb="147" eb="148">
      <t>ウツ</t>
    </rPh>
    <phoneticPr fontId="28"/>
  </si>
  <si>
    <t>土工　N=一式</t>
    <rPh sb="0" eb="2">
      <t>ドコウ</t>
    </rPh>
    <rPh sb="5" eb="7">
      <t>イッシキ</t>
    </rPh>
    <phoneticPr fontId="3"/>
  </si>
  <si>
    <t>　③評価ケース（２）、（３）、（４）の場合は、賃金引き上げに係る実績確認について【別記様式２】の第三者の確認書類の写し</t>
    <rPh sb="2" eb="4">
      <t>ひょうか</t>
    </rPh>
    <rPh sb="19" eb="21">
      <t>ばあい</t>
    </rPh>
    <rPh sb="48" eb="49">
      <t>だい</t>
    </rPh>
    <rPh sb="49" eb="51">
      <t>さんしゃ</t>
    </rPh>
    <rPh sb="52" eb="54">
      <t>かくにん</t>
    </rPh>
    <rPh sb="54" eb="56">
      <t>しょるい</t>
    </rPh>
    <rPh sb="57" eb="58">
      <t>うつ</t>
    </rPh>
    <phoneticPr fontId="3" type="Hiragana"/>
  </si>
  <si>
    <t>良</t>
    <rPh sb="0" eb="1">
      <t>りょう</t>
    </rPh>
    <phoneticPr fontId="3" type="Hiragana"/>
  </si>
  <si>
    <t>b：優良工事地域振興局長表彰の実績有り</t>
    <rPh sb="17" eb="18">
      <t>ア</t>
    </rPh>
    <phoneticPr fontId="3"/>
  </si>
  <si>
    <t>c：表彰の実績無し</t>
    <rPh sb="7" eb="8">
      <t>ナ</t>
    </rPh>
    <phoneticPr fontId="3"/>
  </si>
  <si>
    <t>a：監理又は主任技術者の資格を有する女性技術者を配置した工事の実施証明書を有している</t>
  </si>
  <si>
    <t>b1：「監理技術者補佐」として従事した同種工事の施工実績がある</t>
  </si>
  <si>
    <t>b：84点</t>
    <rPh sb="4" eb="5">
      <t>テン</t>
    </rPh>
    <phoneticPr fontId="28"/>
  </si>
  <si>
    <t>d：82点</t>
    <rPh sb="4" eb="5">
      <t>テン</t>
    </rPh>
    <phoneticPr fontId="28"/>
  </si>
  <si>
    <t>f：80点</t>
    <rPh sb="4" eb="5">
      <t>テン</t>
    </rPh>
    <phoneticPr fontId="28"/>
  </si>
  <si>
    <r>
      <rPr>
        <sz val="11"/>
        <color auto="1"/>
        <rFont val="ＭＳ 明朝"/>
      </rPr>
      <t>令和</t>
    </r>
    <r>
      <rPr>
        <sz val="11"/>
        <color auto="1"/>
        <rFont val="Times New Roman"/>
      </rPr>
      <t>X</t>
    </r>
    <r>
      <rPr>
        <sz val="11"/>
        <color auto="1"/>
        <rFont val="ＭＳ 明朝"/>
      </rPr>
      <t>年
（前年）</t>
    </r>
  </si>
  <si>
    <r>
      <t>公募対象：標準「JV」かつ全国又は東北＝「</t>
    </r>
    <r>
      <rPr>
        <sz val="11"/>
        <color auto="1"/>
        <rFont val="ＭＳ Ｐ明朝"/>
      </rPr>
      <t>c：構成員のすべてが県外」</t>
    </r>
    <rPh sb="23" eb="26">
      <t>コウセイイン</t>
    </rPh>
    <rPh sb="31" eb="33">
      <t>ケンガイ</t>
    </rPh>
    <phoneticPr fontId="28"/>
  </si>
  <si>
    <t>農業水利施設機能総合診断士を有する</t>
    <rPh sb="0" eb="2">
      <t>ノウギョウ</t>
    </rPh>
    <rPh sb="2" eb="4">
      <t>スイリ</t>
    </rPh>
    <rPh sb="4" eb="6">
      <t>シセツ</t>
    </rPh>
    <rPh sb="6" eb="8">
      <t>キノウ</t>
    </rPh>
    <rPh sb="8" eb="10">
      <t>ソウゴウ</t>
    </rPh>
    <rPh sb="10" eb="12">
      <t>シンダン</t>
    </rPh>
    <rPh sb="12" eb="13">
      <t>シ</t>
    </rPh>
    <phoneticPr fontId="3"/>
  </si>
  <si>
    <t>b：【県内企業】上記以外</t>
  </si>
  <si>
    <t>施工計画様式－１</t>
  </si>
  <si>
    <r>
      <t xml:space="preserve">２．
</t>
    </r>
    <r>
      <rPr>
        <sz val="12"/>
        <color auto="1"/>
        <rFont val="游ゴシック"/>
      </rPr>
      <t>企業の同格付工種における工事成績評定点（平均点）</t>
    </r>
    <rPh sb="23" eb="26">
      <t>へいきんてん</t>
    </rPh>
    <phoneticPr fontId="3" type="Hiragana"/>
  </si>
  <si>
    <t>会社（企業体）名：</t>
    <rPh sb="0" eb="2">
      <t>かいしゃ</t>
    </rPh>
    <rPh sb="3" eb="6">
      <t>きぎょうたい</t>
    </rPh>
    <rPh sb="7" eb="8">
      <t>な</t>
    </rPh>
    <phoneticPr fontId="3" type="Hiragana"/>
  </si>
  <si>
    <t>評価</t>
    <rPh sb="0" eb="2">
      <t>ひょうか</t>
    </rPh>
    <phoneticPr fontId="3" type="Hiragana"/>
  </si>
  <si>
    <t>【例】（イ）</t>
  </si>
  <si>
    <t>工期等の制約条件がある場合において、所定の工期内に完成させるために、主たる工種において作業の効率化を図る技術的な工夫</t>
  </si>
  <si>
    <t>（注２）</t>
    <rPh sb="1" eb="2">
      <t>ちゅう</t>
    </rPh>
    <phoneticPr fontId="3" type="Hiragana"/>
  </si>
  <si>
    <t>重要度の高い工事目的物の品質の確保・向上を図るために行う使用材料や機材等における技術的な工夫</t>
  </si>
  <si>
    <t>Ａ４用紙１枚以内にまとめること。</t>
    <rPh sb="2" eb="4">
      <t>ようし</t>
    </rPh>
    <rPh sb="5" eb="6">
      <t>まい</t>
    </rPh>
    <rPh sb="6" eb="8">
      <t>いない</t>
    </rPh>
    <phoneticPr fontId="3" type="Hiragana"/>
  </si>
  <si>
    <t>軟弱地盤対策</t>
  </si>
  <si>
    <t>可</t>
    <rPh sb="0" eb="1">
      <t>か</t>
    </rPh>
    <phoneticPr fontId="3" type="Hiragana"/>
  </si>
  <si>
    <t>①パートナーシップ構築宣言の公表の有無</t>
  </si>
  <si>
    <t>b：「パートナーシップ構築宣言の公表」無し</t>
  </si>
  <si>
    <t>１７．
若手又は女性技術者の育成</t>
  </si>
  <si>
    <r>
      <t>(2)</t>
    </r>
    <r>
      <rPr>
        <u/>
        <sz val="7"/>
        <color auto="1"/>
        <rFont val="ＭＳ Ｐ明朝"/>
      </rPr>
      <t>､</t>
    </r>
    <r>
      <rPr>
        <u/>
        <sz val="7"/>
        <color auto="1"/>
        <rFont val="Times New Roman"/>
      </rPr>
      <t>(4)</t>
    </r>
    <r>
      <rPr>
        <u/>
        <sz val="7"/>
        <color auto="1"/>
        <rFont val="ＭＳ 明朝"/>
      </rPr>
      <t>の場合は同値</t>
    </r>
    <rPh sb="8" eb="10">
      <t>バアイ</t>
    </rPh>
    <rPh sb="11" eb="13">
      <t>ドウチ</t>
    </rPh>
    <phoneticPr fontId="3"/>
  </si>
  <si>
    <t>a：「監理技術者」、「主任技術者」、「専任補助者」又は「現場代理人」として従事した同種工事の施工実績がある</t>
  </si>
  <si>
    <t>専任補助者の配置の有無</t>
    <rPh sb="0" eb="4">
      <t>センニンホジョシャ</t>
    </rPh>
    <rPh sb="5" eb="7">
      <t>ハイチ</t>
    </rPh>
    <rPh sb="9" eb="11">
      <t>ウム</t>
    </rPh>
    <phoneticPr fontId="3"/>
  </si>
  <si>
    <t>　②建築物解体専用機の運転質量等を証明する資料（カタログ等）を添付</t>
  </si>
  <si>
    <t>8：OK</t>
  </si>
  <si>
    <t>企業実績評価型（Ⅰ型）</t>
    <rPh sb="0" eb="7">
      <t>キギョウジッセキヒョウカガタ</t>
    </rPh>
    <rPh sb="9" eb="10">
      <t>ガタ</t>
    </rPh>
    <phoneticPr fontId="3"/>
  </si>
  <si>
    <t>企業実績評価型（Ⅱ型）</t>
    <rPh sb="0" eb="7">
      <t>キギョウジッセキヒョウカガタ</t>
    </rPh>
    <rPh sb="9" eb="10">
      <t>ガタ</t>
    </rPh>
    <phoneticPr fontId="3"/>
  </si>
  <si>
    <t>企業実績評価型（企業チャレンジ型）</t>
    <rPh sb="0" eb="7">
      <t>キギョウジッセキヒョウカガタ</t>
    </rPh>
    <rPh sb="8" eb="10">
      <t>キギョウ</t>
    </rPh>
    <rPh sb="15" eb="16">
      <t>ガタ</t>
    </rPh>
    <phoneticPr fontId="3"/>
  </si>
  <si>
    <r>
      <t>期間内の</t>
    </r>
    <r>
      <rPr>
        <b/>
        <sz val="11"/>
        <color auto="1"/>
        <rFont val="明朝"/>
      </rPr>
      <t>役員</t>
    </r>
    <r>
      <rPr>
        <sz val="11"/>
        <color auto="1"/>
        <rFont val="明朝"/>
      </rPr>
      <t>に支給した給与総額</t>
    </r>
    <rPh sb="0" eb="2">
      <t>キカン</t>
    </rPh>
    <rPh sb="2" eb="3">
      <t>ナイ</t>
    </rPh>
    <rPh sb="4" eb="6">
      <t>ヤクイン</t>
    </rPh>
    <rPh sb="13" eb="15">
      <t>ソウガク</t>
    </rPh>
    <phoneticPr fontId="3"/>
  </si>
  <si>
    <t>１２．
舗装機械の所有状況</t>
  </si>
  <si>
    <r>
      <t>期間内の</t>
    </r>
    <r>
      <rPr>
        <b/>
        <sz val="11"/>
        <color auto="1"/>
        <rFont val="明朝"/>
      </rPr>
      <t>退職者</t>
    </r>
    <r>
      <rPr>
        <sz val="11"/>
        <color auto="1"/>
        <rFont val="明朝"/>
      </rPr>
      <t>に支給した給与総額</t>
    </r>
  </si>
  <si>
    <t>施工計画（施工上の対処すべき技術的所見）</t>
    <rPh sb="0" eb="2">
      <t>せこう</t>
    </rPh>
    <rPh sb="2" eb="4">
      <t>けいかく</t>
    </rPh>
    <phoneticPr fontId="3" type="Hiragana"/>
  </si>
  <si>
    <r>
      <t>外注や派遣社員等の</t>
    </r>
    <r>
      <rPr>
        <b/>
        <sz val="11"/>
        <color auto="1"/>
        <rFont val="明朝"/>
      </rPr>
      <t>一時的な雇い入れによる労務費</t>
    </r>
    <r>
      <rPr>
        <sz val="11"/>
        <color auto="1"/>
        <rFont val="明朝"/>
      </rPr>
      <t>の総額</t>
    </r>
  </si>
  <si>
    <r>
      <t>期間内の</t>
    </r>
    <r>
      <rPr>
        <b/>
        <sz val="11"/>
        <color auto="1"/>
        <rFont val="明朝"/>
      </rPr>
      <t>正社員</t>
    </r>
    <r>
      <rPr>
        <sz val="11"/>
        <color auto="1"/>
        <rFont val="明朝"/>
      </rPr>
      <t>に支給した基本給以外の給与総額</t>
    </r>
    <rPh sb="0" eb="2">
      <t>キカン</t>
    </rPh>
    <rPh sb="2" eb="3">
      <t>ナイ</t>
    </rPh>
    <rPh sb="4" eb="7">
      <t>セイシャイン</t>
    </rPh>
    <rPh sb="12" eb="15">
      <t>キホンキュウ</t>
    </rPh>
    <rPh sb="15" eb="17">
      <t>イガイ</t>
    </rPh>
    <rPh sb="20" eb="22">
      <t>ソウガク</t>
    </rPh>
    <phoneticPr fontId="3"/>
  </si>
  <si>
    <r>
      <t>ワークライフバランス企業認定等</t>
    </r>
    <r>
      <rPr>
        <sz val="14"/>
        <color auto="1"/>
        <rFont val="ＭＳ Ｐ明朝"/>
      </rPr>
      <t xml:space="preserve">【選択】
</t>
    </r>
    <r>
      <rPr>
        <sz val="14"/>
        <color rgb="FFFF0000"/>
        <rFont val="ＭＳ Ｐ明朝"/>
      </rPr>
      <t>※認定が無い場合は、「無し」を選択</t>
    </r>
    <rPh sb="16" eb="18">
      <t>センタク</t>
    </rPh>
    <rPh sb="21" eb="23">
      <t>ニンテイ</t>
    </rPh>
    <rPh sb="35" eb="37">
      <t>センタク</t>
    </rPh>
    <phoneticPr fontId="28"/>
  </si>
  <si>
    <r>
      <t>(2)</t>
    </r>
    <r>
      <rPr>
        <sz val="7"/>
        <color auto="1"/>
        <rFont val="ＭＳ 明朝"/>
      </rPr>
      <t>、</t>
    </r>
    <r>
      <rPr>
        <sz val="7"/>
        <color auto="1"/>
        <rFont val="Times New Roman"/>
      </rPr>
      <t>(4)</t>
    </r>
    <r>
      <rPr>
        <sz val="7"/>
        <color auto="1"/>
        <rFont val="ＭＳ 明朝"/>
      </rPr>
      <t>の場合入力</t>
    </r>
    <rPh sb="8" eb="10">
      <t>バアイ</t>
    </rPh>
    <rPh sb="10" eb="12">
      <t>ニュウリョク</t>
    </rPh>
    <phoneticPr fontId="3"/>
  </si>
  <si>
    <r>
      <t xml:space="preserve">８．
モデル工事等への取組
</t>
    </r>
    <r>
      <rPr>
        <u/>
        <sz val="16"/>
        <color auto="1"/>
        <rFont val="ＭＳ Ｐゴシック"/>
      </rPr>
      <t>週休２日制工事の
実施証明書の有無</t>
    </r>
  </si>
  <si>
    <r>
      <rPr>
        <sz val="11"/>
        <color auto="1"/>
        <rFont val="ＭＳ 明朝"/>
      </rPr>
      <t>令和</t>
    </r>
    <r>
      <rPr>
        <sz val="11"/>
        <color auto="1"/>
        <rFont val="Times New Roman"/>
      </rPr>
      <t>X+1</t>
    </r>
    <r>
      <rPr>
        <sz val="11"/>
        <color auto="1"/>
        <rFont val="ＭＳ 明朝"/>
      </rPr>
      <t>年
（当該年）</t>
    </r>
  </si>
  <si>
    <t>実績等評価項目の配点</t>
    <rPh sb="0" eb="7">
      <t>ジッセキトウヒョウカコウモク</t>
    </rPh>
    <rPh sb="8" eb="10">
      <t>ハイテン</t>
    </rPh>
    <phoneticPr fontId="28"/>
  </si>
  <si>
    <r>
      <t>　</t>
    </r>
    <r>
      <rPr>
        <sz val="14"/>
        <color auto="1"/>
        <rFont val="游ゴシック"/>
      </rPr>
      <t>①業務委託契約書の写し等契約実績がわかる資料</t>
    </r>
  </si>
  <si>
    <t>１４．
建築物解体機械の所有状況</t>
    <rPh sb="4" eb="7">
      <t>ケンチクブツ</t>
    </rPh>
    <phoneticPr fontId="3"/>
  </si>
  <si>
    <t>a：建築物解体専用機を１台以上、及びアタッチメントを２種類以上所有している</t>
    <rPh sb="2" eb="5">
      <t>ケンチクブツ</t>
    </rPh>
    <rPh sb="5" eb="7">
      <t>カイタイ</t>
    </rPh>
    <rPh sb="7" eb="10">
      <t>センヨウキ</t>
    </rPh>
    <rPh sb="12" eb="13">
      <t>ダイ</t>
    </rPh>
    <rPh sb="13" eb="15">
      <t>イジョウ</t>
    </rPh>
    <rPh sb="16" eb="17">
      <t>オヨ</t>
    </rPh>
    <rPh sb="27" eb="29">
      <t>シュルイ</t>
    </rPh>
    <rPh sb="29" eb="31">
      <t>イジョウ</t>
    </rPh>
    <rPh sb="31" eb="33">
      <t>ショユウ</t>
    </rPh>
    <phoneticPr fontId="3"/>
  </si>
  <si>
    <t>c：建築物解体機械を所有していない</t>
    <rPh sb="2" eb="5">
      <t>ケンチクブツ</t>
    </rPh>
    <rPh sb="5" eb="7">
      <t>カイタイ</t>
    </rPh>
    <rPh sb="7" eb="9">
      <t>キカイ</t>
    </rPh>
    <rPh sb="10" eb="12">
      <t>ショユウ</t>
    </rPh>
    <phoneticPr fontId="28"/>
  </si>
  <si>
    <r>
      <t>＜１件目＞</t>
    </r>
    <r>
      <rPr>
        <b/>
        <sz val="14"/>
        <color rgb="FFFF0000"/>
        <rFont val="ＭＳ Ｐ明朝"/>
      </rPr>
      <t>　※登録が無い場合は、「該当無し」又は「－」を入力</t>
    </r>
    <rPh sb="2" eb="3">
      <t>ケン</t>
    </rPh>
    <rPh sb="3" eb="4">
      <t>メ</t>
    </rPh>
    <rPh sb="17" eb="19">
      <t>ガイトウ</t>
    </rPh>
    <rPh sb="22" eb="23">
      <t>マタ</t>
    </rPh>
    <phoneticPr fontId="3"/>
  </si>
  <si>
    <r>
      <t>＜３件目＞　</t>
    </r>
    <r>
      <rPr>
        <b/>
        <sz val="14"/>
        <color rgb="FFFF0000"/>
        <rFont val="ＭＳ Ｐ明朝"/>
      </rPr>
      <t>※登録が無い場合は、「該当無し」又は「－」を入力</t>
    </r>
    <rPh sb="2" eb="3">
      <t>ケン</t>
    </rPh>
    <rPh sb="3" eb="4">
      <t>メ</t>
    </rPh>
    <phoneticPr fontId="3"/>
  </si>
  <si>
    <t>　①女性技術者が保有する資格を証明する資料（資格証等）の写し</t>
  </si>
  <si>
    <t>2：OK</t>
  </si>
  <si>
    <t>　②職業体験等の内容（実施期間や受入営業所など）が具体的に確認できる資料（職業体験のプログラム等の実施内容が分かる資料及び実施状況が分かる写真等）</t>
  </si>
  <si>
    <t>　　※合併等以前の企業実績を申請する場合は、合併等に係る契約書の写し等及び官報（合併等の公告）の写し、必要に応じて③【別記様式２】を添付</t>
    <rPh sb="51" eb="53">
      <t>ひつよう</t>
    </rPh>
    <rPh sb="54" eb="55">
      <t>おう</t>
    </rPh>
    <phoneticPr fontId="3" type="Hiragana"/>
  </si>
  <si>
    <t>　②現場代理人としての実績を申請する場合は、評価対象となる同種工事又は類似工事の工事期間に「主任技術者等」と同等の資格を有していたことを証明する資料（資格
　者証等）の写し</t>
  </si>
  <si>
    <t>　③現場代理人としての実績を申請する場合は、評価対象となる工事の工事期間に「主任技術者等」と同等の資格を有していたことを証明する資料（資格者証等）の写し</t>
  </si>
  <si>
    <t>施工計画（品質管理に係る技術的所見）</t>
    <rPh sb="0" eb="2">
      <t>せこう</t>
    </rPh>
    <rPh sb="2" eb="4">
      <t>けいかく</t>
    </rPh>
    <phoneticPr fontId="3" type="Hiragana"/>
  </si>
  <si>
    <t>●●建設株式会社</t>
    <rPh sb="2" eb="4">
      <t>ケンセツ</t>
    </rPh>
    <rPh sb="4" eb="6">
      <t>カブシキ</t>
    </rPh>
    <rPh sb="6" eb="8">
      <t>カイシャ</t>
    </rPh>
    <phoneticPr fontId="3"/>
  </si>
  <si>
    <t>企業の合併等による評価対象外となる社員に支給した給与総額</t>
    <rPh sb="0" eb="2">
      <t>キギョウ</t>
    </rPh>
    <rPh sb="3" eb="5">
      <t>ガッペイ</t>
    </rPh>
    <rPh sb="5" eb="6">
      <t>トウ</t>
    </rPh>
    <rPh sb="9" eb="11">
      <t>ヒョウカ</t>
    </rPh>
    <rPh sb="11" eb="14">
      <t>タイショウガイ</t>
    </rPh>
    <rPh sb="17" eb="19">
      <t>シャイン</t>
    </rPh>
    <rPh sb="20" eb="22">
      <t>シキュウ</t>
    </rPh>
    <rPh sb="24" eb="26">
      <t>キュウヨ</t>
    </rPh>
    <rPh sb="26" eb="28">
      <t>ソウガク</t>
    </rPh>
    <phoneticPr fontId="3"/>
  </si>
  <si>
    <r>
      <t>　　※合併</t>
    </r>
    <r>
      <rPr>
        <sz val="14"/>
        <color auto="1"/>
        <rFont val="游ゴシック"/>
      </rPr>
      <t>等以前の企業実績を申請する場合は、合併等に係る契約書の写し等及び官報（合併等の公告）の写しを添付</t>
    </r>
    <rPh sb="5" eb="6">
      <t>とう</t>
    </rPh>
    <rPh sb="6" eb="8">
      <t>いぜん</t>
    </rPh>
    <rPh sb="24" eb="25">
      <t>とう</t>
    </rPh>
    <rPh sb="26" eb="27">
      <t>かか</t>
    </rPh>
    <rPh sb="34" eb="35">
      <t>とう</t>
    </rPh>
    <rPh sb="42" eb="43">
      <t>とう</t>
    </rPh>
    <phoneticPr fontId="3" type="Hiragana"/>
  </si>
  <si>
    <t>e：特定工事の受注実績が１件</t>
  </si>
  <si>
    <r>
      <t>　</t>
    </r>
    <r>
      <rPr>
        <sz val="14"/>
        <color auto="1"/>
        <rFont val="游ゴシック"/>
      </rPr>
      <t>①承諾書の写し（重機・資機材等の調達の斡旋の場合においては、「要請書」の写し）</t>
    </r>
    <rPh sb="2" eb="5">
      <t>しょうだくしょ</t>
    </rPh>
    <rPh sb="6" eb="7">
      <t>うつ</t>
    </rPh>
    <rPh sb="32" eb="35">
      <t>ようせいしょ</t>
    </rPh>
    <rPh sb="37" eb="38">
      <t>うつ</t>
    </rPh>
    <phoneticPr fontId="3" type="Hiragana"/>
  </si>
  <si>
    <r>
      <t>無し</t>
    </r>
    <r>
      <rPr>
        <sz val="14"/>
        <color auto="1"/>
        <rFont val="游ゴシック"/>
      </rPr>
      <t>※若手技術者の現場代理人への配置又は女性技術者の配置で申請する場合は、配置技術者の氏名、生年月日及び性別を確認できる資料（直近の社会保険被保険者標準報酬決定通知書、雇用保険被保険者資格取得等確認通知書等の写し）を添付</t>
    </r>
    <rPh sb="0" eb="1">
      <t>ナ</t>
    </rPh>
    <rPh sb="9" eb="11">
      <t>ゲンバ</t>
    </rPh>
    <rPh sb="11" eb="14">
      <t>ダイリニン</t>
    </rPh>
    <rPh sb="16" eb="18">
      <t>ハイチ</t>
    </rPh>
    <rPh sb="29" eb="31">
      <t>シンセイ</t>
    </rPh>
    <rPh sb="33" eb="35">
      <t>バアイ</t>
    </rPh>
    <rPh sb="37" eb="39">
      <t>ハイチ</t>
    </rPh>
    <rPh sb="39" eb="41">
      <t>ギジュツ</t>
    </rPh>
    <rPh sb="41" eb="42">
      <t>シャ</t>
    </rPh>
    <rPh sb="43" eb="45">
      <t>シメイ</t>
    </rPh>
    <rPh sb="46" eb="48">
      <t>セイネン</t>
    </rPh>
    <rPh sb="48" eb="50">
      <t>ガッピ</t>
    </rPh>
    <rPh sb="50" eb="51">
      <t>オヨ</t>
    </rPh>
    <rPh sb="52" eb="54">
      <t>セイベツ</t>
    </rPh>
    <rPh sb="55" eb="57">
      <t>カクニン</t>
    </rPh>
    <rPh sb="60" eb="62">
      <t>シリョウ</t>
    </rPh>
    <rPh sb="108" eb="110">
      <t>テンプ</t>
    </rPh>
    <phoneticPr fontId="28"/>
  </si>
  <si>
    <r>
      <t>　</t>
    </r>
    <r>
      <rPr>
        <sz val="14"/>
        <color auto="1"/>
        <rFont val="游ゴシック"/>
      </rPr>
      <t>②「契約書」の写し</t>
    </r>
  </si>
  <si>
    <r>
      <t>　　※</t>
    </r>
    <r>
      <rPr>
        <sz val="14"/>
        <color auto="1"/>
        <rFont val="游ゴシック"/>
      </rPr>
      <t>活動実績の根拠書類において、活動期間（着手・完了日）や実施企業名等の確認ができない場合は、確認できる資料を併せて添付</t>
    </r>
  </si>
  <si>
    <r>
      <t>　　※合併</t>
    </r>
    <r>
      <rPr>
        <sz val="14"/>
        <color auto="1"/>
        <rFont val="游ゴシック"/>
      </rPr>
      <t>等以前から継続雇用している技術者を申請する場合は、合併等以前からの継続雇用が確認できる資料を添付</t>
    </r>
    <rPh sb="3" eb="6">
      <t>がっぺいなど</t>
    </rPh>
    <rPh sb="6" eb="8">
      <t>いぜん</t>
    </rPh>
    <rPh sb="10" eb="12">
      <t>けいぞく</t>
    </rPh>
    <rPh sb="12" eb="14">
      <t>こよう</t>
    </rPh>
    <rPh sb="18" eb="21">
      <t>ぎじゅつしゃ</t>
    </rPh>
    <rPh sb="22" eb="24">
      <t>しんせい</t>
    </rPh>
    <rPh sb="26" eb="28">
      <t>ばあい</t>
    </rPh>
    <rPh sb="32" eb="33">
      <t>とう</t>
    </rPh>
    <rPh sb="33" eb="35">
      <t>いぜん</t>
    </rPh>
    <rPh sb="51" eb="53">
      <t>てんぷ</t>
    </rPh>
    <phoneticPr fontId="3" type="Hiragana"/>
  </si>
  <si>
    <r>
      <t>１．企業の同種工事の施工実績</t>
    </r>
    <r>
      <rPr>
        <sz val="14"/>
        <color auto="1"/>
        <rFont val="ＭＳ Ｐ明朝"/>
      </rPr>
      <t xml:space="preserve">
</t>
    </r>
    <r>
      <rPr>
        <u/>
        <sz val="14"/>
        <color theme="9" tint="-0.25"/>
        <rFont val="ＭＳ Ｐ明朝"/>
      </rPr>
      <t>【手引き　P23～P24】</t>
    </r>
    <rPh sb="2" eb="4">
      <t>キギョウ</t>
    </rPh>
    <rPh sb="5" eb="7">
      <t>ドウシュ</t>
    </rPh>
    <rPh sb="7" eb="9">
      <t>コウジ</t>
    </rPh>
    <rPh sb="10" eb="12">
      <t>セコウ</t>
    </rPh>
    <rPh sb="12" eb="14">
      <t>ジッセキ</t>
    </rPh>
    <phoneticPr fontId="28"/>
  </si>
  <si>
    <r>
      <t>　</t>
    </r>
    <r>
      <rPr>
        <sz val="14"/>
        <color auto="1"/>
        <rFont val="游ゴシック"/>
      </rPr>
      <t>①プラントの所有若しくは共同出資所有を示す書類の写し</t>
    </r>
    <rPh sb="7" eb="9">
      <t>しょゆう</t>
    </rPh>
    <rPh sb="9" eb="10">
      <t>も</t>
    </rPh>
    <rPh sb="13" eb="15">
      <t>きょうどう</t>
    </rPh>
    <rPh sb="15" eb="17">
      <t>しゅっし</t>
    </rPh>
    <rPh sb="17" eb="19">
      <t>しょゆう</t>
    </rPh>
    <rPh sb="20" eb="21">
      <t>しめ</t>
    </rPh>
    <rPh sb="22" eb="24">
      <t>しょるい</t>
    </rPh>
    <rPh sb="25" eb="26">
      <t>うつ</t>
    </rPh>
    <phoneticPr fontId="3" type="Hiragana"/>
  </si>
  <si>
    <r>
      <t>　</t>
    </r>
    <r>
      <rPr>
        <sz val="14"/>
        <color auto="1"/>
        <rFont val="游ゴシック"/>
      </rPr>
      <t>①評価対象機種の所有を示す書類（特定自主検査等）の写し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19">
      <t>とくてい</t>
    </rPh>
    <rPh sb="19" eb="21">
      <t>じしゅ</t>
    </rPh>
    <rPh sb="21" eb="23">
      <t>けんさ</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</si>
  <si>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r>
      <t>無し</t>
    </r>
    <r>
      <rPr>
        <sz val="14"/>
        <color auto="1"/>
        <rFont val="游ゴシック"/>
      </rPr>
      <t xml:space="preserve">
　　※評価対象期間内に措置通知を受けた企業が合併等している場合は、合併等に係る契約書の写し等及び官報（合併等の公告）の写しを添付</t>
    </r>
    <rPh sb="27" eb="28">
      <t>とう</t>
    </rPh>
    <rPh sb="48" eb="49">
      <t>とう</t>
    </rPh>
    <rPh sb="56" eb="57">
      <t>とう</t>
    </rPh>
    <phoneticPr fontId="3" type="Hiragana"/>
  </si>
  <si>
    <r>
      <t>　</t>
    </r>
    <r>
      <rPr>
        <sz val="14"/>
        <color auto="1"/>
        <rFont val="游ゴシック"/>
      </rPr>
      <t>①工事成績評定点通知書の写し</t>
    </r>
    <rPh sb="2" eb="4">
      <t>コウジ</t>
    </rPh>
    <rPh sb="4" eb="6">
      <t>セイセキ</t>
    </rPh>
    <rPh sb="6" eb="8">
      <t>ヒョウテイ</t>
    </rPh>
    <rPh sb="8" eb="9">
      <t>テン</t>
    </rPh>
    <rPh sb="9" eb="12">
      <t>ツウチショ</t>
    </rPh>
    <rPh sb="13" eb="14">
      <t>ウツ</t>
    </rPh>
    <phoneticPr fontId="28"/>
  </si>
  <si>
    <r>
      <t>　</t>
    </r>
    <r>
      <rPr>
        <sz val="14"/>
        <color auto="1"/>
        <rFont val="游ゴシック"/>
      </rPr>
      <t>②コリンズの写し　※登録されていない工事を記載する場合は、当該工事に従事していたことを証明する資料を添付</t>
    </r>
  </si>
  <si>
    <r>
      <rPr>
        <b/>
        <sz val="14"/>
        <color rgb="FFFF0000"/>
        <rFont val="ＭＳ Ｐ明朝"/>
      </rPr>
      <t>評価対象技術者の氏名</t>
    </r>
    <r>
      <rPr>
        <sz val="14"/>
        <color auto="1"/>
        <rFont val="ＭＳ Ｐ明朝"/>
      </rPr>
      <t>【入力】</t>
    </r>
    <r>
      <rPr>
        <b/>
        <u/>
        <sz val="14"/>
        <color auto="1"/>
        <rFont val="ＭＳ Ｐ明朝"/>
      </rPr>
      <t xml:space="preserve">（複数申請の場合は評価の低い者１名のみ）
</t>
    </r>
    <r>
      <rPr>
        <sz val="14"/>
        <color auto="1"/>
        <rFont val="ＭＳ Ｐ明朝"/>
      </rPr>
      <t>※専任補助者を配置する場合、専任補助者の氏名を記載</t>
    </r>
    <rPh sb="0" eb="2">
      <t>ヒョウカ</t>
    </rPh>
    <rPh sb="2" eb="4">
      <t>タイショウ</t>
    </rPh>
    <rPh sb="15" eb="17">
      <t>フクスウ</t>
    </rPh>
    <rPh sb="17" eb="19">
      <t>シンセイ</t>
    </rPh>
    <rPh sb="20" eb="22">
      <t>バアイ</t>
    </rPh>
    <rPh sb="23" eb="25">
      <t>ヒョウカ</t>
    </rPh>
    <rPh sb="26" eb="27">
      <t>ヒク</t>
    </rPh>
    <rPh sb="28" eb="29">
      <t>モノ</t>
    </rPh>
    <rPh sb="30" eb="31">
      <t>メイ</t>
    </rPh>
    <phoneticPr fontId="28"/>
  </si>
  <si>
    <r>
      <t>　</t>
    </r>
    <r>
      <rPr>
        <sz val="14"/>
        <color auto="1"/>
        <rFont val="游ゴシック"/>
      </rPr>
      <t>①学習履歴を証明する評価対象期間１年以内の証明書の写し（各団体が発行する継続教育証明書があるものに限定）
　※１年を超える証明書を添付する場合は、評価対象期間１年以内の取得状況が分かる　証明書を併せて添付する。</t>
    </r>
    <rPh sb="2" eb="4">
      <t>ガクシュウ</t>
    </rPh>
    <rPh sb="4" eb="6">
      <t>リレキ</t>
    </rPh>
    <rPh sb="7" eb="9">
      <t>ショウメイ</t>
    </rPh>
    <rPh sb="11" eb="13">
      <t>ヒョウカ</t>
    </rPh>
    <rPh sb="13" eb="15">
      <t>タイショウ</t>
    </rPh>
    <rPh sb="15" eb="17">
      <t>キカン</t>
    </rPh>
    <rPh sb="18" eb="19">
      <t>ネン</t>
    </rPh>
    <rPh sb="19" eb="21">
      <t>イナイ</t>
    </rPh>
    <rPh sb="22" eb="25">
      <t>ショウメイショ</t>
    </rPh>
    <rPh sb="26" eb="27">
      <t>ウツ</t>
    </rPh>
    <rPh sb="29" eb="32">
      <t>カクダンタイ</t>
    </rPh>
    <rPh sb="33" eb="35">
      <t>ハッコウ</t>
    </rPh>
    <rPh sb="37" eb="39">
      <t>ケイゾク</t>
    </rPh>
    <rPh sb="39" eb="41">
      <t>キョウイク</t>
    </rPh>
    <rPh sb="41" eb="44">
      <t>ショウメイショ</t>
    </rPh>
    <rPh sb="50" eb="52">
      <t>ゲンテイ</t>
    </rPh>
    <phoneticPr fontId="28"/>
  </si>
  <si>
    <r>
      <t>　</t>
    </r>
    <r>
      <rPr>
        <sz val="14"/>
        <color auto="1"/>
        <rFont val="游ゴシック"/>
      </rPr>
      <t>①資格を証明する書類の写し</t>
    </r>
    <rPh sb="2" eb="4">
      <t>シカク</t>
    </rPh>
    <rPh sb="5" eb="7">
      <t>ショウメイ</t>
    </rPh>
    <rPh sb="9" eb="11">
      <t>ショルイ</t>
    </rPh>
    <rPh sb="12" eb="13">
      <t>ウツ</t>
    </rPh>
    <phoneticPr fontId="28"/>
  </si>
  <si>
    <t>a：新卒者又は離職者の２名以上の雇用実績がある</t>
  </si>
  <si>
    <t>１級土木施工管理技士</t>
  </si>
  <si>
    <r>
      <t>措置の種類</t>
    </r>
    <r>
      <rPr>
        <sz val="14"/>
        <color auto="1"/>
        <rFont val="ＭＳ Ｐ明朝"/>
      </rPr>
      <t>【選択】</t>
    </r>
  </si>
  <si>
    <t>９．
企業の賃金水準向上に向けた取組</t>
  </si>
  <si>
    <r>
      <t>契約工期</t>
    </r>
    <r>
      <rPr>
        <sz val="14"/>
        <color auto="1"/>
        <rFont val="ＭＳ Ｐ明朝"/>
      </rPr>
      <t>【入力】
（入力例：Ｒ○.5.1～Ｒ○.3.31）</t>
    </r>
    <rPh sb="0" eb="2">
      <t>ケイヤク</t>
    </rPh>
    <rPh sb="2" eb="4">
      <t>コウキ</t>
    </rPh>
    <rPh sb="10" eb="13">
      <t>ニュウリョクレイ</t>
    </rPh>
    <phoneticPr fontId="3"/>
  </si>
  <si>
    <t>職業体験等実施について評価</t>
    <rPh sb="5" eb="7">
      <t>ジッシ</t>
    </rPh>
    <rPh sb="11" eb="13">
      <t>ヒョウカ</t>
    </rPh>
    <phoneticPr fontId="3"/>
  </si>
  <si>
    <t>女性技術者活躍工事の実施証明書がある場合に評価</t>
    <rPh sb="0" eb="2">
      <t>ジョセイ</t>
    </rPh>
    <rPh sb="2" eb="5">
      <t>ギジュツシャ</t>
    </rPh>
    <rPh sb="5" eb="7">
      <t>カツヤク</t>
    </rPh>
    <rPh sb="7" eb="9">
      <t>コウジ</t>
    </rPh>
    <rPh sb="10" eb="12">
      <t>ジッシ</t>
    </rPh>
    <phoneticPr fontId="28"/>
  </si>
  <si>
    <r>
      <t>契約工期</t>
    </r>
    <r>
      <rPr>
        <sz val="14"/>
        <color auto="1"/>
        <rFont val="ＭＳ Ｐ明朝"/>
      </rPr>
      <t>【入力】
（入力例：Ｒ○.4.1～Ｒ○.3.31）</t>
    </r>
    <rPh sb="0" eb="2">
      <t>ケイヤク</t>
    </rPh>
    <rPh sb="2" eb="4">
      <t>コウキ</t>
    </rPh>
    <rPh sb="10" eb="13">
      <t>ニュウリョクレイ</t>
    </rPh>
    <phoneticPr fontId="3"/>
  </si>
  <si>
    <t>農業水利施設機能総合診断士を有する</t>
  </si>
  <si>
    <t>建築物解体専用機、アタッチメントの所有がある場合に評価。</t>
    <rPh sb="0" eb="3">
      <t>ケンチクブツ</t>
    </rPh>
    <rPh sb="3" eb="5">
      <t>カイタイ</t>
    </rPh>
    <rPh sb="5" eb="7">
      <t>センヨウ</t>
    </rPh>
    <rPh sb="7" eb="8">
      <t>キ</t>
    </rPh>
    <rPh sb="17" eb="19">
      <t>ショユウ</t>
    </rPh>
    <phoneticPr fontId="3"/>
  </si>
  <si>
    <t>秋田県女性活躍・両立支援企業表彰</t>
  </si>
  <si>
    <t>07-ZZ51-●●　●●工事</t>
    <rPh sb="13" eb="15">
      <t>コウジ</t>
    </rPh>
    <phoneticPr fontId="3"/>
  </si>
  <si>
    <r>
      <rPr>
        <sz val="12"/>
        <color auto="1"/>
        <rFont val="ＭＳ 明朝"/>
      </rPr>
      <t>私は、</t>
    </r>
    <r>
      <rPr>
        <sz val="12"/>
        <color auto="1"/>
        <rFont val="Segoe UI Symbol"/>
      </rPr>
      <t>●●</t>
    </r>
    <r>
      <rPr>
        <sz val="12"/>
        <color auto="1"/>
        <rFont val="ＭＳ 明朝"/>
      </rPr>
      <t>株式会社が、令和５年（令和５年１月１日から令和５年１２月３１日まで）において、前年（令和４年）と比較し、賃上げを実施したことを下表により確認いたしました。</t>
    </r>
    <rPh sb="44" eb="46">
      <t>ゼンネン</t>
    </rPh>
    <rPh sb="47" eb="49">
      <t>レイワ</t>
    </rPh>
    <rPh sb="50" eb="51">
      <t>ネン</t>
    </rPh>
    <rPh sb="53" eb="55">
      <t>ヒカク</t>
    </rPh>
    <rPh sb="68" eb="70">
      <t>カヒョウ</t>
    </rPh>
    <phoneticPr fontId="3"/>
  </si>
  <si>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Ph sb="12" eb="14">
      <t>イカ</t>
    </rPh>
    <rPh sb="29" eb="31">
      <t>トウロク</t>
    </rPh>
    <rPh sb="37" eb="39">
      <t>コウジ</t>
    </rPh>
    <rPh sb="40" eb="42">
      <t>キサイ</t>
    </rPh>
    <rPh sb="43" eb="45">
      <t>シンセイ</t>
    </rPh>
    <rPh sb="48" eb="50">
      <t>バアイ</t>
    </rPh>
    <rPh sb="52" eb="54">
      <t>ウケオイ</t>
    </rPh>
    <rPh sb="54" eb="57">
      <t>ケイヤクショ</t>
    </rPh>
    <rPh sb="57" eb="58">
      <t>オヨ</t>
    </rPh>
    <rPh sb="110" eb="112">
      <t>テンプ</t>
    </rPh>
    <rPh sb="113" eb="114">
      <t>キン</t>
    </rPh>
    <rPh sb="114" eb="115">
      <t>ヌ</t>
    </rPh>
    <rPh sb="116" eb="119">
      <t>セッケイショ</t>
    </rPh>
    <rPh sb="120" eb="122">
      <t>セッケイ</t>
    </rPh>
    <rPh sb="122" eb="124">
      <t>ズメン</t>
    </rPh>
    <rPh sb="125" eb="127">
      <t>トッキ</t>
    </rPh>
    <rPh sb="127" eb="130">
      <t>シヨウショ</t>
    </rPh>
    <rPh sb="130" eb="131">
      <t>トウ</t>
    </rPh>
    <rPh sb="132" eb="134">
      <t>コウジ</t>
    </rPh>
    <rPh sb="134" eb="136">
      <t>ナイヨウ</t>
    </rPh>
    <rPh sb="137" eb="139">
      <t>カクニン</t>
    </rPh>
    <rPh sb="139" eb="141">
      <t>デキ</t>
    </rPh>
    <rPh sb="142" eb="144">
      <t>シリョウ</t>
    </rPh>
    <rPh sb="145" eb="146">
      <t>ウツ</t>
    </rPh>
    <phoneticPr fontId="28"/>
  </si>
  <si>
    <t>●●協会</t>
  </si>
  <si>
    <t>１５．
低入札受注による警告､指名差し控え､指名停止</t>
  </si>
  <si>
    <t>①表彰状の写し（白黒）</t>
    <rPh sb="1" eb="4">
      <t>ひょうしょうじょう</t>
    </rPh>
    <rPh sb="5" eb="6">
      <t>うつ</t>
    </rPh>
    <rPh sb="8" eb="10">
      <t>しろくろ</t>
    </rPh>
    <phoneticPr fontId="3" type="Hiragana"/>
  </si>
  <si>
    <r>
      <t xml:space="preserve">２．企業の同格付工種における工事成績評定点
</t>
    </r>
    <r>
      <rPr>
        <u/>
        <sz val="14"/>
        <color theme="9" tint="-0.25"/>
        <rFont val="ＭＳ Ｐ明朝"/>
      </rPr>
      <t>【手引き　P25】</t>
    </r>
    <rPh sb="23" eb="25">
      <t>テビ</t>
    </rPh>
    <phoneticPr fontId="3"/>
  </si>
  <si>
    <r>
      <t xml:space="preserve">３．(Ⅱ)企業の優良工事表彰
</t>
    </r>
    <r>
      <rPr>
        <sz val="14"/>
        <color theme="9" tint="-0.25"/>
        <rFont val="ＭＳ Ｐ明朝"/>
      </rPr>
      <t>【手引き　P27】</t>
    </r>
    <rPh sb="5" eb="7">
      <t>キギョウ</t>
    </rPh>
    <rPh sb="8" eb="10">
      <t>ユウリョウ</t>
    </rPh>
    <rPh sb="10" eb="12">
      <t>コウジ</t>
    </rPh>
    <rPh sb="12" eb="14">
      <t>ヒョウショウ</t>
    </rPh>
    <phoneticPr fontId="28"/>
  </si>
  <si>
    <r>
      <t>４－３．主たる営業所の所在</t>
    </r>
    <r>
      <rPr>
        <u/>
        <sz val="14"/>
        <color theme="9" tint="-0.25"/>
        <rFont val="ＭＳ Ｐ明朝"/>
      </rPr>
      <t>【手引き　P30】</t>
    </r>
    <r>
      <rPr>
        <sz val="14"/>
        <color auto="1"/>
        <rFont val="ＭＳ Ｐ明朝"/>
      </rPr>
      <t xml:space="preserve">
</t>
    </r>
    <r>
      <rPr>
        <sz val="14"/>
        <color rgb="FFFF0000"/>
        <rFont val="ＭＳ Ｐ明朝"/>
      </rPr>
      <t>【建築工事の場合のみ】</t>
    </r>
    <rPh sb="4" eb="5">
      <t>シュ</t>
    </rPh>
    <rPh sb="7" eb="10">
      <t>エイギョウショ</t>
    </rPh>
    <rPh sb="11" eb="13">
      <t>ショザイ</t>
    </rPh>
    <rPh sb="24" eb="26">
      <t>ケンチク</t>
    </rPh>
    <rPh sb="26" eb="28">
      <t>コウジ</t>
    </rPh>
    <rPh sb="29" eb="31">
      <t>バアイ</t>
    </rPh>
    <phoneticPr fontId="3"/>
  </si>
  <si>
    <t>４．
主たる営業所の所在</t>
  </si>
  <si>
    <r>
      <t xml:space="preserve">１１．船舶の所有状況
</t>
    </r>
    <r>
      <rPr>
        <u/>
        <sz val="14"/>
        <color theme="9" tint="-0.25"/>
        <rFont val="ＭＳ Ｐ明朝"/>
      </rPr>
      <t>【手引き　P46】</t>
    </r>
    <rPh sb="3" eb="5">
      <t>センパク</t>
    </rPh>
    <rPh sb="6" eb="8">
      <t>ショユウ</t>
    </rPh>
    <rPh sb="8" eb="10">
      <t>ジョウキョウ</t>
    </rPh>
    <phoneticPr fontId="3"/>
  </si>
  <si>
    <t>６．企業の特定工事の受注実績　</t>
  </si>
  <si>
    <t>f：上記以外</t>
  </si>
  <si>
    <t>a：特定工事の受注実績が５件以上</t>
  </si>
  <si>
    <t>b：特定工事の受注実績が４件</t>
    <rPh sb="13" eb="14">
      <t>ケン</t>
    </rPh>
    <phoneticPr fontId="28"/>
  </si>
  <si>
    <r>
      <t xml:space="preserve">６．企業の特定工事の受注実績
</t>
    </r>
    <r>
      <rPr>
        <sz val="14"/>
        <color theme="9" tint="-0.25"/>
        <rFont val="ＭＳ Ｐ明朝"/>
      </rPr>
      <t>【手引き　P32】</t>
    </r>
  </si>
  <si>
    <t>b：特定工事の受注実績が４件</t>
  </si>
  <si>
    <r>
      <t>＜４件目＞　</t>
    </r>
    <r>
      <rPr>
        <b/>
        <sz val="14"/>
        <color rgb="FFFF0000"/>
        <rFont val="ＭＳ Ｐ明朝"/>
      </rPr>
      <t>※登録が無い場合は、「該当無し」又は「－」を入力</t>
    </r>
    <rPh sb="2" eb="3">
      <t>ケン</t>
    </rPh>
    <rPh sb="3" eb="4">
      <t>メ</t>
    </rPh>
    <phoneticPr fontId="3"/>
  </si>
  <si>
    <r>
      <t xml:space="preserve">《評価項目②》
新卒者又は離職者
の雇用実績
</t>
    </r>
    <r>
      <rPr>
        <sz val="14"/>
        <color theme="9" tint="-0.25"/>
        <rFont val="ＭＳ Ｐ明朝"/>
      </rPr>
      <t>【手引きP33～P36】</t>
    </r>
  </si>
  <si>
    <r>
      <t xml:space="preserve">８．モデル工事等への取組
</t>
    </r>
    <r>
      <rPr>
        <u/>
        <sz val="14"/>
        <color theme="9" tint="-0.25"/>
        <rFont val="ＭＳ Ｐ明朝"/>
      </rPr>
      <t>【手引き　P37～P38】</t>
    </r>
    <rPh sb="5" eb="7">
      <t>コウジ</t>
    </rPh>
    <rPh sb="7" eb="8">
      <t>トウ</t>
    </rPh>
    <rPh sb="10" eb="12">
      <t>トリクミ</t>
    </rPh>
    <phoneticPr fontId="3"/>
  </si>
  <si>
    <r>
      <t xml:space="preserve">９．企業の賃金水準向上に向けた取組
</t>
    </r>
    <r>
      <rPr>
        <u/>
        <sz val="14"/>
        <color theme="9" tint="-0.25"/>
        <rFont val="ＭＳ Ｐ明朝"/>
      </rPr>
      <t>【手引き　P45～P48】</t>
    </r>
  </si>
  <si>
    <r>
      <t xml:space="preserve">１０．主要材料の製造・施行の管理体制（コンクリート又はアスファルト）
</t>
    </r>
    <r>
      <rPr>
        <u/>
        <sz val="14"/>
        <color theme="9" tint="-0.25"/>
        <rFont val="ＭＳ Ｐ明朝"/>
      </rPr>
      <t>【手引き　P44～P45】</t>
    </r>
    <rPh sb="3" eb="5">
      <t>シュヨウ</t>
    </rPh>
    <rPh sb="5" eb="7">
      <t>ザイリョウ</t>
    </rPh>
    <rPh sb="8" eb="10">
      <t>セイゾウ</t>
    </rPh>
    <rPh sb="11" eb="13">
      <t>セコウ</t>
    </rPh>
    <rPh sb="14" eb="16">
      <t>カンリ</t>
    </rPh>
    <rPh sb="16" eb="18">
      <t>タイセイ</t>
    </rPh>
    <rPh sb="25" eb="26">
      <t>マタ</t>
    </rPh>
    <phoneticPr fontId="3"/>
  </si>
  <si>
    <r>
      <t xml:space="preserve">１６．若手・女性技術者の育成
</t>
    </r>
    <r>
      <rPr>
        <u/>
        <sz val="14"/>
        <color theme="9" tint="-0.25"/>
        <rFont val="ＭＳ Ｐ明朝"/>
      </rPr>
      <t>【手引きP51～P52】</t>
    </r>
    <rPh sb="6" eb="8">
      <t>ジョセイ</t>
    </rPh>
    <phoneticPr fontId="3"/>
  </si>
  <si>
    <r>
      <t>公募対象：法面１億円以上「JV」＝「</t>
    </r>
    <r>
      <rPr>
        <sz val="11"/>
        <color auto="1"/>
        <rFont val="ＭＳ Ｐ明朝"/>
      </rPr>
      <t>b：構成員の１者以上がブロック内」</t>
    </r>
    <rPh sb="8" eb="10">
      <t>オクエン</t>
    </rPh>
    <rPh sb="20" eb="23">
      <t>コウセイイン</t>
    </rPh>
    <rPh sb="25" eb="26">
      <t>シャ</t>
    </rPh>
    <rPh sb="26" eb="28">
      <t>イジョウ</t>
    </rPh>
    <rPh sb="33" eb="34">
      <t>ナイ</t>
    </rPh>
    <phoneticPr fontId="28"/>
  </si>
  <si>
    <r>
      <t>１７．配置予定技術者の同種工事の施工実績</t>
    </r>
    <r>
      <rPr>
        <b/>
        <u/>
        <sz val="14"/>
        <color rgb="FFFF0000"/>
        <rFont val="ＭＳ Ｐ明朝"/>
      </rPr>
      <t>※監理技術者等</t>
    </r>
    <r>
      <rPr>
        <sz val="14"/>
        <color auto="1"/>
        <rFont val="ＭＳ Ｐ明朝"/>
      </rPr>
      <t xml:space="preserve">
</t>
    </r>
    <r>
      <rPr>
        <u/>
        <sz val="14"/>
        <color theme="9" tint="-0.25"/>
        <rFont val="ＭＳ Ｐ明朝"/>
      </rPr>
      <t>【手引き　P53～P54】</t>
    </r>
    <rPh sb="3" eb="5">
      <t>ハイチ</t>
    </rPh>
    <rPh sb="5" eb="7">
      <t>ヨテイ</t>
    </rPh>
    <rPh sb="7" eb="10">
      <t>ギジュツシャ</t>
    </rPh>
    <rPh sb="11" eb="13">
      <t>ドウシュ</t>
    </rPh>
    <rPh sb="13" eb="15">
      <t>コウジ</t>
    </rPh>
    <rPh sb="16" eb="18">
      <t>セコウ</t>
    </rPh>
    <rPh sb="18" eb="20">
      <t>ジッセキ</t>
    </rPh>
    <rPh sb="26" eb="27">
      <t>トウ</t>
    </rPh>
    <phoneticPr fontId="28"/>
  </si>
  <si>
    <r>
      <t>１９．配置予定技術者の継続教育（ＣＰＤ）の取組</t>
    </r>
    <r>
      <rPr>
        <b/>
        <u/>
        <sz val="14"/>
        <color rgb="FFFF0000"/>
        <rFont val="ＭＳ Ｐ明朝"/>
      </rPr>
      <t>※施工実績と同技術者を評価</t>
    </r>
    <r>
      <rPr>
        <u/>
        <sz val="14"/>
        <color theme="9" tint="-0.25"/>
        <rFont val="ＭＳ Ｐ明朝"/>
      </rPr>
      <t>【手引き　P57～P58】</t>
    </r>
    <rPh sb="3" eb="5">
      <t>ハイチ</t>
    </rPh>
    <rPh sb="5" eb="7">
      <t>ヨテイ</t>
    </rPh>
    <rPh sb="7" eb="10">
      <t>ギジュツシャ</t>
    </rPh>
    <rPh sb="11" eb="13">
      <t>ケイゾク</t>
    </rPh>
    <rPh sb="13" eb="15">
      <t>キョウイク</t>
    </rPh>
    <rPh sb="21" eb="23">
      <t>トリクミ</t>
    </rPh>
    <phoneticPr fontId="3"/>
  </si>
  <si>
    <r>
      <t xml:space="preserve">８．
モデル工事等への取組
</t>
    </r>
    <r>
      <rPr>
        <u/>
        <sz val="16"/>
        <color auto="1"/>
        <rFont val="ＭＳ Ｐゴシック"/>
      </rPr>
      <t>女性技術者活躍工事の
実施証明書の有無</t>
    </r>
  </si>
  <si>
    <t>a：【県内企業】全国平均超</t>
    <rPh sb="3" eb="5">
      <t>ケンナイ</t>
    </rPh>
    <rPh sb="5" eb="7">
      <t>キギョウ</t>
    </rPh>
    <rPh sb="8" eb="10">
      <t>ゼンコク</t>
    </rPh>
    <rPh sb="10" eb="12">
      <t>ヘイキン</t>
    </rPh>
    <rPh sb="12" eb="13">
      <t>チョウ</t>
    </rPh>
    <phoneticPr fontId="3"/>
  </si>
  <si>
    <t>b：【県内企業】上記以外</t>
    <rPh sb="3" eb="5">
      <t>ケンナイ</t>
    </rPh>
    <rPh sb="5" eb="7">
      <t>キギョウ</t>
    </rPh>
    <rPh sb="8" eb="10">
      <t>ジョウキ</t>
    </rPh>
    <rPh sb="10" eb="12">
      <t>イガイ</t>
    </rPh>
    <phoneticPr fontId="3"/>
  </si>
  <si>
    <t>a：【県内企業】全国平均超</t>
  </si>
  <si>
    <t>令和6年分一人当たり給与等支払額（全国平均）</t>
    <rPh sb="0" eb="2">
      <t>レイワ</t>
    </rPh>
    <rPh sb="3" eb="4">
      <t>ネン</t>
    </rPh>
    <rPh sb="4" eb="5">
      <t>ブン</t>
    </rPh>
    <rPh sb="5" eb="7">
      <t>ヒトリ</t>
    </rPh>
    <rPh sb="7" eb="8">
      <t>ア</t>
    </rPh>
    <rPh sb="10" eb="12">
      <t>キュウヨ</t>
    </rPh>
    <rPh sb="12" eb="13">
      <t>トウ</t>
    </rPh>
    <rPh sb="13" eb="15">
      <t>シハライ</t>
    </rPh>
    <rPh sb="15" eb="16">
      <t>ガク</t>
    </rPh>
    <rPh sb="17" eb="19">
      <t>ゼンコク</t>
    </rPh>
    <rPh sb="19" eb="21">
      <t>ヘイキン</t>
    </rPh>
    <phoneticPr fontId="3"/>
  </si>
  <si>
    <t>支払年</t>
    <rPh sb="0" eb="2">
      <t>シハライ</t>
    </rPh>
    <rPh sb="2" eb="3">
      <t>トシ</t>
    </rPh>
    <phoneticPr fontId="3"/>
  </si>
  <si>
    <t>公募対象：法面１億円以上「JV」＝「a：構成員のすべてがブロック内」</t>
    <rPh sb="8" eb="10">
      <t>オクエン</t>
    </rPh>
    <rPh sb="20" eb="23">
      <t>コウセイイン</t>
    </rPh>
    <rPh sb="32" eb="33">
      <t>ナイ</t>
    </rPh>
    <phoneticPr fontId="28"/>
  </si>
  <si>
    <t>公募対象：法面１億円以上「JV」＝「b：構成員の１者以上がブロック内」</t>
    <rPh sb="8" eb="10">
      <t>オクエン</t>
    </rPh>
    <rPh sb="20" eb="23">
      <t>コウセイイン</t>
    </rPh>
    <rPh sb="25" eb="26">
      <t>シャ</t>
    </rPh>
    <rPh sb="26" eb="28">
      <t>イジョウ</t>
    </rPh>
    <rPh sb="33" eb="34">
      <t>ナイ</t>
    </rPh>
    <phoneticPr fontId="28"/>
  </si>
  <si>
    <t>公募対象：法面１億円以上「JV」＝「c：構成員のすべてがブロック外」</t>
    <rPh sb="8" eb="10">
      <t>オクエン</t>
    </rPh>
    <rPh sb="20" eb="23">
      <t>コウセイイン</t>
    </rPh>
    <rPh sb="32" eb="33">
      <t>ガイ</t>
    </rPh>
    <phoneticPr fontId="28"/>
  </si>
  <si>
    <t>公募対象：法面１億円未満「単独」＝「a：同一管内に有り」</t>
    <rPh sb="8" eb="10">
      <t>オクエン</t>
    </rPh>
    <rPh sb="20" eb="22">
      <t>ドウイツ</t>
    </rPh>
    <rPh sb="22" eb="24">
      <t>カンナイ</t>
    </rPh>
    <rPh sb="25" eb="26">
      <t>ア</t>
    </rPh>
    <phoneticPr fontId="28"/>
  </si>
  <si>
    <t>公募対象：法面１億円未満「単独」＝「b：同一ブロック内に有り」</t>
    <rPh sb="8" eb="10">
      <t>オクエン</t>
    </rPh>
    <rPh sb="26" eb="27">
      <t>ナイ</t>
    </rPh>
    <rPh sb="28" eb="29">
      <t>ア</t>
    </rPh>
    <phoneticPr fontId="28"/>
  </si>
  <si>
    <t>公募対象：法面１億円未満「単独」＝「c：同一ブロック内に無し」</t>
    <rPh sb="8" eb="10">
      <t>オクエン</t>
    </rPh>
    <rPh sb="28" eb="29">
      <t>ナ</t>
    </rPh>
    <phoneticPr fontId="28"/>
  </si>
  <si>
    <r>
      <t>公募対象：法面１億円以上「JV」＝「</t>
    </r>
    <r>
      <rPr>
        <sz val="11"/>
        <color auto="1"/>
        <rFont val="ＭＳ Ｐ明朝"/>
      </rPr>
      <t>a：構成員のすべてがブロック内」</t>
    </r>
    <rPh sb="8" eb="10">
      <t>オクエン</t>
    </rPh>
    <rPh sb="20" eb="23">
      <t>コウセイイン</t>
    </rPh>
    <rPh sb="32" eb="33">
      <t>ナイ</t>
    </rPh>
    <phoneticPr fontId="28"/>
  </si>
  <si>
    <r>
      <t>公募対象：法面１億円未満「単独」＝「</t>
    </r>
    <r>
      <rPr>
        <sz val="11"/>
        <color auto="1"/>
        <rFont val="ＭＳ Ｐ明朝"/>
      </rPr>
      <t>b：同一ブロック内に有り」</t>
    </r>
    <rPh sb="8" eb="10">
      <t>オクエン</t>
    </rPh>
    <rPh sb="26" eb="27">
      <t>ナイ</t>
    </rPh>
    <rPh sb="28" eb="29">
      <t>ア</t>
    </rPh>
    <phoneticPr fontId="28"/>
  </si>
  <si>
    <r>
      <t>公募対象：法面１億円未満「単独」＝「</t>
    </r>
    <r>
      <rPr>
        <sz val="11"/>
        <color auto="1"/>
        <rFont val="ＭＳ Ｐ明朝"/>
      </rPr>
      <t>c：同一ブロック内に無し」</t>
    </r>
    <rPh sb="8" eb="10">
      <t>オクエン</t>
    </rPh>
    <rPh sb="28" eb="29">
      <t>ナ</t>
    </rPh>
    <phoneticPr fontId="28"/>
  </si>
  <si>
    <t>☆☆　☆☆</t>
  </si>
  <si>
    <t>06-XX10-ZZ
○○工事</t>
    <rPh sb="13" eb="15">
      <t>コウジ</t>
    </rPh>
    <phoneticPr fontId="3"/>
  </si>
  <si>
    <t>06-XX10-YY
○○災害復旧工事</t>
    <rPh sb="13" eb="15">
      <t>サイガイ</t>
    </rPh>
    <rPh sb="15" eb="17">
      <t>フッキュウ</t>
    </rPh>
    <rPh sb="17" eb="19">
      <t>コウジ</t>
    </rPh>
    <phoneticPr fontId="3"/>
  </si>
  <si>
    <t>○○　○○</t>
  </si>
  <si>
    <t>○○プラント</t>
  </si>
  <si>
    <t>秋田県秋田地域試振興局建設部</t>
    <rPh sb="0" eb="3">
      <t>アキタケン</t>
    </rPh>
    <rPh sb="3" eb="5">
      <t>アキタ</t>
    </rPh>
    <rPh sb="5" eb="7">
      <t>チイキ</t>
    </rPh>
    <rPh sb="7" eb="8">
      <t>タメシ</t>
    </rPh>
    <rPh sb="8" eb="10">
      <t>シンコウ</t>
    </rPh>
    <rPh sb="10" eb="11">
      <t>キョク</t>
    </rPh>
    <rPh sb="11" eb="13">
      <t>ケンセツ</t>
    </rPh>
    <rPh sb="13" eb="14">
      <t>ブ</t>
    </rPh>
    <phoneticPr fontId="3"/>
  </si>
  <si>
    <t>４．－１，２，３
主たる営業所の所在</t>
    <rPh sb="9" eb="10">
      <t>しゅ</t>
    </rPh>
    <rPh sb="12" eb="15">
      <t>えいぎょうしょ</t>
    </rPh>
    <rPh sb="16" eb="18">
      <t>しょざい</t>
    </rPh>
    <phoneticPr fontId="3" type="Hiragana"/>
  </si>
  <si>
    <t>６．
企業の特定工事の受注実績</t>
  </si>
  <si>
    <t>７．
企業の雇用・女性活躍推進に向けた取組</t>
  </si>
  <si>
    <t>１０．
主要材料の製造・施行の管理体制</t>
  </si>
  <si>
    <t>１１．
船舶の所有状況</t>
  </si>
  <si>
    <t>１３．
建築物解体機械の所有状況</t>
    <rPh sb="4" eb="7">
      <t>けんちくぶつ</t>
    </rPh>
    <phoneticPr fontId="3" type="Hiragana"/>
  </si>
  <si>
    <t>１４．
公共土木施設の維持管理業務の実績</t>
    <rPh sb="4" eb="6">
      <t>こうきょう</t>
    </rPh>
    <rPh sb="6" eb="7">
      <t>ど</t>
    </rPh>
    <rPh sb="7" eb="8">
      <t>もく</t>
    </rPh>
    <rPh sb="8" eb="10">
      <t>しせつ</t>
    </rPh>
    <rPh sb="11" eb="13">
      <t>いじ</t>
    </rPh>
    <rPh sb="13" eb="15">
      <t>かんり</t>
    </rPh>
    <rPh sb="15" eb="17">
      <t>ぎょうむ</t>
    </rPh>
    <rPh sb="18" eb="20">
      <t>じっせき</t>
    </rPh>
    <phoneticPr fontId="3" type="Hiragana"/>
  </si>
  <si>
    <t>１６．
若手又は女性技術者の育成</t>
    <rPh sb="6" eb="7">
      <t>また</t>
    </rPh>
    <rPh sb="8" eb="10">
      <t>じょせい</t>
    </rPh>
    <phoneticPr fontId="3" type="Hiragana"/>
  </si>
  <si>
    <t>１８．
配置予定技術者の工事成績評定点（最高点）</t>
    <rPh sb="20" eb="23">
      <t>さいこうてん</t>
    </rPh>
    <phoneticPr fontId="3" type="Hiragana"/>
  </si>
  <si>
    <t>契約年月日【入力】
特定工事に関する受注実績</t>
    <rPh sb="2" eb="5">
      <t>ネンガッピ</t>
    </rPh>
    <phoneticPr fontId="3"/>
  </si>
  <si>
    <t>道路側溝据付工
L=300m</t>
  </si>
  <si>
    <t>ka00000000</t>
  </si>
  <si>
    <t>Va00000000</t>
  </si>
  <si>
    <t>秋田県秋田地域振興局建設部</t>
    <rPh sb="0" eb="3">
      <t>アキタケン</t>
    </rPh>
    <rPh sb="3" eb="5">
      <t>アキタ</t>
    </rPh>
    <rPh sb="5" eb="7">
      <t>チイキ</t>
    </rPh>
    <rPh sb="7" eb="9">
      <t>シンコウ</t>
    </rPh>
    <rPh sb="9" eb="10">
      <t>キョク</t>
    </rPh>
    <rPh sb="10" eb="12">
      <t>ケンセツ</t>
    </rPh>
    <rPh sb="12" eb="13">
      <t>ブ</t>
    </rPh>
    <phoneticPr fontId="3"/>
  </si>
  <si>
    <t>△△　△△</t>
  </si>
  <si>
    <t>015483</t>
  </si>
  <si>
    <t>　③秋田県内にある営業所等の社員の直近の社会保険被保険者標準報酬決定通知書の写し等（高齢者等により提出できない場合にあっては、職員の常勤性を確認できる書類）</t>
  </si>
  <si>
    <t>秋田県秋田地域振興局建設部</t>
  </si>
  <si>
    <t>06-XX10-ZZ
○○工事</t>
  </si>
  <si>
    <t>00000</t>
  </si>
  <si>
    <t>土工　N=一式</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</si>
</sst>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Red]\-#,##0.0"/>
    <numFmt numFmtId="177" formatCode="0.0_ "/>
    <numFmt numFmtId="178" formatCode="[$-411]ge\.m\.d;@"/>
    <numFmt numFmtId="179" formatCode="[$-411]ggge&quot;年&quot;m&quot;月&quot;d&quot;日&quot;;@"/>
    <numFmt numFmtId="180" formatCode="0.0000&quot;点&quot;\ "/>
    <numFmt numFmtId="181" formatCode="0.00_ "/>
    <numFmt numFmtId="182" formatCode="General&quot;人&quot;"/>
  </numFmts>
  <fonts count="47">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6"/>
      <color auto="1"/>
      <name val="ＭＳ Ｐゴシック"/>
      <family val="3"/>
    </font>
    <font>
      <sz val="16"/>
      <color rgb="FFFF0000"/>
      <name val="ＭＳ Ｐゴシック"/>
      <family val="3"/>
    </font>
    <font>
      <b/>
      <sz val="16"/>
      <color auto="1"/>
      <name val="ＭＳ Ｐゴシック"/>
      <family val="3"/>
    </font>
    <font>
      <sz val="14"/>
      <color theme="1"/>
      <name val="游ゴシック"/>
      <family val="3"/>
      <scheme val="minor"/>
    </font>
    <font>
      <sz val="14"/>
      <color auto="1"/>
      <name val="游ゴシック"/>
      <family val="3"/>
      <scheme val="minor"/>
    </font>
    <font>
      <b/>
      <sz val="16"/>
      <color theme="1"/>
      <name val="游ゴシック"/>
      <family val="3"/>
      <scheme val="minor"/>
    </font>
    <font>
      <b/>
      <sz val="14"/>
      <color theme="1"/>
      <name val="游ゴシック"/>
      <family val="3"/>
      <scheme val="minor"/>
    </font>
    <font>
      <sz val="16"/>
      <color theme="1"/>
      <name val="游ゴシック"/>
      <family val="3"/>
      <scheme val="minor"/>
    </font>
    <font>
      <sz val="14"/>
      <color auto="1"/>
      <name val="Segoe UI Symbol"/>
      <family val="2"/>
    </font>
    <font>
      <sz val="11"/>
      <color theme="1"/>
      <name val="ＭＳ Ｐ明朝"/>
      <family val="1"/>
    </font>
    <font>
      <sz val="12"/>
      <color auto="1"/>
      <name val="ＭＳ Ｐ明朝"/>
      <family val="1"/>
    </font>
    <font>
      <sz val="11"/>
      <color auto="1"/>
      <name val="ＭＳ Ｐ明朝"/>
      <family val="1"/>
    </font>
    <font>
      <sz val="16"/>
      <color theme="1"/>
      <name val="ＭＳ Ｐ明朝"/>
      <family val="1"/>
    </font>
    <font>
      <sz val="14"/>
      <color auto="1"/>
      <name val="ＭＳ Ｐ明朝"/>
      <family val="1"/>
    </font>
    <font>
      <sz val="20"/>
      <color auto="1"/>
      <name val="ＭＳ Ｐ明朝"/>
      <family val="1"/>
    </font>
    <font>
      <sz val="16"/>
      <color auto="1"/>
      <name val="ＭＳ Ｐ明朝"/>
      <family val="1"/>
    </font>
    <font>
      <sz val="14"/>
      <color theme="0"/>
      <name val="ＭＳ Ｐ明朝"/>
      <family val="1"/>
    </font>
    <font>
      <sz val="12"/>
      <color theme="1"/>
      <name val="ＭＳ Ｐ明朝"/>
      <family val="1"/>
    </font>
    <font>
      <sz val="14"/>
      <color theme="1"/>
      <name val="ＭＳ Ｐ明朝"/>
      <family val="1"/>
    </font>
    <font>
      <b/>
      <sz val="22"/>
      <color rgb="FFFF0000"/>
      <name val="游ゴシック"/>
      <family val="3"/>
      <scheme val="minor"/>
    </font>
    <font>
      <b/>
      <sz val="16"/>
      <color auto="1"/>
      <name val="ＭＳ Ｐ明朝"/>
      <family val="1"/>
    </font>
    <font>
      <sz val="13"/>
      <color auto="1"/>
      <name val="ＭＳ Ｐ明朝"/>
      <family val="1"/>
    </font>
    <font>
      <sz val="11"/>
      <color rgb="FF000000"/>
      <name val="ＭＳ Ｐ明朝"/>
      <family val="1"/>
    </font>
    <font>
      <sz val="11"/>
      <color rgb="FFFF0000"/>
      <name val="ＭＳ Ｐ明朝"/>
      <family val="1"/>
    </font>
    <font>
      <sz val="6"/>
      <color auto="1"/>
      <name val="ＭＳ Ｐゴシック"/>
      <family val="3"/>
    </font>
    <font>
      <sz val="10"/>
      <color auto="1"/>
      <name val="ＭＳ 明朝"/>
      <family val="1"/>
    </font>
    <font>
      <sz val="11"/>
      <color auto="1"/>
      <name val="ＭＳ 明朝"/>
      <family val="1"/>
    </font>
    <font>
      <b/>
      <sz val="18"/>
      <color auto="1"/>
      <name val="ＭＳ 明朝"/>
      <family val="1"/>
    </font>
    <font>
      <strike/>
      <sz val="11"/>
      <color auto="1"/>
      <name val="ＭＳ 明朝"/>
      <family val="1"/>
    </font>
    <font>
      <sz val="11"/>
      <color auto="1"/>
      <name val="明朝"/>
      <family val="1"/>
    </font>
    <font>
      <sz val="14"/>
      <color auto="1"/>
      <name val="ＭＳ Ｐゴシック"/>
      <family val="3"/>
    </font>
    <font>
      <sz val="12"/>
      <color auto="1"/>
      <name val="明朝"/>
      <family val="1"/>
    </font>
    <font>
      <sz val="7"/>
      <color auto="1"/>
      <name val="明朝"/>
      <family val="1"/>
    </font>
    <font>
      <u/>
      <sz val="7"/>
      <color auto="1"/>
      <name val="明朝"/>
      <family val="1"/>
    </font>
    <font>
      <sz val="12"/>
      <color theme="1"/>
      <name val="明朝"/>
      <family val="1"/>
    </font>
    <font>
      <sz val="11"/>
      <color auto="1"/>
      <name val="游ゴシック"/>
      <family val="3"/>
      <scheme val="minor"/>
    </font>
    <font>
      <sz val="16"/>
      <color auto="1"/>
      <name val="游ゴシック"/>
      <family val="3"/>
      <scheme val="minor"/>
    </font>
    <font>
      <sz val="12"/>
      <color theme="1"/>
      <name val="游ゴシック"/>
      <family val="3"/>
      <scheme val="minor"/>
    </font>
    <font>
      <sz val="12"/>
      <color theme="1"/>
      <name val="ＭＳ Ｐゴシック"/>
      <family val="3"/>
    </font>
    <font>
      <sz val="10"/>
      <color auto="1"/>
      <name val="ＭＳ Ｐゴシック"/>
      <family val="3"/>
    </font>
    <font>
      <b/>
      <sz val="12"/>
      <color auto="1"/>
      <name val="ＭＳ Ｐゴシック"/>
      <family val="3"/>
    </font>
    <font>
      <sz val="12"/>
      <color auto="1"/>
      <name val="ＭＳ Ｐゴシック"/>
      <family val="3"/>
    </font>
    <font>
      <sz val="10"/>
      <color auto="1"/>
      <name val="ＭＳ ゴシック"/>
      <family val="3"/>
    </font>
  </fonts>
  <fills count="14">
    <fill>
      <patternFill patternType="none"/>
    </fill>
    <fill>
      <patternFill patternType="gray125"/>
    </fill>
    <fill>
      <patternFill patternType="solid">
        <fgColor theme="0" tint="-0.35"/>
        <bgColor indexed="64"/>
      </patternFill>
    </fill>
    <fill>
      <patternFill patternType="solid">
        <fgColor theme="0"/>
        <bgColor indexed="64"/>
      </patternFill>
    </fill>
    <fill>
      <patternFill patternType="solid">
        <fgColor rgb="FFFFFFA0"/>
        <bgColor indexed="64"/>
      </patternFill>
    </fill>
    <fill>
      <patternFill patternType="solid">
        <fgColor theme="9" tint="0.8"/>
        <bgColor indexed="64"/>
      </patternFill>
    </fill>
    <fill>
      <patternFill patternType="solid">
        <fgColor theme="4" tint="0.6"/>
        <bgColor indexed="64"/>
      </patternFill>
    </fill>
    <fill>
      <patternFill patternType="solid">
        <fgColor theme="1"/>
        <bgColor indexed="64"/>
      </patternFill>
    </fill>
    <fill>
      <patternFill patternType="solid">
        <fgColor theme="0" tint="-0.25"/>
        <bgColor indexed="64"/>
      </patternFill>
    </fill>
    <fill>
      <patternFill patternType="solid">
        <fgColor rgb="FFFFC000"/>
        <bgColor indexed="64"/>
      </patternFill>
    </fill>
    <fill>
      <patternFill patternType="solid">
        <fgColor rgb="FFFFFF00"/>
        <bgColor indexed="64"/>
      </patternFill>
    </fill>
    <fill>
      <patternFill patternType="solid">
        <fgColor rgb="FFFFFFBE"/>
        <bgColor indexed="64"/>
      </patternFill>
    </fill>
    <fill>
      <patternFill patternType="solid">
        <fgColor indexed="9"/>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DashDot">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33">
    <xf numFmtId="0" fontId="0" fillId="0" borderId="0" xfId="0">
      <alignment vertical="center"/>
    </xf>
    <xf numFmtId="0" fontId="4" fillId="0" borderId="0" xfId="0" applyFont="1" applyAlignment="1"/>
    <xf numFmtId="0" fontId="4" fillId="0" borderId="0" xfId="0" applyFont="1" applyAlignment="1" applyProtection="1"/>
    <xf numFmtId="0" fontId="4" fillId="2" borderId="0" xfId="0" applyFont="1" applyFill="1" applyAlignment="1" applyProtection="1"/>
    <xf numFmtId="0" fontId="5" fillId="0" borderId="0" xfId="0" applyFont="1" applyAlignment="1" applyProtection="1"/>
    <xf numFmtId="0" fontId="4" fillId="2" borderId="0" xfId="0" applyFont="1" applyFill="1" applyAlignment="1" applyProtection="1">
      <alignment wrapText="1"/>
    </xf>
    <xf numFmtId="0" fontId="6" fillId="0" borderId="0" xfId="0" applyFont="1" applyAlignment="1" applyProtection="1"/>
    <xf numFmtId="0" fontId="4" fillId="0" borderId="0" xfId="6" applyFont="1" applyBorder="1" applyAlignment="1" applyProtection="1">
      <alignment vertical="center"/>
    </xf>
    <xf numFmtId="0" fontId="4" fillId="0" borderId="0" xfId="0" applyFont="1" applyFill="1" applyAlignment="1" applyProtection="1">
      <alignment vertical="center"/>
    </xf>
    <xf numFmtId="0" fontId="0" fillId="3" borderId="0" xfId="7" applyFont="1" applyFill="1">
      <alignment vertical="center"/>
    </xf>
    <xf numFmtId="0" fontId="0" fillId="3" borderId="0" xfId="7" applyFont="1" applyFill="1" applyAlignment="1">
      <alignment vertical="center" wrapText="1"/>
    </xf>
    <xf numFmtId="0" fontId="0" fillId="0" borderId="0" xfId="7" applyFont="1" applyAlignment="1">
      <alignment vertical="center" wrapText="1"/>
    </xf>
    <xf numFmtId="0" fontId="0" fillId="0" borderId="0" xfId="7" applyFont="1">
      <alignment vertical="center"/>
    </xf>
    <xf numFmtId="0" fontId="7" fillId="0" borderId="0" xfId="7" applyFont="1">
      <alignment vertical="center"/>
    </xf>
    <xf numFmtId="0" fontId="8" fillId="3" borderId="0" xfId="7" applyFont="1" applyFill="1" applyAlignment="1">
      <alignment vertical="center" wrapText="1"/>
    </xf>
    <xf numFmtId="0" fontId="7" fillId="3" borderId="0" xfId="7" applyFont="1" applyFill="1">
      <alignment vertical="center"/>
    </xf>
    <xf numFmtId="0" fontId="9" fillId="3" borderId="0" xfId="7" applyFont="1" applyFill="1" applyBorder="1" applyAlignment="1">
      <alignment horizontal="left" vertical="center"/>
    </xf>
    <xf numFmtId="0" fontId="10" fillId="3" borderId="1" xfId="7" applyFont="1" applyFill="1" applyBorder="1" applyAlignment="1">
      <alignment vertical="center" wrapText="1"/>
    </xf>
    <xf numFmtId="0" fontId="8" fillId="3" borderId="2" xfId="7" applyFont="1" applyFill="1" applyBorder="1" applyAlignment="1">
      <alignment horizontal="left" vertical="center" wrapText="1"/>
    </xf>
    <xf numFmtId="0" fontId="8" fillId="3" borderId="3" xfId="7" applyFont="1" applyFill="1" applyBorder="1" applyAlignment="1">
      <alignment horizontal="left" vertical="center" wrapText="1"/>
    </xf>
    <xf numFmtId="0" fontId="8" fillId="3" borderId="4" xfId="7" applyFont="1" applyFill="1" applyBorder="1" applyAlignment="1">
      <alignment horizontal="left" vertical="center" wrapText="1"/>
    </xf>
    <xf numFmtId="0" fontId="8" fillId="3" borderId="5" xfId="7" applyFont="1" applyFill="1" applyBorder="1" applyAlignment="1">
      <alignment horizontal="left" vertical="center" wrapText="1"/>
    </xf>
    <xf numFmtId="0" fontId="8" fillId="0" borderId="5" xfId="7" applyFont="1" applyFill="1" applyBorder="1" applyAlignment="1">
      <alignment horizontal="left" vertical="center" wrapText="1"/>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3" borderId="6" xfId="7" applyFont="1" applyFill="1" applyBorder="1" applyAlignment="1">
      <alignment horizontal="left" vertical="center" wrapText="1"/>
    </xf>
    <xf numFmtId="0" fontId="7" fillId="4" borderId="7" xfId="7" applyFont="1" applyFill="1" applyBorder="1" applyAlignment="1">
      <alignment vertical="center" wrapText="1"/>
    </xf>
    <xf numFmtId="0" fontId="8" fillId="4" borderId="3" xfId="7" applyFont="1" applyFill="1" applyBorder="1" applyAlignment="1">
      <alignment horizontal="left" vertical="center" wrapText="1"/>
    </xf>
    <xf numFmtId="0" fontId="8" fillId="4" borderId="4" xfId="7" applyFont="1" applyFill="1" applyBorder="1" applyAlignment="1">
      <alignment horizontal="left" vertical="center" wrapText="1"/>
    </xf>
    <xf numFmtId="0" fontId="11" fillId="3" borderId="0" xfId="7" applyFont="1" applyFill="1" applyBorder="1" applyAlignment="1">
      <alignment horizontal="left" vertical="center"/>
    </xf>
    <xf numFmtId="0" fontId="10" fillId="0" borderId="1" xfId="7" applyFont="1" applyBorder="1" applyAlignment="1">
      <alignment vertical="center" wrapText="1"/>
    </xf>
    <xf numFmtId="0" fontId="8" fillId="0" borderId="6" xfId="7" applyFont="1" applyBorder="1" applyAlignment="1">
      <alignment vertical="center" wrapText="1"/>
    </xf>
    <xf numFmtId="0" fontId="8" fillId="0" borderId="4" xfId="7" applyFont="1" applyBorder="1" applyAlignment="1">
      <alignment vertical="center" wrapText="1"/>
    </xf>
    <xf numFmtId="0" fontId="8" fillId="2" borderId="6" xfId="7" applyFont="1" applyFill="1" applyBorder="1" applyAlignment="1">
      <alignment vertical="center" wrapText="1"/>
    </xf>
    <xf numFmtId="0" fontId="7" fillId="0" borderId="6" xfId="7" applyFont="1" applyBorder="1" applyAlignment="1">
      <alignment vertical="center" wrapText="1"/>
    </xf>
    <xf numFmtId="0" fontId="7" fillId="4" borderId="8" xfId="7" applyFont="1" applyFill="1" applyBorder="1" applyAlignment="1">
      <alignment vertical="center" wrapText="1"/>
    </xf>
    <xf numFmtId="0" fontId="10" fillId="0" borderId="1" xfId="7" applyFont="1" applyBorder="1" applyAlignment="1">
      <alignment horizontal="center" vertical="center"/>
    </xf>
    <xf numFmtId="0" fontId="12" fillId="0" borderId="6" xfId="7" applyFont="1" applyBorder="1" applyAlignment="1">
      <alignment horizontal="center" vertical="center"/>
    </xf>
    <xf numFmtId="0" fontId="8" fillId="0" borderId="6" xfId="7" applyFont="1" applyBorder="1" applyAlignment="1">
      <alignment horizontal="center" vertical="center"/>
    </xf>
    <xf numFmtId="0" fontId="8" fillId="2" borderId="6" xfId="7" applyFont="1" applyFill="1" applyBorder="1">
      <alignment vertical="center"/>
    </xf>
    <xf numFmtId="0" fontId="7" fillId="0" borderId="6" xfId="7" applyFont="1" applyBorder="1" applyAlignment="1">
      <alignment horizontal="center" vertical="center"/>
    </xf>
    <xf numFmtId="0" fontId="7" fillId="4" borderId="6" xfId="7" applyFont="1" applyFill="1" applyBorder="1">
      <alignment vertical="center"/>
    </xf>
    <xf numFmtId="0" fontId="13" fillId="0" borderId="0" xfId="0" applyFont="1" applyProtection="1">
      <alignment vertical="center"/>
    </xf>
    <xf numFmtId="0" fontId="14" fillId="0" borderId="0" xfId="0" applyFont="1" applyProtection="1">
      <alignment vertical="center"/>
    </xf>
    <xf numFmtId="0" fontId="15" fillId="0" borderId="0" xfId="0" applyFont="1" applyProtection="1">
      <alignment vertical="center"/>
    </xf>
    <xf numFmtId="0" fontId="15" fillId="0" borderId="0" xfId="0" applyFont="1" applyFill="1" applyAlignment="1" applyProtection="1">
      <alignment vertical="center"/>
    </xf>
    <xf numFmtId="0" fontId="16" fillId="0" borderId="0" xfId="0" applyFont="1" applyProtection="1">
      <alignment vertical="center"/>
    </xf>
    <xf numFmtId="0" fontId="16" fillId="3" borderId="0" xfId="0" applyFont="1" applyFill="1" applyProtection="1">
      <alignment vertical="center"/>
    </xf>
    <xf numFmtId="0" fontId="17" fillId="0" borderId="0" xfId="0" applyFont="1" applyAlignment="1" applyProtection="1">
      <alignment vertical="center" wrapText="1"/>
    </xf>
    <xf numFmtId="0" fontId="13" fillId="3" borderId="0" xfId="0" applyFont="1" applyFill="1" applyProtection="1">
      <alignment vertical="center"/>
    </xf>
    <xf numFmtId="0" fontId="18" fillId="3" borderId="0" xfId="0" applyFont="1" applyFill="1" applyAlignment="1" applyProtection="1">
      <alignment vertical="top"/>
    </xf>
    <xf numFmtId="0" fontId="19" fillId="3" borderId="0" xfId="0" applyFont="1" applyFill="1" applyBorder="1" applyAlignment="1" applyProtection="1">
      <alignment horizontal="right" vertical="center" wrapText="1"/>
    </xf>
    <xf numFmtId="0" fontId="19" fillId="3" borderId="0" xfId="0" applyFont="1" applyFill="1" applyAlignment="1" applyProtection="1">
      <alignment horizontal="right" vertical="center" wrapText="1"/>
    </xf>
    <xf numFmtId="0" fontId="17" fillId="0" borderId="6" xfId="0" applyFont="1" applyBorder="1" applyAlignment="1" applyProtection="1">
      <alignment horizontal="center" vertical="center" wrapText="1"/>
    </xf>
    <xf numFmtId="0" fontId="17" fillId="5" borderId="6" xfId="0" applyFont="1" applyFill="1" applyBorder="1" applyAlignment="1" applyProtection="1">
      <alignment horizontal="center" vertical="center" textRotation="255"/>
      <protection locked="0"/>
    </xf>
    <xf numFmtId="0" fontId="17" fillId="5" borderId="5" xfId="0" applyFont="1" applyFill="1" applyBorder="1" applyAlignment="1" applyProtection="1">
      <alignment horizontal="center" vertical="center" textRotation="255"/>
      <protection locked="0"/>
    </xf>
    <xf numFmtId="0" fontId="17" fillId="5" borderId="3" xfId="0" applyFont="1" applyFill="1" applyBorder="1" applyAlignment="1" applyProtection="1">
      <alignment horizontal="center" vertical="center" textRotation="255"/>
      <protection locked="0"/>
    </xf>
    <xf numFmtId="0" fontId="17" fillId="5" borderId="4" xfId="0" applyFont="1" applyFill="1" applyBorder="1" applyAlignment="1" applyProtection="1">
      <alignment horizontal="center" vertical="center" textRotation="255"/>
      <protection locked="0"/>
    </xf>
    <xf numFmtId="0" fontId="19" fillId="0" borderId="0" xfId="0" applyFont="1" applyAlignment="1" applyProtection="1">
      <alignment horizontal="right" vertical="top"/>
    </xf>
    <xf numFmtId="0" fontId="19" fillId="3" borderId="0" xfId="0" applyFont="1" applyFill="1" applyBorder="1" applyAlignment="1" applyProtection="1">
      <alignment horizontal="left" vertical="center" wrapText="1"/>
    </xf>
    <xf numFmtId="0" fontId="19" fillId="3" borderId="0" xfId="0" applyFont="1" applyFill="1" applyAlignment="1" applyProtection="1">
      <alignment horizontal="left" vertical="center" wrapText="1"/>
    </xf>
    <xf numFmtId="0" fontId="17" fillId="0" borderId="5" xfId="0" applyFont="1" applyBorder="1" applyAlignment="1" applyProtection="1">
      <alignment horizontal="center" vertical="center" textRotation="255"/>
    </xf>
    <xf numFmtId="0" fontId="17" fillId="0" borderId="3" xfId="0" applyFont="1" applyBorder="1" applyAlignment="1" applyProtection="1">
      <alignment horizontal="center" vertical="center" textRotation="255"/>
    </xf>
    <xf numFmtId="0" fontId="17" fillId="0" borderId="4" xfId="0" applyFont="1" applyBorder="1" applyAlignment="1" applyProtection="1">
      <alignment horizontal="center" vertical="center" textRotation="255"/>
    </xf>
    <xf numFmtId="0" fontId="17" fillId="0" borderId="6" xfId="0" applyFont="1" applyBorder="1" applyAlignment="1" applyProtection="1">
      <alignment horizontal="left" vertical="center" wrapText="1"/>
    </xf>
    <xf numFmtId="0" fontId="17" fillId="0" borderId="7"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5" xfId="0" applyFont="1" applyFill="1" applyBorder="1" applyAlignment="1" applyProtection="1">
      <alignment horizontal="left" vertical="center" textRotation="255"/>
    </xf>
    <xf numFmtId="0" fontId="17" fillId="0" borderId="3" xfId="0" applyFont="1" applyFill="1" applyBorder="1" applyAlignment="1" applyProtection="1">
      <alignment horizontal="left" vertical="center" textRotation="255"/>
    </xf>
    <xf numFmtId="0" fontId="17" fillId="0" borderId="4" xfId="0" applyFont="1" applyFill="1" applyBorder="1" applyAlignment="1" applyProtection="1">
      <alignment horizontal="left" vertical="center" textRotation="255"/>
    </xf>
    <xf numFmtId="0" fontId="17" fillId="0" borderId="7"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3" borderId="3"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9" fillId="0" borderId="0" xfId="0" applyFont="1" applyAlignment="1" applyProtection="1">
      <alignment horizontal="left" vertical="top" wrapText="1"/>
    </xf>
    <xf numFmtId="0" fontId="19" fillId="3" borderId="11" xfId="0" applyFont="1" applyFill="1" applyBorder="1" applyAlignment="1" applyProtection="1">
      <alignment horizontal="left" vertical="center" wrapText="1"/>
    </xf>
    <xf numFmtId="0" fontId="17" fillId="0" borderId="8"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5"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7" fillId="0" borderId="13" xfId="0" applyFont="1" applyFill="1" applyBorder="1" applyAlignment="1" applyProtection="1">
      <alignment horizontal="left" vertical="center" wrapText="1"/>
    </xf>
    <xf numFmtId="0" fontId="17" fillId="0" borderId="14" xfId="0" quotePrefix="1" applyFont="1" applyFill="1" applyBorder="1" applyAlignment="1" applyProtection="1">
      <alignment horizontal="center" vertical="center" wrapText="1"/>
      <protection locked="0"/>
    </xf>
    <xf numFmtId="0" fontId="17" fillId="0" borderId="3" xfId="0" applyFont="1" applyBorder="1" applyAlignment="1" applyProtection="1">
      <alignment horizontal="left" vertical="center" wrapText="1"/>
    </xf>
    <xf numFmtId="0" fontId="17" fillId="0" borderId="5" xfId="0" applyFont="1" applyBorder="1" applyAlignment="1" applyProtection="1">
      <alignment horizontal="left" vertical="top" wrapText="1"/>
    </xf>
    <xf numFmtId="0" fontId="17" fillId="0" borderId="4" xfId="0" applyFont="1" applyBorder="1" applyAlignment="1" applyProtection="1">
      <alignment horizontal="left" vertical="top" wrapText="1"/>
    </xf>
    <xf numFmtId="0" fontId="19" fillId="3" borderId="0" xfId="0" applyFont="1" applyFill="1" applyBorder="1" applyAlignment="1" applyProtection="1">
      <alignment horizontal="center" vertical="center" wrapText="1"/>
    </xf>
    <xf numFmtId="0" fontId="19" fillId="5" borderId="14" xfId="0" applyFont="1" applyFill="1" applyBorder="1" applyAlignment="1" applyProtection="1">
      <alignment horizontal="left" vertical="center" shrinkToFit="1"/>
      <protection locked="0"/>
    </xf>
    <xf numFmtId="0" fontId="19" fillId="5" borderId="14" xfId="0" applyFont="1" applyFill="1" applyBorder="1" applyAlignment="1" applyProtection="1">
      <alignment horizontal="left" vertical="center"/>
      <protection locked="0"/>
    </xf>
    <xf numFmtId="0" fontId="19" fillId="3" borderId="0" xfId="0" applyFont="1" applyFill="1" applyProtection="1">
      <alignment vertical="center"/>
    </xf>
    <xf numFmtId="0" fontId="19" fillId="3" borderId="0" xfId="0" applyFont="1" applyFill="1" applyBorder="1" applyAlignment="1" applyProtection="1">
      <alignment vertical="top" wrapText="1"/>
    </xf>
    <xf numFmtId="0" fontId="19" fillId="3" borderId="15" xfId="0" applyFont="1" applyFill="1" applyBorder="1" applyAlignment="1" applyProtection="1">
      <alignment vertical="top" wrapText="1"/>
    </xf>
    <xf numFmtId="176" fontId="17" fillId="0" borderId="6" xfId="8" applyNumberFormat="1" applyFont="1" applyBorder="1" applyAlignment="1" applyProtection="1">
      <alignment horizontal="center" vertical="center" wrapText="1"/>
    </xf>
    <xf numFmtId="176" fontId="17" fillId="0" borderId="5" xfId="8" applyNumberFormat="1" applyFont="1" applyBorder="1" applyAlignment="1" applyProtection="1">
      <alignment horizontal="center" vertical="center" wrapText="1"/>
    </xf>
    <xf numFmtId="176" fontId="17" fillId="0" borderId="3" xfId="8" applyNumberFormat="1" applyFont="1" applyBorder="1" applyAlignment="1" applyProtection="1">
      <alignment horizontal="center" vertical="center" wrapText="1"/>
    </xf>
    <xf numFmtId="176" fontId="17" fillId="0" borderId="4" xfId="8" applyNumberFormat="1" applyFont="1" applyBorder="1" applyAlignment="1" applyProtection="1">
      <alignment horizontal="center" vertical="center" wrapText="1"/>
    </xf>
    <xf numFmtId="0" fontId="17" fillId="0" borderId="16" xfId="0" quotePrefix="1" applyFont="1" applyFill="1" applyBorder="1" applyAlignment="1" applyProtection="1">
      <alignment horizontal="center" vertical="center" wrapText="1"/>
      <protection locked="0"/>
    </xf>
    <xf numFmtId="0" fontId="19" fillId="5" borderId="16" xfId="0" applyFont="1" applyFill="1" applyBorder="1" applyAlignment="1" applyProtection="1">
      <alignment horizontal="left" vertical="center" shrinkToFit="1"/>
      <protection locked="0"/>
    </xf>
    <xf numFmtId="0" fontId="19" fillId="5" borderId="16" xfId="0" applyFont="1" applyFill="1" applyBorder="1" applyAlignment="1" applyProtection="1">
      <alignment horizontal="left" vertical="center"/>
      <protection locked="0"/>
    </xf>
    <xf numFmtId="0" fontId="17" fillId="6" borderId="14" xfId="0" applyFont="1" applyFill="1" applyBorder="1" applyAlignment="1" applyProtection="1">
      <alignment horizontal="center" vertical="center" wrapText="1" shrinkToFit="1"/>
    </xf>
    <xf numFmtId="176" fontId="17" fillId="6" borderId="7" xfId="8" applyNumberFormat="1" applyFont="1" applyFill="1" applyBorder="1" applyAlignment="1" applyProtection="1">
      <alignment horizontal="center" vertical="center" wrapText="1"/>
    </xf>
    <xf numFmtId="176" fontId="17" fillId="6" borderId="9" xfId="8" applyNumberFormat="1" applyFont="1" applyFill="1" applyBorder="1" applyAlignment="1" applyProtection="1">
      <alignment horizontal="center" vertical="center" wrapText="1"/>
    </xf>
    <xf numFmtId="176" fontId="17" fillId="6" borderId="10" xfId="8" applyNumberFormat="1" applyFont="1" applyFill="1" applyBorder="1" applyAlignment="1" applyProtection="1">
      <alignment horizontal="center" vertical="center" wrapText="1"/>
    </xf>
    <xf numFmtId="176" fontId="17" fillId="6" borderId="5" xfId="8" applyNumberFormat="1" applyFont="1" applyFill="1" applyBorder="1" applyAlignment="1" applyProtection="1">
      <alignment horizontal="center" vertical="center" wrapText="1"/>
    </xf>
    <xf numFmtId="176" fontId="17" fillId="6" borderId="3" xfId="8" applyNumberFormat="1" applyFont="1" applyFill="1" applyBorder="1" applyAlignment="1" applyProtection="1">
      <alignment horizontal="center" vertical="center" wrapText="1"/>
    </xf>
    <xf numFmtId="176" fontId="17" fillId="6" borderId="4" xfId="8" applyNumberFormat="1" applyFont="1" applyFill="1" applyBorder="1" applyAlignment="1" applyProtection="1">
      <alignment horizontal="center" vertical="center" wrapText="1"/>
    </xf>
    <xf numFmtId="176" fontId="17" fillId="6" borderId="5" xfId="8" applyNumberFormat="1" applyFont="1" applyFill="1" applyBorder="1" applyAlignment="1" applyProtection="1">
      <alignment horizontal="left" vertical="center" wrapText="1"/>
    </xf>
    <xf numFmtId="176" fontId="17" fillId="6" borderId="3" xfId="8" applyNumberFormat="1" applyFont="1" applyFill="1" applyBorder="1" applyAlignment="1" applyProtection="1">
      <alignment horizontal="left" vertical="center" wrapText="1"/>
    </xf>
    <xf numFmtId="176" fontId="17" fillId="6" borderId="4" xfId="8" applyNumberFormat="1" applyFont="1" applyFill="1" applyBorder="1" applyAlignment="1" applyProtection="1">
      <alignment horizontal="left" vertical="center" wrapText="1"/>
    </xf>
    <xf numFmtId="177" fontId="17" fillId="6" borderId="7" xfId="0" applyNumberFormat="1" applyFont="1" applyFill="1" applyBorder="1" applyAlignment="1" applyProtection="1">
      <alignment horizontal="center" vertical="center"/>
    </xf>
    <xf numFmtId="177" fontId="17" fillId="6" borderId="10" xfId="0" applyNumberFormat="1" applyFont="1" applyFill="1" applyBorder="1" applyAlignment="1" applyProtection="1">
      <alignment horizontal="center" vertical="center"/>
    </xf>
    <xf numFmtId="0" fontId="17" fillId="6" borderId="17" xfId="0" applyFont="1" applyFill="1" applyBorder="1" applyAlignment="1" applyProtection="1">
      <alignment horizontal="center" vertical="center" shrinkToFit="1"/>
    </xf>
    <xf numFmtId="176" fontId="17" fillId="6" borderId="8" xfId="8" applyNumberFormat="1" applyFont="1" applyFill="1" applyBorder="1" applyAlignment="1" applyProtection="1">
      <alignment horizontal="center" vertical="center" wrapText="1"/>
    </xf>
    <xf numFmtId="176" fontId="17" fillId="6" borderId="11" xfId="8" applyNumberFormat="1" applyFont="1" applyFill="1" applyBorder="1" applyAlignment="1" applyProtection="1">
      <alignment horizontal="center" vertical="center" wrapText="1"/>
    </xf>
    <xf numFmtId="176" fontId="17" fillId="6" borderId="12" xfId="8" applyNumberFormat="1" applyFont="1" applyFill="1" applyBorder="1" applyAlignment="1" applyProtection="1">
      <alignment horizontal="center" vertical="center" wrapText="1"/>
    </xf>
    <xf numFmtId="177" fontId="17" fillId="6" borderId="6" xfId="0" applyNumberFormat="1" applyFont="1" applyFill="1" applyBorder="1" applyProtection="1">
      <alignment vertical="center"/>
    </xf>
    <xf numFmtId="177" fontId="15" fillId="6" borderId="6" xfId="0" applyNumberFormat="1" applyFont="1" applyFill="1" applyBorder="1" applyAlignment="1" applyProtection="1">
      <alignment horizontal="center" vertical="center"/>
    </xf>
    <xf numFmtId="176" fontId="17" fillId="6" borderId="17" xfId="8" applyNumberFormat="1" applyFont="1" applyFill="1" applyBorder="1" applyAlignment="1" applyProtection="1">
      <alignment horizontal="center" vertical="center" wrapText="1"/>
    </xf>
    <xf numFmtId="177" fontId="17" fillId="6" borderId="8" xfId="0" applyNumberFormat="1" applyFont="1" applyFill="1" applyBorder="1" applyAlignment="1" applyProtection="1">
      <alignment horizontal="center" vertical="center"/>
    </xf>
    <xf numFmtId="177" fontId="17" fillId="6" borderId="12" xfId="0" applyNumberFormat="1" applyFont="1" applyFill="1" applyBorder="1" applyAlignment="1" applyProtection="1">
      <alignment horizontal="center" vertical="center"/>
    </xf>
    <xf numFmtId="0" fontId="19" fillId="0" borderId="0" xfId="0" applyFont="1" applyFill="1" applyAlignment="1" applyProtection="1">
      <alignment horizontal="left" vertical="top"/>
    </xf>
    <xf numFmtId="0" fontId="19" fillId="3" borderId="0" xfId="0" applyFont="1" applyFill="1" applyAlignment="1" applyProtection="1">
      <alignment horizontal="left" vertical="center"/>
    </xf>
    <xf numFmtId="0" fontId="17" fillId="0" borderId="6" xfId="0" applyFont="1" applyFill="1" applyBorder="1" applyAlignment="1" applyProtection="1">
      <alignment vertical="center" wrapText="1"/>
    </xf>
    <xf numFmtId="0" fontId="17" fillId="0" borderId="14" xfId="0" applyFont="1" applyFill="1" applyBorder="1" applyAlignment="1" applyProtection="1">
      <alignment vertical="center" wrapText="1"/>
    </xf>
    <xf numFmtId="0" fontId="17" fillId="0" borderId="7" xfId="0" quotePrefix="1" applyFont="1" applyBorder="1" applyAlignment="1" applyProtection="1">
      <alignment horizontal="left" vertical="center" wrapText="1"/>
    </xf>
    <xf numFmtId="0" fontId="17" fillId="0" borderId="10" xfId="0" quotePrefix="1" applyFont="1" applyBorder="1" applyAlignment="1" applyProtection="1">
      <alignment horizontal="left" vertical="center" wrapText="1"/>
    </xf>
    <xf numFmtId="0" fontId="17" fillId="0" borderId="6" xfId="0" quotePrefix="1" applyFont="1" applyFill="1" applyBorder="1" applyAlignment="1" applyProtection="1">
      <alignment horizontal="left" vertical="center" wrapText="1"/>
    </xf>
    <xf numFmtId="0" fontId="20" fillId="7" borderId="14" xfId="0" applyFont="1" applyFill="1" applyBorder="1" applyAlignment="1" applyProtection="1">
      <alignment horizontal="center" vertical="center" wrapText="1"/>
    </xf>
    <xf numFmtId="0" fontId="17" fillId="0" borderId="14" xfId="0" applyFont="1" applyFill="1" applyBorder="1" applyAlignment="1" applyProtection="1">
      <alignment horizontal="left" vertical="center" wrapText="1"/>
    </xf>
    <xf numFmtId="0" fontId="20" fillId="7" borderId="14" xfId="0" quotePrefix="1" applyFont="1" applyFill="1" applyBorder="1" applyAlignment="1" applyProtection="1">
      <alignment horizontal="center" vertical="center" wrapText="1"/>
    </xf>
    <xf numFmtId="0" fontId="17" fillId="5" borderId="6" xfId="0" applyFont="1" applyFill="1" applyBorder="1" applyAlignment="1" applyProtection="1">
      <alignment horizontal="left" vertical="center" wrapText="1"/>
      <protection locked="0"/>
    </xf>
    <xf numFmtId="177" fontId="17" fillId="0" borderId="6" xfId="0" applyNumberFormat="1" applyFont="1" applyFill="1" applyBorder="1" applyAlignment="1" applyProtection="1">
      <alignment horizontal="center" vertical="center" wrapText="1"/>
    </xf>
    <xf numFmtId="0" fontId="17" fillId="0" borderId="14" xfId="0" applyFont="1" applyFill="1" applyBorder="1" applyAlignment="1" applyProtection="1">
      <alignment horizontal="right" vertical="center" wrapText="1"/>
    </xf>
    <xf numFmtId="177" fontId="17" fillId="8" borderId="6" xfId="0" applyNumberFormat="1" applyFont="1" applyFill="1" applyBorder="1" applyAlignment="1" applyProtection="1">
      <alignment horizontal="center" vertical="center"/>
    </xf>
    <xf numFmtId="0" fontId="17" fillId="8" borderId="14" xfId="0" applyFont="1" applyFill="1" applyBorder="1" applyAlignment="1" applyProtection="1">
      <alignment horizontal="right" vertical="center" wrapText="1"/>
    </xf>
    <xf numFmtId="0" fontId="17" fillId="5" borderId="6" xfId="0" quotePrefix="1" applyFont="1" applyFill="1" applyBorder="1" applyAlignment="1" applyProtection="1">
      <alignment horizontal="left" vertical="center" wrapText="1"/>
      <protection locked="0"/>
    </xf>
    <xf numFmtId="0" fontId="17" fillId="0" borderId="6" xfId="0" quotePrefix="1" applyFont="1" applyFill="1" applyBorder="1" applyAlignment="1" applyProtection="1">
      <alignment horizontal="center" vertical="center" wrapText="1"/>
    </xf>
    <xf numFmtId="0" fontId="17" fillId="5" borderId="6" xfId="0" quotePrefix="1" applyFont="1" applyFill="1" applyBorder="1" applyAlignment="1" applyProtection="1">
      <alignment horizontal="center" vertical="center" wrapText="1"/>
      <protection locked="0"/>
    </xf>
    <xf numFmtId="177" fontId="17" fillId="0" borderId="6" xfId="0" applyNumberFormat="1" applyFont="1" applyFill="1" applyBorder="1" applyAlignment="1" applyProtection="1">
      <alignment horizontal="left" vertical="center" wrapText="1"/>
    </xf>
    <xf numFmtId="49" fontId="17" fillId="5" borderId="6" xfId="0" applyNumberFormat="1" applyFont="1" applyFill="1" applyBorder="1" applyAlignment="1" applyProtection="1">
      <alignment horizontal="center" vertical="center"/>
      <protection locked="0"/>
    </xf>
    <xf numFmtId="49" fontId="17" fillId="5" borderId="14" xfId="0" applyNumberFormat="1" applyFont="1" applyFill="1" applyBorder="1" applyAlignment="1" applyProtection="1">
      <alignment horizontal="center" vertical="center"/>
      <protection locked="0"/>
    </xf>
    <xf numFmtId="0" fontId="19" fillId="5" borderId="17" xfId="0" applyFont="1" applyFill="1" applyBorder="1" applyAlignment="1" applyProtection="1">
      <alignment horizontal="left" vertical="center" shrinkToFit="1"/>
      <protection locked="0"/>
    </xf>
    <xf numFmtId="0" fontId="19" fillId="5" borderId="17" xfId="0" applyFont="1" applyFill="1" applyBorder="1" applyAlignment="1" applyProtection="1">
      <alignment horizontal="left" vertical="center"/>
      <protection locked="0"/>
    </xf>
    <xf numFmtId="0" fontId="17" fillId="0" borderId="17" xfId="0" applyFont="1" applyFill="1" applyBorder="1" applyAlignment="1" applyProtection="1">
      <alignment vertical="center" wrapText="1"/>
    </xf>
    <xf numFmtId="0" fontId="17" fillId="0" borderId="13" xfId="0" quotePrefix="1" applyFont="1" applyBorder="1" applyAlignment="1" applyProtection="1">
      <alignment horizontal="left" vertical="center" wrapText="1"/>
    </xf>
    <xf numFmtId="0" fontId="17" fillId="0" borderId="15" xfId="0" quotePrefix="1" applyFont="1" applyBorder="1" applyAlignment="1" applyProtection="1">
      <alignment horizontal="left" vertical="center" wrapText="1"/>
    </xf>
    <xf numFmtId="0" fontId="20" fillId="7" borderId="16" xfId="0" applyFont="1" applyFill="1" applyBorder="1" applyAlignment="1" applyProtection="1">
      <alignment horizontal="center" vertical="center" wrapText="1"/>
    </xf>
    <xf numFmtId="0" fontId="17" fillId="0" borderId="17" xfId="0" applyFont="1" applyFill="1" applyBorder="1" applyAlignment="1" applyProtection="1">
      <alignment horizontal="left" vertical="center" wrapText="1"/>
    </xf>
    <xf numFmtId="0" fontId="20" fillId="7" borderId="16" xfId="0" quotePrefix="1"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38" fontId="17" fillId="5" borderId="6" xfId="8" applyFont="1" applyFill="1" applyBorder="1" applyAlignment="1" applyProtection="1">
      <alignment horizontal="right" vertical="center" wrapText="1"/>
      <protection locked="0"/>
    </xf>
    <xf numFmtId="0" fontId="17" fillId="0" borderId="16" xfId="0" applyFont="1" applyFill="1" applyBorder="1" applyAlignment="1" applyProtection="1">
      <alignment horizontal="right" vertical="center" wrapText="1"/>
    </xf>
    <xf numFmtId="0" fontId="17" fillId="8" borderId="16" xfId="0" applyFont="1" applyFill="1" applyBorder="1" applyAlignment="1" applyProtection="1">
      <alignment horizontal="right" vertical="center" wrapText="1"/>
    </xf>
    <xf numFmtId="0" fontId="17" fillId="0" borderId="14" xfId="0" quotePrefix="1" applyFont="1" applyBorder="1" applyAlignment="1" applyProtection="1">
      <alignment horizontal="center" vertical="center" wrapText="1"/>
    </xf>
    <xf numFmtId="0" fontId="17" fillId="5" borderId="14" xfId="0" quotePrefix="1" applyFont="1" applyFill="1" applyBorder="1" applyAlignment="1" applyProtection="1">
      <alignment horizontal="left" vertical="center" wrapText="1"/>
      <protection locked="0"/>
    </xf>
    <xf numFmtId="0" fontId="17" fillId="0" borderId="17" xfId="0" quotePrefix="1" applyFont="1" applyFill="1" applyBorder="1" applyAlignment="1" applyProtection="1">
      <alignment horizontal="center" vertical="center" wrapText="1"/>
      <protection locked="0"/>
    </xf>
    <xf numFmtId="49" fontId="17" fillId="5" borderId="17" xfId="0" applyNumberFormat="1" applyFont="1" applyFill="1" applyBorder="1" applyAlignment="1" applyProtection="1">
      <alignment horizontal="center" vertical="center"/>
      <protection locked="0"/>
    </xf>
    <xf numFmtId="0" fontId="19" fillId="3" borderId="0" xfId="0" applyFont="1" applyFill="1" applyAlignment="1" applyProtection="1">
      <alignment horizontal="left" vertical="center" shrinkToFit="1"/>
    </xf>
    <xf numFmtId="0" fontId="17" fillId="5" borderId="6" xfId="0" applyFont="1" applyFill="1" applyBorder="1" applyAlignment="1" applyProtection="1">
      <alignment horizontal="center" vertical="center" wrapText="1"/>
      <protection locked="0"/>
    </xf>
    <xf numFmtId="57" fontId="17" fillId="5" borderId="14" xfId="0" applyNumberFormat="1" applyFont="1" applyFill="1" applyBorder="1" applyAlignment="1" applyProtection="1">
      <alignment horizontal="center" vertical="center" wrapText="1"/>
      <protection locked="0"/>
    </xf>
    <xf numFmtId="178" fontId="17" fillId="5" borderId="6" xfId="0" applyNumberFormat="1" applyFont="1" applyFill="1" applyBorder="1" applyAlignment="1" applyProtection="1">
      <alignment horizontal="center" vertical="center" wrapText="1"/>
      <protection locked="0"/>
    </xf>
    <xf numFmtId="177" fontId="17" fillId="5" borderId="14" xfId="0" applyNumberFormat="1" applyFont="1" applyFill="1" applyBorder="1" applyAlignment="1" applyProtection="1">
      <alignment horizontal="center" vertical="center" wrapText="1"/>
      <protection locked="0"/>
    </xf>
    <xf numFmtId="57" fontId="17" fillId="5" borderId="6" xfId="0" applyNumberFormat="1"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xf>
    <xf numFmtId="179" fontId="17" fillId="5" borderId="14" xfId="0" applyNumberFormat="1" applyFont="1" applyFill="1" applyBorder="1" applyAlignment="1" applyProtection="1">
      <alignment horizontal="center" vertical="center" wrapText="1"/>
      <protection locked="0"/>
    </xf>
    <xf numFmtId="38" fontId="17" fillId="5" borderId="14" xfId="8" applyFont="1" applyFill="1" applyBorder="1" applyAlignment="1" applyProtection="1">
      <alignment horizontal="right" vertical="center" wrapText="1"/>
      <protection locked="0"/>
    </xf>
    <xf numFmtId="0" fontId="17" fillId="0" borderId="16" xfId="0" quotePrefix="1" applyFont="1" applyBorder="1" applyAlignment="1" applyProtection="1">
      <alignment horizontal="center" vertical="center" wrapText="1"/>
    </xf>
    <xf numFmtId="0" fontId="17" fillId="5" borderId="16" xfId="0" quotePrefix="1" applyFont="1" applyFill="1" applyBorder="1" applyAlignment="1" applyProtection="1">
      <alignment horizontal="left" vertical="center" wrapText="1"/>
      <protection locked="0"/>
    </xf>
    <xf numFmtId="179" fontId="17" fillId="5" borderId="6" xfId="0" quotePrefix="1" applyNumberFormat="1" applyFont="1" applyFill="1" applyBorder="1" applyAlignment="1" applyProtection="1">
      <alignment horizontal="center" vertical="center" wrapText="1"/>
      <protection locked="0"/>
    </xf>
    <xf numFmtId="0" fontId="14" fillId="0" borderId="14" xfId="0" applyFont="1" applyFill="1" applyBorder="1" applyAlignment="1" applyProtection="1">
      <alignment horizontal="left" vertical="center" wrapText="1"/>
    </xf>
    <xf numFmtId="38" fontId="17" fillId="5" borderId="14" xfId="8" applyFont="1" applyFill="1" applyBorder="1" applyAlignment="1" applyProtection="1">
      <alignment horizontal="center" vertical="center" wrapText="1"/>
      <protection locked="0"/>
    </xf>
    <xf numFmtId="0" fontId="17" fillId="5" borderId="14" xfId="0" quotePrefix="1" applyFont="1" applyFill="1" applyBorder="1" applyAlignment="1" applyProtection="1">
      <alignment horizontal="center" vertical="center" wrapText="1"/>
      <protection locked="0"/>
    </xf>
    <xf numFmtId="178" fontId="17" fillId="5" borderId="14" xfId="0" applyNumberFormat="1" applyFont="1" applyFill="1" applyBorder="1" applyAlignment="1" applyProtection="1">
      <alignment horizontal="center" vertical="center" wrapText="1"/>
      <protection locked="0"/>
    </xf>
    <xf numFmtId="0" fontId="14" fillId="0" borderId="6" xfId="0" applyFont="1" applyFill="1" applyBorder="1" applyAlignment="1" applyProtection="1">
      <alignment horizontal="left" vertical="center" wrapText="1"/>
    </xf>
    <xf numFmtId="38" fontId="17" fillId="5" borderId="6" xfId="8" applyFont="1" applyFill="1" applyBorder="1" applyAlignment="1" applyProtection="1">
      <alignment horizontal="center" vertical="center" wrapText="1"/>
      <protection locked="0"/>
    </xf>
    <xf numFmtId="0" fontId="17" fillId="5" borderId="14"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177" fontId="17" fillId="5" borderId="16" xfId="0" applyNumberFormat="1"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xf>
    <xf numFmtId="179" fontId="17" fillId="5" borderId="16" xfId="0" applyNumberFormat="1" applyFont="1" applyFill="1" applyBorder="1" applyAlignment="1" applyProtection="1">
      <alignment horizontal="center" vertical="center" wrapText="1"/>
      <protection locked="0"/>
    </xf>
    <xf numFmtId="38" fontId="17" fillId="5" borderId="16" xfId="8" applyFont="1" applyFill="1" applyBorder="1" applyAlignment="1" applyProtection="1">
      <alignment horizontal="right" vertical="center" wrapText="1"/>
      <protection locked="0"/>
    </xf>
    <xf numFmtId="0" fontId="14" fillId="0" borderId="16" xfId="0" applyFont="1" applyFill="1" applyBorder="1" applyAlignment="1" applyProtection="1">
      <alignment horizontal="left" vertical="center" wrapText="1"/>
    </xf>
    <xf numFmtId="38" fontId="17" fillId="5" borderId="16" xfId="8" applyFont="1" applyFill="1" applyBorder="1" applyAlignment="1" applyProtection="1">
      <alignment horizontal="center" vertical="center" wrapText="1"/>
      <protection locked="0"/>
    </xf>
    <xf numFmtId="0" fontId="17" fillId="5" borderId="16" xfId="0" quotePrefix="1" applyFont="1" applyFill="1" applyBorder="1" applyAlignment="1" applyProtection="1">
      <alignment horizontal="center" vertical="center" wrapText="1"/>
      <protection locked="0"/>
    </xf>
    <xf numFmtId="178" fontId="17" fillId="5" borderId="16" xfId="0" applyNumberFormat="1" applyFont="1" applyFill="1" applyBorder="1" applyAlignment="1" applyProtection="1">
      <alignment horizontal="center" vertical="center" wrapText="1"/>
      <protection locked="0"/>
    </xf>
    <xf numFmtId="0" fontId="17" fillId="0" borderId="16" xfId="0" applyFont="1" applyBorder="1" applyAlignment="1" applyProtection="1">
      <alignment horizontal="left" vertical="center" wrapText="1"/>
    </xf>
    <xf numFmtId="0" fontId="17" fillId="5" borderId="17"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xf>
    <xf numFmtId="38" fontId="17" fillId="5" borderId="17" xfId="8" applyFont="1" applyFill="1" applyBorder="1" applyAlignment="1" applyProtection="1">
      <alignment horizontal="right" vertical="center" wrapText="1"/>
      <protection locked="0"/>
    </xf>
    <xf numFmtId="0" fontId="17" fillId="0" borderId="17" xfId="0" applyFont="1" applyFill="1" applyBorder="1" applyAlignment="1" applyProtection="1">
      <alignment horizontal="right" vertical="center" wrapText="1"/>
    </xf>
    <xf numFmtId="0" fontId="17" fillId="8" borderId="17" xfId="0" applyFont="1" applyFill="1" applyBorder="1" applyAlignment="1" applyProtection="1">
      <alignment horizontal="right" vertical="center" wrapText="1"/>
    </xf>
    <xf numFmtId="0" fontId="14" fillId="0" borderId="17" xfId="0" applyFont="1" applyFill="1" applyBorder="1" applyAlignment="1" applyProtection="1">
      <alignment horizontal="left" vertical="center" wrapText="1"/>
    </xf>
    <xf numFmtId="38" fontId="17" fillId="5" borderId="17" xfId="8" applyFont="1" applyFill="1" applyBorder="1" applyAlignment="1" applyProtection="1">
      <alignment horizontal="center" vertical="center" wrapText="1"/>
      <protection locked="0"/>
    </xf>
    <xf numFmtId="38" fontId="17" fillId="0" borderId="14" xfId="8" applyFont="1" applyFill="1" applyBorder="1" applyAlignment="1" applyProtection="1">
      <alignment horizontal="right" vertical="center" wrapText="1"/>
    </xf>
    <xf numFmtId="2" fontId="17" fillId="0" borderId="14" xfId="0" applyNumberFormat="1" applyFont="1" applyFill="1" applyBorder="1" applyAlignment="1" applyProtection="1">
      <alignment horizontal="right" vertical="center" wrapText="1"/>
    </xf>
    <xf numFmtId="38" fontId="17" fillId="8" borderId="14" xfId="8" applyFont="1" applyFill="1" applyBorder="1" applyAlignment="1" applyProtection="1">
      <alignment horizontal="right" vertical="center" wrapText="1"/>
    </xf>
    <xf numFmtId="0" fontId="21" fillId="0" borderId="6" xfId="0" applyFont="1" applyBorder="1" applyAlignment="1" applyProtection="1">
      <alignment horizontal="center" vertical="center" wrapText="1"/>
    </xf>
    <xf numFmtId="0" fontId="22" fillId="5" borderId="6" xfId="0" applyFont="1" applyFill="1" applyBorder="1" applyAlignment="1" applyProtection="1">
      <alignment horizontal="center" vertical="center"/>
      <protection locked="0"/>
    </xf>
    <xf numFmtId="38" fontId="17" fillId="0" borderId="16" xfId="8" applyFont="1" applyFill="1" applyBorder="1" applyAlignment="1" applyProtection="1">
      <alignment horizontal="right" vertical="center" wrapText="1"/>
    </xf>
    <xf numFmtId="2" fontId="17" fillId="0" borderId="16" xfId="0" applyNumberFormat="1" applyFont="1" applyFill="1" applyBorder="1" applyAlignment="1" applyProtection="1">
      <alignment horizontal="right" vertical="center" wrapText="1"/>
    </xf>
    <xf numFmtId="38" fontId="17" fillId="8" borderId="16" xfId="8" applyFont="1" applyFill="1" applyBorder="1" applyAlignment="1" applyProtection="1">
      <alignment horizontal="right" vertical="center" wrapText="1"/>
    </xf>
    <xf numFmtId="40" fontId="17" fillId="0" borderId="6" xfId="8" applyNumberFormat="1" applyFont="1" applyFill="1" applyBorder="1" applyAlignment="1" applyProtection="1">
      <alignment horizontal="center" vertical="center" wrapText="1"/>
    </xf>
    <xf numFmtId="0" fontId="19" fillId="3" borderId="18" xfId="0" applyFont="1" applyFill="1" applyBorder="1" applyAlignment="1" applyProtection="1">
      <alignment horizontal="center" vertical="center"/>
    </xf>
    <xf numFmtId="0" fontId="19" fillId="3" borderId="18" xfId="0" applyFont="1" applyFill="1" applyBorder="1" applyAlignment="1">
      <alignment horizontal="center" vertical="center"/>
    </xf>
    <xf numFmtId="0" fontId="19" fillId="3" borderId="19" xfId="0" applyFont="1" applyFill="1" applyBorder="1" applyAlignment="1" applyProtection="1">
      <alignment horizontal="center" vertical="center"/>
    </xf>
    <xf numFmtId="0" fontId="19" fillId="3" borderId="19" xfId="0" applyFont="1" applyFill="1" applyBorder="1" applyAlignment="1">
      <alignment horizontal="center" vertical="center"/>
    </xf>
    <xf numFmtId="0" fontId="17" fillId="0" borderId="8" xfId="0" quotePrefix="1" applyFont="1" applyBorder="1" applyAlignment="1" applyProtection="1">
      <alignment horizontal="left" vertical="center" wrapText="1"/>
    </xf>
    <xf numFmtId="0" fontId="17" fillId="0" borderId="12" xfId="0" quotePrefix="1" applyFont="1" applyBorder="1" applyAlignment="1" applyProtection="1">
      <alignment horizontal="left" vertical="center" wrapText="1"/>
    </xf>
    <xf numFmtId="0" fontId="20" fillId="7" borderId="17" xfId="0" applyFont="1" applyFill="1" applyBorder="1" applyAlignment="1" applyProtection="1">
      <alignment horizontal="center" vertical="center" wrapText="1"/>
    </xf>
    <xf numFmtId="0" fontId="20" fillId="7" borderId="17" xfId="0" quotePrefix="1" applyFont="1" applyFill="1" applyBorder="1" applyAlignment="1" applyProtection="1">
      <alignment horizontal="center" vertical="center" wrapText="1"/>
    </xf>
    <xf numFmtId="179" fontId="17" fillId="5" borderId="17" xfId="0" applyNumberFormat="1" applyFont="1" applyFill="1" applyBorder="1" applyAlignment="1" applyProtection="1">
      <alignment horizontal="center" vertical="center" wrapText="1"/>
      <protection locked="0"/>
    </xf>
    <xf numFmtId="38" fontId="17" fillId="0" borderId="17" xfId="8" applyFont="1" applyFill="1" applyBorder="1" applyAlignment="1" applyProtection="1">
      <alignment horizontal="right" vertical="center" wrapText="1"/>
    </xf>
    <xf numFmtId="2" fontId="17" fillId="0" borderId="17" xfId="0" applyNumberFormat="1" applyFont="1" applyFill="1" applyBorder="1" applyAlignment="1" applyProtection="1">
      <alignment horizontal="right" vertical="center" wrapText="1"/>
    </xf>
    <xf numFmtId="38" fontId="17" fillId="8" borderId="17" xfId="8" applyFont="1" applyFill="1" applyBorder="1" applyAlignment="1" applyProtection="1">
      <alignment horizontal="right" vertical="center" wrapText="1"/>
    </xf>
    <xf numFmtId="0" fontId="17" fillId="0" borderId="17" xfId="0" quotePrefix="1" applyFont="1" applyBorder="1" applyAlignment="1" applyProtection="1">
      <alignment horizontal="center" vertical="center" wrapText="1"/>
    </xf>
    <xf numFmtId="0" fontId="17" fillId="5" borderId="17" xfId="0" quotePrefix="1" applyFont="1" applyFill="1" applyBorder="1" applyAlignment="1" applyProtection="1">
      <alignment horizontal="left" vertical="center" wrapText="1"/>
      <protection locked="0"/>
    </xf>
    <xf numFmtId="0" fontId="17" fillId="5" borderId="17" xfId="0" quotePrefix="1" applyFont="1" applyFill="1" applyBorder="1" applyAlignment="1" applyProtection="1">
      <alignment horizontal="center" vertical="center" wrapText="1"/>
      <protection locked="0"/>
    </xf>
    <xf numFmtId="178" fontId="17" fillId="5" borderId="17" xfId="0" applyNumberFormat="1" applyFont="1" applyFill="1" applyBorder="1" applyAlignment="1" applyProtection="1">
      <alignment horizontal="center" vertical="center" wrapText="1"/>
      <protection locked="0"/>
    </xf>
    <xf numFmtId="0" fontId="19" fillId="3" borderId="20" xfId="0" applyFont="1" applyFill="1" applyBorder="1" applyAlignment="1" applyProtection="1">
      <alignment horizontal="center" vertical="center"/>
    </xf>
    <xf numFmtId="0" fontId="19" fillId="3" borderId="20" xfId="0" applyFont="1" applyFill="1" applyBorder="1" applyAlignment="1">
      <alignment horizontal="center" vertical="center"/>
    </xf>
    <xf numFmtId="0" fontId="17" fillId="0" borderId="5" xfId="0" applyFont="1" applyBorder="1" applyAlignment="1" applyProtection="1">
      <alignment horizontal="center" vertical="center" wrapText="1" shrinkToFit="1"/>
    </xf>
    <xf numFmtId="0" fontId="17" fillId="0" borderId="3" xfId="0" applyFont="1" applyBorder="1" applyAlignment="1" applyProtection="1">
      <alignment horizontal="center" vertical="center" wrapText="1" shrinkToFit="1"/>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23" fillId="3" borderId="0" xfId="0" applyFont="1" applyFill="1" applyAlignment="1" applyProtection="1">
      <alignment horizontal="center" vertical="center" wrapText="1"/>
    </xf>
    <xf numFmtId="180" fontId="24" fillId="3" borderId="21" xfId="0" applyNumberFormat="1" applyFont="1" applyFill="1" applyBorder="1" applyProtection="1">
      <alignment vertical="center"/>
    </xf>
    <xf numFmtId="180" fontId="24" fillId="3" borderId="21" xfId="0" applyNumberFormat="1" applyFont="1" applyFill="1" applyBorder="1">
      <alignment vertical="center"/>
    </xf>
    <xf numFmtId="0" fontId="17" fillId="5" borderId="6" xfId="0" applyFont="1" applyFill="1" applyBorder="1" applyAlignment="1" applyProtection="1">
      <alignment horizontal="left" vertical="center" wrapText="1" shrinkToFit="1"/>
      <protection locked="0"/>
    </xf>
    <xf numFmtId="0" fontId="17" fillId="5" borderId="5" xfId="0" applyFont="1" applyFill="1" applyBorder="1" applyAlignment="1" applyProtection="1">
      <alignment horizontal="center" vertical="center" wrapText="1" shrinkToFit="1"/>
      <protection locked="0"/>
    </xf>
    <xf numFmtId="0" fontId="17" fillId="5" borderId="3" xfId="0" applyFont="1" applyFill="1" applyBorder="1" applyAlignment="1" applyProtection="1">
      <alignment horizontal="center" vertical="center" wrapText="1" shrinkToFit="1"/>
      <protection locked="0"/>
    </xf>
    <xf numFmtId="0" fontId="17" fillId="5" borderId="4" xfId="0" applyFont="1" applyFill="1" applyBorder="1" applyAlignment="1" applyProtection="1">
      <alignment horizontal="center" vertical="center" wrapText="1" shrinkToFit="1"/>
      <protection locked="0"/>
    </xf>
    <xf numFmtId="0" fontId="17" fillId="5" borderId="5" xfId="0" applyFont="1" applyFill="1" applyBorder="1" applyAlignment="1" applyProtection="1">
      <alignment horizontal="left" vertical="center" wrapText="1" shrinkToFit="1"/>
      <protection locked="0"/>
    </xf>
    <xf numFmtId="0" fontId="17" fillId="5" borderId="4" xfId="0" applyFont="1" applyFill="1" applyBorder="1" applyAlignment="1" applyProtection="1">
      <alignment horizontal="left" vertical="center" wrapText="1" shrinkToFit="1"/>
      <protection locked="0"/>
    </xf>
    <xf numFmtId="0" fontId="25" fillId="5" borderId="6" xfId="0" applyFont="1" applyFill="1" applyBorder="1" applyAlignment="1" applyProtection="1">
      <alignment horizontal="left" vertical="center" wrapText="1" shrinkToFit="1"/>
      <protection locked="0"/>
    </xf>
    <xf numFmtId="0" fontId="25" fillId="5" borderId="6" xfId="0" applyFont="1" applyFill="1" applyBorder="1" applyAlignment="1" applyProtection="1">
      <alignment horizontal="left" vertical="top" wrapText="1" shrinkToFit="1"/>
      <protection locked="0"/>
    </xf>
    <xf numFmtId="0" fontId="17" fillId="5" borderId="3" xfId="0" applyFont="1" applyFill="1" applyBorder="1" applyAlignment="1" applyProtection="1">
      <alignment horizontal="left" vertical="center" wrapText="1" shrinkToFit="1"/>
      <protection locked="0"/>
    </xf>
    <xf numFmtId="181" fontId="13" fillId="0" borderId="5" xfId="0" applyNumberFormat="1" applyFont="1" applyBorder="1" applyAlignment="1" applyProtection="1">
      <alignment horizontal="center" vertical="center"/>
    </xf>
    <xf numFmtId="0" fontId="13" fillId="9" borderId="6" xfId="0" applyFont="1" applyFill="1" applyBorder="1" applyProtection="1">
      <alignment vertical="center"/>
    </xf>
    <xf numFmtId="0" fontId="13" fillId="9" borderId="0" xfId="0" applyFont="1" applyFill="1" applyProtection="1">
      <alignment vertical="center"/>
    </xf>
    <xf numFmtId="0" fontId="0" fillId="9" borderId="0" xfId="7" applyFont="1" applyFill="1" applyProtection="1">
      <alignment vertical="center"/>
    </xf>
    <xf numFmtId="0" fontId="13" fillId="9" borderId="9" xfId="0" applyFont="1" applyFill="1" applyBorder="1" applyProtection="1">
      <alignment vertical="center"/>
    </xf>
    <xf numFmtId="0" fontId="13" fillId="9" borderId="0" xfId="0" applyFont="1" applyFill="1" applyBorder="1" applyProtection="1">
      <alignment vertical="center"/>
    </xf>
    <xf numFmtId="0" fontId="13" fillId="0" borderId="0" xfId="0" applyFont="1" applyBorder="1" applyProtection="1">
      <alignment vertical="center"/>
    </xf>
    <xf numFmtId="0" fontId="13" fillId="9" borderId="22" xfId="0" applyFont="1" applyFill="1" applyBorder="1" applyProtection="1">
      <alignment vertical="center"/>
    </xf>
    <xf numFmtId="0" fontId="13" fillId="9" borderId="13" xfId="0" applyFont="1" applyFill="1" applyBorder="1" applyProtection="1">
      <alignment vertical="center"/>
    </xf>
    <xf numFmtId="0" fontId="13" fillId="9" borderId="16" xfId="0" applyFont="1" applyFill="1" applyBorder="1" applyProtection="1">
      <alignment vertical="center"/>
    </xf>
    <xf numFmtId="0" fontId="13" fillId="9" borderId="21" xfId="0" applyFont="1" applyFill="1" applyBorder="1" applyProtection="1">
      <alignment vertical="center"/>
    </xf>
    <xf numFmtId="0" fontId="13" fillId="9" borderId="23" xfId="0" applyFont="1" applyFill="1" applyBorder="1" applyProtection="1">
      <alignment vertical="center"/>
    </xf>
    <xf numFmtId="0" fontId="13" fillId="9" borderId="19" xfId="0" applyFont="1" applyFill="1" applyBorder="1" applyProtection="1">
      <alignment vertical="center"/>
    </xf>
    <xf numFmtId="0" fontId="13" fillId="9"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13" fillId="0" borderId="0" xfId="0" applyFont="1" applyAlignment="1" applyProtection="1">
      <alignment horizontal="left" vertical="center" shrinkToFit="1"/>
    </xf>
    <xf numFmtId="0" fontId="13" fillId="9" borderId="21" xfId="0" applyFont="1" applyFill="1" applyBorder="1" applyAlignment="1">
      <alignment horizontal="center" vertical="center"/>
    </xf>
    <xf numFmtId="0" fontId="13" fillId="9" borderId="21" xfId="0" applyFont="1" applyFill="1" applyBorder="1" applyAlignment="1" applyProtection="1">
      <alignment horizontal="center" vertical="center"/>
    </xf>
    <xf numFmtId="0" fontId="13" fillId="9" borderId="24" xfId="0" applyFont="1" applyFill="1" applyBorder="1" applyAlignment="1">
      <alignment vertical="top" wrapText="1"/>
    </xf>
    <xf numFmtId="176" fontId="15" fillId="9" borderId="25" xfId="8" applyNumberFormat="1" applyFont="1" applyFill="1" applyBorder="1" applyAlignment="1" applyProtection="1">
      <alignment horizontal="center" vertical="center" wrapText="1"/>
    </xf>
    <xf numFmtId="0" fontId="13" fillId="9" borderId="24" xfId="0" applyFont="1" applyFill="1" applyBorder="1" applyAlignment="1" applyProtection="1">
      <alignment vertical="top" wrapText="1"/>
    </xf>
    <xf numFmtId="0" fontId="13" fillId="9" borderId="24" xfId="0" applyFont="1" applyFill="1" applyBorder="1" applyAlignment="1" applyProtection="1">
      <alignment horizontal="left" vertical="top" wrapText="1"/>
    </xf>
    <xf numFmtId="176" fontId="15" fillId="9" borderId="23" xfId="8" applyNumberFormat="1" applyFont="1" applyFill="1" applyBorder="1" applyAlignment="1" applyProtection="1">
      <alignment horizontal="center" vertical="center" wrapText="1"/>
    </xf>
    <xf numFmtId="0" fontId="13" fillId="9" borderId="26" xfId="0" applyFont="1" applyFill="1" applyBorder="1" applyAlignment="1" applyProtection="1">
      <alignment vertical="top" wrapText="1"/>
    </xf>
    <xf numFmtId="0" fontId="13" fillId="9" borderId="24" xfId="0" applyFont="1" applyFill="1" applyBorder="1" applyAlignment="1" applyProtection="1">
      <alignment vertical="center" wrapText="1"/>
    </xf>
    <xf numFmtId="0" fontId="13" fillId="9" borderId="26" xfId="0" applyFont="1" applyFill="1" applyBorder="1" applyAlignment="1" applyProtection="1">
      <alignment vertical="center" wrapText="1"/>
    </xf>
    <xf numFmtId="0" fontId="13" fillId="9" borderId="24" xfId="0" applyFont="1" applyFill="1" applyBorder="1" applyAlignment="1" applyProtection="1">
      <alignment wrapText="1"/>
    </xf>
    <xf numFmtId="176" fontId="15" fillId="9" borderId="27" xfId="8" applyNumberFormat="1" applyFont="1" applyFill="1" applyBorder="1" applyAlignment="1" applyProtection="1">
      <alignment horizontal="center" vertical="center" wrapText="1"/>
    </xf>
    <xf numFmtId="0" fontId="15" fillId="9" borderId="24" xfId="0" applyFont="1" applyFill="1" applyBorder="1" applyAlignment="1" applyProtection="1">
      <alignment wrapText="1"/>
    </xf>
    <xf numFmtId="0" fontId="13" fillId="9" borderId="28" xfId="0" applyFont="1" applyFill="1" applyBorder="1" applyAlignment="1">
      <alignment vertical="top" wrapText="1"/>
    </xf>
    <xf numFmtId="176" fontId="15" fillId="9" borderId="29" xfId="8" applyNumberFormat="1" applyFont="1" applyFill="1" applyBorder="1" applyAlignment="1" applyProtection="1">
      <alignment horizontal="center" vertical="center" wrapText="1"/>
    </xf>
    <xf numFmtId="0" fontId="26" fillId="0" borderId="0" xfId="0" applyFont="1" applyAlignment="1" applyProtection="1">
      <alignment horizontal="center" vertical="center" wrapText="1"/>
    </xf>
    <xf numFmtId="0" fontId="13" fillId="9" borderId="28" xfId="0" applyFont="1" applyFill="1" applyBorder="1" applyAlignment="1" applyProtection="1">
      <alignment vertical="top" wrapText="1"/>
    </xf>
    <xf numFmtId="0" fontId="13" fillId="9" borderId="30" xfId="0" applyFont="1" applyFill="1" applyBorder="1" applyAlignment="1" applyProtection="1">
      <alignment vertical="top" wrapText="1"/>
    </xf>
    <xf numFmtId="176" fontId="15" fillId="9" borderId="31" xfId="8" applyNumberFormat="1" applyFont="1" applyFill="1" applyBorder="1" applyAlignment="1" applyProtection="1">
      <alignment horizontal="center" vertical="center" wrapText="1"/>
    </xf>
    <xf numFmtId="0" fontId="15" fillId="0" borderId="0" xfId="0" applyFont="1" applyAlignment="1" applyProtection="1">
      <alignment horizontal="left" vertical="top" wrapText="1"/>
    </xf>
    <xf numFmtId="0" fontId="13" fillId="9" borderId="28" xfId="0" applyFont="1" applyFill="1" applyBorder="1" applyAlignment="1" applyProtection="1">
      <alignment vertical="center" wrapText="1"/>
    </xf>
    <xf numFmtId="0" fontId="13" fillId="9" borderId="4" xfId="0" applyFont="1" applyFill="1" applyBorder="1" applyAlignment="1" applyProtection="1">
      <alignment vertical="center" wrapText="1"/>
    </xf>
    <xf numFmtId="0" fontId="13" fillId="9" borderId="28" xfId="0" applyFont="1" applyFill="1" applyBorder="1" applyAlignment="1" applyProtection="1">
      <alignment wrapText="1"/>
    </xf>
    <xf numFmtId="176" fontId="15" fillId="9" borderId="5" xfId="8" applyNumberFormat="1" applyFont="1" applyFill="1" applyBorder="1" applyAlignment="1" applyProtection="1">
      <alignment horizontal="center" vertical="center" wrapText="1"/>
    </xf>
    <xf numFmtId="0" fontId="15" fillId="9" borderId="28" xfId="0" applyFont="1" applyFill="1" applyBorder="1" applyAlignment="1" applyProtection="1">
      <alignment wrapText="1"/>
    </xf>
    <xf numFmtId="0" fontId="13" fillId="0" borderId="0" xfId="0" applyFont="1" applyFill="1" applyBorder="1" applyAlignment="1" applyProtection="1">
      <alignment wrapText="1"/>
    </xf>
    <xf numFmtId="0" fontId="13" fillId="0" borderId="32" xfId="0" applyFont="1" applyBorder="1" applyAlignment="1" applyProtection="1">
      <alignment vertical="top"/>
    </xf>
    <xf numFmtId="0" fontId="13" fillId="9" borderId="32" xfId="0" applyFont="1" applyFill="1" applyBorder="1" applyAlignment="1" applyProtection="1">
      <alignment vertical="top" wrapText="1"/>
    </xf>
    <xf numFmtId="176" fontId="15" fillId="9" borderId="0" xfId="8" applyNumberFormat="1" applyFont="1" applyFill="1" applyBorder="1" applyAlignment="1" applyProtection="1">
      <alignment horizontal="center" vertical="center" wrapText="1"/>
    </xf>
    <xf numFmtId="0" fontId="13" fillId="0" borderId="0" xfId="0" applyFont="1" applyBorder="1" applyAlignment="1" applyProtection="1">
      <alignment vertical="top"/>
    </xf>
    <xf numFmtId="0" fontId="13" fillId="0" borderId="0" xfId="0" applyFont="1" applyAlignment="1" applyProtection="1">
      <alignment vertical="top"/>
    </xf>
    <xf numFmtId="0" fontId="13" fillId="9" borderId="30" xfId="0" applyFont="1" applyFill="1" applyBorder="1" applyAlignment="1" applyProtection="1">
      <alignment vertical="center" wrapText="1"/>
    </xf>
    <xf numFmtId="0" fontId="13" fillId="9" borderId="33" xfId="0" applyFont="1" applyFill="1" applyBorder="1" applyAlignment="1" applyProtection="1">
      <alignment vertical="center" wrapText="1"/>
    </xf>
    <xf numFmtId="176" fontId="15" fillId="9" borderId="34" xfId="8" applyNumberFormat="1" applyFont="1" applyFill="1" applyBorder="1" applyAlignment="1" applyProtection="1">
      <alignment horizontal="center" vertical="center" wrapText="1"/>
    </xf>
    <xf numFmtId="0" fontId="15" fillId="9" borderId="30" xfId="0" applyFont="1" applyFill="1" applyBorder="1" applyAlignment="1" applyProtection="1">
      <alignment wrapText="1"/>
    </xf>
    <xf numFmtId="0" fontId="13" fillId="0" borderId="0" xfId="0" applyFont="1" applyAlignment="1" applyProtection="1">
      <alignment vertical="top" wrapText="1"/>
    </xf>
    <xf numFmtId="0" fontId="13" fillId="0" borderId="0" xfId="0" applyFont="1" applyAlignment="1" applyProtection="1">
      <alignment wrapText="1"/>
    </xf>
    <xf numFmtId="0" fontId="13" fillId="9" borderId="0" xfId="0" applyFont="1" applyFill="1" applyBorder="1" applyAlignment="1" applyProtection="1">
      <alignment vertical="top" wrapText="1"/>
    </xf>
    <xf numFmtId="0" fontId="27" fillId="0" borderId="0" xfId="0" applyFont="1" applyAlignment="1" applyProtection="1"/>
    <xf numFmtId="0" fontId="13" fillId="9" borderId="30" xfId="0" applyFont="1" applyFill="1" applyBorder="1" applyAlignment="1">
      <alignment vertical="top" wrapText="1"/>
    </xf>
    <xf numFmtId="176" fontId="15" fillId="9" borderId="24" xfId="8" applyNumberFormat="1" applyFont="1" applyFill="1" applyBorder="1" applyAlignment="1" applyProtection="1">
      <alignment horizontal="center" vertical="top" wrapText="1"/>
    </xf>
    <xf numFmtId="40" fontId="15" fillId="9" borderId="29" xfId="8" applyNumberFormat="1" applyFont="1" applyFill="1" applyBorder="1" applyAlignment="1" applyProtection="1">
      <alignment horizontal="center" vertical="center" wrapText="1"/>
    </xf>
    <xf numFmtId="0" fontId="16" fillId="0" borderId="0" xfId="0" applyFont="1">
      <alignment vertical="center"/>
    </xf>
    <xf numFmtId="176" fontId="15" fillId="9" borderId="28" xfId="8" applyNumberFormat="1" applyFont="1" applyFill="1" applyBorder="1" applyAlignment="1" applyProtection="1">
      <alignment horizontal="center" vertical="top" wrapText="1"/>
    </xf>
    <xf numFmtId="0" fontId="27" fillId="0" borderId="0" xfId="0" applyFont="1" applyAlignment="1" applyProtection="1">
      <alignment vertical="top"/>
    </xf>
    <xf numFmtId="0" fontId="13" fillId="9" borderId="30" xfId="0" applyFont="1" applyFill="1" applyBorder="1" applyAlignment="1" applyProtection="1">
      <alignment wrapText="1"/>
    </xf>
    <xf numFmtId="0" fontId="26" fillId="9" borderId="35" xfId="0" applyFont="1" applyFill="1" applyBorder="1" applyAlignment="1" applyProtection="1">
      <alignment horizontal="center" vertical="center" wrapText="1"/>
    </xf>
    <xf numFmtId="0" fontId="26" fillId="9" borderId="36" xfId="0" applyFont="1" applyFill="1" applyBorder="1" applyAlignment="1" applyProtection="1">
      <alignment horizontal="center" vertical="center" wrapText="1"/>
    </xf>
    <xf numFmtId="0" fontId="26" fillId="9" borderId="37" xfId="0" applyFont="1" applyFill="1" applyBorder="1" applyAlignment="1" applyProtection="1">
      <alignment horizontal="center" vertical="center" wrapText="1"/>
    </xf>
    <xf numFmtId="0" fontId="26" fillId="9" borderId="38" xfId="0" applyFont="1" applyFill="1" applyBorder="1" applyAlignment="1" applyProtection="1">
      <alignment horizontal="center" vertical="center" wrapText="1"/>
    </xf>
    <xf numFmtId="0" fontId="26" fillId="9" borderId="39" xfId="0" applyFont="1" applyFill="1" applyBorder="1" applyAlignment="1" applyProtection="1">
      <alignment horizontal="center" vertical="center" wrapText="1"/>
    </xf>
    <xf numFmtId="0" fontId="26" fillId="9" borderId="40" xfId="0" applyFont="1" applyFill="1" applyBorder="1" applyAlignment="1" applyProtection="1">
      <alignment horizontal="center" vertical="center" wrapText="1"/>
    </xf>
    <xf numFmtId="0" fontId="26" fillId="9" borderId="41" xfId="0" applyFont="1" applyFill="1" applyBorder="1" applyAlignment="1">
      <alignment horizontal="center" vertical="center" wrapText="1"/>
    </xf>
    <xf numFmtId="177" fontId="15" fillId="9" borderId="37" xfId="0" applyNumberFormat="1" applyFont="1" applyFill="1" applyBorder="1" applyAlignment="1">
      <alignment horizontal="right" vertical="center" wrapText="1"/>
    </xf>
    <xf numFmtId="0" fontId="26" fillId="9" borderId="41" xfId="0" applyFont="1" applyFill="1" applyBorder="1" applyAlignment="1" applyProtection="1">
      <alignment horizontal="center" vertical="center" wrapText="1"/>
    </xf>
    <xf numFmtId="177" fontId="15" fillId="9" borderId="37" xfId="0" applyNumberFormat="1" applyFont="1" applyFill="1" applyBorder="1" applyAlignment="1" applyProtection="1">
      <alignment horizontal="right" vertical="center" wrapText="1"/>
    </xf>
    <xf numFmtId="0" fontId="26" fillId="9" borderId="42" xfId="0" applyFont="1" applyFill="1" applyBorder="1" applyAlignment="1" applyProtection="1">
      <alignment horizontal="center" vertical="center" wrapText="1"/>
    </xf>
    <xf numFmtId="177" fontId="15" fillId="9" borderId="36" xfId="0" applyNumberFormat="1" applyFont="1" applyFill="1" applyBorder="1" applyAlignment="1" applyProtection="1">
      <alignment horizontal="right" vertical="center" wrapText="1"/>
    </xf>
    <xf numFmtId="177" fontId="15" fillId="9" borderId="43" xfId="0" applyNumberFormat="1" applyFont="1" applyFill="1" applyBorder="1" applyAlignment="1" applyProtection="1">
      <alignment horizontal="right" vertical="center" wrapText="1"/>
    </xf>
    <xf numFmtId="181" fontId="15" fillId="9" borderId="43" xfId="0" applyNumberFormat="1" applyFont="1" applyFill="1" applyBorder="1" applyAlignment="1" applyProtection="1">
      <alignment horizontal="right" vertical="center" wrapText="1"/>
    </xf>
    <xf numFmtId="177" fontId="15" fillId="9" borderId="44" xfId="0" applyNumberFormat="1" applyFont="1" applyFill="1" applyBorder="1" applyAlignment="1" applyProtection="1">
      <alignment horizontal="right" vertical="center" wrapText="1"/>
    </xf>
    <xf numFmtId="177" fontId="15" fillId="9" borderId="30" xfId="0" applyNumberFormat="1" applyFont="1" applyFill="1" applyBorder="1" applyAlignment="1" applyProtection="1">
      <alignment horizontal="right" vertical="center" wrapText="1"/>
    </xf>
    <xf numFmtId="0" fontId="26" fillId="9" borderId="45" xfId="0" applyFont="1" applyFill="1" applyBorder="1" applyAlignment="1" applyProtection="1">
      <alignment horizontal="center" vertical="center" wrapText="1"/>
    </xf>
    <xf numFmtId="177" fontId="15" fillId="9" borderId="23" xfId="0" applyNumberFormat="1" applyFont="1" applyFill="1" applyBorder="1" applyAlignment="1" applyProtection="1">
      <alignment horizontal="right" vertical="center" wrapText="1"/>
    </xf>
    <xf numFmtId="0" fontId="29" fillId="0" borderId="0" xfId="2" applyFont="1">
      <alignment vertical="center"/>
    </xf>
    <xf numFmtId="0" fontId="30" fillId="0" borderId="0" xfId="2" applyFont="1">
      <alignment vertical="center"/>
    </xf>
    <xf numFmtId="0" fontId="29" fillId="0" borderId="0" xfId="5" applyFont="1" applyAlignment="1">
      <alignment vertical="center"/>
    </xf>
    <xf numFmtId="0" fontId="31" fillId="0" borderId="0" xfId="5" applyFont="1" applyAlignment="1">
      <alignment horizontal="center" vertical="center"/>
    </xf>
    <xf numFmtId="0" fontId="30" fillId="0" borderId="0" xfId="5" applyFont="1" applyAlignment="1">
      <alignment vertical="center"/>
    </xf>
    <xf numFmtId="0" fontId="32" fillId="0" borderId="0" xfId="5" applyFont="1" applyAlignment="1">
      <alignment horizontal="center" vertical="center"/>
    </xf>
    <xf numFmtId="0" fontId="30" fillId="0" borderId="0" xfId="5" applyFont="1" applyAlignment="1">
      <alignment horizontal="left" vertical="center"/>
    </xf>
    <xf numFmtId="0" fontId="30" fillId="0" borderId="0" xfId="5" applyFont="1" applyAlignment="1">
      <alignment horizontal="distributed" vertical="center"/>
    </xf>
    <xf numFmtId="0" fontId="30" fillId="0" borderId="0" xfId="5" applyFont="1" applyAlignment="1">
      <alignment horizontal="center" vertical="center"/>
    </xf>
    <xf numFmtId="0" fontId="30" fillId="0" borderId="46" xfId="5" applyFont="1" applyBorder="1" applyAlignment="1">
      <alignment vertical="center"/>
    </xf>
    <xf numFmtId="0" fontId="29" fillId="0" borderId="0" xfId="5" applyFont="1" applyAlignment="1">
      <alignment horizontal="left" vertical="center"/>
    </xf>
    <xf numFmtId="0" fontId="29" fillId="0" borderId="0" xfId="5" applyFont="1" applyAlignment="1">
      <alignment horizontal="left" vertical="center" wrapText="1"/>
    </xf>
    <xf numFmtId="0" fontId="29" fillId="0" borderId="0" xfId="5" applyFont="1" applyAlignment="1">
      <alignment vertical="center" shrinkToFit="1"/>
    </xf>
    <xf numFmtId="0" fontId="30" fillId="0" borderId="0" xfId="5" applyFont="1" applyAlignment="1">
      <alignment vertical="center" shrinkToFit="1"/>
    </xf>
    <xf numFmtId="0" fontId="30" fillId="0" borderId="0" xfId="5" applyFont="1" applyAlignment="1">
      <alignment horizontal="right" vertical="center"/>
    </xf>
    <xf numFmtId="0" fontId="30" fillId="0" borderId="7" xfId="5" applyFont="1" applyBorder="1" applyAlignment="1">
      <alignment horizontal="left" vertical="center"/>
    </xf>
    <xf numFmtId="0" fontId="30" fillId="0" borderId="9" xfId="5" applyFont="1" applyBorder="1" applyAlignment="1">
      <alignment horizontal="left" vertical="center"/>
    </xf>
    <xf numFmtId="0" fontId="30" fillId="0" borderId="10" xfId="5" applyFont="1" applyBorder="1" applyAlignment="1">
      <alignment horizontal="left" vertical="center"/>
    </xf>
    <xf numFmtId="0" fontId="29" fillId="0" borderId="0" xfId="5" applyFont="1" applyAlignment="1">
      <alignment horizontal="center" vertical="center" shrinkToFit="1"/>
    </xf>
    <xf numFmtId="0" fontId="30" fillId="0" borderId="0" xfId="5" applyFont="1" applyAlignment="1">
      <alignment horizontal="center" vertical="center" shrinkToFit="1"/>
    </xf>
    <xf numFmtId="0" fontId="30" fillId="0" borderId="13" xfId="5" applyFont="1" applyBorder="1" applyAlignment="1">
      <alignment horizontal="left" vertical="center"/>
    </xf>
    <xf numFmtId="0" fontId="30" fillId="0" borderId="15" xfId="5" applyFont="1" applyBorder="1" applyAlignment="1">
      <alignment horizontal="left" vertical="center"/>
    </xf>
    <xf numFmtId="0" fontId="30" fillId="0" borderId="0" xfId="5" applyFont="1" applyAlignment="1">
      <alignment horizontal="right" vertical="center" shrinkToFit="1"/>
    </xf>
    <xf numFmtId="0" fontId="32" fillId="0" borderId="0" xfId="5" applyFont="1" applyAlignment="1">
      <alignment vertical="center"/>
    </xf>
    <xf numFmtId="0" fontId="30" fillId="0" borderId="8" xfId="5" applyFont="1" applyBorder="1" applyAlignment="1">
      <alignment horizontal="left" vertical="center"/>
    </xf>
    <xf numFmtId="0" fontId="30" fillId="0" borderId="11" xfId="5" applyFont="1" applyBorder="1" applyAlignment="1">
      <alignment horizontal="left" vertical="center"/>
    </xf>
    <xf numFmtId="0" fontId="30" fillId="0" borderId="12" xfId="5" applyFont="1" applyBorder="1" applyAlignment="1">
      <alignment horizontal="left" vertical="center"/>
    </xf>
    <xf numFmtId="0" fontId="31" fillId="0" borderId="0" xfId="2" applyFont="1" applyAlignment="1">
      <alignment vertical="center"/>
    </xf>
    <xf numFmtId="0" fontId="33" fillId="0" borderId="0" xfId="0" applyFont="1">
      <alignment vertical="center"/>
    </xf>
    <xf numFmtId="0" fontId="34" fillId="0" borderId="0" xfId="0" applyFont="1" applyAlignment="1">
      <alignment horizontal="center" vertical="center"/>
    </xf>
    <xf numFmtId="0" fontId="35" fillId="10" borderId="7" xfId="0" applyFont="1" applyFill="1" applyBorder="1" applyAlignment="1">
      <alignment horizontal="left" vertical="center" wrapText="1"/>
    </xf>
    <xf numFmtId="0" fontId="35" fillId="10" borderId="9" xfId="0" applyFont="1" applyFill="1" applyBorder="1" applyAlignment="1">
      <alignment horizontal="left" vertical="center" wrapText="1"/>
    </xf>
    <xf numFmtId="0" fontId="35" fillId="10" borderId="10" xfId="0" applyFont="1" applyFill="1" applyBorder="1" applyAlignment="1">
      <alignment horizontal="left" vertical="center" wrapText="1"/>
    </xf>
    <xf numFmtId="0" fontId="35" fillId="10" borderId="7" xfId="0" applyFont="1" applyFill="1" applyBorder="1" applyAlignment="1">
      <alignment horizontal="left" vertical="top" wrapText="1"/>
    </xf>
    <xf numFmtId="0" fontId="35" fillId="10" borderId="9" xfId="0" applyFont="1" applyFill="1" applyBorder="1" applyAlignment="1">
      <alignment horizontal="left" vertical="top" wrapText="1"/>
    </xf>
    <xf numFmtId="0" fontId="35" fillId="10" borderId="10" xfId="0" applyFont="1" applyFill="1" applyBorder="1" applyAlignment="1">
      <alignment horizontal="left" vertical="top" wrapText="1"/>
    </xf>
    <xf numFmtId="0" fontId="33" fillId="0" borderId="1" xfId="0" applyFont="1" applyFill="1" applyBorder="1" applyAlignment="1">
      <alignment horizontal="center"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10" xfId="0" applyFont="1" applyBorder="1" applyAlignment="1">
      <alignment horizontal="left" vertical="center" wrapText="1"/>
    </xf>
    <xf numFmtId="0" fontId="35" fillId="10" borderId="13" xfId="0" applyFont="1" applyFill="1" applyBorder="1" applyAlignment="1">
      <alignment horizontal="left" vertical="center" wrapText="1"/>
    </xf>
    <xf numFmtId="0" fontId="35" fillId="10" borderId="0" xfId="0" applyFont="1" applyFill="1" applyBorder="1" applyAlignment="1">
      <alignment horizontal="left" vertical="center" wrapText="1"/>
    </xf>
    <xf numFmtId="0" fontId="35" fillId="10" borderId="15" xfId="0" applyFont="1" applyFill="1" applyBorder="1" applyAlignment="1">
      <alignment horizontal="left" vertical="center" wrapText="1"/>
    </xf>
    <xf numFmtId="0" fontId="35" fillId="10" borderId="13" xfId="0" applyFont="1" applyFill="1" applyBorder="1" applyAlignment="1">
      <alignment horizontal="left" vertical="top" wrapText="1"/>
    </xf>
    <xf numFmtId="0" fontId="35" fillId="10" borderId="0" xfId="0" applyFont="1" applyFill="1" applyBorder="1" applyAlignment="1">
      <alignment horizontal="left" vertical="top" wrapText="1"/>
    </xf>
    <xf numFmtId="0" fontId="35" fillId="10" borderId="15" xfId="0" applyFont="1" applyFill="1" applyBorder="1" applyAlignment="1">
      <alignment horizontal="left" vertical="top" wrapText="1"/>
    </xf>
    <xf numFmtId="0" fontId="35" fillId="0" borderId="0" xfId="0" applyFont="1">
      <alignment vertical="center"/>
    </xf>
    <xf numFmtId="0" fontId="33" fillId="0" borderId="6" xfId="0" applyFont="1" applyBorder="1" applyAlignment="1">
      <alignment vertical="center" wrapText="1"/>
    </xf>
    <xf numFmtId="0" fontId="30" fillId="0" borderId="6" xfId="0" applyFont="1" applyBorder="1" applyAlignment="1">
      <alignment vertical="center" wrapText="1"/>
    </xf>
    <xf numFmtId="0" fontId="33" fillId="0" borderId="13" xfId="0" applyFont="1" applyBorder="1" applyAlignment="1">
      <alignment horizontal="left" vertical="center" wrapText="1"/>
    </xf>
    <xf numFmtId="0" fontId="33" fillId="0" borderId="15" xfId="0" applyFont="1" applyBorder="1" applyAlignment="1">
      <alignment horizontal="left" vertical="center" wrapText="1"/>
    </xf>
    <xf numFmtId="0" fontId="33" fillId="0" borderId="8" xfId="0" applyFont="1" applyBorder="1" applyAlignment="1">
      <alignment horizontal="left" vertical="center" wrapText="1"/>
    </xf>
    <xf numFmtId="0" fontId="33" fillId="0" borderId="12" xfId="0" applyFont="1" applyBorder="1" applyAlignment="1">
      <alignment horizontal="left" vertical="center" wrapText="1"/>
    </xf>
    <xf numFmtId="0" fontId="33" fillId="10" borderId="1" xfId="0" applyFont="1" applyFill="1" applyBorder="1" applyAlignment="1">
      <alignment horizontal="center" vertical="center" wrapText="1"/>
    </xf>
    <xf numFmtId="38" fontId="33" fillId="10" borderId="4" xfId="8" applyFont="1" applyFill="1" applyBorder="1" applyAlignment="1">
      <alignment vertical="center" shrinkToFit="1"/>
    </xf>
    <xf numFmtId="38" fontId="33" fillId="10" borderId="6" xfId="8" applyFont="1" applyFill="1" applyBorder="1" applyAlignment="1">
      <alignment vertical="center" shrinkToFit="1"/>
    </xf>
    <xf numFmtId="3" fontId="33" fillId="0" borderId="6" xfId="8" applyNumberFormat="1" applyFont="1" applyBorder="1" applyAlignment="1">
      <alignment vertical="center" shrinkToFit="1"/>
    </xf>
    <xf numFmtId="182" fontId="33" fillId="10" borderId="6" xfId="8" applyNumberFormat="1" applyFont="1" applyFill="1" applyBorder="1" applyAlignment="1">
      <alignment vertical="center" shrinkToFit="1"/>
    </xf>
    <xf numFmtId="38" fontId="33" fillId="0" borderId="6" xfId="8" applyFont="1" applyBorder="1" applyAlignment="1">
      <alignment vertical="center" shrinkToFit="1"/>
    </xf>
    <xf numFmtId="38" fontId="33" fillId="0" borderId="47" xfId="8" applyFont="1" applyBorder="1" applyAlignment="1">
      <alignment vertical="center" shrinkToFit="1"/>
    </xf>
    <xf numFmtId="10" fontId="33" fillId="0" borderId="41" xfId="9" applyNumberFormat="1" applyFont="1" applyBorder="1" applyAlignment="1">
      <alignment vertical="center" shrinkToFit="1"/>
    </xf>
    <xf numFmtId="10" fontId="33" fillId="0" borderId="44" xfId="9" applyNumberFormat="1" applyFont="1" applyBorder="1" applyAlignment="1">
      <alignment vertical="center" shrinkToFit="1"/>
    </xf>
    <xf numFmtId="0" fontId="35" fillId="10" borderId="8" xfId="0" applyFont="1" applyFill="1" applyBorder="1" applyAlignment="1">
      <alignment horizontal="left" vertical="center" wrapText="1"/>
    </xf>
    <xf numFmtId="0" fontId="35" fillId="10" borderId="11" xfId="0" applyFont="1" applyFill="1" applyBorder="1" applyAlignment="1">
      <alignment horizontal="left" vertical="center" wrapText="1"/>
    </xf>
    <xf numFmtId="0" fontId="35" fillId="10" borderId="12" xfId="0" applyFont="1" applyFill="1" applyBorder="1" applyAlignment="1">
      <alignment horizontal="left" vertical="center" wrapText="1"/>
    </xf>
    <xf numFmtId="0" fontId="35" fillId="10" borderId="8" xfId="0" applyFont="1" applyFill="1" applyBorder="1" applyAlignment="1">
      <alignment horizontal="left" vertical="top" wrapText="1"/>
    </xf>
    <xf numFmtId="0" fontId="35" fillId="10" borderId="11" xfId="0" applyFont="1" applyFill="1" applyBorder="1" applyAlignment="1">
      <alignment horizontal="left" vertical="top" wrapText="1"/>
    </xf>
    <xf numFmtId="0" fontId="35" fillId="10" borderId="12" xfId="0" applyFont="1" applyFill="1" applyBorder="1" applyAlignment="1">
      <alignment horizontal="left" vertical="top" wrapText="1"/>
    </xf>
    <xf numFmtId="0" fontId="33" fillId="0" borderId="0" xfId="0" applyFont="1" applyAlignment="1">
      <alignment horizontal="right" vertical="center"/>
    </xf>
    <xf numFmtId="0" fontId="33" fillId="0" borderId="1" xfId="0" applyFont="1" applyBorder="1" applyAlignment="1">
      <alignment vertical="center" wrapText="1"/>
    </xf>
    <xf numFmtId="38" fontId="33" fillId="0" borderId="48" xfId="8" applyFont="1" applyFill="1" applyBorder="1" applyAlignment="1">
      <alignment vertical="center" shrinkToFit="1"/>
    </xf>
    <xf numFmtId="38" fontId="33" fillId="0" borderId="49" xfId="8" applyFont="1" applyFill="1" applyBorder="1" applyAlignment="1">
      <alignment vertical="center" shrinkToFit="1"/>
    </xf>
    <xf numFmtId="38" fontId="36" fillId="0" borderId="6" xfId="8" applyFont="1" applyFill="1" applyBorder="1" applyAlignment="1">
      <alignment vertical="center"/>
    </xf>
    <xf numFmtId="38" fontId="36" fillId="0" borderId="6" xfId="8" applyFont="1" applyFill="1" applyBorder="1" applyAlignment="1">
      <alignment vertical="center" wrapText="1"/>
    </xf>
    <xf numFmtId="38" fontId="37" fillId="0" borderId="6" xfId="8" applyFont="1" applyFill="1" applyBorder="1" applyAlignment="1">
      <alignment vertical="center"/>
    </xf>
    <xf numFmtId="10" fontId="33" fillId="0" borderId="17" xfId="9" applyNumberFormat="1" applyFont="1" applyBorder="1" applyAlignment="1">
      <alignment vertical="center" shrinkToFit="1"/>
    </xf>
    <xf numFmtId="0" fontId="38" fillId="0" borderId="0" xfId="0" applyFont="1">
      <alignment vertical="center"/>
    </xf>
    <xf numFmtId="0" fontId="0" fillId="0" borderId="0" xfId="0" applyAlignment="1">
      <alignment horizontal="center" vertical="center"/>
    </xf>
    <xf numFmtId="0" fontId="39" fillId="0" borderId="0" xfId="0" applyFont="1">
      <alignment vertical="center"/>
    </xf>
    <xf numFmtId="0" fontId="40" fillId="0" borderId="0" xfId="0" applyFont="1">
      <alignment vertical="center"/>
    </xf>
    <xf numFmtId="0" fontId="41" fillId="0" borderId="14" xfId="0" applyFont="1" applyBorder="1" applyAlignment="1">
      <alignment horizontal="distributed" vertical="center"/>
    </xf>
    <xf numFmtId="0" fontId="0" fillId="0" borderId="14" xfId="0" applyFont="1" applyBorder="1" applyAlignment="1">
      <alignment horizontal="distributed" vertical="center"/>
    </xf>
    <xf numFmtId="0" fontId="41" fillId="0" borderId="6" xfId="0" applyFont="1" applyBorder="1" applyAlignment="1">
      <alignment horizontal="center" vertical="center"/>
    </xf>
    <xf numFmtId="0" fontId="42" fillId="11" borderId="5" xfId="0" applyFont="1" applyFill="1" applyBorder="1">
      <alignment vertical="center"/>
    </xf>
    <xf numFmtId="0" fontId="42" fillId="11" borderId="4" xfId="0" applyFont="1" applyFill="1" applyBorder="1" applyAlignment="1">
      <alignment vertical="top" wrapText="1"/>
    </xf>
    <xf numFmtId="0" fontId="41" fillId="0" borderId="0" xfId="0" applyFont="1" applyAlignment="1">
      <alignment horizontal="right" vertical="center"/>
    </xf>
    <xf numFmtId="0" fontId="41" fillId="0" borderId="50" xfId="0" applyFont="1" applyBorder="1">
      <alignment vertical="center"/>
    </xf>
    <xf numFmtId="0" fontId="41" fillId="0" borderId="0" xfId="0" applyFont="1">
      <alignment vertical="center"/>
    </xf>
    <xf numFmtId="0" fontId="41" fillId="0" borderId="4" xfId="0" applyFont="1" applyBorder="1" applyAlignment="1">
      <alignment horizontal="center" vertical="center"/>
    </xf>
    <xf numFmtId="0" fontId="42" fillId="11" borderId="17" xfId="0" applyFont="1" applyFill="1" applyBorder="1">
      <alignment vertical="center"/>
    </xf>
    <xf numFmtId="0" fontId="42" fillId="11" borderId="6" xfId="0" applyFont="1" applyFill="1" applyBorder="1" applyAlignment="1">
      <alignment vertical="top"/>
    </xf>
    <xf numFmtId="0" fontId="42" fillId="11" borderId="48" xfId="0" applyFont="1" applyFill="1" applyBorder="1">
      <alignment vertical="center"/>
    </xf>
    <xf numFmtId="0" fontId="42" fillId="11" borderId="51" xfId="0" applyFont="1" applyFill="1" applyBorder="1">
      <alignment vertical="center"/>
    </xf>
    <xf numFmtId="0" fontId="43" fillId="0" borderId="0" xfId="3" applyFont="1"/>
    <xf numFmtId="0" fontId="43" fillId="0" borderId="0" xfId="3" applyFont="1" applyAlignment="1">
      <alignment vertical="center"/>
    </xf>
    <xf numFmtId="0" fontId="44" fillId="12" borderId="0" xfId="3" applyFont="1" applyFill="1"/>
    <xf numFmtId="0" fontId="44" fillId="12" borderId="0" xfId="3" applyFont="1" applyFill="1" applyAlignment="1">
      <alignment horizontal="center"/>
    </xf>
    <xf numFmtId="0" fontId="43" fillId="12" borderId="0" xfId="3" applyFont="1" applyFill="1" applyAlignment="1">
      <alignment horizontal="justify"/>
    </xf>
    <xf numFmtId="0" fontId="45" fillId="13" borderId="14" xfId="3" applyFont="1" applyFill="1" applyBorder="1" applyAlignment="1">
      <alignment horizontal="left" vertical="center" wrapText="1"/>
    </xf>
    <xf numFmtId="0" fontId="43" fillId="13" borderId="7" xfId="3" applyFont="1" applyFill="1" applyBorder="1" applyAlignment="1">
      <alignment horizontal="left" vertical="top" wrapText="1"/>
    </xf>
    <xf numFmtId="0" fontId="43" fillId="13" borderId="9" xfId="3" applyFont="1" applyFill="1" applyBorder="1" applyAlignment="1">
      <alignment horizontal="left" vertical="top" wrapText="1"/>
    </xf>
    <xf numFmtId="0" fontId="43" fillId="13" borderId="10" xfId="3" applyFont="1" applyFill="1" applyBorder="1" applyAlignment="1">
      <alignment horizontal="left" vertical="top" wrapText="1"/>
    </xf>
    <xf numFmtId="0" fontId="43" fillId="13" borderId="6" xfId="3" applyFont="1" applyFill="1" applyBorder="1" applyAlignment="1">
      <alignment horizontal="left" wrapText="1"/>
    </xf>
    <xf numFmtId="0" fontId="43" fillId="0" borderId="0" xfId="3" applyFont="1" applyAlignment="1">
      <alignment horizontal="justify"/>
    </xf>
    <xf numFmtId="0" fontId="43" fillId="12" borderId="0" xfId="3" applyFont="1" applyFill="1"/>
    <xf numFmtId="0" fontId="43" fillId="13" borderId="15" xfId="4" applyFont="1" applyFill="1" applyBorder="1" applyAlignment="1">
      <alignment horizontal="left" vertical="center"/>
    </xf>
    <xf numFmtId="0" fontId="43" fillId="13" borderId="16" xfId="4" applyFont="1" applyFill="1" applyBorder="1" applyAlignment="1">
      <alignment horizontal="left" vertical="center"/>
    </xf>
    <xf numFmtId="0" fontId="45" fillId="13" borderId="17" xfId="3" applyFont="1" applyFill="1" applyBorder="1" applyAlignment="1">
      <alignment horizontal="left" vertical="center" wrapText="1"/>
    </xf>
    <xf numFmtId="0" fontId="43" fillId="13" borderId="8" xfId="3" applyFont="1" applyFill="1" applyBorder="1" applyAlignment="1">
      <alignment horizontal="left" vertical="top" wrapText="1"/>
    </xf>
    <xf numFmtId="0" fontId="43" fillId="13" borderId="11" xfId="3" applyFont="1" applyFill="1" applyBorder="1" applyAlignment="1">
      <alignment horizontal="left" vertical="top" wrapText="1"/>
    </xf>
    <xf numFmtId="0" fontId="43" fillId="13" borderId="12" xfId="3" applyFont="1" applyFill="1" applyBorder="1" applyAlignment="1">
      <alignment horizontal="left" vertical="top" wrapText="1"/>
    </xf>
    <xf numFmtId="0" fontId="46" fillId="0" borderId="0" xfId="3" applyFont="1"/>
  </cellXfs>
  <cellStyles count="10">
    <cellStyle name="標準" xfId="0" builtinId="0"/>
    <cellStyle name="標準 2" xfId="1"/>
    <cellStyle name="標準 2_11-1_総合評価別記様式1-1～別記様式5(R4.7改正) " xfId="2"/>
    <cellStyle name="標準 3" xfId="3"/>
    <cellStyle name="標準_02別記様式１－４実績等評価項目（選択評価項目）" xfId="4"/>
    <cellStyle name="標準_11-1_総合評価別記様式1-1～別記様式5(R4.7改正) _1" xfId="5"/>
    <cellStyle name="標準_Sheet3" xfId="6"/>
    <cellStyle name="標準_［工事］総合評価様式(R5.7.1適用)" xfId="7"/>
    <cellStyle name="桁区切り" xfId="8" builtinId="6"/>
    <cellStyle name="パーセント" xfId="9" builtinId="5"/>
  </cellStyles>
  <dxfs count="133">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patternType="solid">
          <bgColor theme="0" tint="-0.25"/>
        </patternFill>
      </fill>
    </dxf>
    <dxf>
      <fill>
        <patternFill patternType="solid">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patternType="solid">
          <bgColor theme="0" tint="-0.25"/>
        </patternFill>
      </fill>
    </dxf>
    <dxf>
      <fill>
        <patternFill patternType="solid">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FFCCFF"/>
      <color rgb="FFFFFF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200025</xdr:colOff>
      <xdr:row>1</xdr:row>
      <xdr:rowOff>205740</xdr:rowOff>
    </xdr:from>
    <xdr:to xmlns:xdr="http://schemas.openxmlformats.org/drawingml/2006/spreadsheetDrawing">
      <xdr:col>28</xdr:col>
      <xdr:colOff>147955</xdr:colOff>
      <xdr:row>2</xdr:row>
      <xdr:rowOff>279400</xdr:rowOff>
    </xdr:to>
    <xdr:sp macro="" textlink="">
      <xdr:nvSpPr>
        <xdr:cNvPr id="2" name="テキスト ボックス 1"/>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20</xdr:col>
      <xdr:colOff>200025</xdr:colOff>
      <xdr:row>1</xdr:row>
      <xdr:rowOff>205740</xdr:rowOff>
    </xdr:from>
    <xdr:to xmlns:xdr="http://schemas.openxmlformats.org/drawingml/2006/spreadsheetDrawing">
      <xdr:col>28</xdr:col>
      <xdr:colOff>147955</xdr:colOff>
      <xdr:row>2</xdr:row>
      <xdr:rowOff>279400</xdr:rowOff>
    </xdr:to>
    <xdr:sp macro="" textlink="">
      <xdr:nvSpPr>
        <xdr:cNvPr id="2" name="テキスト ボックス 1"/>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20</xdr:col>
      <xdr:colOff>200025</xdr:colOff>
      <xdr:row>1</xdr:row>
      <xdr:rowOff>205740</xdr:rowOff>
    </xdr:from>
    <xdr:to xmlns:xdr="http://schemas.openxmlformats.org/drawingml/2006/spreadsheetDrawing">
      <xdr:col>28</xdr:col>
      <xdr:colOff>147955</xdr:colOff>
      <xdr:row>2</xdr:row>
      <xdr:rowOff>279400</xdr:rowOff>
    </xdr:to>
    <xdr:sp macro="" textlink="">
      <xdr:nvSpPr>
        <xdr:cNvPr id="2" name="テキスト ボックス 1"/>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22</xdr:row>
          <xdr:rowOff>0</xdr:rowOff>
        </xdr:from>
        <xdr:to xmlns:xdr="http://schemas.openxmlformats.org/drawingml/2006/spreadsheetDrawing">
          <xdr:col>1</xdr:col>
          <xdr:colOff>619125</xdr:colOff>
          <xdr:row>23</xdr:row>
          <xdr:rowOff>19050</xdr:rowOff>
        </xdr:to>
        <xdr:sp textlink="">
          <xdr:nvSpPr>
            <xdr:cNvPr id="3073" name="チェック 1" hidden="1">
              <a:extLst>
                <a:ext uri="{63B3BB69-23CF-44E3-9099-C40C66FF867C}">
                  <a14:compatExt spid="_x0000_s3073"/>
                </a:ext>
              </a:extLst>
            </xdr:cNvPr>
            <xdr:cNvSpPr>
              <a:spLocks noRot="1" noChangeShapeType="1"/>
            </xdr:cNvSpPr>
          </xdr:nvSpPr>
          <xdr:spPr>
            <a:xfrm>
              <a:off x="476250" y="45243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23</xdr:row>
          <xdr:rowOff>0</xdr:rowOff>
        </xdr:from>
        <xdr:to xmlns:xdr="http://schemas.openxmlformats.org/drawingml/2006/spreadsheetDrawing">
          <xdr:col>1</xdr:col>
          <xdr:colOff>619125</xdr:colOff>
          <xdr:row>24</xdr:row>
          <xdr:rowOff>19050</xdr:rowOff>
        </xdr:to>
        <xdr:sp textlink="">
          <xdr:nvSpPr>
            <xdr:cNvPr id="3074" name="チェック 2" hidden="1">
              <a:extLst>
                <a:ext uri="{63B3BB69-23CF-44E3-9099-C40C66FF867C}">
                  <a14:compatExt spid="_x0000_s3074"/>
                </a:ext>
              </a:extLst>
            </xdr:cNvPr>
            <xdr:cNvSpPr>
              <a:spLocks noRot="1" noChangeShapeType="1"/>
            </xdr:cNvSpPr>
          </xdr:nvSpPr>
          <xdr:spPr>
            <a:xfrm>
              <a:off x="476250" y="47529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24</xdr:row>
          <xdr:rowOff>0</xdr:rowOff>
        </xdr:from>
        <xdr:to xmlns:xdr="http://schemas.openxmlformats.org/drawingml/2006/spreadsheetDrawing">
          <xdr:col>1</xdr:col>
          <xdr:colOff>619125</xdr:colOff>
          <xdr:row>25</xdr:row>
          <xdr:rowOff>19685</xdr:rowOff>
        </xdr:to>
        <xdr:sp textlink="">
          <xdr:nvSpPr>
            <xdr:cNvPr id="3075" name="チェック 3" hidden="1">
              <a:extLst>
                <a:ext uri="{63B3BB69-23CF-44E3-9099-C40C66FF867C}">
                  <a14:compatExt spid="_x0000_s3075"/>
                </a:ext>
              </a:extLst>
            </xdr:cNvPr>
            <xdr:cNvSpPr>
              <a:spLocks noRot="1" noChangeShapeType="1"/>
            </xdr:cNvSpPr>
          </xdr:nvSpPr>
          <xdr:spPr>
            <a:xfrm>
              <a:off x="476250" y="498157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21</xdr:row>
          <xdr:rowOff>0</xdr:rowOff>
        </xdr:from>
        <xdr:to xmlns:xdr="http://schemas.openxmlformats.org/drawingml/2006/spreadsheetDrawing">
          <xdr:col>1</xdr:col>
          <xdr:colOff>619125</xdr:colOff>
          <xdr:row>22</xdr:row>
          <xdr:rowOff>19050</xdr:rowOff>
        </xdr:to>
        <xdr:sp textlink="">
          <xdr:nvSpPr>
            <xdr:cNvPr id="3077" name="チェック 5" hidden="1">
              <a:extLst>
                <a:ext uri="{63B3BB69-23CF-44E3-9099-C40C66FF867C}">
                  <a14:compatExt spid="_x0000_s3077"/>
                </a:ext>
              </a:extLst>
            </xdr:cNvPr>
            <xdr:cNvSpPr>
              <a:spLocks noRot="1" noChangeShapeType="1"/>
            </xdr:cNvSpPr>
          </xdr:nvSpPr>
          <xdr:spPr>
            <a:xfrm>
              <a:off x="476250" y="4295775"/>
              <a:ext cx="304800" cy="24765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22</xdr:row>
          <xdr:rowOff>0</xdr:rowOff>
        </xdr:from>
        <xdr:to xmlns:xdr="http://schemas.openxmlformats.org/drawingml/2006/spreadsheetDrawing">
          <xdr:col>1</xdr:col>
          <xdr:colOff>619125</xdr:colOff>
          <xdr:row>23</xdr:row>
          <xdr:rowOff>19050</xdr:rowOff>
        </xdr:to>
        <xdr:sp textlink="">
          <xdr:nvSpPr>
            <xdr:cNvPr id="21505" name="チェック 1" hidden="1">
              <a:extLst>
                <a:ext uri="{63B3BB69-23CF-44E3-9099-C40C66FF867C}">
                  <a14:compatExt spid="_x0000_s21505"/>
                </a:ext>
              </a:extLst>
            </xdr:cNvPr>
            <xdr:cNvSpPr>
              <a:spLocks noRot="1" noChangeShapeType="1"/>
            </xdr:cNvSpPr>
          </xdr:nvSpPr>
          <xdr:spPr>
            <a:xfrm>
              <a:off x="476250" y="45339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23</xdr:row>
          <xdr:rowOff>0</xdr:rowOff>
        </xdr:from>
        <xdr:to xmlns:xdr="http://schemas.openxmlformats.org/drawingml/2006/spreadsheetDrawing">
          <xdr:col>1</xdr:col>
          <xdr:colOff>619125</xdr:colOff>
          <xdr:row>24</xdr:row>
          <xdr:rowOff>19050</xdr:rowOff>
        </xdr:to>
        <xdr:sp textlink="">
          <xdr:nvSpPr>
            <xdr:cNvPr id="21506" name="チェック 2" hidden="1">
              <a:extLst>
                <a:ext uri="{63B3BB69-23CF-44E3-9099-C40C66FF867C}">
                  <a14:compatExt spid="_x0000_s21506"/>
                </a:ext>
              </a:extLst>
            </xdr:cNvPr>
            <xdr:cNvSpPr>
              <a:spLocks noRot="1" noChangeShapeType="1"/>
            </xdr:cNvSpPr>
          </xdr:nvSpPr>
          <xdr:spPr>
            <a:xfrm>
              <a:off x="476250" y="47625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24</xdr:row>
          <xdr:rowOff>0</xdr:rowOff>
        </xdr:from>
        <xdr:to xmlns:xdr="http://schemas.openxmlformats.org/drawingml/2006/spreadsheetDrawing">
          <xdr:col>1</xdr:col>
          <xdr:colOff>619125</xdr:colOff>
          <xdr:row>25</xdr:row>
          <xdr:rowOff>19685</xdr:rowOff>
        </xdr:to>
        <xdr:sp textlink="">
          <xdr:nvSpPr>
            <xdr:cNvPr id="21507" name="チェック 3" hidden="1">
              <a:extLst>
                <a:ext uri="{63B3BB69-23CF-44E3-9099-C40C66FF867C}">
                  <a14:compatExt spid="_x0000_s21507"/>
                </a:ext>
              </a:extLst>
            </xdr:cNvPr>
            <xdr:cNvSpPr>
              <a:spLocks noRot="1" noChangeShapeType="1"/>
            </xdr:cNvSpPr>
          </xdr:nvSpPr>
          <xdr:spPr>
            <a:xfrm>
              <a:off x="476250" y="4991100"/>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21</xdr:row>
          <xdr:rowOff>0</xdr:rowOff>
        </xdr:from>
        <xdr:to xmlns:xdr="http://schemas.openxmlformats.org/drawingml/2006/spreadsheetDrawing">
          <xdr:col>1</xdr:col>
          <xdr:colOff>619125</xdr:colOff>
          <xdr:row>22</xdr:row>
          <xdr:rowOff>57150</xdr:rowOff>
        </xdr:to>
        <xdr:sp textlink="">
          <xdr:nvSpPr>
            <xdr:cNvPr id="21508" name="チェック 4" hidden="1">
              <a:extLst>
                <a:ext uri="{63B3BB69-23CF-44E3-9099-C40C66FF867C}">
                  <a14:compatExt spid="_x0000_s21508"/>
                </a:ext>
              </a:extLst>
            </xdr:cNvPr>
            <xdr:cNvSpPr>
              <a:spLocks noRot="1" noChangeShapeType="1"/>
            </xdr:cNvSpPr>
          </xdr:nvSpPr>
          <xdr:spPr>
            <a:xfrm>
              <a:off x="476250" y="430530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22</xdr:row>
          <xdr:rowOff>0</xdr:rowOff>
        </xdr:from>
        <xdr:to xmlns:xdr="http://schemas.openxmlformats.org/drawingml/2006/spreadsheetDrawing">
          <xdr:col>1</xdr:col>
          <xdr:colOff>619125</xdr:colOff>
          <xdr:row>23</xdr:row>
          <xdr:rowOff>19050</xdr:rowOff>
        </xdr:to>
        <xdr:sp textlink="">
          <xdr:nvSpPr>
            <xdr:cNvPr id="21509" name="チェック 5" hidden="1">
              <a:extLst>
                <a:ext uri="{63B3BB69-23CF-44E3-9099-C40C66FF867C}">
                  <a14:compatExt spid="_x0000_s21509"/>
                </a:ext>
              </a:extLst>
            </xdr:cNvPr>
            <xdr:cNvSpPr>
              <a:spLocks noRot="1" noChangeShapeType="1"/>
            </xdr:cNvSpPr>
          </xdr:nvSpPr>
          <xdr:spPr>
            <a:xfrm>
              <a:off x="476250" y="45339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23</xdr:row>
          <xdr:rowOff>0</xdr:rowOff>
        </xdr:from>
        <xdr:to xmlns:xdr="http://schemas.openxmlformats.org/drawingml/2006/spreadsheetDrawing">
          <xdr:col>1</xdr:col>
          <xdr:colOff>619125</xdr:colOff>
          <xdr:row>24</xdr:row>
          <xdr:rowOff>19050</xdr:rowOff>
        </xdr:to>
        <xdr:sp textlink="">
          <xdr:nvSpPr>
            <xdr:cNvPr id="21510" name="チェック 6" hidden="1">
              <a:extLst>
                <a:ext uri="{63B3BB69-23CF-44E3-9099-C40C66FF867C}">
                  <a14:compatExt spid="_x0000_s21510"/>
                </a:ext>
              </a:extLst>
            </xdr:cNvPr>
            <xdr:cNvSpPr>
              <a:spLocks noRot="1" noChangeShapeType="1"/>
            </xdr:cNvSpPr>
          </xdr:nvSpPr>
          <xdr:spPr>
            <a:xfrm>
              <a:off x="476250" y="47625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24</xdr:row>
          <xdr:rowOff>0</xdr:rowOff>
        </xdr:from>
        <xdr:to xmlns:xdr="http://schemas.openxmlformats.org/drawingml/2006/spreadsheetDrawing">
          <xdr:col>1</xdr:col>
          <xdr:colOff>619125</xdr:colOff>
          <xdr:row>25</xdr:row>
          <xdr:rowOff>19685</xdr:rowOff>
        </xdr:to>
        <xdr:sp textlink="">
          <xdr:nvSpPr>
            <xdr:cNvPr id="21511" name="チェック 7" hidden="1">
              <a:extLst>
                <a:ext uri="{63B3BB69-23CF-44E3-9099-C40C66FF867C}">
                  <a14:compatExt spid="_x0000_s21511"/>
                </a:ext>
              </a:extLst>
            </xdr:cNvPr>
            <xdr:cNvSpPr>
              <a:spLocks noRot="1" noChangeShapeType="1"/>
            </xdr:cNvSpPr>
          </xdr:nvSpPr>
          <xdr:spPr>
            <a:xfrm>
              <a:off x="476250" y="4991100"/>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314325</xdr:colOff>
          <xdr:row>21</xdr:row>
          <xdr:rowOff>0</xdr:rowOff>
        </xdr:from>
        <xdr:to xmlns:xdr="http://schemas.openxmlformats.org/drawingml/2006/spreadsheetDrawing">
          <xdr:col>1</xdr:col>
          <xdr:colOff>619125</xdr:colOff>
          <xdr:row>22</xdr:row>
          <xdr:rowOff>19050</xdr:rowOff>
        </xdr:to>
        <xdr:sp textlink="">
          <xdr:nvSpPr>
            <xdr:cNvPr id="21512" name="チェック 8" hidden="1">
              <a:extLst>
                <a:ext uri="{63B3BB69-23CF-44E3-9099-C40C66FF867C}">
                  <a14:compatExt spid="_x0000_s21512"/>
                </a:ext>
              </a:extLst>
            </xdr:cNvPr>
            <xdr:cNvSpPr>
              <a:spLocks noRot="1" noChangeShapeType="1"/>
            </xdr:cNvSpPr>
          </xdr:nvSpPr>
          <xdr:spPr>
            <a:xfrm>
              <a:off x="476250" y="4305300"/>
              <a:ext cx="304800" cy="24765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113030</xdr:colOff>
      <xdr:row>10</xdr:row>
      <xdr:rowOff>426085</xdr:rowOff>
    </xdr:from>
    <xdr:to xmlns:xdr="http://schemas.openxmlformats.org/drawingml/2006/spreadsheetDrawing">
      <xdr:col>1</xdr:col>
      <xdr:colOff>4542790</xdr:colOff>
      <xdr:row>10</xdr:row>
      <xdr:rowOff>3406775</xdr:rowOff>
    </xdr:to>
    <xdr:sp macro="" textlink="">
      <xdr:nvSpPr>
        <xdr:cNvPr id="2" name="吹き出し: 角を丸めた四角形 1"/>
        <xdr:cNvSpPr/>
      </xdr:nvSpPr>
      <xdr:spPr>
        <a:xfrm>
          <a:off x="1532255" y="260159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異常気象等の緊急時の対応において、工程遅延防止のために、あらかじめ対処しておくべき技術的な工夫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工期等の制約条件がある場合において、所定の工期内に完成させるために、主たる工種において作業の効率化を図る技術的な工夫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複数工事による輻輳、周辺環境への影響等の制約条件がある場合において、工程遅延防止のために、あらかじめ対処しておくべき技術的な工夫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57150</xdr:colOff>
      <xdr:row>9</xdr:row>
      <xdr:rowOff>47625</xdr:rowOff>
    </xdr:from>
    <xdr:to xmlns:xdr="http://schemas.openxmlformats.org/drawingml/2006/spreadsheetDrawing">
      <xdr:col>0</xdr:col>
      <xdr:colOff>1352550</xdr:colOff>
      <xdr:row>12</xdr:row>
      <xdr:rowOff>3434715</xdr:rowOff>
    </xdr:to>
    <xdr:sp macro="" textlink="">
      <xdr:nvSpPr>
        <xdr:cNvPr id="3" name="四角形: 角を丸くする 2"/>
        <xdr:cNvSpPr/>
      </xdr:nvSpPr>
      <xdr:spPr>
        <a:xfrm>
          <a:off x="57150" y="1985010"/>
          <a:ext cx="1295400" cy="748284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162560</xdr:colOff>
      <xdr:row>11</xdr:row>
      <xdr:rowOff>219710</xdr:rowOff>
    </xdr:from>
    <xdr:to xmlns:xdr="http://schemas.openxmlformats.org/drawingml/2006/spreadsheetDrawing">
      <xdr:col>1</xdr:col>
      <xdr:colOff>2059305</xdr:colOff>
      <xdr:row>12</xdr:row>
      <xdr:rowOff>1575435</xdr:rowOff>
    </xdr:to>
    <xdr:sp macro="" textlink="">
      <xdr:nvSpPr>
        <xdr:cNvPr id="4" name="雲 3"/>
        <xdr:cNvSpPr/>
      </xdr:nvSpPr>
      <xdr:spPr>
        <a:xfrm>
          <a:off x="1581785" y="601472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2009775</xdr:colOff>
      <xdr:row>11</xdr:row>
      <xdr:rowOff>228600</xdr:rowOff>
    </xdr:from>
    <xdr:to xmlns:xdr="http://schemas.openxmlformats.org/drawingml/2006/spreadsheetDrawing">
      <xdr:col>1</xdr:col>
      <xdr:colOff>4429760</xdr:colOff>
      <xdr:row>12</xdr:row>
      <xdr:rowOff>2512060</xdr:rowOff>
    </xdr:to>
    <xdr:sp macro="" textlink="">
      <xdr:nvSpPr>
        <xdr:cNvPr id="5" name="吹き出し: 角を丸めた四角形 4"/>
        <xdr:cNvSpPr/>
      </xdr:nvSpPr>
      <xdr:spPr>
        <a:xfrm>
          <a:off x="3429000" y="6023610"/>
          <a:ext cx="2419985" cy="2521585"/>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a:t>
          </a:r>
          <a:r>
            <a:rPr lang="ja-JP" altLang="en-US" sz="1000" b="0" i="0" u="none" strike="noStrike" baseline="0">
              <a:solidFill>
                <a:sysClr val="windowText" lastClr="000000"/>
              </a:solidFill>
              <a:latin typeface="ＭＳ ゴシック"/>
              <a:ea typeface="ＭＳ ゴシック"/>
              <a:cs typeface="+mn-cs"/>
            </a:rPr>
            <a:t>工程管理をより適正に行うための技術的所見について、具体的に、かつ簡潔に記述します。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xdr:col>
      <xdr:colOff>1973580</xdr:colOff>
      <xdr:row>12</xdr:row>
      <xdr:rowOff>2781935</xdr:rowOff>
    </xdr:from>
    <xdr:to xmlns:xdr="http://schemas.openxmlformats.org/drawingml/2006/spreadsheetDrawing">
      <xdr:col>1</xdr:col>
      <xdr:colOff>4389120</xdr:colOff>
      <xdr:row>12</xdr:row>
      <xdr:rowOff>3463290</xdr:rowOff>
    </xdr:to>
    <xdr:sp macro="" textlink="">
      <xdr:nvSpPr>
        <xdr:cNvPr id="6" name="吹き出し: 角を丸めた四角形 6"/>
        <xdr:cNvSpPr/>
      </xdr:nvSpPr>
      <xdr:spPr>
        <a:xfrm>
          <a:off x="3392805" y="881507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mlns:xdr="http://schemas.openxmlformats.org/drawingml/2006/spreadsheetDrawing">
      <xdr:col>2</xdr:col>
      <xdr:colOff>66675</xdr:colOff>
      <xdr:row>9</xdr:row>
      <xdr:rowOff>161290</xdr:rowOff>
    </xdr:from>
    <xdr:to xmlns:xdr="http://schemas.openxmlformats.org/drawingml/2006/spreadsheetDrawing">
      <xdr:col>2</xdr:col>
      <xdr:colOff>352425</xdr:colOff>
      <xdr:row>12</xdr:row>
      <xdr:rowOff>3548380</xdr:rowOff>
    </xdr:to>
    <xdr:sp macro="" textlink="">
      <xdr:nvSpPr>
        <xdr:cNvPr id="7" name="四角形: 角を丸くする 7"/>
        <xdr:cNvSpPr/>
      </xdr:nvSpPr>
      <xdr:spPr>
        <a:xfrm>
          <a:off x="6105525" y="2098675"/>
          <a:ext cx="285750" cy="7482840"/>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113030</xdr:colOff>
      <xdr:row>25</xdr:row>
      <xdr:rowOff>426085</xdr:rowOff>
    </xdr:from>
    <xdr:to xmlns:xdr="http://schemas.openxmlformats.org/drawingml/2006/spreadsheetDrawing">
      <xdr:col>1</xdr:col>
      <xdr:colOff>4542790</xdr:colOff>
      <xdr:row>25</xdr:row>
      <xdr:rowOff>3406775</xdr:rowOff>
    </xdr:to>
    <xdr:sp macro="" textlink="">
      <xdr:nvSpPr>
        <xdr:cNvPr id="8" name="吹き出し: 角を丸めた四角形 8"/>
        <xdr:cNvSpPr/>
      </xdr:nvSpPr>
      <xdr:spPr>
        <a:xfrm>
          <a:off x="1532255" y="1275905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重要度の高い工事目的物の品質の確保・向上を図るために行う使用材料や機材等における技術的な工夫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重要度の高い工事目的物の品質の確保・向上を図るため、当該工事目的物の施工中に行う品質管理に係る技術的な工夫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重要度の高い工事目的物の品質の確保・向上を図るため、当該工事目的物の施工後かつ工事期間内に行う品質管理に係る技術的な工夫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xdr:col>
      <xdr:colOff>162560</xdr:colOff>
      <xdr:row>26</xdr:row>
      <xdr:rowOff>219710</xdr:rowOff>
    </xdr:from>
    <xdr:to xmlns:xdr="http://schemas.openxmlformats.org/drawingml/2006/spreadsheetDrawing">
      <xdr:col>1</xdr:col>
      <xdr:colOff>2059305</xdr:colOff>
      <xdr:row>27</xdr:row>
      <xdr:rowOff>1575435</xdr:rowOff>
    </xdr:to>
    <xdr:sp macro="" textlink="">
      <xdr:nvSpPr>
        <xdr:cNvPr id="9" name="雲 9"/>
        <xdr:cNvSpPr/>
      </xdr:nvSpPr>
      <xdr:spPr>
        <a:xfrm>
          <a:off x="1581785" y="1617218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1973580</xdr:colOff>
      <xdr:row>27</xdr:row>
      <xdr:rowOff>2781935</xdr:rowOff>
    </xdr:from>
    <xdr:to xmlns:xdr="http://schemas.openxmlformats.org/drawingml/2006/spreadsheetDrawing">
      <xdr:col>1</xdr:col>
      <xdr:colOff>4389120</xdr:colOff>
      <xdr:row>27</xdr:row>
      <xdr:rowOff>3463290</xdr:rowOff>
    </xdr:to>
    <xdr:sp macro="" textlink="">
      <xdr:nvSpPr>
        <xdr:cNvPr id="10" name="吹き出し: 角を丸めた四角形 11"/>
        <xdr:cNvSpPr/>
      </xdr:nvSpPr>
      <xdr:spPr>
        <a:xfrm>
          <a:off x="3392805" y="1897253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mlns:xdr="http://schemas.openxmlformats.org/drawingml/2006/spreadsheetDrawing">
      <xdr:col>1</xdr:col>
      <xdr:colOff>113030</xdr:colOff>
      <xdr:row>40</xdr:row>
      <xdr:rowOff>418465</xdr:rowOff>
    </xdr:from>
    <xdr:to xmlns:xdr="http://schemas.openxmlformats.org/drawingml/2006/spreadsheetDrawing">
      <xdr:col>1</xdr:col>
      <xdr:colOff>4542790</xdr:colOff>
      <xdr:row>40</xdr:row>
      <xdr:rowOff>3415665</xdr:rowOff>
    </xdr:to>
    <xdr:sp macro="" textlink="">
      <xdr:nvSpPr>
        <xdr:cNvPr id="11" name="吹き出し: 角を丸めた四角形 12"/>
        <xdr:cNvSpPr/>
      </xdr:nvSpPr>
      <xdr:spPr>
        <a:xfrm>
          <a:off x="1532255" y="22908895"/>
          <a:ext cx="4429760" cy="299720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周辺環境対策をより効果的に行うための技術的な工夫に関する事項</a:t>
          </a:r>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より安全・安心な作業現場環境を確保するための安全管理等に係る技術的な工夫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一般交通の安全確保等のために行う、より効果的な交通安全対策に係る技術的な工夫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xdr:col>
      <xdr:colOff>162560</xdr:colOff>
      <xdr:row>41</xdr:row>
      <xdr:rowOff>219710</xdr:rowOff>
    </xdr:from>
    <xdr:to xmlns:xdr="http://schemas.openxmlformats.org/drawingml/2006/spreadsheetDrawing">
      <xdr:col>1</xdr:col>
      <xdr:colOff>2059305</xdr:colOff>
      <xdr:row>42</xdr:row>
      <xdr:rowOff>1575435</xdr:rowOff>
    </xdr:to>
    <xdr:sp macro="" textlink="">
      <xdr:nvSpPr>
        <xdr:cNvPr id="12" name="雲 13"/>
        <xdr:cNvSpPr/>
      </xdr:nvSpPr>
      <xdr:spPr>
        <a:xfrm>
          <a:off x="1581785" y="26265505"/>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1973580</xdr:colOff>
      <xdr:row>42</xdr:row>
      <xdr:rowOff>2774315</xdr:rowOff>
    </xdr:from>
    <xdr:to xmlns:xdr="http://schemas.openxmlformats.org/drawingml/2006/spreadsheetDrawing">
      <xdr:col>1</xdr:col>
      <xdr:colOff>4389120</xdr:colOff>
      <xdr:row>42</xdr:row>
      <xdr:rowOff>3471545</xdr:rowOff>
    </xdr:to>
    <xdr:sp macro="" textlink="">
      <xdr:nvSpPr>
        <xdr:cNvPr id="13" name="吹き出し: 角を丸めた四角形 15"/>
        <xdr:cNvSpPr/>
      </xdr:nvSpPr>
      <xdr:spPr>
        <a:xfrm>
          <a:off x="3392805" y="29058235"/>
          <a:ext cx="2415540" cy="697230"/>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mlns:xdr="http://schemas.openxmlformats.org/drawingml/2006/spreadsheetDrawing">
      <xdr:col>0</xdr:col>
      <xdr:colOff>46990</xdr:colOff>
      <xdr:row>24</xdr:row>
      <xdr:rowOff>17780</xdr:rowOff>
    </xdr:from>
    <xdr:to xmlns:xdr="http://schemas.openxmlformats.org/drawingml/2006/spreadsheetDrawing">
      <xdr:col>0</xdr:col>
      <xdr:colOff>1343025</xdr:colOff>
      <xdr:row>27</xdr:row>
      <xdr:rowOff>3406775</xdr:rowOff>
    </xdr:to>
    <xdr:sp macro="" textlink="">
      <xdr:nvSpPr>
        <xdr:cNvPr id="14" name="四角形: 角を丸くする 16"/>
        <xdr:cNvSpPr/>
      </xdr:nvSpPr>
      <xdr:spPr>
        <a:xfrm>
          <a:off x="46990" y="12112625"/>
          <a:ext cx="1296035" cy="748474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66675</xdr:colOff>
      <xdr:row>24</xdr:row>
      <xdr:rowOff>160655</xdr:rowOff>
    </xdr:from>
    <xdr:to xmlns:xdr="http://schemas.openxmlformats.org/drawingml/2006/spreadsheetDrawing">
      <xdr:col>2</xdr:col>
      <xdr:colOff>352425</xdr:colOff>
      <xdr:row>27</xdr:row>
      <xdr:rowOff>3548380</xdr:rowOff>
    </xdr:to>
    <xdr:sp macro="" textlink="">
      <xdr:nvSpPr>
        <xdr:cNvPr id="15" name="四角形: 角を丸くする 20"/>
        <xdr:cNvSpPr/>
      </xdr:nvSpPr>
      <xdr:spPr>
        <a:xfrm>
          <a:off x="6105525" y="12255500"/>
          <a:ext cx="285750" cy="748347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66675</xdr:colOff>
      <xdr:row>39</xdr:row>
      <xdr:rowOff>160655</xdr:rowOff>
    </xdr:from>
    <xdr:to xmlns:xdr="http://schemas.openxmlformats.org/drawingml/2006/spreadsheetDrawing">
      <xdr:col>2</xdr:col>
      <xdr:colOff>352425</xdr:colOff>
      <xdr:row>42</xdr:row>
      <xdr:rowOff>3555365</xdr:rowOff>
    </xdr:to>
    <xdr:sp macro="" textlink="">
      <xdr:nvSpPr>
        <xdr:cNvPr id="16" name="四角形: 角を丸くする 21"/>
        <xdr:cNvSpPr/>
      </xdr:nvSpPr>
      <xdr:spPr>
        <a:xfrm>
          <a:off x="6105525" y="22412960"/>
          <a:ext cx="285750" cy="742632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66675</xdr:colOff>
      <xdr:row>39</xdr:row>
      <xdr:rowOff>37465</xdr:rowOff>
    </xdr:from>
    <xdr:to xmlns:xdr="http://schemas.openxmlformats.org/drawingml/2006/spreadsheetDrawing">
      <xdr:col>0</xdr:col>
      <xdr:colOff>1362075</xdr:colOff>
      <xdr:row>42</xdr:row>
      <xdr:rowOff>3499485</xdr:rowOff>
    </xdr:to>
    <xdr:sp macro="" textlink="">
      <xdr:nvSpPr>
        <xdr:cNvPr id="17" name="四角形: 角を丸くする 22"/>
        <xdr:cNvSpPr/>
      </xdr:nvSpPr>
      <xdr:spPr>
        <a:xfrm>
          <a:off x="66675" y="22289770"/>
          <a:ext cx="1295400" cy="749363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3296285</xdr:colOff>
      <xdr:row>0</xdr:row>
      <xdr:rowOff>142875</xdr:rowOff>
    </xdr:from>
    <xdr:to xmlns:xdr="http://schemas.openxmlformats.org/drawingml/2006/spreadsheetDrawing">
      <xdr:col>2</xdr:col>
      <xdr:colOff>342900</xdr:colOff>
      <xdr:row>7</xdr:row>
      <xdr:rowOff>0</xdr:rowOff>
    </xdr:to>
    <xdr:sp macro="" textlink="">
      <xdr:nvSpPr>
        <xdr:cNvPr id="18" name="吹き出し: 角を丸めた四角形 23"/>
        <xdr:cNvSpPr/>
      </xdr:nvSpPr>
      <xdr:spPr>
        <a:xfrm>
          <a:off x="4715510" y="142875"/>
          <a:ext cx="1666240" cy="128397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mlns:xdr="http://schemas.openxmlformats.org/drawingml/2006/spreadsheetDrawing">
      <xdr:col>1</xdr:col>
      <xdr:colOff>3296285</xdr:colOff>
      <xdr:row>15</xdr:row>
      <xdr:rowOff>95250</xdr:rowOff>
    </xdr:from>
    <xdr:to xmlns:xdr="http://schemas.openxmlformats.org/drawingml/2006/spreadsheetDrawing">
      <xdr:col>2</xdr:col>
      <xdr:colOff>342900</xdr:colOff>
      <xdr:row>21</xdr:row>
      <xdr:rowOff>47625</xdr:rowOff>
    </xdr:to>
    <xdr:sp macro="" textlink="">
      <xdr:nvSpPr>
        <xdr:cNvPr id="19" name="吹き出し: 角を丸めた四角形 24"/>
        <xdr:cNvSpPr/>
      </xdr:nvSpPr>
      <xdr:spPr>
        <a:xfrm>
          <a:off x="4715510" y="10243185"/>
          <a:ext cx="1666240" cy="126238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mlns:xdr="http://schemas.openxmlformats.org/drawingml/2006/spreadsheetDrawing">
      <xdr:col>1</xdr:col>
      <xdr:colOff>3278505</xdr:colOff>
      <xdr:row>30</xdr:row>
      <xdr:rowOff>142875</xdr:rowOff>
    </xdr:from>
    <xdr:to xmlns:xdr="http://schemas.openxmlformats.org/drawingml/2006/spreadsheetDrawing">
      <xdr:col>2</xdr:col>
      <xdr:colOff>323850</xdr:colOff>
      <xdr:row>36</xdr:row>
      <xdr:rowOff>95250</xdr:rowOff>
    </xdr:to>
    <xdr:sp macro="" textlink="">
      <xdr:nvSpPr>
        <xdr:cNvPr id="20" name="吹き出し: 角を丸めた四角形 25"/>
        <xdr:cNvSpPr/>
      </xdr:nvSpPr>
      <xdr:spPr>
        <a:xfrm>
          <a:off x="4697730" y="20448270"/>
          <a:ext cx="1664970" cy="126238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mlns:xdr="http://schemas.openxmlformats.org/drawingml/2006/spreadsheetDrawing">
      <xdr:col>1</xdr:col>
      <xdr:colOff>3169920</xdr:colOff>
      <xdr:row>22</xdr:row>
      <xdr:rowOff>105410</xdr:rowOff>
    </xdr:from>
    <xdr:to xmlns:xdr="http://schemas.openxmlformats.org/drawingml/2006/spreadsheetDrawing">
      <xdr:col>1</xdr:col>
      <xdr:colOff>4619625</xdr:colOff>
      <xdr:row>25</xdr:row>
      <xdr:rowOff>255270</xdr:rowOff>
    </xdr:to>
    <xdr:sp macro="" textlink="">
      <xdr:nvSpPr>
        <xdr:cNvPr id="21" name="吹き出し: 角を丸めた四角形 26"/>
        <xdr:cNvSpPr/>
      </xdr:nvSpPr>
      <xdr:spPr>
        <a:xfrm>
          <a:off x="4589145" y="11689715"/>
          <a:ext cx="1449705" cy="898525"/>
        </a:xfrm>
        <a:prstGeom prst="wedgeRoundRectCallout">
          <a:avLst>
            <a:gd name="adj1" fmla="val -68957"/>
            <a:gd name="adj2" fmla="val -48251"/>
            <a:gd name="adj3" fmla="val 16667"/>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000">
              <a:solidFill>
                <a:schemeClr val="lt1"/>
              </a:solidFill>
              <a:effectLst/>
              <a:latin typeface="ＭＳ ゴシック"/>
              <a:ea typeface="ＭＳ ゴシック"/>
              <a:cs typeface="+mn-cs"/>
            </a:rPr>
            <a:t>入札参加者が、概要書で示した</a:t>
          </a:r>
          <a:r>
            <a:rPr kumimoji="1" lang="ja-JP" altLang="en-US" sz="1000">
              <a:solidFill>
                <a:schemeClr val="lt1"/>
              </a:solidFill>
              <a:effectLst/>
              <a:latin typeface="ＭＳ ゴシック"/>
              <a:ea typeface="ＭＳ ゴシック"/>
              <a:cs typeface="+mn-cs"/>
            </a:rPr>
            <a:t>評価テーマ</a:t>
          </a:r>
          <a:r>
            <a:rPr kumimoji="1" lang="ja-JP" altLang="ja-JP" sz="1000">
              <a:solidFill>
                <a:schemeClr val="lt1"/>
              </a:solidFill>
              <a:effectLst/>
              <a:latin typeface="ＭＳ ゴシック"/>
              <a:ea typeface="ＭＳ ゴシック"/>
              <a:cs typeface="+mn-cs"/>
            </a:rPr>
            <a:t>を記載します。</a:t>
          </a:r>
          <a:endParaRPr lang="ja-JP" altLang="ja-JP" sz="1000">
            <a:effectLst/>
            <a:latin typeface="ＭＳ ゴシック"/>
            <a:ea typeface="ＭＳ ゴシック"/>
          </a:endParaRPr>
        </a:p>
        <a:p>
          <a:pPr algn="l"/>
          <a:endParaRPr kumimoji="1" lang="ja-JP" altLang="en-US" sz="1000">
            <a:solidFill>
              <a:schemeClr val="bg1"/>
            </a:solidFill>
            <a:latin typeface="ＭＳ ゴシック"/>
            <a:ea typeface="ＭＳ ゴシック"/>
          </a:endParaRPr>
        </a:p>
      </xdr:txBody>
    </xdr:sp>
    <xdr:clientData/>
  </xdr:twoCellAnchor>
  <xdr:twoCellAnchor>
    <xdr:from xmlns:xdr="http://schemas.openxmlformats.org/drawingml/2006/spreadsheetDrawing">
      <xdr:col>1</xdr:col>
      <xdr:colOff>2009775</xdr:colOff>
      <xdr:row>26</xdr:row>
      <xdr:rowOff>227965</xdr:rowOff>
    </xdr:from>
    <xdr:to xmlns:xdr="http://schemas.openxmlformats.org/drawingml/2006/spreadsheetDrawing">
      <xdr:col>1</xdr:col>
      <xdr:colOff>4429760</xdr:colOff>
      <xdr:row>27</xdr:row>
      <xdr:rowOff>2512060</xdr:rowOff>
    </xdr:to>
    <xdr:sp macro="" textlink="">
      <xdr:nvSpPr>
        <xdr:cNvPr id="22" name="吹き出し: 角を丸めた四角形 28"/>
        <xdr:cNvSpPr/>
      </xdr:nvSpPr>
      <xdr:spPr>
        <a:xfrm>
          <a:off x="3429000" y="16180435"/>
          <a:ext cx="2419985" cy="252222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〇入札参加者が、左記の事項について、品質管理</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xdr:col>
      <xdr:colOff>2009775</xdr:colOff>
      <xdr:row>41</xdr:row>
      <xdr:rowOff>227965</xdr:rowOff>
    </xdr:from>
    <xdr:to xmlns:xdr="http://schemas.openxmlformats.org/drawingml/2006/spreadsheetDrawing">
      <xdr:col>1</xdr:col>
      <xdr:colOff>4429760</xdr:colOff>
      <xdr:row>42</xdr:row>
      <xdr:rowOff>2509520</xdr:rowOff>
    </xdr:to>
    <xdr:sp macro="" textlink="">
      <xdr:nvSpPr>
        <xdr:cNvPr id="23" name="吹き出し: 角を丸めた四角形 31"/>
        <xdr:cNvSpPr/>
      </xdr:nvSpPr>
      <xdr:spPr>
        <a:xfrm>
          <a:off x="3429000" y="26273760"/>
          <a:ext cx="2419985" cy="251968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〇入札参加者が、左記の事項について、施工上対処すべき内容</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 Id="rId9" Type="http://schemas.openxmlformats.org/officeDocument/2006/relationships/ctrlProp" Target="../ctrlProps/ctrlProp10.xml" /><Relationship Id="rId10" Type="http://schemas.openxmlformats.org/officeDocument/2006/relationships/ctrlProp" Target="../ctrlProps/ctrlProp11.xml" /><Relationship Id="rId11" Type="http://schemas.openxmlformats.org/officeDocument/2006/relationships/ctrlProp" Target="../ctrlProps/ctrlProp1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G40"/>
  <sheetViews>
    <sheetView topLeftCell="U1" zoomScale="70" zoomScaleNormal="70" workbookViewId="0">
      <selection activeCell="U11" sqref="U11"/>
    </sheetView>
  </sheetViews>
  <sheetFormatPr defaultColWidth="9" defaultRowHeight="18.75"/>
  <cols>
    <col min="1" max="1" width="57.375" style="1" bestFit="1" customWidth="1"/>
    <col min="2" max="2" width="15.75" style="1" bestFit="1" customWidth="1"/>
    <col min="3" max="3" width="9.25" style="1" bestFit="1" customWidth="1"/>
    <col min="4" max="4" width="19.5" style="1" bestFit="1" customWidth="1"/>
    <col min="5" max="5" width="37.625" style="1" bestFit="1" customWidth="1"/>
    <col min="6" max="6" width="47.625" style="1" bestFit="1" customWidth="1"/>
    <col min="7" max="7" width="83.875" style="1" bestFit="1" customWidth="1"/>
    <col min="8" max="8" width="30.5" style="1" bestFit="1" customWidth="1"/>
    <col min="9" max="9" width="65.75" style="1" bestFit="1" customWidth="1"/>
    <col min="10" max="10" width="67.375" style="1" bestFit="1" customWidth="1"/>
    <col min="11" max="11" width="117" style="1" bestFit="1" customWidth="1"/>
    <col min="12" max="12" width="119.5" style="1" bestFit="1" customWidth="1"/>
    <col min="13" max="13" width="68.25" style="1" bestFit="1" customWidth="1"/>
    <col min="14" max="14" width="103.25" style="1" bestFit="1" customWidth="1"/>
    <col min="15" max="15" width="74.875" style="1" bestFit="1" customWidth="1"/>
    <col min="16" max="16" width="129.25" style="1" bestFit="1" customWidth="1"/>
    <col min="17" max="17" width="48" style="1" bestFit="1" customWidth="1"/>
    <col min="18" max="18" width="78.25" style="1" bestFit="1" customWidth="1"/>
    <col min="19" max="19" width="111.375" style="1" bestFit="1" customWidth="1"/>
    <col min="20" max="20" width="144.875" style="1" bestFit="1" customWidth="1"/>
    <col min="21" max="21" width="119.25" style="1" bestFit="1" customWidth="1"/>
    <col min="22" max="22" width="163.625" style="1" bestFit="1" customWidth="1"/>
    <col min="23" max="23" width="80.5" style="1" bestFit="1" customWidth="1"/>
    <col min="24" max="24" width="68.625" style="1" bestFit="1" customWidth="1"/>
    <col min="25" max="25" width="117" style="1" bestFit="1" customWidth="1"/>
    <col min="26" max="26" width="119.5" style="1" bestFit="1" customWidth="1"/>
    <col min="27" max="27" width="77" style="1" bestFit="1" customWidth="1"/>
    <col min="28" max="28" width="87.625" style="1" bestFit="1" customWidth="1"/>
    <col min="29" max="29" width="172.375" style="1" bestFit="1" customWidth="1"/>
    <col min="30" max="30" width="69.25" style="1" bestFit="1" customWidth="1"/>
    <col min="31" max="31" width="112.375" style="1" bestFit="1" customWidth="1"/>
    <col min="32" max="32" width="61.75" style="1" bestFit="1" customWidth="1"/>
    <col min="33" max="33" width="41.125" style="1" bestFit="1" customWidth="1"/>
    <col min="34" max="35" width="5.625" style="1" customWidth="1"/>
    <col min="36" max="16384" width="9" style="1"/>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75">
      <c r="A3" s="2" t="s">
        <v>139</v>
      </c>
      <c r="B3" s="3" t="s">
        <v>71</v>
      </c>
      <c r="C3" s="3" t="s">
        <v>2</v>
      </c>
      <c r="D3" s="3" t="s">
        <v>202</v>
      </c>
      <c r="E3" s="3" t="s">
        <v>95</v>
      </c>
      <c r="F3" s="5" t="s">
        <v>257</v>
      </c>
      <c r="G3" s="5" t="s">
        <v>134</v>
      </c>
      <c r="H3" s="5" t="s">
        <v>137</v>
      </c>
      <c r="I3" s="5" t="s">
        <v>343</v>
      </c>
      <c r="J3" s="5" t="s">
        <v>128</v>
      </c>
      <c r="K3" s="5" t="s">
        <v>545</v>
      </c>
      <c r="L3" s="5" t="s">
        <v>91</v>
      </c>
      <c r="M3" s="5" t="s">
        <v>547</v>
      </c>
      <c r="N3" s="5" t="s">
        <v>255</v>
      </c>
      <c r="O3" s="5" t="s">
        <v>369</v>
      </c>
      <c r="P3" s="5" t="s">
        <v>265</v>
      </c>
      <c r="Q3" s="5" t="s">
        <v>334</v>
      </c>
      <c r="R3" s="5" t="s">
        <v>322</v>
      </c>
      <c r="S3" s="5" t="s">
        <v>491</v>
      </c>
      <c r="T3" s="5" t="s">
        <v>562</v>
      </c>
      <c r="U3" s="5" t="s">
        <v>528</v>
      </c>
      <c r="V3" s="5" t="s">
        <v>316</v>
      </c>
      <c r="W3" s="5" t="s">
        <v>294</v>
      </c>
      <c r="X3" s="5" t="s">
        <v>186</v>
      </c>
      <c r="Y3" s="5" t="s">
        <v>495</v>
      </c>
      <c r="Z3" s="5" t="s">
        <v>287</v>
      </c>
      <c r="AA3" s="5" t="s">
        <v>291</v>
      </c>
      <c r="AB3" s="5" t="s">
        <v>474</v>
      </c>
      <c r="AC3" s="5" t="s">
        <v>242</v>
      </c>
      <c r="AD3" s="5" t="s">
        <v>248</v>
      </c>
      <c r="AE3" s="5" t="s">
        <v>271</v>
      </c>
      <c r="AF3" s="5" t="s">
        <v>286</v>
      </c>
      <c r="AG3" s="5" t="s">
        <v>205</v>
      </c>
    </row>
    <row r="4" spans="1:33">
      <c r="A4" s="2" t="s">
        <v>480</v>
      </c>
      <c r="B4" s="2" t="s">
        <v>175</v>
      </c>
      <c r="C4" s="2" t="s">
        <v>74</v>
      </c>
      <c r="D4" s="2" t="s">
        <v>254</v>
      </c>
      <c r="E4" s="2" t="s">
        <v>32</v>
      </c>
      <c r="F4" s="2" t="s">
        <v>241</v>
      </c>
      <c r="G4" s="2" t="s">
        <v>14</v>
      </c>
      <c r="H4" s="2" t="s">
        <v>171</v>
      </c>
      <c r="I4" s="2" t="s">
        <v>312</v>
      </c>
      <c r="J4" s="3" t="s">
        <v>472</v>
      </c>
      <c r="K4" s="2"/>
      <c r="L4" s="6"/>
      <c r="M4" s="6"/>
      <c r="N4" s="2" t="s">
        <v>88</v>
      </c>
      <c r="O4" s="2" t="s">
        <v>5</v>
      </c>
      <c r="P4" s="2" t="s">
        <v>50</v>
      </c>
      <c r="Q4" s="2" t="s">
        <v>35</v>
      </c>
      <c r="R4" s="2" t="s">
        <v>106</v>
      </c>
      <c r="S4" s="2" t="s">
        <v>114</v>
      </c>
      <c r="T4" s="2" t="s">
        <v>452</v>
      </c>
      <c r="U4" s="2" t="s">
        <v>159</v>
      </c>
      <c r="V4" s="2" t="s">
        <v>319</v>
      </c>
      <c r="W4" s="2" t="s">
        <v>298</v>
      </c>
      <c r="X4" s="2" t="s">
        <v>81</v>
      </c>
      <c r="Y4" s="2" t="s">
        <v>496</v>
      </c>
      <c r="Z4" s="2" t="s">
        <v>226</v>
      </c>
      <c r="AA4" s="2" t="s">
        <v>117</v>
      </c>
      <c r="AB4" s="2" t="s">
        <v>122</v>
      </c>
      <c r="AC4" s="2" t="s">
        <v>476</v>
      </c>
      <c r="AD4" s="2" t="s">
        <v>14</v>
      </c>
      <c r="AE4" s="2" t="s">
        <v>142</v>
      </c>
      <c r="AF4" s="2" t="s">
        <v>208</v>
      </c>
      <c r="AG4" s="2" t="s">
        <v>207</v>
      </c>
    </row>
    <row r="5" spans="1:33">
      <c r="A5" s="2" t="s">
        <v>481</v>
      </c>
      <c r="B5" s="2" t="s">
        <v>17</v>
      </c>
      <c r="C5" s="2" t="s">
        <v>132</v>
      </c>
      <c r="D5" s="2" t="s">
        <v>320</v>
      </c>
      <c r="E5" s="2" t="s">
        <v>54</v>
      </c>
      <c r="F5" s="2" t="s">
        <v>193</v>
      </c>
      <c r="G5" s="2" t="s">
        <v>85</v>
      </c>
      <c r="H5" s="2" t="s">
        <v>272</v>
      </c>
      <c r="I5" s="2" t="s">
        <v>450</v>
      </c>
      <c r="J5" s="1" t="s">
        <v>94</v>
      </c>
      <c r="K5" s="2" t="s">
        <v>439</v>
      </c>
      <c r="L5" s="2" t="s">
        <v>201</v>
      </c>
      <c r="M5" s="2" t="s">
        <v>549</v>
      </c>
      <c r="N5" s="2" t="s">
        <v>364</v>
      </c>
      <c r="O5" s="2" t="s">
        <v>311</v>
      </c>
      <c r="P5" s="2" t="s">
        <v>102</v>
      </c>
      <c r="Q5" s="2" t="s">
        <v>20</v>
      </c>
      <c r="R5" s="2" t="s">
        <v>107</v>
      </c>
      <c r="S5" s="2" t="s">
        <v>109</v>
      </c>
      <c r="T5" s="2" t="s">
        <v>240</v>
      </c>
      <c r="U5" s="2" t="s">
        <v>62</v>
      </c>
      <c r="V5" s="2" t="s">
        <v>290</v>
      </c>
      <c r="W5" s="2" t="s">
        <v>228</v>
      </c>
      <c r="X5" s="2" t="s">
        <v>295</v>
      </c>
      <c r="Y5" s="2" t="s">
        <v>438</v>
      </c>
      <c r="Z5" s="2" t="s">
        <v>249</v>
      </c>
      <c r="AA5" s="2" t="s">
        <v>118</v>
      </c>
      <c r="AB5" s="2" t="s">
        <v>341</v>
      </c>
      <c r="AC5" s="2" t="s">
        <v>12</v>
      </c>
      <c r="AD5" s="2" t="s">
        <v>454</v>
      </c>
      <c r="AE5" s="2" t="s">
        <v>143</v>
      </c>
      <c r="AF5" s="2" t="s">
        <v>209</v>
      </c>
      <c r="AG5" s="2" t="s">
        <v>204</v>
      </c>
    </row>
    <row r="6" spans="1:33">
      <c r="A6" s="2" t="s">
        <v>482</v>
      </c>
      <c r="B6" s="2"/>
      <c r="C6" s="2" t="s">
        <v>17</v>
      </c>
      <c r="D6" s="2" t="s">
        <v>325</v>
      </c>
      <c r="E6" s="2" t="s">
        <v>144</v>
      </c>
      <c r="F6" s="2" t="s">
        <v>110</v>
      </c>
      <c r="G6" s="2" t="s">
        <v>47</v>
      </c>
      <c r="H6" s="2"/>
      <c r="I6" s="2" t="s">
        <v>451</v>
      </c>
      <c r="J6" s="1" t="s">
        <v>473</v>
      </c>
      <c r="K6" s="2" t="s">
        <v>174</v>
      </c>
      <c r="L6" s="2" t="s">
        <v>244</v>
      </c>
      <c r="M6" s="2" t="s">
        <v>550</v>
      </c>
      <c r="N6" s="2" t="s">
        <v>243</v>
      </c>
      <c r="O6" s="2" t="s">
        <v>101</v>
      </c>
      <c r="P6" s="2" t="s">
        <v>43</v>
      </c>
      <c r="Q6" s="2"/>
      <c r="R6" s="2" t="s">
        <v>110</v>
      </c>
      <c r="S6" s="2" t="s">
        <v>336</v>
      </c>
      <c r="T6" s="2" t="s">
        <v>110</v>
      </c>
      <c r="U6" s="2" t="s">
        <v>160</v>
      </c>
      <c r="V6" s="2" t="s">
        <v>44</v>
      </c>
      <c r="W6" s="2" t="s">
        <v>289</v>
      </c>
      <c r="X6" s="2" t="s">
        <v>234</v>
      </c>
      <c r="Y6" s="2" t="s">
        <v>497</v>
      </c>
      <c r="Z6" s="2" t="s">
        <v>250</v>
      </c>
      <c r="AA6" s="2" t="s">
        <v>104</v>
      </c>
      <c r="AB6" s="2" t="s">
        <v>80</v>
      </c>
      <c r="AC6" s="2" t="s">
        <v>150</v>
      </c>
      <c r="AD6" s="2" t="s">
        <v>279</v>
      </c>
      <c r="AE6" s="2" t="s">
        <v>131</v>
      </c>
      <c r="AF6" s="2" t="s">
        <v>210</v>
      </c>
      <c r="AG6" s="2" t="s">
        <v>110</v>
      </c>
    </row>
    <row r="7" spans="1:33">
      <c r="A7" s="2" t="s">
        <v>284</v>
      </c>
      <c r="B7" s="2"/>
      <c r="C7" s="2"/>
      <c r="D7" s="2" t="s">
        <v>309</v>
      </c>
      <c r="E7" s="2" t="s">
        <v>10</v>
      </c>
      <c r="F7" s="2"/>
      <c r="G7" s="2" t="s">
        <v>84</v>
      </c>
      <c r="H7" s="2"/>
      <c r="I7" s="2"/>
      <c r="J7" s="3" t="s">
        <v>350</v>
      </c>
      <c r="K7" s="2" t="s">
        <v>328</v>
      </c>
      <c r="L7" s="2" t="s">
        <v>243</v>
      </c>
      <c r="M7" s="2" t="s">
        <v>199</v>
      </c>
      <c r="N7" s="2"/>
      <c r="O7" s="2"/>
      <c r="P7" s="2"/>
      <c r="Q7" s="2"/>
      <c r="R7" s="2"/>
      <c r="S7" s="2" t="s">
        <v>335</v>
      </c>
      <c r="T7" s="2"/>
      <c r="U7" s="2" t="s">
        <v>161</v>
      </c>
      <c r="V7" s="2"/>
      <c r="W7" s="2"/>
      <c r="X7" s="2"/>
      <c r="Y7" s="2"/>
      <c r="Z7" s="2"/>
      <c r="AA7" s="2"/>
      <c r="AB7" s="2" t="s">
        <v>206</v>
      </c>
      <c r="AC7" s="2" t="s">
        <v>110</v>
      </c>
      <c r="AD7" s="2" t="s">
        <v>455</v>
      </c>
      <c r="AE7" s="2"/>
      <c r="AF7" s="2" t="s">
        <v>211</v>
      </c>
      <c r="AG7" s="2"/>
    </row>
    <row r="8" spans="1:33">
      <c r="A8" s="2" t="s">
        <v>375</v>
      </c>
      <c r="B8" s="2"/>
      <c r="C8" s="2"/>
      <c r="D8" s="2" t="s">
        <v>330</v>
      </c>
      <c r="E8" s="2" t="s">
        <v>258</v>
      </c>
      <c r="F8" s="2"/>
      <c r="G8" s="2" t="s">
        <v>52</v>
      </c>
      <c r="H8" s="2"/>
      <c r="I8" s="2"/>
      <c r="J8" s="2" t="s">
        <v>353</v>
      </c>
      <c r="K8" s="2"/>
      <c r="L8" s="6"/>
      <c r="M8" s="2" t="s">
        <v>11</v>
      </c>
      <c r="N8" s="2"/>
      <c r="O8" s="2" t="s">
        <v>362</v>
      </c>
      <c r="P8" s="2"/>
      <c r="Q8" s="2"/>
      <c r="R8" s="2"/>
      <c r="S8" s="2"/>
      <c r="T8" s="2"/>
      <c r="U8" s="2" t="s">
        <v>162</v>
      </c>
      <c r="V8" s="2"/>
      <c r="W8" s="2"/>
      <c r="X8" s="2"/>
      <c r="Y8" s="2"/>
      <c r="Z8" s="2"/>
      <c r="AA8" s="2"/>
      <c r="AB8" s="2" t="s">
        <v>82</v>
      </c>
      <c r="AC8" s="2"/>
      <c r="AD8" s="2" t="s">
        <v>141</v>
      </c>
      <c r="AE8" s="2"/>
      <c r="AF8" s="2" t="s">
        <v>213</v>
      </c>
      <c r="AG8" s="2"/>
    </row>
    <row r="9" spans="1:33">
      <c r="A9" s="2"/>
      <c r="B9" s="2"/>
      <c r="C9" s="2"/>
      <c r="D9" s="2" t="s">
        <v>331</v>
      </c>
      <c r="E9" s="2" t="s">
        <v>260</v>
      </c>
      <c r="F9" s="2"/>
      <c r="G9" s="2" t="s">
        <v>89</v>
      </c>
      <c r="H9" s="2"/>
      <c r="I9" s="2"/>
      <c r="J9" s="2" t="s">
        <v>227</v>
      </c>
      <c r="K9" s="2" t="s">
        <v>145</v>
      </c>
      <c r="L9" s="2" t="s">
        <v>282</v>
      </c>
      <c r="M9" s="2" t="s">
        <v>510</v>
      </c>
      <c r="N9" s="2"/>
      <c r="O9" s="2" t="s">
        <v>305</v>
      </c>
      <c r="P9" s="2" t="s">
        <v>148</v>
      </c>
      <c r="Q9" s="2"/>
      <c r="R9" s="2"/>
      <c r="S9" s="2"/>
      <c r="T9" s="2"/>
      <c r="U9" s="2" t="s">
        <v>116</v>
      </c>
      <c r="V9" s="2"/>
      <c r="W9" s="2"/>
      <c r="X9" s="2"/>
      <c r="Y9" s="2"/>
      <c r="Z9" s="2"/>
      <c r="AA9" s="2" t="s">
        <v>373</v>
      </c>
      <c r="AB9" s="2"/>
      <c r="AC9" s="2"/>
      <c r="AD9" s="2" t="s">
        <v>456</v>
      </c>
      <c r="AE9" s="2"/>
      <c r="AF9" s="2" t="s">
        <v>214</v>
      </c>
      <c r="AG9" s="2"/>
    </row>
    <row r="10" spans="1:33">
      <c r="A10" s="2"/>
      <c r="B10" s="2"/>
      <c r="C10" s="2"/>
      <c r="D10" s="2" t="s">
        <v>169</v>
      </c>
      <c r="E10" s="2" t="s">
        <v>262</v>
      </c>
      <c r="F10" s="2"/>
      <c r="G10" s="2" t="s">
        <v>93</v>
      </c>
      <c r="H10" s="2"/>
      <c r="I10" s="2"/>
      <c r="J10" s="3" t="s">
        <v>98</v>
      </c>
      <c r="K10" s="2" t="s">
        <v>8</v>
      </c>
      <c r="L10" s="2" t="s">
        <v>329</v>
      </c>
      <c r="M10" s="2" t="s">
        <v>548</v>
      </c>
      <c r="N10" s="2"/>
      <c r="O10" s="2" t="s">
        <v>367</v>
      </c>
      <c r="P10" s="2" t="s">
        <v>66</v>
      </c>
      <c r="Q10" s="2"/>
      <c r="R10" s="2"/>
      <c r="S10" s="2"/>
      <c r="T10" s="2"/>
      <c r="U10" s="2" t="s">
        <v>563</v>
      </c>
      <c r="V10" s="2" t="s">
        <v>314</v>
      </c>
      <c r="W10" s="2"/>
      <c r="X10" s="2"/>
      <c r="Y10" s="2"/>
      <c r="Z10" s="2"/>
      <c r="AA10" s="2" t="s">
        <v>123</v>
      </c>
      <c r="AB10" s="2" t="s">
        <v>119</v>
      </c>
      <c r="AC10" s="2"/>
      <c r="AD10" s="2" t="s">
        <v>60</v>
      </c>
      <c r="AE10" s="2"/>
      <c r="AF10" s="2" t="s">
        <v>215</v>
      </c>
      <c r="AG10" s="2"/>
    </row>
    <row r="11" spans="1:33">
      <c r="A11" s="2"/>
      <c r="B11" s="2"/>
      <c r="C11" s="2"/>
      <c r="D11" s="2" t="s">
        <v>333</v>
      </c>
      <c r="E11" s="2" t="s">
        <v>196</v>
      </c>
      <c r="F11" s="2"/>
      <c r="G11" s="2" t="s">
        <v>90</v>
      </c>
      <c r="H11" s="2"/>
      <c r="I11" s="2"/>
      <c r="J11" s="2" t="s">
        <v>355</v>
      </c>
      <c r="K11" s="2" t="s">
        <v>194</v>
      </c>
      <c r="L11" s="2" t="s">
        <v>225</v>
      </c>
      <c r="M11" s="2"/>
      <c r="N11" s="2"/>
      <c r="O11" s="2"/>
      <c r="P11" s="2" t="s">
        <v>151</v>
      </c>
      <c r="Q11" s="2"/>
      <c r="R11" s="2"/>
      <c r="S11" s="2"/>
      <c r="T11" s="2"/>
      <c r="U11" s="2" t="s">
        <v>564</v>
      </c>
      <c r="V11" s="2" t="s">
        <v>130</v>
      </c>
      <c r="W11" s="2"/>
      <c r="X11" s="2"/>
      <c r="Y11" s="2"/>
      <c r="Z11" s="2"/>
      <c r="AA11" s="2" t="s">
        <v>57</v>
      </c>
      <c r="AB11" s="2" t="s">
        <v>120</v>
      </c>
      <c r="AC11" s="2"/>
      <c r="AD11" s="2"/>
      <c r="AE11" s="2"/>
      <c r="AF11" s="2" t="s">
        <v>108</v>
      </c>
      <c r="AG11" s="2"/>
    </row>
    <row r="12" spans="1:33">
      <c r="A12" s="2"/>
      <c r="B12" s="2"/>
      <c r="C12" s="2"/>
      <c r="D12" s="4" t="s">
        <v>367</v>
      </c>
      <c r="E12" s="2" t="s">
        <v>263</v>
      </c>
      <c r="F12" s="2"/>
      <c r="G12" s="4"/>
      <c r="H12" s="2"/>
      <c r="I12" s="2"/>
      <c r="J12" s="2" t="s">
        <v>247</v>
      </c>
      <c r="K12" s="2"/>
      <c r="L12" s="4" t="s">
        <v>367</v>
      </c>
      <c r="M12" s="6"/>
      <c r="N12" s="6"/>
      <c r="O12" s="2"/>
      <c r="P12" s="1" t="s">
        <v>535</v>
      </c>
      <c r="Q12" s="2"/>
      <c r="R12" s="2"/>
      <c r="S12" s="2"/>
      <c r="T12" s="2"/>
      <c r="U12" s="2"/>
      <c r="V12" s="2"/>
      <c r="W12" s="2"/>
      <c r="X12" s="2"/>
      <c r="Y12" s="2"/>
      <c r="Z12" s="2"/>
      <c r="AA12" s="2" t="s">
        <v>326</v>
      </c>
      <c r="AB12" s="2" t="s">
        <v>26</v>
      </c>
      <c r="AC12" s="2"/>
      <c r="AD12" s="2"/>
      <c r="AE12" s="2"/>
      <c r="AF12" s="2" t="s">
        <v>115</v>
      </c>
      <c r="AG12" s="2"/>
    </row>
    <row r="13" spans="1:33">
      <c r="A13" s="2"/>
      <c r="B13" s="2"/>
      <c r="C13" s="2"/>
      <c r="D13" s="2"/>
      <c r="E13" s="2" t="s">
        <v>264</v>
      </c>
      <c r="F13" s="2"/>
      <c r="G13" s="2"/>
      <c r="H13" s="2"/>
      <c r="I13" s="2"/>
      <c r="J13" s="2"/>
      <c r="K13" s="2" t="s">
        <v>405</v>
      </c>
      <c r="L13" s="6"/>
      <c r="M13" s="6"/>
      <c r="N13" s="6"/>
      <c r="O13" s="2"/>
      <c r="P13" s="2" t="s">
        <v>4</v>
      </c>
      <c r="Q13" s="2"/>
      <c r="R13" s="2"/>
      <c r="S13" s="2"/>
      <c r="T13" s="2"/>
      <c r="U13" s="2"/>
      <c r="V13" s="2"/>
      <c r="W13" s="2"/>
      <c r="X13" s="2"/>
      <c r="Y13" s="2"/>
      <c r="Z13" s="2"/>
      <c r="AA13" s="2"/>
      <c r="AB13" s="2"/>
      <c r="AC13" s="2"/>
      <c r="AD13" s="2"/>
      <c r="AE13" s="2"/>
      <c r="AF13" s="2" t="s">
        <v>217</v>
      </c>
      <c r="AG13" s="2"/>
    </row>
    <row r="14" spans="1:33">
      <c r="A14" s="2"/>
      <c r="B14" s="2"/>
      <c r="C14" s="2"/>
      <c r="D14" s="2"/>
      <c r="E14" s="2" t="s">
        <v>34</v>
      </c>
      <c r="F14" s="2"/>
      <c r="G14" s="2"/>
      <c r="H14" s="2"/>
      <c r="I14" s="2"/>
      <c r="J14" s="2"/>
      <c r="K14" s="2" t="s">
        <v>113</v>
      </c>
      <c r="L14" s="6"/>
      <c r="M14" s="6"/>
      <c r="N14" s="6"/>
      <c r="O14" s="2"/>
      <c r="P14" s="2" t="s">
        <v>153</v>
      </c>
      <c r="Q14" s="2"/>
      <c r="R14" s="2"/>
      <c r="S14" s="2"/>
      <c r="T14" s="2"/>
      <c r="U14" s="2"/>
      <c r="V14" s="2"/>
      <c r="W14" s="2"/>
      <c r="X14" s="2"/>
      <c r="Y14" s="2"/>
      <c r="Z14" s="2"/>
      <c r="AA14" s="2"/>
      <c r="AB14" s="2"/>
      <c r="AC14" s="2"/>
      <c r="AD14" s="2"/>
      <c r="AE14" s="2"/>
      <c r="AF14" s="2" t="s">
        <v>219</v>
      </c>
      <c r="AG14" s="2"/>
    </row>
    <row r="15" spans="1:33">
      <c r="A15" s="2"/>
      <c r="B15" s="2"/>
      <c r="C15" s="2"/>
      <c r="D15" s="2"/>
      <c r="E15" s="2" t="s">
        <v>266</v>
      </c>
      <c r="F15" s="2"/>
      <c r="G15" s="2"/>
      <c r="H15" s="2"/>
      <c r="I15" s="2"/>
      <c r="J15" s="2"/>
      <c r="K15" s="2"/>
      <c r="L15" s="6"/>
      <c r="M15" s="6"/>
      <c r="N15" s="6"/>
      <c r="O15" s="2"/>
      <c r="P15" s="2" t="s">
        <v>40</v>
      </c>
      <c r="Q15" s="2"/>
      <c r="R15" s="2"/>
      <c r="S15" s="2"/>
      <c r="T15" s="2"/>
      <c r="U15" s="2"/>
      <c r="V15" s="2"/>
      <c r="W15" s="2"/>
      <c r="X15" s="2"/>
      <c r="Y15" s="2"/>
      <c r="Z15" s="2"/>
      <c r="AA15" s="2"/>
      <c r="AB15" s="2"/>
      <c r="AC15" s="2"/>
      <c r="AD15" s="2"/>
      <c r="AE15" s="2"/>
      <c r="AF15" s="2" t="s">
        <v>221</v>
      </c>
      <c r="AG15" s="2"/>
    </row>
    <row r="16" spans="1:33">
      <c r="A16" s="2"/>
      <c r="B16" s="2"/>
      <c r="C16" s="2"/>
      <c r="D16" s="2"/>
      <c r="E16" s="2" t="s">
        <v>176</v>
      </c>
      <c r="F16" s="2"/>
      <c r="G16" s="2"/>
      <c r="H16" s="2"/>
      <c r="I16" s="2"/>
      <c r="J16" s="2"/>
      <c r="K16" s="2" t="s">
        <v>417</v>
      </c>
      <c r="L16" s="6"/>
      <c r="M16" s="6"/>
      <c r="N16" s="6"/>
      <c r="O16" s="2"/>
      <c r="P16" s="2" t="s">
        <v>30</v>
      </c>
      <c r="Q16" s="2"/>
      <c r="R16" s="2"/>
      <c r="S16" s="2"/>
      <c r="T16" s="2"/>
      <c r="U16" s="2"/>
      <c r="V16" s="2"/>
      <c r="W16" s="2"/>
      <c r="X16" s="2"/>
      <c r="Y16" s="2"/>
      <c r="Z16" s="2"/>
      <c r="AA16" s="2"/>
      <c r="AB16" s="2"/>
      <c r="AC16" s="2"/>
      <c r="AD16" s="2"/>
      <c r="AE16" s="2"/>
      <c r="AF16" s="2" t="s">
        <v>223</v>
      </c>
      <c r="AG16" s="2"/>
    </row>
    <row r="17" spans="1:33">
      <c r="A17" s="2"/>
      <c r="B17" s="2"/>
      <c r="C17" s="2"/>
      <c r="D17" s="2"/>
      <c r="E17" s="2" t="s">
        <v>267</v>
      </c>
      <c r="F17" s="2"/>
      <c r="G17" s="2"/>
      <c r="H17" s="2"/>
      <c r="I17" s="2"/>
      <c r="J17" s="2"/>
      <c r="K17" s="2" t="s">
        <v>440</v>
      </c>
      <c r="L17" s="6"/>
      <c r="M17" s="6"/>
      <c r="N17" s="6"/>
      <c r="O17" s="2"/>
      <c r="P17" s="2" t="s">
        <v>146</v>
      </c>
      <c r="Q17" s="2"/>
      <c r="R17" s="2"/>
      <c r="S17" s="2"/>
      <c r="T17" s="2"/>
      <c r="U17" s="2"/>
      <c r="V17" s="2"/>
      <c r="W17" s="2"/>
      <c r="X17" s="2"/>
      <c r="Y17" s="2"/>
      <c r="Z17" s="2"/>
      <c r="AA17" s="2"/>
      <c r="AB17" s="7" t="s">
        <v>172</v>
      </c>
      <c r="AC17" s="2"/>
      <c r="AD17" s="2"/>
      <c r="AE17" s="2"/>
      <c r="AF17" s="1" t="s">
        <v>459</v>
      </c>
      <c r="AG17" s="2"/>
    </row>
    <row r="18" spans="1:33">
      <c r="A18" s="2"/>
      <c r="B18" s="2"/>
      <c r="C18" s="2"/>
      <c r="D18" s="2"/>
      <c r="E18" s="2" t="s">
        <v>268</v>
      </c>
      <c r="F18" s="2"/>
      <c r="G18" s="2"/>
      <c r="H18" s="2"/>
      <c r="I18" s="2"/>
      <c r="J18" s="2"/>
      <c r="K18" s="2"/>
      <c r="L18" s="6"/>
      <c r="M18" s="6"/>
      <c r="N18" s="6"/>
      <c r="O18" s="2"/>
      <c r="P18" s="2"/>
      <c r="Q18" s="2"/>
      <c r="R18" s="2"/>
      <c r="S18" s="2"/>
      <c r="T18" s="2"/>
      <c r="U18" s="2"/>
      <c r="V18" s="2"/>
      <c r="W18" s="2"/>
      <c r="X18" s="2"/>
      <c r="Y18" s="2"/>
      <c r="Z18" s="2"/>
      <c r="AA18" s="2"/>
      <c r="AB18" s="7" t="s">
        <v>173</v>
      </c>
      <c r="AC18" s="2"/>
      <c r="AD18" s="2"/>
      <c r="AE18" s="2"/>
      <c r="AF18" s="2" t="s">
        <v>224</v>
      </c>
      <c r="AG18" s="2"/>
    </row>
    <row r="19" spans="1:33">
      <c r="A19" s="2"/>
      <c r="B19" s="2"/>
      <c r="C19" s="2"/>
      <c r="D19" s="2"/>
      <c r="E19" s="2" t="s">
        <v>367</v>
      </c>
      <c r="F19" s="2"/>
      <c r="G19" s="2"/>
      <c r="H19" s="2"/>
      <c r="I19" s="2"/>
      <c r="J19" s="2"/>
      <c r="K19" s="2" t="s">
        <v>568</v>
      </c>
      <c r="L19" s="6"/>
      <c r="M19" s="6"/>
      <c r="N19" s="6"/>
      <c r="O19" s="2"/>
      <c r="P19" s="2"/>
      <c r="Q19" s="2"/>
      <c r="R19" s="2"/>
      <c r="S19" s="2"/>
      <c r="T19" s="2"/>
      <c r="U19" s="2"/>
      <c r="V19" s="2"/>
      <c r="W19" s="2"/>
      <c r="X19" s="2"/>
      <c r="Y19" s="2"/>
      <c r="Z19" s="2"/>
      <c r="AA19" s="2"/>
      <c r="AB19" s="8" t="s">
        <v>56</v>
      </c>
      <c r="AC19" s="2"/>
      <c r="AD19" s="2"/>
      <c r="AE19" s="2"/>
      <c r="AF19" s="2"/>
      <c r="AG19" s="2"/>
    </row>
    <row r="20" spans="1:33">
      <c r="A20" s="2"/>
      <c r="B20" s="2"/>
      <c r="C20" s="2"/>
      <c r="D20" s="2"/>
      <c r="E20" s="2"/>
      <c r="F20" s="2"/>
      <c r="G20" s="2"/>
      <c r="H20" s="2"/>
      <c r="I20" s="2"/>
      <c r="J20" s="2"/>
      <c r="K20" s="2" t="s">
        <v>569</v>
      </c>
      <c r="L20" s="6"/>
      <c r="M20" s="6"/>
      <c r="N20" s="6"/>
      <c r="O20" s="2"/>
      <c r="P20" s="2"/>
      <c r="Q20" s="2"/>
      <c r="R20" s="2"/>
      <c r="S20" s="2"/>
      <c r="T20" s="2"/>
      <c r="U20" s="2"/>
      <c r="V20" s="2"/>
      <c r="W20" s="2"/>
      <c r="X20" s="2"/>
      <c r="Y20" s="2"/>
      <c r="Z20" s="2"/>
      <c r="AA20" s="2"/>
      <c r="AB20" s="2"/>
      <c r="AC20" s="2"/>
      <c r="AD20" s="2"/>
      <c r="AE20" s="2"/>
      <c r="AF20" s="2"/>
      <c r="AG20" s="2"/>
    </row>
    <row r="21" spans="1:33">
      <c r="A21" s="2"/>
      <c r="B21" s="2"/>
      <c r="C21" s="2"/>
      <c r="D21" s="2"/>
      <c r="E21" s="2"/>
      <c r="F21" s="2"/>
      <c r="G21" s="2"/>
      <c r="H21" s="2"/>
      <c r="I21" s="2"/>
      <c r="J21" s="2"/>
      <c r="K21" s="2" t="s">
        <v>570</v>
      </c>
      <c r="L21" s="6"/>
      <c r="M21" s="6"/>
      <c r="N21" s="6"/>
      <c r="O21" s="2"/>
      <c r="P21" s="2"/>
      <c r="Q21" s="2"/>
      <c r="R21" s="2"/>
      <c r="S21" s="2"/>
      <c r="T21" s="2"/>
      <c r="U21" s="2"/>
      <c r="V21" s="2"/>
      <c r="W21" s="2"/>
      <c r="X21" s="2"/>
      <c r="Y21" s="2"/>
      <c r="Z21" s="2"/>
      <c r="AA21" s="2"/>
      <c r="AB21" s="2" t="s">
        <v>293</v>
      </c>
      <c r="AC21" s="2"/>
      <c r="AD21" s="2"/>
      <c r="AE21" s="2"/>
      <c r="AF21" s="2"/>
      <c r="AG21" s="2"/>
    </row>
    <row r="22" spans="1:33">
      <c r="A22" s="2"/>
      <c r="B22" s="2"/>
      <c r="C22" s="2"/>
      <c r="D22" s="2"/>
      <c r="E22" s="2"/>
      <c r="F22" s="2"/>
      <c r="G22" s="2"/>
      <c r="H22" s="2"/>
      <c r="I22" s="2"/>
      <c r="J22" s="2"/>
      <c r="K22" s="2"/>
      <c r="L22" s="6"/>
      <c r="M22" s="6"/>
      <c r="N22" s="6"/>
      <c r="O22" s="2"/>
      <c r="P22" s="2"/>
      <c r="Q22" s="2"/>
      <c r="R22" s="2"/>
      <c r="S22" s="2"/>
      <c r="T22" s="2"/>
      <c r="U22" s="2"/>
      <c r="V22" s="2"/>
      <c r="W22" s="2"/>
      <c r="X22" s="2"/>
      <c r="Y22" s="2"/>
      <c r="Z22" s="2"/>
      <c r="AA22" s="2"/>
      <c r="AB22" s="2" t="s">
        <v>372</v>
      </c>
      <c r="AC22" s="2"/>
      <c r="AD22" s="2"/>
      <c r="AE22" s="2"/>
      <c r="AF22" s="2"/>
      <c r="AG22" s="2"/>
    </row>
    <row r="23" spans="1:33">
      <c r="A23" s="2"/>
      <c r="B23" s="2"/>
      <c r="C23" s="2"/>
      <c r="D23" s="2"/>
      <c r="E23" s="2"/>
      <c r="F23" s="2"/>
      <c r="G23" s="2"/>
      <c r="H23" s="2"/>
      <c r="I23" s="2"/>
      <c r="J23" s="2"/>
      <c r="K23" s="2" t="s">
        <v>571</v>
      </c>
      <c r="L23" s="6"/>
      <c r="M23" s="6"/>
      <c r="N23" s="6"/>
      <c r="O23" s="2"/>
      <c r="P23" s="2"/>
      <c r="Q23" s="2"/>
      <c r="R23" s="2"/>
      <c r="S23" s="2"/>
      <c r="T23" s="2"/>
      <c r="U23" s="2"/>
      <c r="V23" s="2"/>
      <c r="W23" s="2"/>
      <c r="X23" s="2"/>
      <c r="Y23" s="2"/>
      <c r="Z23" s="2"/>
      <c r="AA23" s="2"/>
      <c r="AB23" s="2"/>
      <c r="AC23" s="2"/>
      <c r="AD23" s="2"/>
      <c r="AE23" s="2"/>
      <c r="AF23" s="2"/>
      <c r="AG23" s="2"/>
    </row>
    <row r="24" spans="1:33">
      <c r="A24" s="2"/>
      <c r="B24" s="2"/>
      <c r="C24" s="2"/>
      <c r="D24" s="2"/>
      <c r="E24" s="2"/>
      <c r="F24" s="2"/>
      <c r="G24" s="2"/>
      <c r="H24" s="2"/>
      <c r="I24" s="2"/>
      <c r="J24" s="2"/>
      <c r="K24" s="2" t="s">
        <v>572</v>
      </c>
      <c r="L24" s="6"/>
      <c r="M24" s="6"/>
      <c r="N24" s="6"/>
      <c r="O24" s="2"/>
      <c r="P24" s="2"/>
      <c r="Q24" s="2"/>
      <c r="R24" s="2"/>
      <c r="S24" s="2"/>
      <c r="T24" s="2"/>
      <c r="U24" s="2"/>
      <c r="V24" s="2"/>
      <c r="W24" s="2"/>
      <c r="X24" s="2"/>
      <c r="Y24" s="2"/>
      <c r="Z24" s="2"/>
      <c r="AA24" s="2"/>
      <c r="AB24" s="2"/>
      <c r="AC24" s="2"/>
      <c r="AD24" s="2"/>
      <c r="AE24" s="2"/>
      <c r="AF24" s="2"/>
      <c r="AG24" s="2"/>
    </row>
    <row r="25" spans="1:33">
      <c r="A25" s="2"/>
      <c r="B25" s="2"/>
      <c r="C25" s="2"/>
      <c r="D25" s="2"/>
      <c r="E25" s="2"/>
      <c r="F25" s="2"/>
      <c r="G25" s="2"/>
      <c r="H25" s="2"/>
      <c r="I25" s="2"/>
      <c r="J25" s="2"/>
      <c r="K25" s="2" t="s">
        <v>573</v>
      </c>
      <c r="L25" s="6"/>
      <c r="M25" s="6"/>
      <c r="N25" s="6"/>
      <c r="O25" s="2"/>
      <c r="P25" s="2"/>
      <c r="Q25" s="2"/>
      <c r="R25" s="2"/>
      <c r="S25" s="2"/>
      <c r="T25" s="2"/>
      <c r="U25" s="2"/>
      <c r="V25" s="2"/>
      <c r="W25" s="2"/>
      <c r="X25" s="2"/>
      <c r="Y25" s="2"/>
      <c r="Z25" s="2"/>
      <c r="AA25" s="2"/>
      <c r="AB25" s="2"/>
      <c r="AC25" s="2"/>
      <c r="AD25" s="2"/>
      <c r="AE25" s="2"/>
      <c r="AF25" s="2"/>
      <c r="AG25" s="2"/>
    </row>
    <row r="26" spans="1:33">
      <c r="A26" s="2"/>
      <c r="B26" s="2"/>
      <c r="C26" s="2"/>
      <c r="D26" s="2"/>
      <c r="E26" s="2"/>
      <c r="F26" s="2"/>
      <c r="G26" s="2"/>
      <c r="H26" s="2"/>
      <c r="I26" s="2"/>
      <c r="J26" s="2"/>
      <c r="K26" s="2"/>
      <c r="L26" s="6"/>
      <c r="M26" s="6"/>
      <c r="N26" s="6"/>
      <c r="O26" s="2"/>
      <c r="P26" s="2"/>
      <c r="Q26" s="2"/>
      <c r="R26" s="2"/>
      <c r="S26" s="2"/>
      <c r="T26" s="2"/>
      <c r="U26" s="2"/>
      <c r="V26" s="2"/>
      <c r="W26" s="2"/>
      <c r="X26" s="2"/>
      <c r="Y26" s="2"/>
      <c r="Z26" s="2"/>
      <c r="AA26" s="2"/>
      <c r="AB26" s="2"/>
      <c r="AC26" s="2"/>
      <c r="AD26" s="2"/>
      <c r="AE26" s="2"/>
      <c r="AF26" s="2"/>
      <c r="AG26" s="2"/>
    </row>
    <row r="27" spans="1:33">
      <c r="A27" s="2"/>
      <c r="B27" s="2"/>
      <c r="C27" s="2"/>
      <c r="D27" s="2"/>
      <c r="E27" s="2"/>
      <c r="F27" s="2"/>
      <c r="G27" s="2"/>
      <c r="H27" s="2"/>
      <c r="I27" s="2"/>
      <c r="J27" s="2"/>
      <c r="K27" s="2" t="s">
        <v>441</v>
      </c>
      <c r="L27" s="6"/>
      <c r="M27" s="6"/>
      <c r="N27" s="6"/>
      <c r="O27" s="2"/>
      <c r="P27" s="2"/>
      <c r="Q27" s="2"/>
      <c r="R27" s="2"/>
      <c r="S27" s="2"/>
      <c r="T27" s="2"/>
      <c r="U27" s="2"/>
      <c r="V27" s="2"/>
      <c r="W27" s="2"/>
      <c r="X27" s="2"/>
      <c r="Y27" s="2"/>
      <c r="Z27" s="2"/>
      <c r="AA27" s="2"/>
      <c r="AB27" s="2"/>
      <c r="AC27" s="2"/>
      <c r="AD27" s="2"/>
      <c r="AE27" s="2"/>
      <c r="AF27" s="2"/>
      <c r="AG27" s="2"/>
    </row>
    <row r="28" spans="1:33">
      <c r="A28" s="2"/>
      <c r="B28" s="2"/>
      <c r="C28" s="2"/>
      <c r="D28" s="2"/>
      <c r="E28" s="2"/>
      <c r="F28" s="2"/>
      <c r="G28" s="2"/>
      <c r="H28" s="2"/>
      <c r="I28" s="2"/>
      <c r="J28" s="2"/>
      <c r="K28" s="2" t="s">
        <v>442</v>
      </c>
      <c r="L28" s="6"/>
      <c r="M28" s="6"/>
      <c r="N28" s="6"/>
      <c r="O28" s="2"/>
      <c r="P28" s="2"/>
      <c r="Q28" s="2"/>
      <c r="R28" s="2"/>
      <c r="S28" s="2"/>
      <c r="T28" s="2"/>
      <c r="U28" s="2"/>
      <c r="V28" s="2"/>
      <c r="W28" s="2"/>
      <c r="X28" s="2"/>
      <c r="Y28" s="2"/>
      <c r="Z28" s="2"/>
      <c r="AA28" s="2"/>
      <c r="AB28" s="2"/>
      <c r="AC28" s="2"/>
      <c r="AD28" s="2"/>
      <c r="AE28" s="2"/>
      <c r="AF28" s="2"/>
      <c r="AG28" s="2"/>
    </row>
    <row r="29" spans="1:33">
      <c r="A29" s="2"/>
      <c r="B29" s="2"/>
      <c r="C29" s="2"/>
      <c r="D29" s="2"/>
      <c r="E29" s="2"/>
      <c r="F29" s="2"/>
      <c r="G29" s="2"/>
      <c r="H29" s="2"/>
      <c r="I29" s="2"/>
      <c r="J29" s="2"/>
      <c r="K29" s="2" t="s">
        <v>349</v>
      </c>
      <c r="L29" s="6"/>
      <c r="M29" s="6"/>
      <c r="N29" s="6"/>
      <c r="O29" s="2"/>
      <c r="P29" s="2"/>
      <c r="Q29" s="2"/>
      <c r="R29" s="2"/>
      <c r="S29" s="2"/>
      <c r="T29" s="2"/>
      <c r="U29" s="2"/>
      <c r="V29" s="2"/>
      <c r="W29" s="2"/>
      <c r="X29" s="2"/>
      <c r="Y29" s="2"/>
      <c r="Z29" s="2"/>
      <c r="AA29" s="2"/>
      <c r="AB29" s="2"/>
      <c r="AC29" s="2"/>
      <c r="AD29" s="2"/>
      <c r="AE29" s="2"/>
      <c r="AF29" s="2"/>
      <c r="AG29" s="2"/>
    </row>
    <row r="30" spans="1:33">
      <c r="A30" s="2"/>
      <c r="B30" s="2"/>
      <c r="C30" s="2"/>
      <c r="D30" s="2"/>
      <c r="E30" s="2"/>
      <c r="F30" s="2"/>
      <c r="G30" s="2"/>
      <c r="H30" s="2"/>
      <c r="I30" s="2"/>
      <c r="J30" s="2"/>
      <c r="K30" s="2"/>
      <c r="L30" s="6"/>
      <c r="M30" s="6"/>
      <c r="N30" s="6"/>
      <c r="O30" s="2"/>
      <c r="P30" s="2"/>
      <c r="Q30" s="2"/>
      <c r="R30" s="2"/>
      <c r="S30" s="2"/>
      <c r="T30" s="2"/>
      <c r="U30" s="2"/>
      <c r="V30" s="2"/>
      <c r="W30" s="2"/>
      <c r="X30" s="2"/>
      <c r="Y30" s="2"/>
      <c r="Z30" s="2"/>
      <c r="AA30" s="2"/>
      <c r="AB30" s="2"/>
      <c r="AC30" s="2"/>
      <c r="AD30" s="2"/>
      <c r="AE30" s="2"/>
      <c r="AF30" s="2"/>
      <c r="AG30" s="2"/>
    </row>
    <row r="31" spans="1:33">
      <c r="A31" s="2"/>
      <c r="B31" s="2"/>
      <c r="C31" s="2"/>
      <c r="D31" s="2"/>
      <c r="E31" s="2"/>
      <c r="F31" s="2"/>
      <c r="G31" s="2"/>
      <c r="H31" s="2"/>
      <c r="I31" s="2"/>
      <c r="J31" s="2"/>
      <c r="K31" s="2" t="s">
        <v>443</v>
      </c>
      <c r="L31" s="6"/>
      <c r="M31" s="6"/>
      <c r="N31" s="6"/>
      <c r="O31" s="2"/>
      <c r="P31" s="2"/>
      <c r="Q31" s="2"/>
      <c r="R31" s="2"/>
      <c r="S31" s="2"/>
      <c r="T31" s="2"/>
      <c r="U31" s="2"/>
      <c r="V31" s="2"/>
      <c r="W31" s="2"/>
      <c r="X31" s="2"/>
      <c r="Y31" s="2"/>
      <c r="Z31" s="2"/>
      <c r="AA31" s="2"/>
      <c r="AB31" s="2"/>
      <c r="AC31" s="2"/>
      <c r="AD31" s="2"/>
      <c r="AE31" s="2"/>
      <c r="AF31" s="2"/>
      <c r="AG31" s="2"/>
    </row>
    <row r="32" spans="1:33">
      <c r="A32" s="2"/>
      <c r="B32" s="2"/>
      <c r="C32" s="2"/>
      <c r="D32" s="2"/>
      <c r="E32" s="2"/>
      <c r="F32" s="2"/>
      <c r="G32" s="2"/>
      <c r="H32" s="2"/>
      <c r="I32" s="2"/>
      <c r="J32" s="2"/>
      <c r="K32" s="2" t="s">
        <v>83</v>
      </c>
      <c r="L32" s="6"/>
      <c r="M32" s="6"/>
      <c r="N32" s="6"/>
      <c r="O32" s="2"/>
      <c r="P32" s="2"/>
      <c r="Q32" s="2"/>
      <c r="R32" s="2"/>
      <c r="S32" s="2"/>
      <c r="T32" s="2"/>
      <c r="U32" s="2"/>
      <c r="V32" s="2"/>
      <c r="W32" s="2"/>
      <c r="X32" s="2"/>
      <c r="Y32" s="2"/>
      <c r="Z32" s="2"/>
      <c r="AA32" s="2"/>
      <c r="AB32" s="2"/>
      <c r="AC32" s="2"/>
      <c r="AD32" s="2"/>
      <c r="AE32" s="2"/>
      <c r="AF32" s="2"/>
      <c r="AG32" s="2"/>
    </row>
    <row r="33" spans="1: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c r="A39" s="2"/>
      <c r="B39" s="2"/>
      <c r="C39" s="2"/>
      <c r="D39" s="2"/>
      <c r="E39" s="2"/>
      <c r="F39" s="2"/>
      <c r="G39" s="2"/>
      <c r="H39" s="2"/>
      <c r="I39" s="2"/>
      <c r="J39" s="2"/>
      <c r="K39" s="2"/>
      <c r="L39" s="2"/>
      <c r="M39" s="2"/>
      <c r="N39" s="2"/>
      <c r="O39" s="2"/>
      <c r="Q39" s="2"/>
      <c r="R39" s="2"/>
      <c r="S39" s="2"/>
      <c r="T39" s="2"/>
      <c r="U39" s="2"/>
      <c r="V39" s="2"/>
      <c r="W39" s="2"/>
      <c r="X39" s="2"/>
      <c r="Y39" s="2"/>
      <c r="Z39" s="2"/>
      <c r="AA39" s="2"/>
      <c r="AB39" s="2"/>
      <c r="AC39" s="2"/>
      <c r="AD39" s="2"/>
      <c r="AE39" s="2"/>
      <c r="AF39" s="2"/>
      <c r="AG39" s="2"/>
    </row>
    <row r="40" spans="1:33">
      <c r="AC40" s="2"/>
    </row>
  </sheetData>
  <sheetProtection sheet="1" objects="1" scenarios="1"/>
  <phoneticPr fontId="3"/>
  <pageMargins left="0.70866141732283472" right="0.70866141732283472" top="0.74803149606299213" bottom="0.74803149606299213" header="0.31496062992125984" footer="0.31496062992125984"/>
  <pageSetup paperSize="8" scale="24" fitToWidth="4"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C46"/>
  <sheetViews>
    <sheetView view="pageBreakPreview" zoomScale="85"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399" t="s">
        <v>461</v>
      </c>
    </row>
    <row r="2" spans="1:3" ht="9.9499999999999993" customHeight="1">
      <c r="A2" s="399"/>
    </row>
    <row r="3" spans="1:3" ht="25.5">
      <c r="A3" s="400" t="s">
        <v>399</v>
      </c>
    </row>
    <row r="4" spans="1:3" ht="9.9499999999999993" customHeight="1"/>
    <row r="5" spans="1:3" ht="19.5">
      <c r="A5" s="401" t="s">
        <v>381</v>
      </c>
      <c r="B5" s="410"/>
    </row>
    <row r="6" spans="1:3">
      <c r="A6" s="402" t="s">
        <v>463</v>
      </c>
      <c r="B6" s="410"/>
    </row>
    <row r="7" spans="1:3" ht="9.9499999999999993" customHeight="1"/>
    <row r="8" spans="1:3" ht="20.100000000000001" customHeight="1"/>
    <row r="9" spans="1:3" s="398" customFormat="1" ht="20.100000000000001" customHeight="1">
      <c r="A9" s="403" t="s">
        <v>321</v>
      </c>
      <c r="B9" s="403" t="s">
        <v>238</v>
      </c>
      <c r="C9" s="403" t="s">
        <v>464</v>
      </c>
    </row>
    <row r="10" spans="1:3">
      <c r="A10" s="404" t="s">
        <v>245</v>
      </c>
      <c r="B10" s="411" t="s">
        <v>421</v>
      </c>
      <c r="C10" s="403" t="s">
        <v>471</v>
      </c>
    </row>
    <row r="11" spans="1:3" ht="285" customHeight="1">
      <c r="A11" s="405" t="s">
        <v>433</v>
      </c>
      <c r="B11" s="411"/>
      <c r="C11" s="403"/>
    </row>
    <row r="12" spans="1:3">
      <c r="A12" s="404" t="s">
        <v>465</v>
      </c>
      <c r="B12" s="411" t="s">
        <v>421</v>
      </c>
      <c r="C12" s="403" t="s">
        <v>449</v>
      </c>
    </row>
    <row r="13" spans="1:3" ht="285" customHeight="1">
      <c r="A13" s="405" t="s">
        <v>466</v>
      </c>
      <c r="B13" s="411"/>
      <c r="C13" s="403"/>
    </row>
    <row r="14" spans="1:3" ht="19.5">
      <c r="A14" s="406" t="s">
        <v>189</v>
      </c>
      <c r="B14" s="408" t="s">
        <v>469</v>
      </c>
    </row>
    <row r="15" spans="1:3" ht="19.5">
      <c r="A15" s="406" t="s">
        <v>467</v>
      </c>
      <c r="B15" s="408" t="s">
        <v>237</v>
      </c>
    </row>
    <row r="16" spans="1:3">
      <c r="A16" s="399" t="s">
        <v>198</v>
      </c>
    </row>
    <row r="17" spans="1:3" ht="9.9499999999999993" customHeight="1">
      <c r="A17" s="399"/>
    </row>
    <row r="18" spans="1:3" ht="25.5">
      <c r="A18" s="400" t="s">
        <v>506</v>
      </c>
    </row>
    <row r="19" spans="1:3" ht="9.9499999999999993" customHeight="1"/>
    <row r="20" spans="1:3" ht="19.5">
      <c r="A20" s="401" t="s">
        <v>381</v>
      </c>
      <c r="B20" s="410"/>
      <c r="C20" s="408"/>
    </row>
    <row r="21" spans="1:3" ht="19.5">
      <c r="A21" s="402" t="s">
        <v>463</v>
      </c>
      <c r="B21" s="410"/>
      <c r="C21" s="408"/>
    </row>
    <row r="22" spans="1:3" ht="9.9499999999999993" customHeight="1">
      <c r="A22" s="408"/>
      <c r="B22" s="408"/>
      <c r="C22" s="408"/>
    </row>
    <row r="23" spans="1:3" ht="20.100000000000001" customHeight="1">
      <c r="A23" s="407" t="s">
        <v>235</v>
      </c>
      <c r="B23" s="412" t="s">
        <v>470</v>
      </c>
      <c r="C23" s="413"/>
    </row>
    <row r="24" spans="1:3" s="398" customFormat="1" ht="20.100000000000001" customHeight="1">
      <c r="A24" s="409" t="s">
        <v>321</v>
      </c>
      <c r="B24" s="409" t="s">
        <v>238</v>
      </c>
      <c r="C24" s="409" t="s">
        <v>464</v>
      </c>
    </row>
    <row r="25" spans="1:3">
      <c r="A25" s="404" t="s">
        <v>245</v>
      </c>
      <c r="B25" s="411" t="s">
        <v>421</v>
      </c>
      <c r="C25" s="403" t="s">
        <v>471</v>
      </c>
    </row>
    <row r="26" spans="1:3" ht="285" customHeight="1">
      <c r="A26" s="405" t="s">
        <v>468</v>
      </c>
      <c r="B26" s="411"/>
      <c r="C26" s="403"/>
    </row>
    <row r="27" spans="1:3">
      <c r="A27" s="404" t="s">
        <v>465</v>
      </c>
      <c r="B27" s="411" t="s">
        <v>421</v>
      </c>
      <c r="C27" s="403" t="s">
        <v>449</v>
      </c>
    </row>
    <row r="28" spans="1:3" ht="285" customHeight="1">
      <c r="A28" s="405" t="s">
        <v>374</v>
      </c>
      <c r="B28" s="411"/>
      <c r="C28" s="403"/>
    </row>
    <row r="29" spans="1:3" ht="19.5">
      <c r="A29" s="406" t="s">
        <v>189</v>
      </c>
      <c r="B29" s="408" t="s">
        <v>469</v>
      </c>
    </row>
    <row r="30" spans="1:3" ht="19.5">
      <c r="A30" s="406" t="s">
        <v>467</v>
      </c>
      <c r="B30" s="408" t="s">
        <v>237</v>
      </c>
    </row>
    <row r="31" spans="1:3">
      <c r="A31" s="399" t="s">
        <v>75</v>
      </c>
    </row>
    <row r="32" spans="1:3" ht="9.9499999999999993" customHeight="1">
      <c r="A32" s="399"/>
    </row>
    <row r="33" spans="1:3" ht="25.5">
      <c r="A33" s="400" t="s">
        <v>486</v>
      </c>
    </row>
    <row r="34" spans="1:3" ht="9.9499999999999993" customHeight="1"/>
    <row r="35" spans="1:3" ht="19.5">
      <c r="A35" s="401" t="s">
        <v>381</v>
      </c>
      <c r="B35" s="410"/>
      <c r="C35" s="408"/>
    </row>
    <row r="36" spans="1:3" ht="19.5">
      <c r="A36" s="402" t="s">
        <v>463</v>
      </c>
      <c r="B36" s="410"/>
      <c r="C36" s="408"/>
    </row>
    <row r="37" spans="1:3" ht="9.9499999999999993" customHeight="1">
      <c r="A37" s="408"/>
      <c r="B37" s="408"/>
      <c r="C37" s="408"/>
    </row>
    <row r="38" spans="1:3" ht="20.100000000000001" customHeight="1">
      <c r="A38" s="408"/>
      <c r="B38" s="408"/>
      <c r="C38" s="408"/>
    </row>
    <row r="39" spans="1:3" s="398" customFormat="1" ht="20.100000000000001" customHeight="1">
      <c r="A39" s="403" t="s">
        <v>321</v>
      </c>
      <c r="B39" s="403" t="s">
        <v>238</v>
      </c>
      <c r="C39" s="403" t="s">
        <v>464</v>
      </c>
    </row>
    <row r="40" spans="1:3">
      <c r="A40" s="404" t="s">
        <v>245</v>
      </c>
      <c r="B40" s="411" t="s">
        <v>421</v>
      </c>
      <c r="C40" s="403" t="s">
        <v>471</v>
      </c>
    </row>
    <row r="41" spans="1:3" ht="279.95" customHeight="1">
      <c r="A41" s="405" t="s">
        <v>379</v>
      </c>
      <c r="B41" s="411"/>
      <c r="C41" s="403"/>
    </row>
    <row r="42" spans="1:3">
      <c r="A42" s="404" t="s">
        <v>465</v>
      </c>
      <c r="B42" s="411" t="s">
        <v>421</v>
      </c>
      <c r="C42" s="403" t="s">
        <v>449</v>
      </c>
    </row>
    <row r="43" spans="1:3" ht="279.95" customHeight="1">
      <c r="A43" s="405" t="s">
        <v>138</v>
      </c>
      <c r="B43" s="411"/>
      <c r="C43" s="403"/>
    </row>
    <row r="44" spans="1:3" ht="19.5">
      <c r="A44" s="408"/>
      <c r="B44" s="408"/>
      <c r="C44" s="408"/>
    </row>
    <row r="45" spans="1:3" ht="19.5">
      <c r="A45" s="406" t="s">
        <v>189</v>
      </c>
      <c r="B45" s="408" t="s">
        <v>469</v>
      </c>
      <c r="C45" s="408"/>
    </row>
    <row r="46" spans="1:3" ht="19.5">
      <c r="A46" s="406" t="s">
        <v>467</v>
      </c>
      <c r="B46" s="408" t="s">
        <v>237</v>
      </c>
      <c r="C46" s="408"/>
    </row>
  </sheetData>
  <mergeCells count="13">
    <mergeCell ref="B23:C23"/>
    <mergeCell ref="B10:B11"/>
    <mergeCell ref="C10:C11"/>
    <mergeCell ref="B12:B13"/>
    <mergeCell ref="C12:C13"/>
    <mergeCell ref="B25:B26"/>
    <mergeCell ref="C25:C26"/>
    <mergeCell ref="B27:B28"/>
    <mergeCell ref="C27:C28"/>
    <mergeCell ref="B40:B41"/>
    <mergeCell ref="C40:C41"/>
    <mergeCell ref="B42:B43"/>
    <mergeCell ref="C42:C43"/>
  </mergeCells>
  <phoneticPr fontId="3"/>
  <pageMargins left="0.50314960629921257" right="0.30629921259842519" top="0.39370078740157477" bottom="0.19685039370078738"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D17"/>
  <sheetViews>
    <sheetView view="pageBreakPreview" zoomScale="85" zoomScaleSheetLayoutView="85" workbookViewId="0">
      <selection activeCell="S10" sqref="S10:S14"/>
    </sheetView>
  </sheetViews>
  <sheetFormatPr defaultColWidth="9" defaultRowHeight="12"/>
  <cols>
    <col min="1" max="1" width="58.125" style="414" customWidth="1"/>
    <col min="2" max="2" width="28.875" style="414" customWidth="1"/>
    <col min="3" max="16384" width="9" style="414"/>
  </cols>
  <sheetData>
    <row r="1" spans="1:2" ht="15" customHeight="1">
      <c r="A1" s="416" t="s">
        <v>359</v>
      </c>
      <c r="B1" s="425" t="s">
        <v>396</v>
      </c>
    </row>
    <row r="2" spans="1:2" ht="15" customHeight="1">
      <c r="A2" s="417" t="s">
        <v>133</v>
      </c>
      <c r="B2" s="417"/>
    </row>
    <row r="3" spans="1:2" ht="15" customHeight="1">
      <c r="A3" s="417"/>
      <c r="B3" s="417"/>
    </row>
    <row r="4" spans="1:2" ht="15" customHeight="1">
      <c r="A4" s="418"/>
      <c r="B4" s="426" t="s">
        <v>427</v>
      </c>
    </row>
    <row r="5" spans="1:2" ht="15" customHeight="1">
      <c r="A5" s="418"/>
      <c r="B5" s="427" t="s">
        <v>278</v>
      </c>
    </row>
    <row r="6" spans="1:2" ht="15" customHeight="1">
      <c r="A6" s="418"/>
      <c r="B6" s="427" t="s">
        <v>431</v>
      </c>
    </row>
    <row r="7" spans="1:2" ht="15" customHeight="1">
      <c r="A7" s="418"/>
      <c r="B7" s="427" t="s">
        <v>354</v>
      </c>
    </row>
    <row r="8" spans="1:2" ht="15" customHeight="1">
      <c r="A8" s="418"/>
      <c r="B8" s="418"/>
    </row>
    <row r="9" spans="1:2" s="415" customFormat="1" ht="30" customHeight="1">
      <c r="A9" s="419" t="s">
        <v>430</v>
      </c>
      <c r="B9" s="428"/>
    </row>
    <row r="10" spans="1:2" ht="99.75" customHeight="1">
      <c r="A10" s="420" t="s">
        <v>429</v>
      </c>
      <c r="B10" s="429"/>
    </row>
    <row r="11" spans="1:2" ht="120" customHeight="1">
      <c r="A11" s="421"/>
      <c r="B11" s="430"/>
    </row>
    <row r="12" spans="1:2" ht="374.25" customHeight="1">
      <c r="A12" s="422"/>
      <c r="B12" s="431"/>
    </row>
    <row r="13" spans="1:2" ht="51.75" customHeight="1">
      <c r="A13" s="423" t="s">
        <v>76</v>
      </c>
      <c r="B13" s="423"/>
    </row>
    <row r="14" spans="1:2">
      <c r="A14" s="424"/>
      <c r="B14" s="424"/>
    </row>
    <row r="15" spans="1:2">
      <c r="A15" s="424"/>
      <c r="B15" s="424"/>
    </row>
    <row r="16" spans="1:2">
      <c r="A16" s="424"/>
      <c r="B16" s="424"/>
    </row>
    <row r="17" spans="4:4">
      <c r="D17" s="432"/>
    </row>
  </sheetData>
  <mergeCells count="4">
    <mergeCell ref="A2:B2"/>
    <mergeCell ref="A9:B9"/>
    <mergeCell ref="A13:B13"/>
    <mergeCell ref="A10:B12"/>
  </mergeCells>
  <phoneticPr fontId="3"/>
  <pageMargins left="0.78740157480314965" right="0.78740157480314965" top="0.78740157480314965" bottom="0.78740157480314965" header="0.51181102362204722" footer="0.51181102362204722"/>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D70"/>
  <sheetViews>
    <sheetView view="pageBreakPreview" zoomScale="70" zoomScaleNormal="70" zoomScaleSheetLayoutView="70" workbookViewId="0">
      <selection activeCell="C67" sqref="C67"/>
    </sheetView>
  </sheetViews>
  <sheetFormatPr defaultColWidth="9" defaultRowHeight="18.75"/>
  <cols>
    <col min="1" max="1" width="9" style="9"/>
    <col min="2" max="2" width="50.625" style="10" customWidth="1"/>
    <col min="3" max="3" width="180.625" style="11" customWidth="1"/>
    <col min="4" max="4" width="10.625" style="12" customWidth="1"/>
    <col min="5" max="16384" width="9" style="12"/>
  </cols>
  <sheetData>
    <row r="1" spans="1:4" s="9" customFormat="1" ht="25.5">
      <c r="A1" s="14"/>
      <c r="B1" s="16" t="s">
        <v>376</v>
      </c>
      <c r="C1" s="29"/>
    </row>
    <row r="2" spans="1:4" s="13" customFormat="1" ht="24">
      <c r="A2" s="15"/>
      <c r="B2" s="17" t="s">
        <v>377</v>
      </c>
      <c r="C2" s="30" t="s">
        <v>283</v>
      </c>
      <c r="D2" s="36" t="s">
        <v>281</v>
      </c>
    </row>
    <row r="3" spans="1:4" s="13" customFormat="1" ht="72">
      <c r="A3" s="15"/>
      <c r="B3" s="18" t="s">
        <v>181</v>
      </c>
      <c r="C3" s="31" t="s">
        <v>538</v>
      </c>
      <c r="D3" s="37" t="s">
        <v>302</v>
      </c>
    </row>
    <row r="4" spans="1:4" s="13" customFormat="1" ht="24">
      <c r="A4" s="15"/>
      <c r="B4" s="19"/>
      <c r="C4" s="32" t="s">
        <v>342</v>
      </c>
      <c r="D4" s="38" t="s">
        <v>105</v>
      </c>
    </row>
    <row r="5" spans="1:4" s="13" customFormat="1" ht="24">
      <c r="A5" s="15"/>
      <c r="B5" s="20"/>
      <c r="C5" s="32" t="s">
        <v>21</v>
      </c>
      <c r="D5" s="38" t="s">
        <v>105</v>
      </c>
    </row>
    <row r="6" spans="1:4" s="13" customFormat="1" ht="24">
      <c r="A6" s="15"/>
      <c r="B6" s="19" t="s">
        <v>462</v>
      </c>
      <c r="C6" s="32" t="s">
        <v>434</v>
      </c>
      <c r="D6" s="38" t="s">
        <v>105</v>
      </c>
    </row>
    <row r="7" spans="1:4" s="13" customFormat="1" ht="24">
      <c r="A7" s="15"/>
      <c r="B7" s="20"/>
      <c r="C7" s="32" t="s">
        <v>21</v>
      </c>
      <c r="D7" s="38" t="s">
        <v>105</v>
      </c>
    </row>
    <row r="8" spans="1:4" s="13" customFormat="1" ht="24">
      <c r="A8" s="15"/>
      <c r="B8" s="21" t="s">
        <v>387</v>
      </c>
      <c r="C8" s="31" t="s">
        <v>541</v>
      </c>
      <c r="D8" s="38" t="s">
        <v>105</v>
      </c>
    </row>
    <row r="9" spans="1:4" s="13" customFormat="1" ht="24">
      <c r="A9" s="15"/>
      <c r="B9" s="20"/>
      <c r="C9" s="32" t="s">
        <v>509</v>
      </c>
      <c r="D9" s="38" t="s">
        <v>105</v>
      </c>
    </row>
    <row r="10" spans="1:4" s="13" customFormat="1" ht="48">
      <c r="A10" s="15"/>
      <c r="B10" s="20" t="s">
        <v>583</v>
      </c>
      <c r="C10" s="32" t="s">
        <v>386</v>
      </c>
      <c r="D10" s="38" t="s">
        <v>190</v>
      </c>
    </row>
    <row r="11" spans="1:4" s="13" customFormat="1" ht="24">
      <c r="A11" s="15"/>
      <c r="B11" s="21" t="s">
        <v>91</v>
      </c>
      <c r="C11" s="31" t="s">
        <v>511</v>
      </c>
      <c r="D11" s="38" t="s">
        <v>105</v>
      </c>
    </row>
    <row r="12" spans="1:4" s="13" customFormat="1" ht="24">
      <c r="A12" s="15"/>
      <c r="B12" s="19"/>
      <c r="C12" s="31" t="s">
        <v>513</v>
      </c>
      <c r="D12" s="38" t="s">
        <v>105</v>
      </c>
    </row>
    <row r="13" spans="1:4" s="13" customFormat="1" ht="24">
      <c r="A13" s="15"/>
      <c r="B13" s="19"/>
      <c r="C13" s="31" t="s">
        <v>514</v>
      </c>
      <c r="D13" s="38" t="s">
        <v>105</v>
      </c>
    </row>
    <row r="14" spans="1:4" s="13" customFormat="1" ht="24">
      <c r="A14" s="15"/>
      <c r="B14" s="20"/>
      <c r="C14" s="32" t="s">
        <v>509</v>
      </c>
      <c r="D14" s="38" t="s">
        <v>105</v>
      </c>
    </row>
    <row r="15" spans="1:4" s="13" customFormat="1" ht="72">
      <c r="A15" s="15"/>
      <c r="B15" s="21" t="s">
        <v>584</v>
      </c>
      <c r="C15" s="31" t="s">
        <v>446</v>
      </c>
      <c r="D15" s="38" t="s">
        <v>105</v>
      </c>
    </row>
    <row r="16" spans="1:4" s="13" customFormat="1" ht="24">
      <c r="A16" s="15"/>
      <c r="B16" s="19"/>
      <c r="C16" s="32" t="s">
        <v>191</v>
      </c>
      <c r="D16" s="38" t="s">
        <v>105</v>
      </c>
    </row>
    <row r="17" spans="1:4" s="13" customFormat="1" ht="24">
      <c r="A17" s="15"/>
      <c r="B17" s="20"/>
      <c r="C17" s="32" t="s">
        <v>509</v>
      </c>
      <c r="D17" s="38" t="s">
        <v>105</v>
      </c>
    </row>
    <row r="18" spans="1:4" s="13" customFormat="1" ht="24">
      <c r="A18" s="15"/>
      <c r="B18" s="22" t="s">
        <v>585</v>
      </c>
      <c r="C18" s="33" t="s">
        <v>165</v>
      </c>
      <c r="D18" s="39"/>
    </row>
    <row r="19" spans="1:4" s="13" customFormat="1" ht="24">
      <c r="A19" s="15"/>
      <c r="B19" s="23"/>
      <c r="C19" s="32" t="s">
        <v>509</v>
      </c>
      <c r="D19" s="38" t="s">
        <v>105</v>
      </c>
    </row>
    <row r="20" spans="1:4" s="13" customFormat="1" ht="24">
      <c r="A20" s="15"/>
      <c r="B20" s="23"/>
      <c r="C20" s="33" t="s">
        <v>337</v>
      </c>
      <c r="D20" s="39"/>
    </row>
    <row r="21" spans="1:4" s="13" customFormat="1" ht="24">
      <c r="A21" s="15"/>
      <c r="B21" s="23"/>
      <c r="C21" s="31" t="s">
        <v>500</v>
      </c>
      <c r="D21" s="38" t="s">
        <v>105</v>
      </c>
    </row>
    <row r="22" spans="1:4" s="13" customFormat="1" ht="24">
      <c r="A22" s="15"/>
      <c r="B22" s="23"/>
      <c r="C22" s="31" t="s">
        <v>39</v>
      </c>
      <c r="D22" s="38" t="s">
        <v>105</v>
      </c>
    </row>
    <row r="23" spans="1:4" s="13" customFormat="1" ht="24">
      <c r="A23" s="15"/>
      <c r="B23" s="23"/>
      <c r="C23" s="31" t="s">
        <v>388</v>
      </c>
      <c r="D23" s="38" t="s">
        <v>105</v>
      </c>
    </row>
    <row r="24" spans="1:4" s="13" customFormat="1" ht="24">
      <c r="A24" s="15"/>
      <c r="B24" s="23"/>
      <c r="C24" s="31" t="s">
        <v>515</v>
      </c>
      <c r="D24" s="38" t="s">
        <v>105</v>
      </c>
    </row>
    <row r="25" spans="1:4" s="13" customFormat="1" ht="24">
      <c r="A25" s="15"/>
      <c r="B25" s="23"/>
      <c r="C25" s="33" t="s">
        <v>41</v>
      </c>
      <c r="D25" s="39"/>
    </row>
    <row r="26" spans="1:4" s="13" customFormat="1" ht="24">
      <c r="A26" s="15"/>
      <c r="B26" s="23"/>
      <c r="C26" s="31" t="s">
        <v>380</v>
      </c>
      <c r="D26" s="38" t="s">
        <v>105</v>
      </c>
    </row>
    <row r="27" spans="1:4" s="13" customFormat="1" ht="24">
      <c r="A27" s="15"/>
      <c r="B27" s="23"/>
      <c r="C27" s="31" t="s">
        <v>390</v>
      </c>
      <c r="D27" s="38" t="s">
        <v>105</v>
      </c>
    </row>
    <row r="28" spans="1:4" s="13" customFormat="1" ht="24">
      <c r="A28" s="15"/>
      <c r="B28" s="23"/>
      <c r="C28" s="31" t="s">
        <v>222</v>
      </c>
      <c r="D28" s="38" t="s">
        <v>105</v>
      </c>
    </row>
    <row r="29" spans="1:4" s="13" customFormat="1" ht="24">
      <c r="A29" s="15"/>
      <c r="B29" s="23"/>
      <c r="C29" s="33" t="s">
        <v>435</v>
      </c>
      <c r="D29" s="39"/>
    </row>
    <row r="30" spans="1:4" s="13" customFormat="1" ht="48">
      <c r="A30" s="15"/>
      <c r="B30" s="23"/>
      <c r="C30" s="31" t="s">
        <v>183</v>
      </c>
      <c r="D30" s="38" t="s">
        <v>105</v>
      </c>
    </row>
    <row r="31" spans="1:4" s="13" customFormat="1" ht="24">
      <c r="A31" s="15"/>
      <c r="B31" s="23"/>
      <c r="C31" s="31" t="s">
        <v>390</v>
      </c>
      <c r="D31" s="38" t="s">
        <v>105</v>
      </c>
    </row>
    <row r="32" spans="1:4" s="13" customFormat="1" ht="24">
      <c r="A32" s="15"/>
      <c r="B32" s="23"/>
      <c r="C32" s="31" t="s">
        <v>222</v>
      </c>
      <c r="D32" s="38" t="s">
        <v>105</v>
      </c>
    </row>
    <row r="33" spans="1:4" s="13" customFormat="1" ht="24">
      <c r="A33" s="15"/>
      <c r="B33" s="23"/>
      <c r="C33" s="33" t="s">
        <v>140</v>
      </c>
      <c r="D33" s="39"/>
    </row>
    <row r="34" spans="1:4" s="13" customFormat="1" ht="24">
      <c r="A34" s="15"/>
      <c r="B34" s="23"/>
      <c r="C34" s="31" t="s">
        <v>391</v>
      </c>
      <c r="D34" s="38" t="s">
        <v>105</v>
      </c>
    </row>
    <row r="35" spans="1:4" s="13" customFormat="1" ht="24">
      <c r="A35" s="15"/>
      <c r="B35" s="23"/>
      <c r="C35" s="33" t="s">
        <v>383</v>
      </c>
      <c r="D35" s="39"/>
    </row>
    <row r="36" spans="1:4" s="13" customFormat="1" ht="24">
      <c r="A36" s="15"/>
      <c r="B36" s="23"/>
      <c r="C36" s="31" t="s">
        <v>445</v>
      </c>
      <c r="D36" s="38" t="s">
        <v>105</v>
      </c>
    </row>
    <row r="37" spans="1:4" s="13" customFormat="1" ht="24">
      <c r="A37" s="15"/>
      <c r="B37" s="24"/>
      <c r="C37" s="31" t="s">
        <v>502</v>
      </c>
      <c r="D37" s="38" t="s">
        <v>105</v>
      </c>
    </row>
    <row r="38" spans="1:4" s="13" customFormat="1" ht="24">
      <c r="A38" s="15"/>
      <c r="B38" s="25" t="s">
        <v>3</v>
      </c>
      <c r="C38" s="31" t="s">
        <v>24</v>
      </c>
      <c r="D38" s="38" t="s">
        <v>105</v>
      </c>
    </row>
    <row r="39" spans="1:4" s="13" customFormat="1" ht="24">
      <c r="A39" s="15"/>
      <c r="B39" s="25"/>
      <c r="C39" s="31" t="s">
        <v>436</v>
      </c>
      <c r="D39" s="38" t="s">
        <v>105</v>
      </c>
    </row>
    <row r="40" spans="1:4" s="13" customFormat="1" ht="24">
      <c r="A40" s="15"/>
      <c r="B40" s="25"/>
      <c r="C40" s="31" t="s">
        <v>437</v>
      </c>
      <c r="D40" s="38" t="s">
        <v>105</v>
      </c>
    </row>
    <row r="41" spans="1:4" s="13" customFormat="1" ht="24">
      <c r="A41" s="15"/>
      <c r="B41" s="25"/>
      <c r="C41" s="32" t="s">
        <v>509</v>
      </c>
      <c r="D41" s="38" t="s">
        <v>105</v>
      </c>
    </row>
    <row r="42" spans="1:4" s="13" customFormat="1" ht="24">
      <c r="A42" s="15"/>
      <c r="B42" s="25" t="s">
        <v>528</v>
      </c>
      <c r="C42" s="31" t="s">
        <v>15</v>
      </c>
      <c r="D42" s="38" t="s">
        <v>105</v>
      </c>
    </row>
    <row r="43" spans="1:4" s="13" customFormat="1" ht="24">
      <c r="A43" s="15"/>
      <c r="B43" s="25"/>
      <c r="C43" s="31" t="s">
        <v>203</v>
      </c>
      <c r="D43" s="38" t="s">
        <v>105</v>
      </c>
    </row>
    <row r="44" spans="1:4" s="13" customFormat="1" ht="24">
      <c r="A44" s="15"/>
      <c r="B44" s="25"/>
      <c r="C44" s="31" t="s">
        <v>448</v>
      </c>
      <c r="D44" s="38" t="s">
        <v>105</v>
      </c>
    </row>
    <row r="45" spans="1:4" s="13" customFormat="1" ht="24">
      <c r="A45" s="15"/>
      <c r="B45" s="25"/>
      <c r="C45" s="31" t="s">
        <v>503</v>
      </c>
      <c r="D45" s="38" t="s">
        <v>105</v>
      </c>
    </row>
    <row r="46" spans="1:4" s="13" customFormat="1" ht="48">
      <c r="A46" s="15"/>
      <c r="B46" s="25" t="s">
        <v>586</v>
      </c>
      <c r="C46" s="31" t="s">
        <v>517</v>
      </c>
      <c r="D46" s="38" t="s">
        <v>105</v>
      </c>
    </row>
    <row r="47" spans="1:4" s="13" customFormat="1" ht="48">
      <c r="A47" s="15"/>
      <c r="B47" s="25" t="s">
        <v>587</v>
      </c>
      <c r="C47" s="31" t="s">
        <v>365</v>
      </c>
      <c r="D47" s="38" t="s">
        <v>105</v>
      </c>
    </row>
    <row r="48" spans="1:4" s="13" customFormat="1" ht="48">
      <c r="A48" s="15"/>
      <c r="B48" s="25" t="s">
        <v>484</v>
      </c>
      <c r="C48" s="31" t="s">
        <v>25</v>
      </c>
      <c r="D48" s="38" t="s">
        <v>105</v>
      </c>
    </row>
    <row r="49" spans="1:4" s="13" customFormat="1" ht="48">
      <c r="A49" s="15"/>
      <c r="B49" s="21" t="s">
        <v>588</v>
      </c>
      <c r="C49" s="31" t="s">
        <v>518</v>
      </c>
      <c r="D49" s="38" t="s">
        <v>105</v>
      </c>
    </row>
    <row r="50" spans="1:4" s="13" customFormat="1" ht="24">
      <c r="A50" s="15"/>
      <c r="B50" s="20"/>
      <c r="C50" s="31" t="s">
        <v>478</v>
      </c>
      <c r="D50" s="38" t="s">
        <v>105</v>
      </c>
    </row>
    <row r="51" spans="1:4" s="13" customFormat="1" ht="24">
      <c r="A51" s="15"/>
      <c r="B51" s="21" t="s">
        <v>589</v>
      </c>
      <c r="C51" s="31" t="s">
        <v>494</v>
      </c>
      <c r="D51" s="38" t="s">
        <v>105</v>
      </c>
    </row>
    <row r="52" spans="1:4" s="13" customFormat="1" ht="24">
      <c r="A52" s="15"/>
      <c r="B52" s="19"/>
      <c r="C52" s="31" t="s">
        <v>168</v>
      </c>
      <c r="D52" s="38" t="s">
        <v>105</v>
      </c>
    </row>
    <row r="53" spans="1:4" s="13" customFormat="1" ht="24">
      <c r="A53" s="15"/>
      <c r="B53" s="20"/>
      <c r="C53" s="32" t="s">
        <v>509</v>
      </c>
      <c r="D53" s="38" t="s">
        <v>105</v>
      </c>
    </row>
    <row r="54" spans="1:4" s="13" customFormat="1" ht="48" customHeight="1">
      <c r="A54" s="15"/>
      <c r="B54" s="25" t="s">
        <v>540</v>
      </c>
      <c r="C54" s="31" t="s">
        <v>519</v>
      </c>
      <c r="D54" s="38" t="s">
        <v>105</v>
      </c>
    </row>
    <row r="55" spans="1:4" s="13" customFormat="1" ht="48">
      <c r="A55" s="15"/>
      <c r="B55" s="25" t="s">
        <v>590</v>
      </c>
      <c r="C55" s="31" t="s">
        <v>512</v>
      </c>
      <c r="D55" s="38" t="s">
        <v>105</v>
      </c>
    </row>
    <row r="56" spans="1:4" s="13" customFormat="1" ht="48">
      <c r="A56" s="15"/>
      <c r="B56" s="21" t="s">
        <v>246</v>
      </c>
      <c r="C56" s="31" t="s">
        <v>332</v>
      </c>
      <c r="D56" s="38" t="s">
        <v>105</v>
      </c>
    </row>
    <row r="57" spans="1:4" s="13" customFormat="1" ht="48" customHeight="1">
      <c r="A57" s="15"/>
      <c r="B57" s="20"/>
      <c r="C57" s="31" t="s">
        <v>504</v>
      </c>
      <c r="D57" s="38" t="s">
        <v>105</v>
      </c>
    </row>
    <row r="58" spans="1:4" s="13" customFormat="1" ht="24">
      <c r="A58" s="15"/>
      <c r="B58" s="21" t="s">
        <v>591</v>
      </c>
      <c r="C58" s="31" t="s">
        <v>520</v>
      </c>
      <c r="D58" s="38" t="s">
        <v>105</v>
      </c>
    </row>
    <row r="59" spans="1:4" s="13" customFormat="1" ht="24">
      <c r="A59" s="15"/>
      <c r="B59" s="19"/>
      <c r="C59" s="31" t="s">
        <v>521</v>
      </c>
      <c r="D59" s="38" t="s">
        <v>105</v>
      </c>
    </row>
    <row r="60" spans="1:4" s="13" customFormat="1" ht="23.25" customHeight="1">
      <c r="A60" s="15"/>
      <c r="B60" s="20"/>
      <c r="C60" s="31" t="s">
        <v>505</v>
      </c>
      <c r="D60" s="38" t="s">
        <v>105</v>
      </c>
    </row>
    <row r="61" spans="1:4" s="13" customFormat="1" ht="48">
      <c r="A61" s="15"/>
      <c r="B61" s="25" t="s">
        <v>63</v>
      </c>
      <c r="C61" s="31" t="s">
        <v>523</v>
      </c>
      <c r="D61" s="38" t="s">
        <v>105</v>
      </c>
    </row>
    <row r="62" spans="1:4" s="13" customFormat="1" ht="48">
      <c r="A62" s="15"/>
      <c r="B62" s="25" t="s">
        <v>33</v>
      </c>
      <c r="C62" s="31" t="s">
        <v>524</v>
      </c>
      <c r="D62" s="38" t="s">
        <v>105</v>
      </c>
    </row>
    <row r="63" spans="1:4" s="13" customFormat="1" ht="48">
      <c r="A63" s="15"/>
      <c r="B63" s="25" t="s">
        <v>360</v>
      </c>
      <c r="C63" s="34" t="s">
        <v>67</v>
      </c>
      <c r="D63" s="40" t="s">
        <v>105</v>
      </c>
    </row>
    <row r="64" spans="1:4" ht="9.9499999999999993" customHeight="1"/>
    <row r="65" spans="1:4" s="13" customFormat="1" ht="24">
      <c r="A65" s="15"/>
      <c r="B65" s="26" t="s">
        <v>49</v>
      </c>
      <c r="C65" s="35"/>
      <c r="D65" s="41" t="s">
        <v>281</v>
      </c>
    </row>
    <row r="66" spans="1:4" s="13" customFormat="1" ht="24">
      <c r="A66" s="15"/>
      <c r="B66" s="27"/>
      <c r="C66" s="34" t="s">
        <v>392</v>
      </c>
      <c r="D66" s="40" t="s">
        <v>105</v>
      </c>
    </row>
    <row r="67" spans="1:4" s="13" customFormat="1" ht="48">
      <c r="A67" s="15"/>
      <c r="B67" s="27"/>
      <c r="C67" s="34" t="s">
        <v>124</v>
      </c>
      <c r="D67" s="40" t="s">
        <v>105</v>
      </c>
    </row>
    <row r="68" spans="1:4" s="13" customFormat="1" ht="48">
      <c r="A68" s="15"/>
      <c r="B68" s="27"/>
      <c r="C68" s="31" t="s">
        <v>599</v>
      </c>
      <c r="D68" s="40" t="s">
        <v>105</v>
      </c>
    </row>
    <row r="69" spans="1:4" s="13" customFormat="1" ht="48">
      <c r="A69" s="15"/>
      <c r="B69" s="27"/>
      <c r="C69" s="34" t="s">
        <v>393</v>
      </c>
      <c r="D69" s="40" t="s">
        <v>105</v>
      </c>
    </row>
    <row r="70" spans="1:4" s="13" customFormat="1" ht="24">
      <c r="A70" s="15"/>
      <c r="B70" s="28"/>
      <c r="C70" s="34" t="s">
        <v>192</v>
      </c>
      <c r="D70" s="40" t="s">
        <v>105</v>
      </c>
    </row>
  </sheetData>
  <mergeCells count="13">
    <mergeCell ref="B65:C65"/>
    <mergeCell ref="B3:B5"/>
    <mergeCell ref="B6:B7"/>
    <mergeCell ref="B8:B9"/>
    <mergeCell ref="B11:B14"/>
    <mergeCell ref="B15:B17"/>
    <mergeCell ref="B38:B41"/>
    <mergeCell ref="B42:B45"/>
    <mergeCell ref="B49:B50"/>
    <mergeCell ref="B51:B53"/>
    <mergeCell ref="B56:B57"/>
    <mergeCell ref="B58:B60"/>
    <mergeCell ref="B18:B37"/>
  </mergeCells>
  <phoneticPr fontId="3" type="Hiragana"/>
  <pageMargins left="0.70866141732283472" right="0.51181102362204722" top="0.27559055118110237" bottom="0" header="0.31496062992125984" footer="0.31496062992125984"/>
  <pageSetup paperSize="9" scale="47" fitToWidth="1" fitToHeight="3" orientation="landscape" usePrinterDefaults="1" r:id="rId1"/>
  <rowBreaks count="1" manualBreakCount="1">
    <brk id="4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R102"/>
  <sheetViews>
    <sheetView tabSelected="1" view="pageBreakPreview" zoomScale="55" zoomScaleNormal="55" zoomScaleSheetLayoutView="55" workbookViewId="0">
      <selection activeCell="K33" sqref="K33:Q33"/>
    </sheetView>
  </sheetViews>
  <sheetFormatPr defaultColWidth="8.875" defaultRowHeight="14.25"/>
  <cols>
    <col min="1" max="1" width="2.625" style="42" customWidth="1"/>
    <col min="2" max="2" width="5.625" style="43" bestFit="1" customWidth="1"/>
    <col min="3" max="3" width="5.625" style="43" customWidth="1"/>
    <col min="4" max="4" width="3.625" style="43" customWidth="1"/>
    <col min="5" max="5" width="20.625" style="43" customWidth="1"/>
    <col min="6" max="6" width="10.625" style="44" customWidth="1"/>
    <col min="7" max="7" width="5.625" style="42" customWidth="1"/>
    <col min="8" max="8" width="5.625" style="44" customWidth="1"/>
    <col min="9" max="9" width="20.625" style="45" customWidth="1"/>
    <col min="10" max="10" width="30.625" style="44" customWidth="1"/>
    <col min="11" max="13" width="4.625" style="44" customWidth="1"/>
    <col min="14" max="14" width="5.625" style="42" customWidth="1"/>
    <col min="15" max="17" width="4.625" style="44" customWidth="1"/>
    <col min="18" max="18" width="11.875" style="44" customWidth="1"/>
    <col min="19" max="19" width="35.625" style="44" customWidth="1"/>
    <col min="20" max="21" width="2.625" style="42" customWidth="1"/>
    <col min="22" max="43" width="10" style="42" customWidth="1"/>
    <col min="44" max="44" width="11" style="42" customWidth="1"/>
    <col min="45" max="45" width="8.875" style="42"/>
    <col min="46" max="46" width="11.5" style="42" customWidth="1"/>
    <col min="47" max="51" width="8.875" style="42"/>
    <col min="52" max="52" width="11.5" style="42" customWidth="1"/>
    <col min="53" max="53" width="11.75" style="42" customWidth="1"/>
    <col min="54" max="16384" width="8.875" style="42"/>
  </cols>
  <sheetData>
    <row r="1" spans="1:44" s="46" customFormat="1" ht="24.95" customHeight="1">
      <c r="A1" s="48"/>
      <c r="C1" s="58"/>
      <c r="D1" s="58"/>
      <c r="E1" s="75"/>
      <c r="F1" s="75"/>
      <c r="G1" s="75"/>
      <c r="H1" s="75"/>
      <c r="I1" s="123"/>
      <c r="J1" s="75"/>
      <c r="K1" s="75"/>
      <c r="L1" s="75"/>
      <c r="M1" s="75"/>
      <c r="N1" s="75"/>
      <c r="O1" s="75"/>
      <c r="P1" s="75"/>
      <c r="U1" s="42"/>
      <c r="V1" s="42"/>
      <c r="W1" s="42"/>
      <c r="X1" s="42"/>
      <c r="Y1" s="42"/>
      <c r="Z1" s="42"/>
      <c r="AA1" s="42"/>
      <c r="AB1" s="42"/>
      <c r="AC1" s="42"/>
      <c r="AD1" s="42"/>
      <c r="AE1" s="42"/>
      <c r="AF1" s="42"/>
      <c r="AG1" s="42"/>
      <c r="AH1" s="42"/>
      <c r="AI1" s="42"/>
      <c r="AJ1" s="42"/>
      <c r="AK1" s="42"/>
      <c r="AL1" s="42"/>
      <c r="AM1" s="42"/>
      <c r="AN1" s="42"/>
      <c r="AO1" s="42"/>
      <c r="AP1" s="42"/>
      <c r="AQ1" s="42"/>
    </row>
    <row r="2" spans="1:44" s="46" customFormat="1" ht="38.25" customHeight="1">
      <c r="A2" s="47"/>
      <c r="B2" s="50" t="s">
        <v>292</v>
      </c>
      <c r="C2" s="60"/>
      <c r="D2" s="60"/>
      <c r="E2" s="60"/>
      <c r="F2" s="89"/>
      <c r="G2" s="89"/>
      <c r="H2" s="89"/>
      <c r="I2" s="124"/>
      <c r="J2" s="60"/>
      <c r="K2" s="60"/>
      <c r="L2" s="60"/>
      <c r="M2" s="60"/>
      <c r="N2" s="60"/>
      <c r="O2" s="60"/>
      <c r="P2" s="60"/>
      <c r="Q2" s="60"/>
      <c r="R2" s="60"/>
      <c r="S2" s="228"/>
      <c r="T2" s="47"/>
      <c r="U2" s="42"/>
      <c r="V2" s="42"/>
      <c r="W2" s="42"/>
      <c r="X2" s="42"/>
      <c r="Y2" s="42"/>
      <c r="Z2" s="42"/>
      <c r="AA2" s="42"/>
      <c r="AB2" s="42"/>
      <c r="AC2" s="42"/>
      <c r="AD2" s="42"/>
      <c r="AE2" s="42"/>
      <c r="AF2" s="42"/>
      <c r="AG2" s="42"/>
      <c r="AH2" s="42"/>
      <c r="AI2" s="42"/>
      <c r="AJ2" s="42"/>
      <c r="AK2" s="42"/>
      <c r="AL2" s="42"/>
      <c r="AM2" s="42"/>
      <c r="AN2" s="42"/>
      <c r="AO2" s="42"/>
      <c r="AP2" s="42"/>
      <c r="AQ2" s="42"/>
    </row>
    <row r="3" spans="1:44" s="46" customFormat="1" ht="24.95" customHeight="1">
      <c r="A3" s="47"/>
      <c r="B3" s="52"/>
      <c r="C3" s="59" t="s">
        <v>310</v>
      </c>
      <c r="D3" s="59"/>
      <c r="E3" s="59"/>
      <c r="F3" s="90"/>
      <c r="G3" s="100"/>
      <c r="H3" s="100"/>
      <c r="I3" s="100"/>
      <c r="J3" s="144"/>
      <c r="K3" s="160"/>
      <c r="L3" s="160"/>
      <c r="M3" s="160"/>
      <c r="N3" s="160"/>
      <c r="O3" s="160"/>
      <c r="P3" s="206" t="s">
        <v>253</v>
      </c>
      <c r="Q3" s="208"/>
      <c r="R3" s="222"/>
      <c r="S3" s="229">
        <f>SUM(F10:F102)</f>
        <v>46.5</v>
      </c>
      <c r="T3" s="47"/>
      <c r="U3" s="42"/>
      <c r="V3" s="42"/>
      <c r="W3" s="42"/>
      <c r="X3" s="42"/>
      <c r="Y3" s="42"/>
      <c r="Z3" s="42"/>
      <c r="AA3" s="42"/>
      <c r="AB3" s="42"/>
      <c r="AC3" s="42"/>
      <c r="AD3" s="42"/>
      <c r="AE3" s="42"/>
      <c r="AF3" s="42"/>
      <c r="AG3" s="42"/>
      <c r="AH3" s="42"/>
      <c r="AI3" s="42"/>
      <c r="AJ3" s="42"/>
      <c r="AK3" s="42"/>
      <c r="AL3" s="42"/>
      <c r="AM3" s="42"/>
      <c r="AN3" s="42"/>
      <c r="AO3" s="42"/>
      <c r="AP3" s="42"/>
      <c r="AQ3" s="42"/>
    </row>
    <row r="4" spans="1:44" s="46" customFormat="1" ht="24.95" customHeight="1">
      <c r="A4" s="47"/>
      <c r="B4" s="51"/>
      <c r="C4" s="59" t="s">
        <v>0</v>
      </c>
      <c r="D4" s="59"/>
      <c r="E4" s="59"/>
      <c r="F4" s="90"/>
      <c r="G4" s="100"/>
      <c r="H4" s="100"/>
      <c r="I4" s="100"/>
      <c r="J4" s="144"/>
      <c r="K4" s="92"/>
      <c r="L4" s="92"/>
      <c r="M4" s="92"/>
      <c r="N4" s="92"/>
      <c r="O4" s="92"/>
      <c r="P4" s="206" t="s">
        <v>339</v>
      </c>
      <c r="Q4" s="208"/>
      <c r="R4" s="222"/>
      <c r="S4" s="229">
        <f>SUM(G10:G102)</f>
        <v>-3</v>
      </c>
      <c r="T4" s="47"/>
      <c r="U4" s="42"/>
      <c r="V4" s="42"/>
      <c r="W4" s="42"/>
      <c r="X4" s="42"/>
      <c r="Y4" s="42"/>
      <c r="Z4" s="42"/>
      <c r="AA4" s="42"/>
      <c r="AB4" s="42"/>
      <c r="AC4" s="42"/>
      <c r="AD4" s="42"/>
      <c r="AE4" s="42"/>
      <c r="AF4" s="42"/>
      <c r="AG4" s="42"/>
      <c r="AH4" s="42"/>
      <c r="AI4" s="42"/>
      <c r="AJ4" s="42"/>
      <c r="AK4" s="42"/>
      <c r="AL4" s="42"/>
      <c r="AM4" s="42"/>
      <c r="AN4" s="42"/>
      <c r="AO4" s="42"/>
      <c r="AP4" s="42"/>
      <c r="AQ4" s="42"/>
    </row>
    <row r="5" spans="1:44" s="46" customFormat="1" ht="24.95" customHeight="1">
      <c r="A5" s="47"/>
      <c r="B5" s="51"/>
      <c r="C5" s="59" t="s">
        <v>6</v>
      </c>
      <c r="D5" s="59"/>
      <c r="E5" s="76"/>
      <c r="F5" s="91"/>
      <c r="G5" s="101"/>
      <c r="H5" s="101"/>
      <c r="I5" s="101"/>
      <c r="J5" s="145"/>
      <c r="K5" s="92"/>
      <c r="L5" s="92"/>
      <c r="M5" s="92"/>
      <c r="N5" s="92"/>
      <c r="O5" s="92"/>
      <c r="P5" s="207" t="s">
        <v>127</v>
      </c>
      <c r="Q5" s="209"/>
      <c r="R5" s="223"/>
      <c r="S5" s="230">
        <f>ROUND(S4*AQ8/S3,4)</f>
        <v>0</v>
      </c>
      <c r="T5" s="47"/>
      <c r="U5" s="42"/>
      <c r="V5" s="42"/>
      <c r="W5" s="42"/>
      <c r="X5" s="42"/>
      <c r="Y5" s="42"/>
      <c r="Z5" s="42"/>
      <c r="AA5" s="42"/>
      <c r="AB5" s="42"/>
      <c r="AC5" s="42"/>
      <c r="AD5" s="42"/>
      <c r="AE5" s="42"/>
      <c r="AF5" s="42"/>
      <c r="AG5" s="42"/>
      <c r="AH5" s="42"/>
      <c r="AI5" s="42"/>
      <c r="AJ5" s="42"/>
      <c r="AK5" s="42"/>
      <c r="AL5" s="42"/>
      <c r="AM5" s="42"/>
      <c r="AN5" s="42"/>
      <c r="AO5" s="42"/>
      <c r="AP5" s="42"/>
      <c r="AQ5" s="42"/>
    </row>
    <row r="6" spans="1:44" s="47" customFormat="1" ht="30.75" customHeight="1">
      <c r="B6" s="52"/>
      <c r="C6" s="60"/>
      <c r="D6" s="60"/>
      <c r="E6" s="60"/>
      <c r="F6" s="92" t="s">
        <v>48</v>
      </c>
      <c r="G6" s="92"/>
      <c r="H6" s="92"/>
      <c r="I6" s="92"/>
      <c r="J6" s="92"/>
      <c r="K6" s="92"/>
      <c r="L6" s="92"/>
      <c r="M6" s="92"/>
      <c r="N6" s="92"/>
      <c r="O6" s="92"/>
      <c r="U6" s="46"/>
      <c r="V6" s="46"/>
      <c r="W6" s="46"/>
      <c r="X6" s="46"/>
      <c r="Y6" s="46"/>
      <c r="Z6" s="46"/>
      <c r="AA6" s="46"/>
      <c r="AB6" s="46"/>
      <c r="AC6" s="46"/>
      <c r="AD6" s="46"/>
      <c r="AE6" s="46"/>
      <c r="AF6" s="46"/>
      <c r="AG6" s="46"/>
      <c r="AH6" s="46"/>
      <c r="AI6" s="46"/>
      <c r="AJ6" s="46"/>
      <c r="AK6" s="46"/>
      <c r="AL6" s="46"/>
      <c r="AM6" s="46"/>
      <c r="AN6" s="46"/>
      <c r="AO6" s="46"/>
      <c r="AP6" s="46"/>
      <c r="AQ6" s="46"/>
      <c r="AR6" s="46"/>
    </row>
    <row r="7" spans="1:44" s="47" customFormat="1" ht="50.1" customHeight="1">
      <c r="B7" s="52"/>
      <c r="C7" s="60"/>
      <c r="D7" s="60"/>
      <c r="E7" s="60"/>
      <c r="F7" s="93" t="s">
        <v>306</v>
      </c>
      <c r="G7" s="93"/>
      <c r="H7" s="93"/>
      <c r="I7" s="93"/>
      <c r="J7" s="93"/>
      <c r="K7" s="93"/>
      <c r="L7" s="93"/>
      <c r="M7" s="93"/>
      <c r="N7" s="93"/>
      <c r="O7" s="93"/>
      <c r="P7" s="93"/>
      <c r="Q7" s="93"/>
      <c r="R7" s="93"/>
      <c r="S7" s="93"/>
      <c r="U7" s="46"/>
      <c r="V7" s="46"/>
      <c r="W7" s="46"/>
      <c r="X7" s="46"/>
      <c r="Y7" s="46"/>
      <c r="Z7" s="46"/>
      <c r="AA7" s="46"/>
      <c r="AB7" s="258" t="s">
        <v>480</v>
      </c>
      <c r="AC7" s="269" t="s">
        <v>481</v>
      </c>
      <c r="AD7" s="269" t="s">
        <v>482</v>
      </c>
      <c r="AE7" s="269" t="s">
        <v>284</v>
      </c>
      <c r="AF7" s="295" t="s">
        <v>375</v>
      </c>
      <c r="AG7" s="298"/>
      <c r="AH7" s="1"/>
      <c r="AI7" s="298"/>
      <c r="AJ7" s="298"/>
      <c r="AK7" s="298"/>
      <c r="AL7" s="298"/>
      <c r="AM7" s="298"/>
      <c r="AN7" s="298"/>
      <c r="AO7" s="298"/>
      <c r="AP7" s="298"/>
      <c r="AQ7" s="308" t="s">
        <v>493</v>
      </c>
      <c r="AR7" s="46"/>
    </row>
    <row r="8" spans="1:44" s="47" customFormat="1" ht="50.1" customHeight="1">
      <c r="B8" s="52"/>
      <c r="C8" s="60"/>
      <c r="D8" s="60"/>
      <c r="E8" s="60"/>
      <c r="F8" s="94"/>
      <c r="G8" s="94"/>
      <c r="H8" s="94"/>
      <c r="I8" s="94"/>
      <c r="J8" s="94"/>
      <c r="K8" s="94"/>
      <c r="L8" s="94"/>
      <c r="M8" s="94"/>
      <c r="N8" s="94"/>
      <c r="O8" s="94"/>
      <c r="P8" s="94"/>
      <c r="Q8" s="94"/>
      <c r="R8" s="94"/>
      <c r="S8" s="94"/>
      <c r="U8" s="46"/>
      <c r="V8" s="46"/>
      <c r="W8" s="46"/>
      <c r="X8" s="46"/>
      <c r="Y8" s="46"/>
      <c r="Z8" s="46"/>
      <c r="AA8" s="46"/>
      <c r="AB8" s="259">
        <f>IF($F$3=AB7,20,0)</f>
        <v>0</v>
      </c>
      <c r="AC8" s="270">
        <f>IF($F$3=AC7,20,0)</f>
        <v>0</v>
      </c>
      <c r="AD8" s="270">
        <f>IF($F$3=AD7,20,0)</f>
        <v>0</v>
      </c>
      <c r="AE8" s="270">
        <f>IF($F$3=AE7,10,0)</f>
        <v>0</v>
      </c>
      <c r="AF8" s="274">
        <f>IF($F$3=AF7,10,0)</f>
        <v>0</v>
      </c>
      <c r="AG8" s="298"/>
      <c r="AH8" s="1"/>
      <c r="AI8" s="298"/>
      <c r="AJ8" s="298"/>
      <c r="AK8" s="298"/>
      <c r="AL8" s="298"/>
      <c r="AM8" s="298"/>
      <c r="AN8" s="298"/>
      <c r="AO8" s="298"/>
      <c r="AP8" s="298"/>
      <c r="AQ8" s="309">
        <f>SUM(AB8:AP8)</f>
        <v>0</v>
      </c>
      <c r="AR8" s="46"/>
    </row>
    <row r="9" spans="1:44" ht="35.25">
      <c r="A9" s="49"/>
      <c r="B9" s="53" t="s">
        <v>18</v>
      </c>
      <c r="C9" s="53" t="s">
        <v>23</v>
      </c>
      <c r="D9" s="53"/>
      <c r="E9" s="53"/>
      <c r="F9" s="53" t="s">
        <v>327</v>
      </c>
      <c r="G9" s="102" t="s">
        <v>285</v>
      </c>
      <c r="H9" s="114"/>
      <c r="I9" s="53" t="s">
        <v>42</v>
      </c>
      <c r="J9" s="53"/>
      <c r="K9" s="53"/>
      <c r="L9" s="53"/>
      <c r="M9" s="53"/>
      <c r="N9" s="53"/>
      <c r="O9" s="53"/>
      <c r="P9" s="53"/>
      <c r="Q9" s="53"/>
      <c r="R9" s="53"/>
      <c r="S9" s="53"/>
      <c r="T9" s="49"/>
      <c r="V9" s="240" t="s">
        <v>22</v>
      </c>
      <c r="AC9" s="271"/>
      <c r="AD9" s="271"/>
    </row>
    <row r="10" spans="1:44" ht="45" customHeight="1">
      <c r="A10" s="49"/>
      <c r="B10" s="54" t="s">
        <v>175</v>
      </c>
      <c r="C10" s="61" t="s">
        <v>178</v>
      </c>
      <c r="D10" s="64" t="s">
        <v>516</v>
      </c>
      <c r="E10" s="64"/>
      <c r="F10" s="95">
        <f>IF(AND(B10="○"),2,"-")</f>
        <v>2</v>
      </c>
      <c r="G10" s="103">
        <f>IF(AND(B10="○"),AQ11,"-")</f>
        <v>0</v>
      </c>
      <c r="H10" s="115"/>
      <c r="I10" s="125" t="s">
        <v>318</v>
      </c>
      <c r="J10" s="125"/>
      <c r="K10" s="161"/>
      <c r="L10" s="161"/>
      <c r="M10" s="161"/>
      <c r="N10" s="161"/>
      <c r="O10" s="161"/>
      <c r="P10" s="161"/>
      <c r="Q10" s="161"/>
      <c r="R10" s="224" t="s">
        <v>184</v>
      </c>
      <c r="S10" s="231"/>
      <c r="T10" s="49"/>
      <c r="V10" s="241">
        <f>IF(K10="",0,1)</f>
        <v>0</v>
      </c>
      <c r="W10" s="242"/>
      <c r="X10" s="241">
        <f>IF(S10="",0,1)</f>
        <v>0</v>
      </c>
      <c r="Y10" s="250">
        <f>SUM(V10:X14)</f>
        <v>0</v>
      </c>
      <c r="Z10" s="253" t="s">
        <v>158</v>
      </c>
      <c r="AA10" s="255"/>
      <c r="AB10" s="260" t="s">
        <v>241</v>
      </c>
      <c r="AC10" s="272" t="s">
        <v>126</v>
      </c>
      <c r="AD10" s="273" t="s">
        <v>243</v>
      </c>
      <c r="AG10" s="294"/>
      <c r="AH10" s="294"/>
      <c r="AQ10" s="310" t="s">
        <v>27</v>
      </c>
    </row>
    <row r="11" spans="1:44" ht="45" customHeight="1">
      <c r="A11" s="49"/>
      <c r="B11" s="54"/>
      <c r="C11" s="62"/>
      <c r="D11" s="64"/>
      <c r="E11" s="64"/>
      <c r="F11" s="95"/>
      <c r="G11" s="104"/>
      <c r="H11" s="116"/>
      <c r="I11" s="125" t="s">
        <v>317</v>
      </c>
      <c r="J11" s="125"/>
      <c r="K11" s="161"/>
      <c r="L11" s="161"/>
      <c r="M11" s="161"/>
      <c r="N11" s="161"/>
      <c r="O11" s="161"/>
      <c r="P11" s="161"/>
      <c r="Q11" s="161"/>
      <c r="R11" s="225"/>
      <c r="S11" s="231"/>
      <c r="T11" s="49"/>
      <c r="V11" s="241">
        <f>IF(K11="",0,1)</f>
        <v>0</v>
      </c>
      <c r="W11" s="242"/>
      <c r="AA11" s="255"/>
      <c r="AB11" s="259">
        <f>IF($S$10=AB10,2,0)</f>
        <v>0</v>
      </c>
      <c r="AC11" s="270">
        <f>IF($S$10=AC10,1,0)</f>
        <v>0</v>
      </c>
      <c r="AD11" s="274">
        <f>IF($S$10=AD10,0,0)</f>
        <v>0</v>
      </c>
      <c r="AG11" s="294"/>
      <c r="AH11" s="294"/>
      <c r="AQ11" s="311">
        <f>IF(Y10=7,SUM(AB11:AP11),0)</f>
        <v>0</v>
      </c>
    </row>
    <row r="12" spans="1:44" ht="45" customHeight="1">
      <c r="A12" s="49"/>
      <c r="B12" s="54"/>
      <c r="C12" s="62"/>
      <c r="D12" s="64"/>
      <c r="E12" s="64"/>
      <c r="F12" s="95"/>
      <c r="G12" s="104"/>
      <c r="H12" s="116"/>
      <c r="I12" s="126" t="s">
        <v>529</v>
      </c>
      <c r="J12" s="146"/>
      <c r="K12" s="162"/>
      <c r="L12" s="180"/>
      <c r="M12" s="190"/>
      <c r="N12" s="53" t="s">
        <v>239</v>
      </c>
      <c r="O12" s="162"/>
      <c r="P12" s="180"/>
      <c r="Q12" s="190"/>
      <c r="R12" s="225"/>
      <c r="S12" s="231"/>
      <c r="T12" s="49"/>
      <c r="V12" s="241">
        <f>IF(K12="",0,1)</f>
        <v>0</v>
      </c>
      <c r="W12" s="241">
        <f>IF(O12="",0,1)</f>
        <v>0</v>
      </c>
      <c r="AG12" s="294"/>
      <c r="AH12" s="294"/>
    </row>
    <row r="13" spans="1:44" ht="45" customHeight="1">
      <c r="A13" s="49"/>
      <c r="B13" s="54"/>
      <c r="C13" s="62"/>
      <c r="D13" s="64"/>
      <c r="E13" s="64"/>
      <c r="F13" s="95"/>
      <c r="G13" s="104"/>
      <c r="H13" s="116"/>
      <c r="I13" s="64" t="s">
        <v>185</v>
      </c>
      <c r="J13" s="64"/>
      <c r="K13" s="161"/>
      <c r="L13" s="161"/>
      <c r="M13" s="161"/>
      <c r="N13" s="161"/>
      <c r="O13" s="161"/>
      <c r="P13" s="161"/>
      <c r="Q13" s="161"/>
      <c r="R13" s="225"/>
      <c r="S13" s="231"/>
      <c r="T13" s="49"/>
      <c r="V13" s="241">
        <f>IF(K13="",0,1)</f>
        <v>0</v>
      </c>
      <c r="W13" s="242"/>
      <c r="AH13" s="294"/>
    </row>
    <row r="14" spans="1:44" ht="45" customHeight="1">
      <c r="A14" s="49"/>
      <c r="B14" s="54"/>
      <c r="C14" s="62"/>
      <c r="D14" s="64"/>
      <c r="E14" s="64"/>
      <c r="F14" s="95"/>
      <c r="G14" s="105"/>
      <c r="H14" s="117"/>
      <c r="I14" s="64" t="s">
        <v>230</v>
      </c>
      <c r="J14" s="64"/>
      <c r="K14" s="161"/>
      <c r="L14" s="161"/>
      <c r="M14" s="161"/>
      <c r="N14" s="161"/>
      <c r="O14" s="161"/>
      <c r="P14" s="161"/>
      <c r="Q14" s="161"/>
      <c r="R14" s="226"/>
      <c r="S14" s="231"/>
      <c r="T14" s="49"/>
      <c r="V14" s="241">
        <f>IF(K14="",0,1)</f>
        <v>0</v>
      </c>
      <c r="W14" s="244"/>
      <c r="AA14" s="255"/>
      <c r="AG14" s="294"/>
      <c r="AH14" s="294"/>
    </row>
    <row r="15" spans="1:44" ht="45" customHeight="1">
      <c r="A15" s="49"/>
      <c r="B15" s="54" t="s">
        <v>175</v>
      </c>
      <c r="C15" s="62"/>
      <c r="D15" s="64" t="s">
        <v>542</v>
      </c>
      <c r="E15" s="64"/>
      <c r="F15" s="95">
        <f>IF(AND(B15="○"),3,"-")</f>
        <v>3</v>
      </c>
      <c r="G15" s="103">
        <f>IF(AND(B15="○"),AQ16,"-")</f>
        <v>-1</v>
      </c>
      <c r="H15" s="115"/>
      <c r="I15" s="64" t="s">
        <v>229</v>
      </c>
      <c r="J15" s="64"/>
      <c r="K15" s="163"/>
      <c r="L15" s="163"/>
      <c r="M15" s="163"/>
      <c r="N15" s="163"/>
      <c r="O15" s="163"/>
      <c r="P15" s="163"/>
      <c r="Q15" s="163"/>
      <c r="R15" s="224" t="s">
        <v>270</v>
      </c>
      <c r="S15" s="231"/>
      <c r="T15" s="49"/>
      <c r="V15" s="241">
        <f>IF(AND(K15&lt;&gt;""),1,0)</f>
        <v>0</v>
      </c>
      <c r="W15" s="242"/>
      <c r="X15" s="241">
        <f>IF(S15="",0,1)</f>
        <v>0</v>
      </c>
      <c r="Y15" s="250">
        <f>SUM(V15:X16)</f>
        <v>0</v>
      </c>
      <c r="Z15" s="253" t="s">
        <v>51</v>
      </c>
      <c r="AB15" s="260" t="s">
        <v>14</v>
      </c>
      <c r="AC15" s="272" t="s">
        <v>85</v>
      </c>
      <c r="AD15" s="272" t="s">
        <v>47</v>
      </c>
      <c r="AE15" s="272" t="s">
        <v>84</v>
      </c>
      <c r="AF15" s="272" t="s">
        <v>52</v>
      </c>
      <c r="AG15" s="272" t="s">
        <v>89</v>
      </c>
      <c r="AH15" s="272" t="s">
        <v>93</v>
      </c>
      <c r="AI15" s="273" t="s">
        <v>90</v>
      </c>
      <c r="AQ15" s="310" t="s">
        <v>27</v>
      </c>
    </row>
    <row r="16" spans="1:44" ht="45" customHeight="1">
      <c r="A16" s="49"/>
      <c r="B16" s="54"/>
      <c r="C16" s="62"/>
      <c r="D16" s="64"/>
      <c r="E16" s="64"/>
      <c r="F16" s="95"/>
      <c r="G16" s="105"/>
      <c r="H16" s="117"/>
      <c r="I16" s="64" t="s">
        <v>299</v>
      </c>
      <c r="J16" s="64"/>
      <c r="K16" s="164"/>
      <c r="L16" s="181"/>
      <c r="M16" s="181"/>
      <c r="N16" s="181"/>
      <c r="O16" s="181"/>
      <c r="P16" s="181"/>
      <c r="Q16" s="191" t="s">
        <v>9</v>
      </c>
      <c r="R16" s="226" t="s">
        <v>65</v>
      </c>
      <c r="S16" s="231"/>
      <c r="T16" s="49"/>
      <c r="V16" s="241">
        <f>IF(AND(K16&lt;&gt;""),1,0)</f>
        <v>0</v>
      </c>
      <c r="W16" s="244"/>
      <c r="AB16" s="259">
        <f>IF($S$15=AB15,3,0)</f>
        <v>0</v>
      </c>
      <c r="AC16" s="270">
        <f>IF($S$15=AC15,2.5,0)</f>
        <v>0</v>
      </c>
      <c r="AD16" s="270">
        <f>IF($S$15=AD15,2,0)</f>
        <v>0</v>
      </c>
      <c r="AE16" s="270">
        <f>IF($S$15=AE15,1.5,0)</f>
        <v>0</v>
      </c>
      <c r="AF16" s="270">
        <f>IF($S$15=AF15,1,0)</f>
        <v>0</v>
      </c>
      <c r="AG16" s="270">
        <f>IF($S$15=AG15,0.5,0)</f>
        <v>0</v>
      </c>
      <c r="AH16" s="270">
        <f>IF($S$15=AH15,0,0)</f>
        <v>0</v>
      </c>
      <c r="AI16" s="274">
        <f>IF($S$15=AI15,-1,0)</f>
        <v>0</v>
      </c>
      <c r="AQ16" s="311">
        <f>IF(Y15=3,SUM(AB16:AP16),-1)</f>
        <v>-1</v>
      </c>
    </row>
    <row r="17" spans="1:43" ht="45" customHeight="1">
      <c r="A17" s="49"/>
      <c r="B17" s="54" t="s">
        <v>175</v>
      </c>
      <c r="C17" s="62"/>
      <c r="D17" s="64" t="s">
        <v>46</v>
      </c>
      <c r="E17" s="64"/>
      <c r="F17" s="95">
        <f>IF(AND(B17="○"),1,"-")</f>
        <v>1</v>
      </c>
      <c r="G17" s="103">
        <f>IF(AND(B17="○"),AQ18,"-")</f>
        <v>0</v>
      </c>
      <c r="H17" s="115"/>
      <c r="I17" s="64" t="s">
        <v>384</v>
      </c>
      <c r="J17" s="64"/>
      <c r="K17" s="161"/>
      <c r="L17" s="161"/>
      <c r="M17" s="161"/>
      <c r="N17" s="161"/>
      <c r="O17" s="161"/>
      <c r="P17" s="161"/>
      <c r="Q17" s="161"/>
      <c r="R17" s="224" t="s">
        <v>270</v>
      </c>
      <c r="S17" s="231"/>
      <c r="T17" s="49"/>
      <c r="V17" s="241">
        <f>IF(K17="",0,1)</f>
        <v>0</v>
      </c>
      <c r="W17" s="244"/>
      <c r="X17" s="241">
        <f>IF(S17="",0,1)</f>
        <v>0</v>
      </c>
      <c r="Y17" s="250">
        <f>SUM(V17:X18)</f>
        <v>0</v>
      </c>
      <c r="Z17" s="253" t="s">
        <v>51</v>
      </c>
      <c r="AA17" s="255"/>
      <c r="AB17" s="260" t="s">
        <v>171</v>
      </c>
      <c r="AC17" s="273" t="s">
        <v>272</v>
      </c>
      <c r="AG17" s="294"/>
      <c r="AH17" s="294"/>
      <c r="AQ17" s="310" t="s">
        <v>27</v>
      </c>
    </row>
    <row r="18" spans="1:43" ht="45" customHeight="1">
      <c r="A18" s="49"/>
      <c r="B18" s="54"/>
      <c r="C18" s="62"/>
      <c r="D18" s="64"/>
      <c r="E18" s="64"/>
      <c r="F18" s="95"/>
      <c r="G18" s="105"/>
      <c r="H18" s="117"/>
      <c r="I18" s="64" t="s">
        <v>97</v>
      </c>
      <c r="J18" s="64"/>
      <c r="K18" s="161"/>
      <c r="L18" s="161"/>
      <c r="M18" s="161"/>
      <c r="N18" s="161"/>
      <c r="O18" s="161"/>
      <c r="P18" s="161"/>
      <c r="Q18" s="161"/>
      <c r="R18" s="226" t="s">
        <v>65</v>
      </c>
      <c r="S18" s="231"/>
      <c r="T18" s="49"/>
      <c r="V18" s="241">
        <f>IF(K18="",0,1)</f>
        <v>0</v>
      </c>
      <c r="W18" s="244"/>
      <c r="AA18" s="255"/>
      <c r="AB18" s="259">
        <f>IF($S$17=AB17,1,0)</f>
        <v>0</v>
      </c>
      <c r="AC18" s="274">
        <f>IF($S$17=AC17,0,0)</f>
        <v>0</v>
      </c>
      <c r="AG18" s="294"/>
      <c r="AH18" s="294"/>
      <c r="AQ18" s="311">
        <f>IF(Y17=3,SUM(AB18:AP18),0)</f>
        <v>0</v>
      </c>
    </row>
    <row r="19" spans="1:43" ht="45" customHeight="1">
      <c r="A19" s="49"/>
      <c r="B19" s="54" t="s">
        <v>175</v>
      </c>
      <c r="C19" s="62"/>
      <c r="D19" s="64" t="s">
        <v>543</v>
      </c>
      <c r="E19" s="64"/>
      <c r="F19" s="95">
        <f>IF(AND(B19="○"),1,"-")</f>
        <v>1</v>
      </c>
      <c r="G19" s="103">
        <f>IF(AND(B19="○"),AQ20,"-")</f>
        <v>0</v>
      </c>
      <c r="H19" s="115"/>
      <c r="I19" s="64" t="s">
        <v>384</v>
      </c>
      <c r="J19" s="64"/>
      <c r="K19" s="161"/>
      <c r="L19" s="161"/>
      <c r="M19" s="161"/>
      <c r="N19" s="161"/>
      <c r="O19" s="161"/>
      <c r="P19" s="161"/>
      <c r="Q19" s="161"/>
      <c r="R19" s="224" t="s">
        <v>270</v>
      </c>
      <c r="S19" s="231"/>
      <c r="T19" s="49"/>
      <c r="V19" s="241">
        <f>IF(K19="",0,1)</f>
        <v>0</v>
      </c>
      <c r="W19" s="242"/>
      <c r="X19" s="241">
        <f>IF(S19="",0,1)</f>
        <v>0</v>
      </c>
      <c r="Y19" s="250">
        <f>SUM(V19:X20)</f>
        <v>0</v>
      </c>
      <c r="Z19" s="253" t="s">
        <v>51</v>
      </c>
      <c r="AA19" s="255"/>
      <c r="AB19" s="260" t="s">
        <v>312</v>
      </c>
      <c r="AC19" s="272" t="s">
        <v>450</v>
      </c>
      <c r="AD19" s="273" t="s">
        <v>451</v>
      </c>
      <c r="AG19" s="294"/>
      <c r="AH19" s="294"/>
      <c r="AQ19" s="310" t="s">
        <v>27</v>
      </c>
    </row>
    <row r="20" spans="1:43" ht="45" customHeight="1">
      <c r="A20" s="49"/>
      <c r="B20" s="54"/>
      <c r="C20" s="62"/>
      <c r="D20" s="64"/>
      <c r="E20" s="64"/>
      <c r="F20" s="95"/>
      <c r="G20" s="105"/>
      <c r="H20" s="117"/>
      <c r="I20" s="64" t="s">
        <v>97</v>
      </c>
      <c r="J20" s="64"/>
      <c r="K20" s="161"/>
      <c r="L20" s="161"/>
      <c r="M20" s="161"/>
      <c r="N20" s="161"/>
      <c r="O20" s="161"/>
      <c r="P20" s="161"/>
      <c r="Q20" s="161"/>
      <c r="R20" s="226" t="s">
        <v>65</v>
      </c>
      <c r="S20" s="231"/>
      <c r="T20" s="49"/>
      <c r="V20" s="241">
        <f>IF(K20="",0,1)</f>
        <v>0</v>
      </c>
      <c r="W20" s="244"/>
      <c r="AA20" s="255"/>
      <c r="AB20" s="259">
        <f>IF($S$19=AB19,1,0)</f>
        <v>0</v>
      </c>
      <c r="AC20" s="270">
        <f>IF($S$19=AC19,0.5,0)</f>
        <v>0</v>
      </c>
      <c r="AD20" s="274">
        <f>IF($S$19=AD19,0,0)</f>
        <v>0</v>
      </c>
      <c r="AG20" s="294"/>
      <c r="AH20" s="294"/>
      <c r="AQ20" s="311">
        <f>IF(Y19=3,SUM(AB20:AP20),0)</f>
        <v>0</v>
      </c>
    </row>
    <row r="21" spans="1:43" ht="45" customHeight="1">
      <c r="A21" s="49"/>
      <c r="B21" s="54" t="s">
        <v>175</v>
      </c>
      <c r="C21" s="62"/>
      <c r="D21" s="64" t="s">
        <v>111</v>
      </c>
      <c r="E21" s="64"/>
      <c r="F21" s="95">
        <f>IF(AND(B21="○"),2,"-")</f>
        <v>2</v>
      </c>
      <c r="G21" s="103">
        <f>IF(AND(B21="○"),AQ22,"-")</f>
        <v>0</v>
      </c>
      <c r="H21" s="115"/>
      <c r="I21" s="127" t="s">
        <v>307</v>
      </c>
      <c r="J21" s="147"/>
      <c r="K21" s="147"/>
      <c r="L21" s="147"/>
      <c r="M21" s="147"/>
      <c r="N21" s="147"/>
      <c r="O21" s="147"/>
      <c r="P21" s="147"/>
      <c r="Q21" s="210"/>
      <c r="R21" s="224" t="s">
        <v>270</v>
      </c>
      <c r="S21" s="231"/>
      <c r="T21" s="49"/>
      <c r="V21" s="242"/>
      <c r="W21" s="242"/>
      <c r="X21" s="241">
        <f>IF(S21="",0,1)</f>
        <v>0</v>
      </c>
      <c r="Y21" s="250">
        <f>SUM(V21:X22)</f>
        <v>0</v>
      </c>
      <c r="Z21" s="253" t="s">
        <v>216</v>
      </c>
      <c r="AA21" s="255"/>
      <c r="AB21" s="261" t="s">
        <v>304</v>
      </c>
      <c r="AC21" s="272" t="s">
        <v>29</v>
      </c>
      <c r="AD21" s="273" t="s">
        <v>276</v>
      </c>
      <c r="AE21" s="291"/>
      <c r="AF21" s="260" t="s">
        <v>344</v>
      </c>
      <c r="AG21" s="272" t="s">
        <v>277</v>
      </c>
      <c r="AH21" s="273" t="s">
        <v>458</v>
      </c>
      <c r="AI21" s="291"/>
      <c r="AJ21" s="296" t="s">
        <v>78</v>
      </c>
      <c r="AK21" s="273" t="s">
        <v>345</v>
      </c>
      <c r="AL21" s="291"/>
      <c r="AM21" s="260" t="s">
        <v>347</v>
      </c>
      <c r="AN21" s="273" t="s">
        <v>288</v>
      </c>
      <c r="AO21" s="292"/>
      <c r="AQ21" s="312" t="s">
        <v>27</v>
      </c>
    </row>
    <row r="22" spans="1:43" ht="45" customHeight="1">
      <c r="A22" s="49"/>
      <c r="B22" s="54"/>
      <c r="C22" s="62"/>
      <c r="D22" s="64"/>
      <c r="E22" s="64"/>
      <c r="F22" s="95"/>
      <c r="G22" s="105"/>
      <c r="H22" s="117"/>
      <c r="I22" s="128"/>
      <c r="J22" s="148"/>
      <c r="K22" s="148"/>
      <c r="L22" s="148"/>
      <c r="M22" s="148"/>
      <c r="N22" s="148"/>
      <c r="O22" s="148"/>
      <c r="P22" s="148"/>
      <c r="Q22" s="211"/>
      <c r="R22" s="226" t="s">
        <v>65</v>
      </c>
      <c r="S22" s="231"/>
      <c r="T22" s="49"/>
      <c r="V22" s="242"/>
      <c r="W22" s="242"/>
      <c r="AA22" s="255"/>
      <c r="AB22" s="259">
        <f>IF($S$21=AB21,2,0)</f>
        <v>0</v>
      </c>
      <c r="AC22" s="270">
        <f>IF($S$21=AC21,1,0)</f>
        <v>0</v>
      </c>
      <c r="AD22" s="274">
        <f>IF($S$21=AD21,0,0)</f>
        <v>0</v>
      </c>
      <c r="AF22" s="259">
        <f>IF($S$21=AF21,2,0)</f>
        <v>0</v>
      </c>
      <c r="AG22" s="270">
        <f>IF($S$21=AG21,1,0)</f>
        <v>0</v>
      </c>
      <c r="AH22" s="274">
        <f>IF($S$21=AH21,0,0)</f>
        <v>0</v>
      </c>
      <c r="AJ22" s="259">
        <f>IF($S$21=AJ21,2,0)</f>
        <v>0</v>
      </c>
      <c r="AK22" s="274">
        <f>IF($S$21=AK21,0,0)</f>
        <v>0</v>
      </c>
      <c r="AM22" s="259">
        <f>IF($S$21=AM21,2,0)</f>
        <v>0</v>
      </c>
      <c r="AN22" s="274">
        <f>IF($S$21=AN21,0,0)</f>
        <v>0</v>
      </c>
      <c r="AQ22" s="311">
        <f>IF(Y21=1,SUM(AB22:AP22),0)</f>
        <v>0</v>
      </c>
    </row>
    <row r="23" spans="1:43" ht="45" customHeight="1">
      <c r="A23" s="49"/>
      <c r="B23" s="54" t="s">
        <v>175</v>
      </c>
      <c r="C23" s="62"/>
      <c r="D23" s="64" t="s">
        <v>402</v>
      </c>
      <c r="E23" s="64"/>
      <c r="F23" s="95">
        <f>IF(AND(B23="○"),2,"-")</f>
        <v>2</v>
      </c>
      <c r="G23" s="103">
        <f>IF(AND(B23="○"),AQ24,"-")</f>
        <v>0</v>
      </c>
      <c r="H23" s="115"/>
      <c r="I23" s="127" t="s">
        <v>307</v>
      </c>
      <c r="J23" s="147"/>
      <c r="K23" s="147"/>
      <c r="L23" s="147"/>
      <c r="M23" s="147"/>
      <c r="N23" s="147"/>
      <c r="O23" s="147"/>
      <c r="P23" s="147"/>
      <c r="Q23" s="210"/>
      <c r="R23" s="224" t="s">
        <v>270</v>
      </c>
      <c r="S23" s="231"/>
      <c r="T23" s="49"/>
      <c r="V23" s="242"/>
      <c r="W23" s="242"/>
      <c r="X23" s="241">
        <f>IF(S23="",0,1)</f>
        <v>0</v>
      </c>
      <c r="Y23" s="250">
        <f>SUM(V23:X24)</f>
        <v>0</v>
      </c>
      <c r="Z23" s="253" t="s">
        <v>216</v>
      </c>
      <c r="AA23" s="255"/>
      <c r="AB23" s="260" t="s">
        <v>574</v>
      </c>
      <c r="AC23" s="272" t="s">
        <v>559</v>
      </c>
      <c r="AD23" s="273" t="s">
        <v>129</v>
      </c>
      <c r="AE23" s="291"/>
      <c r="AF23" s="260" t="s">
        <v>64</v>
      </c>
      <c r="AG23" s="299" t="s">
        <v>575</v>
      </c>
      <c r="AH23" s="273" t="s">
        <v>576</v>
      </c>
      <c r="AI23" s="292"/>
      <c r="AO23" s="292"/>
      <c r="AQ23" s="310" t="s">
        <v>27</v>
      </c>
    </row>
    <row r="24" spans="1:43" ht="45" customHeight="1">
      <c r="A24" s="49"/>
      <c r="B24" s="54"/>
      <c r="C24" s="62"/>
      <c r="D24" s="64"/>
      <c r="E24" s="64"/>
      <c r="F24" s="95"/>
      <c r="G24" s="105"/>
      <c r="H24" s="117"/>
      <c r="I24" s="128"/>
      <c r="J24" s="148"/>
      <c r="K24" s="148"/>
      <c r="L24" s="148"/>
      <c r="M24" s="148"/>
      <c r="N24" s="148"/>
      <c r="O24" s="148"/>
      <c r="P24" s="148"/>
      <c r="Q24" s="211"/>
      <c r="R24" s="226" t="s">
        <v>65</v>
      </c>
      <c r="S24" s="231"/>
      <c r="T24" s="49"/>
      <c r="V24" s="242"/>
      <c r="W24" s="242"/>
      <c r="AA24" s="255"/>
      <c r="AB24" s="259">
        <f>IF($S$23=AB23,2,0)</f>
        <v>0</v>
      </c>
      <c r="AC24" s="270">
        <f>IF($S$23=AC23,1,0)</f>
        <v>0</v>
      </c>
      <c r="AD24" s="274">
        <f>IF($S$23=AD23,0,0)</f>
        <v>0</v>
      </c>
      <c r="AF24" s="259">
        <f>IF($S$23=AF23,2,0)</f>
        <v>0</v>
      </c>
      <c r="AG24" s="270">
        <f>IF($S$23=AG23,1,0)</f>
        <v>0</v>
      </c>
      <c r="AH24" s="274">
        <f>IF($S$23=AH23,0,0)</f>
        <v>0</v>
      </c>
      <c r="AQ24" s="311">
        <f>IF(Y23=1,SUM(AB24:AP24),0)</f>
        <v>0</v>
      </c>
    </row>
    <row r="25" spans="1:43" ht="45" customHeight="1">
      <c r="A25" s="49"/>
      <c r="B25" s="54" t="s">
        <v>175</v>
      </c>
      <c r="C25" s="62"/>
      <c r="D25" s="64" t="s">
        <v>544</v>
      </c>
      <c r="E25" s="64"/>
      <c r="F25" s="95">
        <f>IF(AND(B25="○"),2,"-")</f>
        <v>2</v>
      </c>
      <c r="G25" s="103">
        <f>IF(AND(B25="○"),AQ26,"-")</f>
        <v>0</v>
      </c>
      <c r="H25" s="115"/>
      <c r="I25" s="127" t="s">
        <v>307</v>
      </c>
      <c r="J25" s="147"/>
      <c r="K25" s="147"/>
      <c r="L25" s="147"/>
      <c r="M25" s="147"/>
      <c r="N25" s="147"/>
      <c r="O25" s="147"/>
      <c r="P25" s="147"/>
      <c r="Q25" s="210"/>
      <c r="R25" s="224" t="s">
        <v>270</v>
      </c>
      <c r="S25" s="231"/>
      <c r="T25" s="49"/>
      <c r="V25" s="242"/>
      <c r="W25" s="242"/>
      <c r="X25" s="241">
        <f>IF(S25="",0,1)</f>
        <v>0</v>
      </c>
      <c r="Y25" s="250">
        <f>SUM(V25:X26)</f>
        <v>0</v>
      </c>
      <c r="Z25" s="253" t="s">
        <v>216</v>
      </c>
      <c r="AA25" s="255"/>
      <c r="AB25" s="261" t="s">
        <v>357</v>
      </c>
      <c r="AC25" s="272" t="s">
        <v>358</v>
      </c>
      <c r="AD25" s="273" t="s">
        <v>177</v>
      </c>
      <c r="AE25" s="291"/>
      <c r="AF25" s="296" t="s">
        <v>315</v>
      </c>
      <c r="AG25" s="273" t="s">
        <v>180</v>
      </c>
      <c r="AI25" s="292"/>
      <c r="AL25" s="292"/>
      <c r="AO25" s="292"/>
      <c r="AQ25" s="310" t="s">
        <v>27</v>
      </c>
    </row>
    <row r="26" spans="1:43" ht="45" customHeight="1">
      <c r="A26" s="49"/>
      <c r="B26" s="54"/>
      <c r="C26" s="62"/>
      <c r="D26" s="64"/>
      <c r="E26" s="64"/>
      <c r="F26" s="95"/>
      <c r="G26" s="105"/>
      <c r="H26" s="117"/>
      <c r="I26" s="128"/>
      <c r="J26" s="148"/>
      <c r="K26" s="148"/>
      <c r="L26" s="148"/>
      <c r="M26" s="148"/>
      <c r="N26" s="148"/>
      <c r="O26" s="148"/>
      <c r="P26" s="148"/>
      <c r="Q26" s="211"/>
      <c r="R26" s="226" t="s">
        <v>65</v>
      </c>
      <c r="S26" s="231"/>
      <c r="T26" s="49"/>
      <c r="V26" s="242"/>
      <c r="W26" s="242"/>
      <c r="AA26" s="255"/>
      <c r="AB26" s="259">
        <f>IF($S$25=AB25,2,0)</f>
        <v>0</v>
      </c>
      <c r="AC26" s="270">
        <f>IF($S$25=AC25,1,0)</f>
        <v>0</v>
      </c>
      <c r="AD26" s="274">
        <f>IF($S$25=AD25,0,0)</f>
        <v>0</v>
      </c>
      <c r="AF26" s="259">
        <f>IF($S$25=AF25,2,0)</f>
        <v>0</v>
      </c>
      <c r="AG26" s="274">
        <f>IF($S$25=AG25,0,0)</f>
        <v>0</v>
      </c>
      <c r="AQ26" s="311">
        <f>IF(Y25=1,SUM(AB26:AP26),0)</f>
        <v>0</v>
      </c>
    </row>
    <row r="27" spans="1:43" ht="45" customHeight="1">
      <c r="A27" s="49"/>
      <c r="B27" s="54" t="s">
        <v>175</v>
      </c>
      <c r="C27" s="62"/>
      <c r="D27" s="64" t="s">
        <v>96</v>
      </c>
      <c r="E27" s="64"/>
      <c r="F27" s="95">
        <f>IF(AND(B27="○"),1,"-")</f>
        <v>1</v>
      </c>
      <c r="G27" s="103">
        <f>IF(AND(B27="○"),AQ28,"-")</f>
        <v>0</v>
      </c>
      <c r="H27" s="115"/>
      <c r="I27" s="129" t="s">
        <v>356</v>
      </c>
      <c r="J27" s="129"/>
      <c r="K27" s="161"/>
      <c r="L27" s="161"/>
      <c r="M27" s="161"/>
      <c r="N27" s="161"/>
      <c r="O27" s="161"/>
      <c r="P27" s="161"/>
      <c r="Q27" s="161"/>
      <c r="R27" s="224" t="s">
        <v>270</v>
      </c>
      <c r="S27" s="231"/>
      <c r="T27" s="49"/>
      <c r="V27" s="241">
        <f>IF(K27="",0,1)</f>
        <v>0</v>
      </c>
      <c r="W27" s="242"/>
      <c r="X27" s="241">
        <f>IF(S27="",0,1)</f>
        <v>0</v>
      </c>
      <c r="Y27" s="250">
        <f>SUM(V27:X28)</f>
        <v>0</v>
      </c>
      <c r="Z27" s="253" t="s">
        <v>51</v>
      </c>
      <c r="AA27" s="255"/>
      <c r="AB27" s="261" t="s">
        <v>201</v>
      </c>
      <c r="AC27" s="272" t="s">
        <v>244</v>
      </c>
      <c r="AD27" s="273" t="s">
        <v>243</v>
      </c>
      <c r="AE27" s="292"/>
      <c r="AG27" s="294"/>
      <c r="AI27" s="292"/>
      <c r="AL27" s="292"/>
      <c r="AO27" s="292"/>
      <c r="AQ27" s="310" t="s">
        <v>27</v>
      </c>
    </row>
    <row r="28" spans="1:43" ht="45" customHeight="1">
      <c r="A28" s="49"/>
      <c r="B28" s="54"/>
      <c r="C28" s="62"/>
      <c r="D28" s="64"/>
      <c r="E28" s="64"/>
      <c r="F28" s="95"/>
      <c r="G28" s="105"/>
      <c r="H28" s="117"/>
      <c r="I28" s="129" t="s">
        <v>324</v>
      </c>
      <c r="J28" s="129"/>
      <c r="K28" s="161"/>
      <c r="L28" s="161"/>
      <c r="M28" s="161"/>
      <c r="N28" s="161"/>
      <c r="O28" s="161"/>
      <c r="P28" s="161"/>
      <c r="Q28" s="161"/>
      <c r="R28" s="226" t="s">
        <v>65</v>
      </c>
      <c r="S28" s="231"/>
      <c r="T28" s="49"/>
      <c r="V28" s="241">
        <f>IF(K28="",0,1)</f>
        <v>0</v>
      </c>
      <c r="W28" s="244"/>
      <c r="AA28" s="255"/>
      <c r="AB28" s="259">
        <f>IF($S$27=AB27,1,0)</f>
        <v>0</v>
      </c>
      <c r="AC28" s="270">
        <f>IF($S$27=AC27,0.5,0)</f>
        <v>0</v>
      </c>
      <c r="AD28" s="274">
        <f>IF($S$27=AD27,0,0)</f>
        <v>0</v>
      </c>
      <c r="AG28" s="294"/>
      <c r="AQ28" s="311">
        <f>IF(Y27=3,SUM(AB28:AP28),0)</f>
        <v>0</v>
      </c>
    </row>
    <row r="29" spans="1:43" ht="45" customHeight="1">
      <c r="A29" s="49"/>
      <c r="B29" s="55" t="s">
        <v>175</v>
      </c>
      <c r="C29" s="62"/>
      <c r="D29" s="65" t="s">
        <v>551</v>
      </c>
      <c r="E29" s="77"/>
      <c r="F29" s="96">
        <f>IF(AND(B29="○"),3,"-")</f>
        <v>3</v>
      </c>
      <c r="G29" s="103">
        <f>IF(AND(B29="○"),AQ31,"-")</f>
        <v>0</v>
      </c>
      <c r="H29" s="115"/>
      <c r="I29" s="130" t="s">
        <v>498</v>
      </c>
      <c r="J29" s="149"/>
      <c r="K29" s="149"/>
      <c r="L29" s="149"/>
      <c r="M29" s="149"/>
      <c r="N29" s="149"/>
      <c r="O29" s="149"/>
      <c r="P29" s="149"/>
      <c r="Q29" s="212"/>
      <c r="R29" s="224" t="s">
        <v>184</v>
      </c>
      <c r="S29" s="232"/>
      <c r="T29" s="49"/>
      <c r="AA29" s="255"/>
      <c r="AE29" s="292"/>
      <c r="AG29" s="294"/>
      <c r="AI29" s="292"/>
      <c r="AL29" s="292"/>
      <c r="AO29" s="292"/>
    </row>
    <row r="30" spans="1:43" ht="45" customHeight="1">
      <c r="A30" s="49"/>
      <c r="B30" s="56"/>
      <c r="C30" s="62"/>
      <c r="D30" s="66"/>
      <c r="E30" s="78"/>
      <c r="F30" s="97"/>
      <c r="G30" s="104"/>
      <c r="H30" s="116"/>
      <c r="I30" s="131" t="s">
        <v>318</v>
      </c>
      <c r="J30" s="150"/>
      <c r="K30" s="161"/>
      <c r="L30" s="161"/>
      <c r="M30" s="161"/>
      <c r="N30" s="161"/>
      <c r="O30" s="161"/>
      <c r="P30" s="161"/>
      <c r="Q30" s="161"/>
      <c r="R30" s="225"/>
      <c r="S30" s="233"/>
      <c r="T30" s="49"/>
      <c r="V30" s="241">
        <f>IF(K30="",0,1)</f>
        <v>0</v>
      </c>
      <c r="W30" s="245"/>
      <c r="X30" s="247">
        <f>IF(S29="",0,1)</f>
        <v>0</v>
      </c>
      <c r="Y30" s="250">
        <f>SUM(V30:W33)</f>
        <v>0</v>
      </c>
      <c r="Z30" s="253" t="s">
        <v>182</v>
      </c>
      <c r="AA30" s="256">
        <f>COUNTIF(Y30:Y53,4)</f>
        <v>0</v>
      </c>
      <c r="AB30" s="261" t="s">
        <v>549</v>
      </c>
      <c r="AC30" s="272" t="s">
        <v>552</v>
      </c>
      <c r="AD30" s="272" t="s">
        <v>199</v>
      </c>
      <c r="AE30" s="272" t="s">
        <v>389</v>
      </c>
      <c r="AF30" s="272" t="s">
        <v>510</v>
      </c>
      <c r="AG30" s="273" t="s">
        <v>548</v>
      </c>
      <c r="AQ30" s="310" t="s">
        <v>27</v>
      </c>
    </row>
    <row r="31" spans="1:43" ht="45" customHeight="1">
      <c r="A31" s="49"/>
      <c r="B31" s="56"/>
      <c r="C31" s="62"/>
      <c r="D31" s="66"/>
      <c r="E31" s="78"/>
      <c r="F31" s="97"/>
      <c r="G31" s="104"/>
      <c r="H31" s="116"/>
      <c r="I31" s="131" t="s">
        <v>38</v>
      </c>
      <c r="J31" s="150"/>
      <c r="K31" s="161"/>
      <c r="L31" s="161"/>
      <c r="M31" s="161"/>
      <c r="N31" s="161"/>
      <c r="O31" s="161"/>
      <c r="P31" s="161"/>
      <c r="Q31" s="161"/>
      <c r="R31" s="225"/>
      <c r="S31" s="233"/>
      <c r="T31" s="49"/>
      <c r="V31" s="241">
        <f>IF(K30="",0,1)</f>
        <v>0</v>
      </c>
      <c r="W31" s="245"/>
      <c r="AA31" s="255"/>
      <c r="AB31" s="259">
        <f>IF(AND($S$29=AB30,$AA$30&gt;=5),3,0)</f>
        <v>0</v>
      </c>
      <c r="AC31" s="270">
        <f>IF(AND($S$29=AC30,$AA$30&gt;=4),2.5,0)</f>
        <v>0</v>
      </c>
      <c r="AD31" s="270">
        <f>IF(AND($S$29=AD30,$AA$30&gt;=3),2,0)</f>
        <v>0</v>
      </c>
      <c r="AE31" s="270">
        <f>IF(AND($S$29=AE30,$AA$30&gt;=2),1.5,0)</f>
        <v>0</v>
      </c>
      <c r="AF31" s="270">
        <f>IF(AND($S$29=AF30,$AA$30&gt;=1),1,0)</f>
        <v>0</v>
      </c>
      <c r="AG31" s="274">
        <f>IF(AND($S$29=AG30,$AA$30&gt;=0),0,0)</f>
        <v>0</v>
      </c>
      <c r="AQ31" s="311">
        <f>IF(AND(AA30&gt;=0,AA30&lt;=5),SUM(AB31:AP31),0)</f>
        <v>0</v>
      </c>
    </row>
    <row r="32" spans="1:43" ht="45" customHeight="1">
      <c r="A32" s="49"/>
      <c r="B32" s="56"/>
      <c r="C32" s="62"/>
      <c r="D32" s="66"/>
      <c r="E32" s="78"/>
      <c r="F32" s="97"/>
      <c r="G32" s="104"/>
      <c r="H32" s="116"/>
      <c r="I32" s="129" t="s">
        <v>592</v>
      </c>
      <c r="J32" s="129"/>
      <c r="K32" s="165"/>
      <c r="L32" s="161"/>
      <c r="M32" s="161"/>
      <c r="N32" s="161"/>
      <c r="O32" s="161"/>
      <c r="P32" s="161"/>
      <c r="Q32" s="161"/>
      <c r="R32" s="225"/>
      <c r="S32" s="233"/>
      <c r="T32" s="49"/>
      <c r="V32" s="241">
        <f>IF(K32="",0,1)</f>
        <v>0</v>
      </c>
      <c r="W32" s="245"/>
      <c r="AA32" s="255"/>
      <c r="AB32" s="255"/>
      <c r="AC32" s="255"/>
      <c r="AD32" s="255"/>
      <c r="AE32" s="255"/>
      <c r="AG32" s="294"/>
    </row>
    <row r="33" spans="1:33" ht="45" customHeight="1">
      <c r="A33" s="49"/>
      <c r="B33" s="56"/>
      <c r="C33" s="62"/>
      <c r="D33" s="66"/>
      <c r="E33" s="78"/>
      <c r="F33" s="97"/>
      <c r="G33" s="104"/>
      <c r="H33" s="116"/>
      <c r="I33" s="64" t="s">
        <v>230</v>
      </c>
      <c r="J33" s="64"/>
      <c r="K33" s="161"/>
      <c r="L33" s="161"/>
      <c r="M33" s="161"/>
      <c r="N33" s="161"/>
      <c r="O33" s="161"/>
      <c r="P33" s="161"/>
      <c r="Q33" s="161"/>
      <c r="R33" s="225"/>
      <c r="S33" s="233"/>
      <c r="T33" s="49"/>
      <c r="V33" s="241">
        <f>IF(K33="",0,1)</f>
        <v>0</v>
      </c>
      <c r="W33" s="245"/>
      <c r="AA33" s="255"/>
      <c r="AB33" s="255"/>
      <c r="AC33" s="255"/>
      <c r="AD33" s="255"/>
      <c r="AE33" s="255"/>
      <c r="AG33" s="294"/>
    </row>
    <row r="34" spans="1:33" ht="45" customHeight="1">
      <c r="A34" s="49"/>
      <c r="B34" s="56"/>
      <c r="C34" s="62"/>
      <c r="D34" s="66"/>
      <c r="E34" s="78"/>
      <c r="F34" s="97"/>
      <c r="G34" s="104"/>
      <c r="H34" s="116"/>
      <c r="I34" s="132" t="s">
        <v>300</v>
      </c>
      <c r="J34" s="151"/>
      <c r="K34" s="151"/>
      <c r="L34" s="151"/>
      <c r="M34" s="151"/>
      <c r="N34" s="151"/>
      <c r="O34" s="151"/>
      <c r="P34" s="151"/>
      <c r="Q34" s="213"/>
      <c r="R34" s="225"/>
      <c r="S34" s="233"/>
      <c r="T34" s="49"/>
      <c r="W34" s="246"/>
      <c r="AA34" s="255"/>
      <c r="AB34" s="255"/>
      <c r="AC34" s="255"/>
      <c r="AD34" s="255"/>
      <c r="AE34" s="255"/>
      <c r="AG34" s="294"/>
    </row>
    <row r="35" spans="1:33" ht="45" customHeight="1">
      <c r="A35" s="49"/>
      <c r="B35" s="56"/>
      <c r="C35" s="62"/>
      <c r="D35" s="66"/>
      <c r="E35" s="78"/>
      <c r="F35" s="97"/>
      <c r="G35" s="104"/>
      <c r="H35" s="116"/>
      <c r="I35" s="131" t="s">
        <v>318</v>
      </c>
      <c r="J35" s="150"/>
      <c r="K35" s="166"/>
      <c r="L35" s="166"/>
      <c r="M35" s="166"/>
      <c r="N35" s="166"/>
      <c r="O35" s="166"/>
      <c r="P35" s="166"/>
      <c r="Q35" s="166"/>
      <c r="R35" s="225"/>
      <c r="S35" s="233"/>
      <c r="T35" s="49"/>
      <c r="V35" s="241">
        <f>IF(K35="",0,1)</f>
        <v>0</v>
      </c>
      <c r="W35" s="245"/>
      <c r="Y35" s="250">
        <f>SUM(V35:W38)</f>
        <v>0</v>
      </c>
      <c r="Z35" s="253" t="s">
        <v>182</v>
      </c>
      <c r="AA35" s="255"/>
      <c r="AB35" s="255"/>
      <c r="AC35" s="255"/>
      <c r="AD35" s="255"/>
      <c r="AE35" s="255"/>
      <c r="AG35" s="294"/>
    </row>
    <row r="36" spans="1:33" ht="45" customHeight="1">
      <c r="A36" s="49"/>
      <c r="B36" s="56"/>
      <c r="C36" s="62"/>
      <c r="D36" s="66"/>
      <c r="E36" s="78"/>
      <c r="F36" s="97"/>
      <c r="G36" s="104"/>
      <c r="H36" s="116"/>
      <c r="I36" s="131" t="s">
        <v>38</v>
      </c>
      <c r="J36" s="150"/>
      <c r="K36" s="161"/>
      <c r="L36" s="161"/>
      <c r="M36" s="161"/>
      <c r="N36" s="161"/>
      <c r="O36" s="161"/>
      <c r="P36" s="161"/>
      <c r="Q36" s="161"/>
      <c r="R36" s="225"/>
      <c r="S36" s="233"/>
      <c r="T36" s="49"/>
      <c r="V36" s="241">
        <f>IF(K36="",0,1)</f>
        <v>0</v>
      </c>
      <c r="W36" s="245"/>
      <c r="AA36" s="255"/>
      <c r="AB36" s="255"/>
      <c r="AC36" s="255"/>
      <c r="AD36" s="255"/>
      <c r="AE36" s="255"/>
      <c r="AG36" s="294"/>
    </row>
    <row r="37" spans="1:33" ht="45" customHeight="1">
      <c r="A37" s="49"/>
      <c r="B37" s="56"/>
      <c r="C37" s="62"/>
      <c r="D37" s="66"/>
      <c r="E37" s="78"/>
      <c r="F37" s="97"/>
      <c r="G37" s="104"/>
      <c r="H37" s="116"/>
      <c r="I37" s="129" t="s">
        <v>592</v>
      </c>
      <c r="J37" s="129"/>
      <c r="K37" s="165"/>
      <c r="L37" s="161"/>
      <c r="M37" s="161"/>
      <c r="N37" s="161"/>
      <c r="O37" s="161"/>
      <c r="P37" s="161"/>
      <c r="Q37" s="161"/>
      <c r="R37" s="225"/>
      <c r="S37" s="233"/>
      <c r="T37" s="49"/>
      <c r="V37" s="241">
        <f>IF(K37="",0,1)</f>
        <v>0</v>
      </c>
      <c r="W37" s="245"/>
      <c r="AA37" s="255"/>
      <c r="AB37" s="255"/>
      <c r="AC37" s="255"/>
      <c r="AD37" s="255"/>
      <c r="AE37" s="255"/>
      <c r="AG37" s="294"/>
    </row>
    <row r="38" spans="1:33" ht="45" customHeight="1">
      <c r="A38" s="49"/>
      <c r="B38" s="56"/>
      <c r="C38" s="62"/>
      <c r="D38" s="66"/>
      <c r="E38" s="78"/>
      <c r="F38" s="97"/>
      <c r="G38" s="104"/>
      <c r="H38" s="116"/>
      <c r="I38" s="64" t="s">
        <v>230</v>
      </c>
      <c r="J38" s="64"/>
      <c r="K38" s="161"/>
      <c r="L38" s="161"/>
      <c r="M38" s="161"/>
      <c r="N38" s="161"/>
      <c r="O38" s="161"/>
      <c r="P38" s="161"/>
      <c r="Q38" s="161"/>
      <c r="R38" s="225"/>
      <c r="S38" s="233"/>
      <c r="T38" s="49"/>
      <c r="V38" s="241">
        <f>IF(K38="",0,1)</f>
        <v>0</v>
      </c>
      <c r="W38" s="245"/>
      <c r="AA38" s="255"/>
      <c r="AB38" s="255"/>
      <c r="AC38" s="255"/>
      <c r="AD38" s="255"/>
      <c r="AE38" s="255"/>
      <c r="AG38" s="294"/>
    </row>
    <row r="39" spans="1:33" ht="45" customHeight="1">
      <c r="A39" s="49"/>
      <c r="B39" s="56"/>
      <c r="C39" s="62"/>
      <c r="D39" s="66"/>
      <c r="E39" s="78"/>
      <c r="F39" s="97"/>
      <c r="G39" s="104"/>
      <c r="H39" s="116"/>
      <c r="I39" s="132" t="s">
        <v>499</v>
      </c>
      <c r="J39" s="151"/>
      <c r="K39" s="151"/>
      <c r="L39" s="151"/>
      <c r="M39" s="151"/>
      <c r="N39" s="151"/>
      <c r="O39" s="151"/>
      <c r="P39" s="151"/>
      <c r="Q39" s="213"/>
      <c r="R39" s="225"/>
      <c r="S39" s="233"/>
      <c r="T39" s="49"/>
      <c r="W39" s="246"/>
      <c r="AA39" s="255"/>
      <c r="AB39" s="255"/>
      <c r="AC39" s="255"/>
      <c r="AD39" s="255"/>
      <c r="AE39" s="255"/>
      <c r="AG39" s="294"/>
    </row>
    <row r="40" spans="1:33" ht="45" customHeight="1">
      <c r="A40" s="49"/>
      <c r="B40" s="56"/>
      <c r="C40" s="62"/>
      <c r="D40" s="66"/>
      <c r="E40" s="78"/>
      <c r="F40" s="97"/>
      <c r="G40" s="104"/>
      <c r="H40" s="116"/>
      <c r="I40" s="131" t="s">
        <v>318</v>
      </c>
      <c r="J40" s="150"/>
      <c r="K40" s="166"/>
      <c r="L40" s="166"/>
      <c r="M40" s="166"/>
      <c r="N40" s="166"/>
      <c r="O40" s="166"/>
      <c r="P40" s="166"/>
      <c r="Q40" s="166"/>
      <c r="R40" s="225"/>
      <c r="S40" s="233"/>
      <c r="T40" s="49"/>
      <c r="V40" s="241">
        <f>IF(K40="",0,1)</f>
        <v>0</v>
      </c>
      <c r="W40" s="245"/>
      <c r="Y40" s="250">
        <f>SUM(V40:W43)</f>
        <v>0</v>
      </c>
      <c r="Z40" s="253" t="s">
        <v>182</v>
      </c>
      <c r="AA40" s="255"/>
      <c r="AB40" s="255"/>
      <c r="AC40" s="255"/>
      <c r="AD40" s="255"/>
      <c r="AE40" s="255"/>
      <c r="AG40" s="294"/>
    </row>
    <row r="41" spans="1:33" ht="45" customHeight="1">
      <c r="A41" s="49"/>
      <c r="B41" s="56"/>
      <c r="C41" s="62"/>
      <c r="D41" s="66"/>
      <c r="E41" s="78"/>
      <c r="F41" s="97"/>
      <c r="G41" s="104"/>
      <c r="H41" s="116"/>
      <c r="I41" s="131" t="s">
        <v>38</v>
      </c>
      <c r="J41" s="150"/>
      <c r="K41" s="161"/>
      <c r="L41" s="161"/>
      <c r="M41" s="161"/>
      <c r="N41" s="161"/>
      <c r="O41" s="161"/>
      <c r="P41" s="161"/>
      <c r="Q41" s="161"/>
      <c r="R41" s="225"/>
      <c r="S41" s="233"/>
      <c r="T41" s="49"/>
      <c r="V41" s="241">
        <f>IF(K41="",0,1)</f>
        <v>0</v>
      </c>
      <c r="W41" s="245"/>
      <c r="AA41" s="255"/>
      <c r="AB41" s="255"/>
      <c r="AC41" s="255"/>
      <c r="AD41" s="255"/>
      <c r="AE41" s="255"/>
      <c r="AG41" s="294"/>
    </row>
    <row r="42" spans="1:33" ht="45" customHeight="1">
      <c r="A42" s="49"/>
      <c r="B42" s="56"/>
      <c r="C42" s="62"/>
      <c r="D42" s="66"/>
      <c r="E42" s="78"/>
      <c r="F42" s="97"/>
      <c r="G42" s="104"/>
      <c r="H42" s="116"/>
      <c r="I42" s="129" t="s">
        <v>592</v>
      </c>
      <c r="J42" s="129"/>
      <c r="K42" s="165"/>
      <c r="L42" s="161"/>
      <c r="M42" s="161"/>
      <c r="N42" s="161"/>
      <c r="O42" s="161"/>
      <c r="P42" s="161"/>
      <c r="Q42" s="161"/>
      <c r="R42" s="225"/>
      <c r="S42" s="233"/>
      <c r="T42" s="49"/>
      <c r="V42" s="241">
        <f>IF(K42="",0,1)</f>
        <v>0</v>
      </c>
      <c r="W42" s="245"/>
      <c r="AA42" s="255"/>
      <c r="AB42" s="255"/>
      <c r="AC42" s="255"/>
      <c r="AD42" s="255"/>
      <c r="AE42" s="255"/>
      <c r="AG42" s="294"/>
    </row>
    <row r="43" spans="1:33" ht="45" customHeight="1">
      <c r="A43" s="49"/>
      <c r="B43" s="56"/>
      <c r="C43" s="62"/>
      <c r="D43" s="66"/>
      <c r="E43" s="78"/>
      <c r="F43" s="97"/>
      <c r="G43" s="104"/>
      <c r="H43" s="116"/>
      <c r="I43" s="64" t="s">
        <v>230</v>
      </c>
      <c r="J43" s="64"/>
      <c r="K43" s="161"/>
      <c r="L43" s="161"/>
      <c r="M43" s="161"/>
      <c r="N43" s="161"/>
      <c r="O43" s="161"/>
      <c r="P43" s="161"/>
      <c r="Q43" s="161"/>
      <c r="R43" s="225"/>
      <c r="S43" s="233"/>
      <c r="T43" s="49"/>
      <c r="V43" s="241">
        <f>IF(K43="",0,1)</f>
        <v>0</v>
      </c>
      <c r="W43" s="245"/>
      <c r="AA43" s="255"/>
      <c r="AB43" s="255"/>
      <c r="AC43" s="255"/>
      <c r="AD43" s="255"/>
      <c r="AE43" s="255"/>
      <c r="AG43" s="294"/>
    </row>
    <row r="44" spans="1:33" ht="45" customHeight="1">
      <c r="A44" s="49"/>
      <c r="B44" s="56"/>
      <c r="C44" s="62"/>
      <c r="D44" s="66"/>
      <c r="E44" s="78"/>
      <c r="F44" s="97"/>
      <c r="G44" s="104"/>
      <c r="H44" s="116"/>
      <c r="I44" s="132" t="s">
        <v>553</v>
      </c>
      <c r="J44" s="151"/>
      <c r="K44" s="151"/>
      <c r="L44" s="151"/>
      <c r="M44" s="151"/>
      <c r="N44" s="151"/>
      <c r="O44" s="151"/>
      <c r="P44" s="151"/>
      <c r="Q44" s="213"/>
      <c r="R44" s="225"/>
      <c r="S44" s="233"/>
      <c r="T44" s="49"/>
      <c r="W44" s="246"/>
      <c r="AA44" s="255"/>
      <c r="AB44" s="255"/>
      <c r="AC44" s="255"/>
      <c r="AD44" s="255"/>
      <c r="AE44" s="255"/>
      <c r="AG44" s="294"/>
    </row>
    <row r="45" spans="1:33" ht="45" customHeight="1">
      <c r="A45" s="49"/>
      <c r="B45" s="56"/>
      <c r="C45" s="62"/>
      <c r="D45" s="66"/>
      <c r="E45" s="78"/>
      <c r="F45" s="97"/>
      <c r="G45" s="104"/>
      <c r="H45" s="116"/>
      <c r="I45" s="131" t="s">
        <v>318</v>
      </c>
      <c r="J45" s="150"/>
      <c r="K45" s="166"/>
      <c r="L45" s="166"/>
      <c r="M45" s="166"/>
      <c r="N45" s="166"/>
      <c r="O45" s="166"/>
      <c r="P45" s="166"/>
      <c r="Q45" s="166"/>
      <c r="R45" s="225"/>
      <c r="S45" s="233"/>
      <c r="T45" s="49"/>
      <c r="V45" s="241">
        <f>IF(K45="",0,1)</f>
        <v>0</v>
      </c>
      <c r="W45" s="245"/>
      <c r="Y45" s="250">
        <f>SUM(V45:W48)</f>
        <v>0</v>
      </c>
      <c r="Z45" s="253" t="s">
        <v>182</v>
      </c>
      <c r="AA45" s="255"/>
      <c r="AB45" s="255"/>
      <c r="AC45" s="255"/>
      <c r="AD45" s="255"/>
      <c r="AE45" s="255"/>
      <c r="AG45" s="294"/>
    </row>
    <row r="46" spans="1:33" ht="45" customHeight="1">
      <c r="A46" s="49"/>
      <c r="B46" s="56"/>
      <c r="C46" s="62"/>
      <c r="D46" s="66"/>
      <c r="E46" s="78"/>
      <c r="F46" s="97"/>
      <c r="G46" s="104"/>
      <c r="H46" s="116"/>
      <c r="I46" s="131" t="s">
        <v>38</v>
      </c>
      <c r="J46" s="150"/>
      <c r="K46" s="161"/>
      <c r="L46" s="161"/>
      <c r="M46" s="161"/>
      <c r="N46" s="161"/>
      <c r="O46" s="161"/>
      <c r="P46" s="161"/>
      <c r="Q46" s="161"/>
      <c r="R46" s="225"/>
      <c r="S46" s="233"/>
      <c r="T46" s="49"/>
      <c r="V46" s="241">
        <f>IF(K46="",0,1)</f>
        <v>0</v>
      </c>
      <c r="W46" s="245"/>
      <c r="AA46" s="255"/>
      <c r="AB46" s="255"/>
      <c r="AC46" s="255"/>
      <c r="AD46" s="255"/>
      <c r="AE46" s="255"/>
      <c r="AG46" s="294"/>
    </row>
    <row r="47" spans="1:33" ht="45" customHeight="1">
      <c r="A47" s="49"/>
      <c r="B47" s="56"/>
      <c r="C47" s="62"/>
      <c r="D47" s="66"/>
      <c r="E47" s="78"/>
      <c r="F47" s="97"/>
      <c r="G47" s="104"/>
      <c r="H47" s="116"/>
      <c r="I47" s="129" t="s">
        <v>592</v>
      </c>
      <c r="J47" s="129"/>
      <c r="K47" s="165"/>
      <c r="L47" s="161"/>
      <c r="M47" s="161"/>
      <c r="N47" s="161"/>
      <c r="O47" s="161"/>
      <c r="P47" s="161"/>
      <c r="Q47" s="161"/>
      <c r="R47" s="225"/>
      <c r="S47" s="233"/>
      <c r="T47" s="49"/>
      <c r="V47" s="241">
        <f>IF(K47="",0,1)</f>
        <v>0</v>
      </c>
      <c r="W47" s="245"/>
      <c r="AA47" s="255"/>
      <c r="AB47" s="255"/>
      <c r="AC47" s="255"/>
      <c r="AD47" s="255"/>
      <c r="AE47" s="255"/>
      <c r="AG47" s="294"/>
    </row>
    <row r="48" spans="1:33" ht="45" customHeight="1">
      <c r="A48" s="49"/>
      <c r="B48" s="56"/>
      <c r="C48" s="62"/>
      <c r="D48" s="66"/>
      <c r="E48" s="78"/>
      <c r="F48" s="97"/>
      <c r="G48" s="104"/>
      <c r="H48" s="116"/>
      <c r="I48" s="64" t="s">
        <v>230</v>
      </c>
      <c r="J48" s="64"/>
      <c r="K48" s="161"/>
      <c r="L48" s="161"/>
      <c r="M48" s="161"/>
      <c r="N48" s="161"/>
      <c r="O48" s="161"/>
      <c r="P48" s="161"/>
      <c r="Q48" s="161"/>
      <c r="R48" s="225"/>
      <c r="S48" s="233"/>
      <c r="T48" s="49"/>
      <c r="V48" s="241">
        <f>IF(K48="",0,1)</f>
        <v>0</v>
      </c>
      <c r="W48" s="245"/>
      <c r="AA48" s="255"/>
      <c r="AB48" s="255"/>
      <c r="AC48" s="255"/>
      <c r="AD48" s="255"/>
      <c r="AE48" s="255"/>
      <c r="AG48" s="294"/>
    </row>
    <row r="49" spans="1:43" ht="45" customHeight="1">
      <c r="A49" s="49"/>
      <c r="B49" s="56"/>
      <c r="C49" s="62"/>
      <c r="D49" s="66"/>
      <c r="E49" s="78"/>
      <c r="F49" s="97"/>
      <c r="G49" s="104"/>
      <c r="H49" s="116"/>
      <c r="I49" s="132" t="s">
        <v>261</v>
      </c>
      <c r="J49" s="151"/>
      <c r="K49" s="151"/>
      <c r="L49" s="151"/>
      <c r="M49" s="151"/>
      <c r="N49" s="151"/>
      <c r="O49" s="151"/>
      <c r="P49" s="151"/>
      <c r="Q49" s="213"/>
      <c r="R49" s="225"/>
      <c r="S49" s="233"/>
      <c r="T49" s="49"/>
      <c r="W49" s="246"/>
      <c r="AA49" s="255"/>
      <c r="AB49" s="255"/>
      <c r="AC49" s="255"/>
      <c r="AD49" s="255"/>
      <c r="AE49" s="255"/>
      <c r="AG49" s="294"/>
    </row>
    <row r="50" spans="1:43" ht="45" customHeight="1">
      <c r="A50" s="49"/>
      <c r="B50" s="56"/>
      <c r="C50" s="62"/>
      <c r="D50" s="66"/>
      <c r="E50" s="78"/>
      <c r="F50" s="97"/>
      <c r="G50" s="104"/>
      <c r="H50" s="116"/>
      <c r="I50" s="131" t="s">
        <v>318</v>
      </c>
      <c r="J50" s="150"/>
      <c r="K50" s="166"/>
      <c r="L50" s="166"/>
      <c r="M50" s="166"/>
      <c r="N50" s="166"/>
      <c r="O50" s="166"/>
      <c r="P50" s="166"/>
      <c r="Q50" s="166"/>
      <c r="R50" s="225"/>
      <c r="S50" s="233"/>
      <c r="T50" s="49"/>
      <c r="V50" s="241">
        <f t="shared" ref="V50:V55" si="0">IF(K50="",0,1)</f>
        <v>0</v>
      </c>
      <c r="W50" s="245"/>
      <c r="Y50" s="250">
        <f>SUM(V50:W53)</f>
        <v>0</v>
      </c>
      <c r="Z50" s="253" t="s">
        <v>182</v>
      </c>
      <c r="AA50" s="255"/>
      <c r="AB50" s="255"/>
      <c r="AC50" s="255"/>
      <c r="AD50" s="255"/>
      <c r="AE50" s="255"/>
      <c r="AG50" s="294"/>
    </row>
    <row r="51" spans="1:43" ht="45" customHeight="1">
      <c r="A51" s="49"/>
      <c r="B51" s="56"/>
      <c r="C51" s="62"/>
      <c r="D51" s="66"/>
      <c r="E51" s="78"/>
      <c r="F51" s="97"/>
      <c r="G51" s="104"/>
      <c r="H51" s="116"/>
      <c r="I51" s="131" t="s">
        <v>38</v>
      </c>
      <c r="J51" s="150"/>
      <c r="K51" s="161"/>
      <c r="L51" s="161"/>
      <c r="M51" s="161"/>
      <c r="N51" s="161"/>
      <c r="O51" s="161"/>
      <c r="P51" s="161"/>
      <c r="Q51" s="161"/>
      <c r="R51" s="225"/>
      <c r="S51" s="233"/>
      <c r="T51" s="49"/>
      <c r="V51" s="241">
        <f t="shared" si="0"/>
        <v>0</v>
      </c>
      <c r="W51" s="245"/>
      <c r="AA51" s="255"/>
      <c r="AB51" s="255"/>
      <c r="AC51" s="255"/>
      <c r="AD51" s="255"/>
      <c r="AE51" s="255"/>
      <c r="AG51" s="294"/>
    </row>
    <row r="52" spans="1:43" ht="45" customHeight="1">
      <c r="A52" s="49"/>
      <c r="B52" s="56"/>
      <c r="C52" s="62"/>
      <c r="D52" s="66"/>
      <c r="E52" s="78"/>
      <c r="F52" s="97"/>
      <c r="G52" s="104"/>
      <c r="H52" s="116"/>
      <c r="I52" s="129" t="s">
        <v>592</v>
      </c>
      <c r="J52" s="129"/>
      <c r="K52" s="165"/>
      <c r="L52" s="161"/>
      <c r="M52" s="161"/>
      <c r="N52" s="161"/>
      <c r="O52" s="161"/>
      <c r="P52" s="161"/>
      <c r="Q52" s="161"/>
      <c r="R52" s="225"/>
      <c r="S52" s="233"/>
      <c r="T52" s="49"/>
      <c r="V52" s="241">
        <f t="shared" si="0"/>
        <v>0</v>
      </c>
      <c r="W52" s="245"/>
      <c r="AA52" s="255"/>
      <c r="AB52" s="255"/>
      <c r="AC52" s="255"/>
      <c r="AD52" s="255"/>
      <c r="AE52" s="255"/>
      <c r="AG52" s="294"/>
    </row>
    <row r="53" spans="1:43" ht="45" customHeight="1">
      <c r="A53" s="49"/>
      <c r="B53" s="57"/>
      <c r="C53" s="63"/>
      <c r="D53" s="67"/>
      <c r="E53" s="79"/>
      <c r="F53" s="98"/>
      <c r="G53" s="105"/>
      <c r="H53" s="117"/>
      <c r="I53" s="64" t="s">
        <v>230</v>
      </c>
      <c r="J53" s="64"/>
      <c r="K53" s="161"/>
      <c r="L53" s="161"/>
      <c r="M53" s="161"/>
      <c r="N53" s="161"/>
      <c r="O53" s="161"/>
      <c r="P53" s="161"/>
      <c r="Q53" s="161"/>
      <c r="R53" s="226"/>
      <c r="S53" s="234"/>
      <c r="T53" s="49"/>
      <c r="V53" s="241">
        <f t="shared" si="0"/>
        <v>0</v>
      </c>
      <c r="W53" s="245"/>
      <c r="AA53" s="255"/>
      <c r="AB53" s="255"/>
      <c r="AC53" s="255"/>
      <c r="AD53" s="255"/>
      <c r="AE53" s="255"/>
      <c r="AG53" s="294"/>
    </row>
    <row r="54" spans="1:43" ht="45" customHeight="1">
      <c r="A54" s="49"/>
      <c r="B54" s="55" t="s">
        <v>175</v>
      </c>
      <c r="C54" s="61" t="s">
        <v>308</v>
      </c>
      <c r="D54" s="68" t="s">
        <v>19</v>
      </c>
      <c r="E54" s="64" t="s">
        <v>36</v>
      </c>
      <c r="F54" s="96">
        <f>IF(AND(B54="○"),4,"-")</f>
        <v>4</v>
      </c>
      <c r="G54" s="106">
        <f>SUM(H54:H62)</f>
        <v>0</v>
      </c>
      <c r="H54" s="118">
        <f>IF(AND(B54="○"),AQ55,"-")</f>
        <v>0</v>
      </c>
      <c r="I54" s="71" t="s">
        <v>340</v>
      </c>
      <c r="J54" s="82"/>
      <c r="K54" s="161"/>
      <c r="L54" s="161"/>
      <c r="M54" s="161"/>
      <c r="N54" s="161"/>
      <c r="O54" s="161"/>
      <c r="P54" s="161"/>
      <c r="Q54" s="161"/>
      <c r="R54" s="224" t="s">
        <v>270</v>
      </c>
      <c r="S54" s="231"/>
      <c r="T54" s="49"/>
      <c r="V54" s="241">
        <f t="shared" si="0"/>
        <v>0</v>
      </c>
      <c r="W54" s="242"/>
      <c r="X54" s="241">
        <f>IF(S54="",0,1)</f>
        <v>0</v>
      </c>
      <c r="Y54" s="250">
        <f>SUM(V54:X55)</f>
        <v>0</v>
      </c>
      <c r="Z54" s="253" t="s">
        <v>51</v>
      </c>
      <c r="AA54" s="255"/>
      <c r="AB54" s="260" t="s">
        <v>88</v>
      </c>
      <c r="AC54" s="272" t="s">
        <v>69</v>
      </c>
      <c r="AD54" s="273" t="s">
        <v>243</v>
      </c>
      <c r="AG54" s="294"/>
      <c r="AQ54" s="310" t="s">
        <v>27</v>
      </c>
    </row>
    <row r="55" spans="1:43" ht="45" customHeight="1">
      <c r="A55" s="49"/>
      <c r="B55" s="56"/>
      <c r="C55" s="62"/>
      <c r="D55" s="69"/>
      <c r="E55" s="64"/>
      <c r="F55" s="97"/>
      <c r="G55" s="107"/>
      <c r="H55" s="118"/>
      <c r="I55" s="64" t="s">
        <v>273</v>
      </c>
      <c r="J55" s="64"/>
      <c r="K55" s="161"/>
      <c r="L55" s="161"/>
      <c r="M55" s="161"/>
      <c r="N55" s="161"/>
      <c r="O55" s="161"/>
      <c r="P55" s="161"/>
      <c r="Q55" s="161"/>
      <c r="R55" s="226" t="s">
        <v>65</v>
      </c>
      <c r="S55" s="231"/>
      <c r="T55" s="49"/>
      <c r="V55" s="241">
        <f t="shared" si="0"/>
        <v>0</v>
      </c>
      <c r="W55" s="242"/>
      <c r="AA55" s="255"/>
      <c r="AB55" s="259">
        <f>IF($S$54=AB54,1,0)</f>
        <v>0</v>
      </c>
      <c r="AC55" s="270">
        <f>IF($S$54=AC54,0.5,0)</f>
        <v>0</v>
      </c>
      <c r="AD55" s="274">
        <f>IF($S$54=AD54,0,0)</f>
        <v>0</v>
      </c>
      <c r="AG55" s="294"/>
      <c r="AQ55" s="311">
        <f>IF(Y54=3,SUM(AB55:AP55),0)</f>
        <v>0</v>
      </c>
    </row>
    <row r="56" spans="1:43" ht="45" customHeight="1">
      <c r="A56" s="49"/>
      <c r="B56" s="56"/>
      <c r="C56" s="62"/>
      <c r="D56" s="69"/>
      <c r="E56" s="64" t="s">
        <v>554</v>
      </c>
      <c r="F56" s="97"/>
      <c r="G56" s="107"/>
      <c r="H56" s="118">
        <f>IF(AND(B54="○"),AQ57,"-")</f>
        <v>0</v>
      </c>
      <c r="I56" s="64" t="s">
        <v>1</v>
      </c>
      <c r="J56" s="64" t="s">
        <v>361</v>
      </c>
      <c r="K56" s="167" t="s">
        <v>73</v>
      </c>
      <c r="L56" s="182"/>
      <c r="M56" s="182"/>
      <c r="N56" s="182"/>
      <c r="O56" s="182"/>
      <c r="P56" s="182"/>
      <c r="Q56" s="191"/>
      <c r="R56" s="224" t="s">
        <v>270</v>
      </c>
      <c r="S56" s="231"/>
      <c r="V56" s="242"/>
      <c r="W56" s="242"/>
      <c r="X56" s="241">
        <f>IF(S56="",0,1)</f>
        <v>0</v>
      </c>
      <c r="AA56" s="257">
        <f>COUNTIF(Y57:Y58,3)</f>
        <v>0</v>
      </c>
      <c r="AB56" s="260" t="s">
        <v>525</v>
      </c>
      <c r="AC56" s="272" t="s">
        <v>149</v>
      </c>
      <c r="AD56" s="273" t="s">
        <v>101</v>
      </c>
      <c r="AG56" s="294"/>
      <c r="AQ56" s="310" t="s">
        <v>27</v>
      </c>
    </row>
    <row r="57" spans="1:43" ht="45" customHeight="1">
      <c r="A57" s="49"/>
      <c r="B57" s="56"/>
      <c r="C57" s="62"/>
      <c r="D57" s="69"/>
      <c r="E57" s="64"/>
      <c r="F57" s="97"/>
      <c r="G57" s="107"/>
      <c r="H57" s="118"/>
      <c r="I57" s="133"/>
      <c r="J57" s="133"/>
      <c r="K57" s="168"/>
      <c r="L57" s="183"/>
      <c r="M57" s="183"/>
      <c r="N57" s="183"/>
      <c r="O57" s="183"/>
      <c r="P57" s="183"/>
      <c r="Q57" s="214"/>
      <c r="R57" s="225"/>
      <c r="S57" s="231"/>
      <c r="T57" s="49"/>
      <c r="V57" s="241">
        <f t="shared" ref="V57:X58" si="1">IF(I57="",0,1)</f>
        <v>0</v>
      </c>
      <c r="W57" s="241">
        <f t="shared" si="1"/>
        <v>0</v>
      </c>
      <c r="X57" s="241">
        <f t="shared" si="1"/>
        <v>0</v>
      </c>
      <c r="Y57" s="250">
        <f>SUM(V57:X57)</f>
        <v>0</v>
      </c>
      <c r="Z57" s="253" t="s">
        <v>51</v>
      </c>
      <c r="AA57" s="255"/>
      <c r="AB57" s="259">
        <f>IF(AND($S$56=AB56,$AA$56&gt;=2),1,0)</f>
        <v>0</v>
      </c>
      <c r="AC57" s="270">
        <f>IF(AND($S$56=AC56,$AA$56&gt;=1),0.5,0)</f>
        <v>0</v>
      </c>
      <c r="AD57" s="274">
        <f>IF(AND($S$56=AD56,$AA$56&gt;=0),0,0)</f>
        <v>0</v>
      </c>
      <c r="AG57" s="294"/>
      <c r="AQ57" s="311">
        <f>IF(AND(AA56&gt;=0,AA56&lt;=2),SUM(AB57:AP57),0)</f>
        <v>0</v>
      </c>
    </row>
    <row r="58" spans="1:43" ht="45" customHeight="1">
      <c r="A58" s="49"/>
      <c r="B58" s="56"/>
      <c r="C58" s="62"/>
      <c r="D58" s="69"/>
      <c r="E58" s="64"/>
      <c r="F58" s="97"/>
      <c r="G58" s="107"/>
      <c r="H58" s="118"/>
      <c r="I58" s="133"/>
      <c r="J58" s="133"/>
      <c r="K58" s="168"/>
      <c r="L58" s="183"/>
      <c r="M58" s="183"/>
      <c r="N58" s="183"/>
      <c r="O58" s="183"/>
      <c r="P58" s="183"/>
      <c r="Q58" s="214"/>
      <c r="R58" s="226" t="s">
        <v>65</v>
      </c>
      <c r="S58" s="231"/>
      <c r="T58" s="49"/>
      <c r="V58" s="241">
        <f t="shared" si="1"/>
        <v>0</v>
      </c>
      <c r="W58" s="241">
        <f t="shared" si="1"/>
        <v>0</v>
      </c>
      <c r="X58" s="241">
        <f t="shared" si="1"/>
        <v>0</v>
      </c>
      <c r="Y58" s="250">
        <f>SUM(V58:X58)</f>
        <v>0</v>
      </c>
      <c r="Z58" s="253" t="s">
        <v>51</v>
      </c>
      <c r="AA58" s="255"/>
      <c r="AG58" s="294"/>
    </row>
    <row r="59" spans="1:43" ht="45" customHeight="1">
      <c r="A59" s="49"/>
      <c r="B59" s="56"/>
      <c r="C59" s="62"/>
      <c r="D59" s="69"/>
      <c r="E59" s="80" t="s">
        <v>368</v>
      </c>
      <c r="F59" s="97"/>
      <c r="G59" s="107"/>
      <c r="H59" s="118">
        <f>IF(AND(B54="○"),AQ60,"-")</f>
        <v>0</v>
      </c>
      <c r="I59" s="64" t="s">
        <v>489</v>
      </c>
      <c r="J59" s="64"/>
      <c r="K59" s="133"/>
      <c r="L59" s="133"/>
      <c r="M59" s="133"/>
      <c r="N59" s="133"/>
      <c r="O59" s="133"/>
      <c r="P59" s="133"/>
      <c r="Q59" s="133"/>
      <c r="R59" s="224" t="s">
        <v>270</v>
      </c>
      <c r="S59" s="231"/>
      <c r="T59" s="49"/>
      <c r="V59" s="241">
        <f>IF(K59="",0,1)</f>
        <v>0</v>
      </c>
      <c r="W59" s="242"/>
      <c r="X59" s="241">
        <f>IF(S59="",0,1)</f>
        <v>0</v>
      </c>
      <c r="Y59" s="250">
        <f>SUM(V59:W59)</f>
        <v>0</v>
      </c>
      <c r="Z59" s="253" t="s">
        <v>216</v>
      </c>
      <c r="AA59" s="257">
        <f>COUNTIF(Y59:Y60,1)</f>
        <v>0</v>
      </c>
      <c r="AB59" s="260" t="s">
        <v>50</v>
      </c>
      <c r="AC59" s="272" t="s">
        <v>102</v>
      </c>
      <c r="AD59" s="273" t="s">
        <v>43</v>
      </c>
      <c r="AH59" s="294"/>
      <c r="AQ59" s="310" t="s">
        <v>27</v>
      </c>
    </row>
    <row r="60" spans="1:43" ht="45" customHeight="1">
      <c r="A60" s="49"/>
      <c r="B60" s="56"/>
      <c r="C60" s="62"/>
      <c r="D60" s="69"/>
      <c r="E60" s="81"/>
      <c r="F60" s="97"/>
      <c r="G60" s="107"/>
      <c r="H60" s="118"/>
      <c r="I60" s="64"/>
      <c r="J60" s="64"/>
      <c r="K60" s="133"/>
      <c r="L60" s="133"/>
      <c r="M60" s="133"/>
      <c r="N60" s="133"/>
      <c r="O60" s="133"/>
      <c r="P60" s="133"/>
      <c r="Q60" s="133"/>
      <c r="R60" s="226" t="s">
        <v>65</v>
      </c>
      <c r="S60" s="231"/>
      <c r="T60" s="49"/>
      <c r="V60" s="241">
        <f>IF(K60="",0,1)</f>
        <v>0</v>
      </c>
      <c r="W60" s="244"/>
      <c r="Y60" s="250">
        <f>SUM(V60:W60)</f>
        <v>0</v>
      </c>
      <c r="Z60" s="253" t="s">
        <v>216</v>
      </c>
      <c r="AA60" s="255"/>
      <c r="AB60" s="259">
        <f>IF(AND($S$59=AB59,$AA$59&gt;=2),1,0)</f>
        <v>0</v>
      </c>
      <c r="AC60" s="270">
        <f>IF(AND($S$59=AC59,$AA$59&gt;=1),0.5,0)</f>
        <v>0</v>
      </c>
      <c r="AD60" s="274">
        <f>IF(AND($S$59=AD59,$AA$59&gt;=0),0,0)</f>
        <v>0</v>
      </c>
      <c r="AH60" s="294"/>
      <c r="AQ60" s="311">
        <f>IF(AND(AA59&gt;=0,AA59&lt;=2),SUM(AB60:AP60),0)</f>
        <v>0</v>
      </c>
    </row>
    <row r="61" spans="1:43" ht="45" customHeight="1">
      <c r="A61" s="49"/>
      <c r="B61" s="56"/>
      <c r="C61" s="62"/>
      <c r="D61" s="69"/>
      <c r="E61" s="80" t="s">
        <v>394</v>
      </c>
      <c r="F61" s="97"/>
      <c r="G61" s="107"/>
      <c r="H61" s="118">
        <f>IF(AND(B54="○"),AQ62,"-")</f>
        <v>0</v>
      </c>
      <c r="I61" s="71" t="s">
        <v>530</v>
      </c>
      <c r="J61" s="84"/>
      <c r="K61" s="84"/>
      <c r="L61" s="84"/>
      <c r="M61" s="84"/>
      <c r="N61" s="84"/>
      <c r="O61" s="84"/>
      <c r="P61" s="84"/>
      <c r="Q61" s="82"/>
      <c r="R61" s="224" t="s">
        <v>270</v>
      </c>
      <c r="S61" s="235"/>
      <c r="T61" s="49"/>
      <c r="V61" s="243"/>
      <c r="W61" s="242"/>
      <c r="X61" s="241">
        <f>IF(S61="",0,1)</f>
        <v>0</v>
      </c>
      <c r="Y61" s="250">
        <f>SUM(V61:X62)</f>
        <v>0</v>
      </c>
      <c r="Z61" s="253" t="s">
        <v>216</v>
      </c>
      <c r="AA61" s="255"/>
      <c r="AB61" s="260" t="s">
        <v>35</v>
      </c>
      <c r="AC61" s="273" t="s">
        <v>20</v>
      </c>
      <c r="AQ61" s="310" t="s">
        <v>27</v>
      </c>
    </row>
    <row r="62" spans="1:43" ht="45" customHeight="1">
      <c r="A62" s="49"/>
      <c r="B62" s="57"/>
      <c r="C62" s="62"/>
      <c r="D62" s="70"/>
      <c r="E62" s="81"/>
      <c r="F62" s="98"/>
      <c r="G62" s="108"/>
      <c r="H62" s="118"/>
      <c r="I62" s="72"/>
      <c r="J62" s="152"/>
      <c r="K62" s="152"/>
      <c r="L62" s="152"/>
      <c r="M62" s="152"/>
      <c r="N62" s="152"/>
      <c r="O62" s="152"/>
      <c r="P62" s="152"/>
      <c r="Q62" s="83"/>
      <c r="R62" s="226" t="s">
        <v>65</v>
      </c>
      <c r="S62" s="236"/>
      <c r="T62" s="49"/>
      <c r="V62" s="243"/>
      <c r="W62" s="243"/>
      <c r="AA62" s="255"/>
      <c r="AB62" s="259">
        <f>IF($S$61=AB61,1,0)</f>
        <v>0</v>
      </c>
      <c r="AC62" s="274">
        <f>IF($S$61=AC61,0,0)</f>
        <v>0</v>
      </c>
      <c r="AD62" s="281"/>
      <c r="AQ62" s="313">
        <f>IF(Y61=1,SUM(AB62:AP62),0)</f>
        <v>0</v>
      </c>
    </row>
    <row r="63" spans="1:43" ht="45" customHeight="1">
      <c r="A63" s="49"/>
      <c r="B63" s="54" t="s">
        <v>175</v>
      </c>
      <c r="C63" s="62"/>
      <c r="D63" s="64" t="s">
        <v>555</v>
      </c>
      <c r="E63" s="64"/>
      <c r="F63" s="96">
        <f>IF(COUNTIF(B63:B65,"○")&gt;=1,COUNTIF(B63:B65,"○"),"-")</f>
        <v>3</v>
      </c>
      <c r="G63" s="109">
        <f>SUM(H63:H65)</f>
        <v>0</v>
      </c>
      <c r="H63" s="119">
        <f>IF(AND(B63="○"),SUM(AQ63),"-")</f>
        <v>0</v>
      </c>
      <c r="I63" s="129" t="s">
        <v>251</v>
      </c>
      <c r="J63" s="129"/>
      <c r="K63" s="129"/>
      <c r="L63" s="129"/>
      <c r="M63" s="129"/>
      <c r="N63" s="129"/>
      <c r="O63" s="129"/>
      <c r="P63" s="129"/>
      <c r="Q63" s="129"/>
      <c r="R63" s="227" t="s">
        <v>184</v>
      </c>
      <c r="S63" s="231"/>
      <c r="T63" s="49"/>
      <c r="V63" s="242"/>
      <c r="W63" s="242"/>
      <c r="X63" s="241">
        <f>IF(S63="",0,1)</f>
        <v>0</v>
      </c>
      <c r="Y63" s="250">
        <f>SUM(V63:X63)</f>
        <v>0</v>
      </c>
      <c r="Z63" s="253" t="s">
        <v>216</v>
      </c>
      <c r="AB63" s="260" t="s">
        <v>106</v>
      </c>
      <c r="AC63" s="272" t="s">
        <v>107</v>
      </c>
      <c r="AD63" s="273" t="s">
        <v>110</v>
      </c>
      <c r="AE63" s="260" t="s">
        <v>114</v>
      </c>
      <c r="AF63" s="272" t="s">
        <v>109</v>
      </c>
      <c r="AG63" s="272" t="s">
        <v>336</v>
      </c>
      <c r="AH63" s="273" t="s">
        <v>335</v>
      </c>
      <c r="AI63" s="260" t="s">
        <v>452</v>
      </c>
      <c r="AJ63" s="272" t="s">
        <v>240</v>
      </c>
      <c r="AK63" s="273" t="s">
        <v>110</v>
      </c>
      <c r="AP63" s="302" t="s">
        <v>27</v>
      </c>
      <c r="AQ63" s="314">
        <f>IF(Y63=1,SUM(AB64:AD64),0)</f>
        <v>0</v>
      </c>
    </row>
    <row r="64" spans="1:43" ht="45" customHeight="1">
      <c r="A64" s="49"/>
      <c r="B64" s="54" t="s">
        <v>175</v>
      </c>
      <c r="C64" s="62"/>
      <c r="D64" s="64"/>
      <c r="E64" s="64"/>
      <c r="F64" s="97"/>
      <c r="G64" s="110"/>
      <c r="H64" s="119">
        <f>IF(AND(B64="○"),SUM(AQ64),"-")</f>
        <v>0</v>
      </c>
      <c r="I64" s="129" t="s">
        <v>188</v>
      </c>
      <c r="J64" s="129"/>
      <c r="K64" s="129"/>
      <c r="L64" s="129"/>
      <c r="M64" s="129"/>
      <c r="N64" s="129"/>
      <c r="O64" s="129"/>
      <c r="P64" s="129"/>
      <c r="Q64" s="129"/>
      <c r="R64" s="227" t="s">
        <v>184</v>
      </c>
      <c r="S64" s="237"/>
      <c r="T64" s="49"/>
      <c r="V64" s="242"/>
      <c r="W64" s="242"/>
      <c r="X64" s="241">
        <f>IF(S64="",0,1)</f>
        <v>0</v>
      </c>
      <c r="Y64" s="250">
        <f>SUM(V64:X64)</f>
        <v>0</v>
      </c>
      <c r="Z64" s="253" t="s">
        <v>216</v>
      </c>
      <c r="AB64" s="259">
        <f>IF($S$63=AB63,1,0)</f>
        <v>0</v>
      </c>
      <c r="AC64" s="270">
        <f>IF($S$63=AC63,0.5,0)</f>
        <v>0</v>
      </c>
      <c r="AD64" s="274">
        <f>IF($S$63=AD63,0,0)</f>
        <v>0</v>
      </c>
      <c r="AE64" s="259">
        <f>IF($S$64=AE63,1,0)</f>
        <v>0</v>
      </c>
      <c r="AF64" s="297">
        <f>IF($S$64=AF63,0.75,0)</f>
        <v>0</v>
      </c>
      <c r="AG64" s="270">
        <f>IF($S$64=AG63,0.5,0)</f>
        <v>0</v>
      </c>
      <c r="AH64" s="274">
        <f>IF($S$64=AH63,0,0)</f>
        <v>0</v>
      </c>
      <c r="AI64" s="259">
        <f>IF($S$65=AI63,1,0)</f>
        <v>0</v>
      </c>
      <c r="AJ64" s="270">
        <f>IF($S$65=AJ63,0.5,0)</f>
        <v>0</v>
      </c>
      <c r="AK64" s="274">
        <f>IF($S$65=AK63,0,0)</f>
        <v>0</v>
      </c>
      <c r="AP64" s="303"/>
      <c r="AQ64" s="315">
        <f>IF(Y64=1,SUM(AE64:AH64),0)</f>
        <v>0</v>
      </c>
    </row>
    <row r="65" spans="1:43" ht="45" customHeight="1">
      <c r="A65" s="49"/>
      <c r="B65" s="54" t="s">
        <v>175</v>
      </c>
      <c r="C65" s="62"/>
      <c r="D65" s="64"/>
      <c r="E65" s="64"/>
      <c r="F65" s="98"/>
      <c r="G65" s="111"/>
      <c r="H65" s="119">
        <f>IF(AND(B65="○"),SUM(AQ65),"-")</f>
        <v>0</v>
      </c>
      <c r="I65" s="129" t="s">
        <v>531</v>
      </c>
      <c r="J65" s="129"/>
      <c r="K65" s="129"/>
      <c r="L65" s="129"/>
      <c r="M65" s="129"/>
      <c r="N65" s="129"/>
      <c r="O65" s="129"/>
      <c r="P65" s="129"/>
      <c r="Q65" s="129"/>
      <c r="R65" s="227" t="s">
        <v>184</v>
      </c>
      <c r="S65" s="238"/>
      <c r="T65" s="49"/>
      <c r="V65" s="242"/>
      <c r="W65" s="242"/>
      <c r="X65" s="241">
        <f>IF(S65="",0,1)</f>
        <v>0</v>
      </c>
      <c r="Y65" s="250">
        <f>SUM(V65:X65)</f>
        <v>0</v>
      </c>
      <c r="Z65" s="253" t="s">
        <v>216</v>
      </c>
      <c r="AC65" s="275"/>
      <c r="AD65" s="275"/>
      <c r="AP65" s="304"/>
      <c r="AQ65" s="316">
        <f>IF(Y65=1,SUM(AI64:AM64),0)</f>
        <v>0</v>
      </c>
    </row>
    <row r="66" spans="1:43" ht="45" customHeight="1">
      <c r="A66" s="49"/>
      <c r="B66" s="55" t="s">
        <v>175</v>
      </c>
      <c r="C66" s="62"/>
      <c r="D66" s="65" t="s">
        <v>556</v>
      </c>
      <c r="E66" s="77"/>
      <c r="F66" s="96">
        <f>IF(AND(B66="○"),2.5,"-")</f>
        <v>2.5</v>
      </c>
      <c r="G66" s="106">
        <f>SUM(H66:H73)</f>
        <v>0</v>
      </c>
      <c r="H66" s="115">
        <f>IF(AND(B66="○"),AQ67,"-")</f>
        <v>0</v>
      </c>
      <c r="I66" s="134" t="s">
        <v>155</v>
      </c>
      <c r="J66" s="53" t="s">
        <v>156</v>
      </c>
      <c r="K66" s="167" t="s">
        <v>157</v>
      </c>
      <c r="L66" s="182"/>
      <c r="M66" s="191"/>
      <c r="N66" s="135" t="s">
        <v>164</v>
      </c>
      <c r="O66" s="154"/>
      <c r="P66" s="154"/>
      <c r="Q66" s="193"/>
      <c r="R66" s="224" t="s">
        <v>184</v>
      </c>
      <c r="S66" s="232"/>
      <c r="T66" s="49"/>
      <c r="V66" s="242"/>
      <c r="W66" s="242"/>
      <c r="X66" s="241">
        <f>IF(S66="",0,1)</f>
        <v>0</v>
      </c>
      <c r="Y66" s="250">
        <f>SUM(V66:X68)</f>
        <v>0</v>
      </c>
      <c r="Z66" s="253" t="s">
        <v>158</v>
      </c>
      <c r="AA66" s="255"/>
      <c r="AB66" s="260" t="s">
        <v>159</v>
      </c>
      <c r="AC66" s="272" t="s">
        <v>62</v>
      </c>
      <c r="AD66" s="273" t="s">
        <v>160</v>
      </c>
      <c r="AE66" s="260" t="s">
        <v>161</v>
      </c>
      <c r="AF66" s="272" t="s">
        <v>162</v>
      </c>
      <c r="AG66" s="273" t="s">
        <v>116</v>
      </c>
      <c r="AH66" s="260"/>
      <c r="AI66" s="273"/>
      <c r="AQ66" s="310" t="s">
        <v>27</v>
      </c>
    </row>
    <row r="67" spans="1:43" ht="45" customHeight="1">
      <c r="A67" s="49"/>
      <c r="B67" s="56"/>
      <c r="C67" s="62"/>
      <c r="D67" s="66"/>
      <c r="E67" s="78"/>
      <c r="F67" s="97"/>
      <c r="G67" s="107"/>
      <c r="H67" s="116"/>
      <c r="I67" s="133"/>
      <c r="J67" s="153"/>
      <c r="K67" s="169"/>
      <c r="L67" s="184"/>
      <c r="M67" s="192"/>
      <c r="N67" s="197" t="e">
        <f>ROUND(J67/K67,0)</f>
        <v>#DIV/0!</v>
      </c>
      <c r="O67" s="202"/>
      <c r="P67" s="202"/>
      <c r="Q67" s="215"/>
      <c r="R67" s="225"/>
      <c r="S67" s="233"/>
      <c r="T67" s="49"/>
      <c r="V67" s="241">
        <f t="shared" ref="V67:X68" si="2">IF(I67="",0,1)</f>
        <v>0</v>
      </c>
      <c r="W67" s="241">
        <f t="shared" si="2"/>
        <v>0</v>
      </c>
      <c r="X67" s="241">
        <f t="shared" si="2"/>
        <v>0</v>
      </c>
      <c r="Z67" s="254"/>
      <c r="AA67" s="255"/>
      <c r="AB67" s="259">
        <f>IF($S$66=AB66,2,0)</f>
        <v>0</v>
      </c>
      <c r="AC67" s="270">
        <f>IF($S$66=AC66,1,0)</f>
        <v>0</v>
      </c>
      <c r="AD67" s="274">
        <f>IF($S$66=AD66,0,0)</f>
        <v>0</v>
      </c>
      <c r="AE67" s="259">
        <f>IF($S$66=AE66,2,0)</f>
        <v>0</v>
      </c>
      <c r="AF67" s="270">
        <f>IF($S$66=AF66,1,0)</f>
        <v>0</v>
      </c>
      <c r="AG67" s="274">
        <f>IF($S$66=AG66,0,0)</f>
        <v>0</v>
      </c>
      <c r="AH67" s="259"/>
      <c r="AI67" s="274"/>
      <c r="AQ67" s="311">
        <f>IF(Y66=7,SUM(AB67:AP67),0)</f>
        <v>0</v>
      </c>
    </row>
    <row r="68" spans="1:43" ht="45" customHeight="1">
      <c r="A68" s="49"/>
      <c r="B68" s="56"/>
      <c r="C68" s="62"/>
      <c r="D68" s="66"/>
      <c r="E68" s="78"/>
      <c r="F68" s="97"/>
      <c r="G68" s="107"/>
      <c r="H68" s="116"/>
      <c r="I68" s="133"/>
      <c r="J68" s="153"/>
      <c r="K68" s="169"/>
      <c r="L68" s="184"/>
      <c r="M68" s="192"/>
      <c r="N68" s="197" t="e">
        <f>ROUND(J68/K68,0)</f>
        <v>#DIV/0!</v>
      </c>
      <c r="O68" s="202"/>
      <c r="P68" s="202"/>
      <c r="Q68" s="215"/>
      <c r="R68" s="225"/>
      <c r="S68" s="233"/>
      <c r="T68" s="49"/>
      <c r="V68" s="241">
        <f t="shared" si="2"/>
        <v>0</v>
      </c>
      <c r="W68" s="241">
        <f t="shared" si="2"/>
        <v>0</v>
      </c>
      <c r="X68" s="241">
        <f t="shared" si="2"/>
        <v>0</v>
      </c>
      <c r="Z68" s="254"/>
      <c r="AA68" s="255"/>
      <c r="AG68" s="294"/>
    </row>
    <row r="69" spans="1:43" ht="45" customHeight="1">
      <c r="A69" s="49"/>
      <c r="B69" s="56"/>
      <c r="C69" s="62"/>
      <c r="D69" s="66"/>
      <c r="E69" s="78"/>
      <c r="F69" s="97"/>
      <c r="G69" s="107"/>
      <c r="H69" s="117"/>
      <c r="I69" s="135" t="s">
        <v>72</v>
      </c>
      <c r="J69" s="154"/>
      <c r="K69" s="154"/>
      <c r="L69" s="154"/>
      <c r="M69" s="193"/>
      <c r="N69" s="198" t="e">
        <f>ROUND((((N68-N67)/N67)*100),2)</f>
        <v>#DIV/0!</v>
      </c>
      <c r="O69" s="203"/>
      <c r="P69" s="203"/>
      <c r="Q69" s="216"/>
      <c r="R69" s="225"/>
      <c r="S69" s="233"/>
      <c r="T69" s="49"/>
      <c r="V69" s="242"/>
      <c r="W69" s="242"/>
      <c r="X69" s="248"/>
      <c r="Y69" s="251"/>
      <c r="Z69" s="253"/>
      <c r="AB69" s="260" t="s">
        <v>565</v>
      </c>
      <c r="AC69" s="273" t="s">
        <v>460</v>
      </c>
      <c r="AD69" s="282"/>
      <c r="AE69" s="293"/>
      <c r="AF69" s="293"/>
      <c r="AG69" s="285"/>
      <c r="AH69" s="293"/>
      <c r="AI69" s="293"/>
      <c r="AP69" s="305" t="s">
        <v>27</v>
      </c>
      <c r="AQ69" s="317">
        <f>IF(Y70=4,SUM(AB70:AC70),0)</f>
        <v>0</v>
      </c>
    </row>
    <row r="70" spans="1:43" ht="45" customHeight="1">
      <c r="A70" s="49"/>
      <c r="B70" s="56"/>
      <c r="C70" s="62"/>
      <c r="D70" s="66"/>
      <c r="E70" s="78"/>
      <c r="F70" s="97"/>
      <c r="G70" s="107"/>
      <c r="H70" s="115">
        <f>IF(AND(B66="○"),AQ69,"-")</f>
        <v>0</v>
      </c>
      <c r="I70" s="134" t="s">
        <v>567</v>
      </c>
      <c r="J70" s="53" t="s">
        <v>156</v>
      </c>
      <c r="K70" s="167" t="s">
        <v>157</v>
      </c>
      <c r="L70" s="182"/>
      <c r="M70" s="191"/>
      <c r="N70" s="135" t="s">
        <v>164</v>
      </c>
      <c r="O70" s="154"/>
      <c r="P70" s="154"/>
      <c r="Q70" s="193"/>
      <c r="R70" s="225"/>
      <c r="S70" s="233"/>
      <c r="T70" s="49"/>
      <c r="V70" s="242"/>
      <c r="W70" s="242"/>
      <c r="X70" s="247">
        <f>IF(S66="",0,1)</f>
        <v>0</v>
      </c>
      <c r="Y70" s="250">
        <f>SUM(V70:X71)</f>
        <v>1</v>
      </c>
      <c r="Z70" s="253" t="s">
        <v>182</v>
      </c>
      <c r="AA70" s="255"/>
      <c r="AB70" s="259">
        <f>IF($S$66=AB69,2,0)</f>
        <v>0</v>
      </c>
      <c r="AC70" s="274">
        <f>IF($S$66=AC69,0,0)</f>
        <v>0</v>
      </c>
      <c r="AD70" s="283"/>
      <c r="AE70" s="293"/>
      <c r="AF70" s="293"/>
      <c r="AG70" s="293"/>
      <c r="AQ70" s="318"/>
    </row>
    <row r="71" spans="1:43" ht="45" customHeight="1">
      <c r="A71" s="49"/>
      <c r="B71" s="56"/>
      <c r="C71" s="62"/>
      <c r="D71" s="66"/>
      <c r="E71" s="78"/>
      <c r="F71" s="97"/>
      <c r="G71" s="107"/>
      <c r="H71" s="116"/>
      <c r="I71" s="136" t="s">
        <v>92</v>
      </c>
      <c r="J71" s="153"/>
      <c r="K71" s="169"/>
      <c r="L71" s="184"/>
      <c r="M71" s="192"/>
      <c r="N71" s="197" t="e">
        <f>ROUND(J71/K71,0)</f>
        <v>#DIV/0!</v>
      </c>
      <c r="O71" s="202"/>
      <c r="P71" s="202"/>
      <c r="Q71" s="215"/>
      <c r="R71" s="225"/>
      <c r="S71" s="233"/>
      <c r="T71" s="49"/>
      <c r="V71" s="241">
        <f>IF(I71="",0,1)</f>
        <v>1</v>
      </c>
      <c r="W71" s="241">
        <f>IF(J71="",0,1)</f>
        <v>0</v>
      </c>
      <c r="X71" s="241">
        <f>IF(K71="",0,1)</f>
        <v>0</v>
      </c>
      <c r="Z71" s="254"/>
      <c r="AA71" s="255"/>
      <c r="AB71" s="262"/>
      <c r="AC71" s="262"/>
      <c r="AD71" s="284"/>
      <c r="AE71" s="284"/>
      <c r="AF71" s="284"/>
      <c r="AG71" s="284"/>
      <c r="AQ71" s="319"/>
    </row>
    <row r="72" spans="1:43" ht="45" customHeight="1">
      <c r="A72" s="49"/>
      <c r="B72" s="56"/>
      <c r="C72" s="62"/>
      <c r="D72" s="66"/>
      <c r="E72" s="78"/>
      <c r="F72" s="97"/>
      <c r="G72" s="107"/>
      <c r="H72" s="117"/>
      <c r="I72" s="137" t="s">
        <v>566</v>
      </c>
      <c r="J72" s="155"/>
      <c r="K72" s="155"/>
      <c r="L72" s="155"/>
      <c r="M72" s="194"/>
      <c r="N72" s="199">
        <v>5652500</v>
      </c>
      <c r="O72" s="204"/>
      <c r="P72" s="204"/>
      <c r="Q72" s="217"/>
      <c r="R72" s="226"/>
      <c r="S72" s="234"/>
      <c r="T72" s="49"/>
      <c r="V72" s="242"/>
      <c r="W72" s="242"/>
      <c r="X72" s="241">
        <f>IF(S73="",0,1)</f>
        <v>0</v>
      </c>
      <c r="Y72" s="250">
        <f>SUM(V72:X72)</f>
        <v>0</v>
      </c>
      <c r="Z72" s="253" t="s">
        <v>216</v>
      </c>
      <c r="AB72" s="263" t="s">
        <v>94</v>
      </c>
      <c r="AC72" s="273" t="s">
        <v>473</v>
      </c>
      <c r="AD72" s="285"/>
      <c r="AE72" s="293"/>
      <c r="AF72" s="293"/>
      <c r="AG72" s="285"/>
      <c r="AH72" s="293"/>
      <c r="AI72" s="293"/>
      <c r="AP72" s="306" t="s">
        <v>27</v>
      </c>
      <c r="AQ72" s="317">
        <f>IF(X72=1,SUM(AB73:AC73),0)</f>
        <v>0</v>
      </c>
    </row>
    <row r="73" spans="1:43" ht="45" customHeight="1">
      <c r="A73" s="49"/>
      <c r="B73" s="57"/>
      <c r="C73" s="62"/>
      <c r="D73" s="67"/>
      <c r="E73" s="79"/>
      <c r="F73" s="98"/>
      <c r="G73" s="108"/>
      <c r="H73" s="120">
        <f>IF(AND(B66="○"),SUM(AQ72),"-")</f>
        <v>0</v>
      </c>
      <c r="I73" s="64" t="s">
        <v>86</v>
      </c>
      <c r="J73" s="64"/>
      <c r="K73" s="64"/>
      <c r="L73" s="64"/>
      <c r="M73" s="64"/>
      <c r="N73" s="64"/>
      <c r="O73" s="64"/>
      <c r="P73" s="64"/>
      <c r="Q73" s="64"/>
      <c r="R73" s="227" t="s">
        <v>184</v>
      </c>
      <c r="S73" s="231"/>
      <c r="T73" s="49"/>
      <c r="V73" s="242"/>
      <c r="W73" s="242"/>
      <c r="X73" s="249"/>
      <c r="Y73" s="252"/>
      <c r="Z73" s="253"/>
      <c r="AB73" s="259">
        <f>IF($S$73=AB72,0.5,0)</f>
        <v>0</v>
      </c>
      <c r="AC73" s="274">
        <f>IF($S$73=AC72,0,0)</f>
        <v>0</v>
      </c>
      <c r="AD73" s="286"/>
      <c r="AE73" s="293"/>
      <c r="AF73" s="293"/>
      <c r="AG73" s="286"/>
      <c r="AH73" s="293"/>
      <c r="AI73" s="293"/>
      <c r="AP73" s="307"/>
      <c r="AQ73" s="317"/>
    </row>
    <row r="74" spans="1:43" ht="45" customHeight="1">
      <c r="A74" s="49"/>
      <c r="B74" s="54" t="s">
        <v>175</v>
      </c>
      <c r="C74" s="62"/>
      <c r="D74" s="64" t="s">
        <v>557</v>
      </c>
      <c r="E74" s="64"/>
      <c r="F74" s="95">
        <f>IF(AND(B74="○"),2,"-")</f>
        <v>2</v>
      </c>
      <c r="G74" s="103">
        <f>IF(AND(B74="○"),AQ75,"-")</f>
        <v>0</v>
      </c>
      <c r="H74" s="115"/>
      <c r="I74" s="129" t="s">
        <v>323</v>
      </c>
      <c r="J74" s="156" t="s">
        <v>135</v>
      </c>
      <c r="K74" s="170"/>
      <c r="L74" s="170"/>
      <c r="M74" s="170"/>
      <c r="N74" s="170"/>
      <c r="O74" s="170"/>
      <c r="P74" s="170"/>
      <c r="Q74" s="218"/>
      <c r="R74" s="224" t="s">
        <v>270</v>
      </c>
      <c r="S74" s="231"/>
      <c r="T74" s="49"/>
      <c r="V74" s="242"/>
      <c r="W74" s="242"/>
      <c r="X74" s="241">
        <f>IF(S74="",0,1)</f>
        <v>0</v>
      </c>
      <c r="Y74" s="250">
        <f>SUM(V74:X75)</f>
        <v>0</v>
      </c>
      <c r="Z74" s="253" t="s">
        <v>51</v>
      </c>
      <c r="AA74" s="255"/>
      <c r="AB74" s="264" t="s">
        <v>319</v>
      </c>
      <c r="AC74" s="276" t="s">
        <v>290</v>
      </c>
      <c r="AD74" s="287" t="s">
        <v>44</v>
      </c>
      <c r="AG74" s="294"/>
      <c r="AQ74" s="310" t="s">
        <v>27</v>
      </c>
    </row>
    <row r="75" spans="1:43" ht="45" customHeight="1">
      <c r="A75" s="49"/>
      <c r="B75" s="54"/>
      <c r="C75" s="62"/>
      <c r="D75" s="64"/>
      <c r="E75" s="64"/>
      <c r="F75" s="95"/>
      <c r="G75" s="105"/>
      <c r="H75" s="117"/>
      <c r="I75" s="138"/>
      <c r="J75" s="157"/>
      <c r="K75" s="171"/>
      <c r="L75" s="171"/>
      <c r="M75" s="171"/>
      <c r="N75" s="171"/>
      <c r="O75" s="171"/>
      <c r="P75" s="171"/>
      <c r="Q75" s="219"/>
      <c r="R75" s="226" t="s">
        <v>65</v>
      </c>
      <c r="S75" s="231"/>
      <c r="T75" s="49"/>
      <c r="V75" s="241">
        <f>IF(I75="",0,1)</f>
        <v>0</v>
      </c>
      <c r="W75" s="241">
        <f>IF(J75="",0,1)</f>
        <v>0</v>
      </c>
      <c r="AA75" s="255"/>
      <c r="AB75" s="259">
        <f>IF($S$74=AB74,2,0)</f>
        <v>0</v>
      </c>
      <c r="AC75" s="270">
        <f>IF($S$74=AC74,1,0)</f>
        <v>0</v>
      </c>
      <c r="AD75" s="274">
        <f>IF($S$74=AD74,0,0)</f>
        <v>0</v>
      </c>
      <c r="AG75" s="294"/>
      <c r="AQ75" s="311">
        <f>IF(Y74=3,SUM(AB75:AP75),0)</f>
        <v>0</v>
      </c>
    </row>
    <row r="76" spans="1:43" ht="45" customHeight="1">
      <c r="A76" s="49"/>
      <c r="B76" s="54" t="s">
        <v>175</v>
      </c>
      <c r="C76" s="62"/>
      <c r="D76" s="64" t="s">
        <v>546</v>
      </c>
      <c r="E76" s="64"/>
      <c r="F76" s="95">
        <f>IF(AND(B76="○"),2,"-")</f>
        <v>2</v>
      </c>
      <c r="G76" s="103">
        <f>IF(AND(B76="○"),AQ77,"-")</f>
        <v>0</v>
      </c>
      <c r="H76" s="115"/>
      <c r="I76" s="129" t="s">
        <v>297</v>
      </c>
      <c r="J76" s="129"/>
      <c r="K76" s="129"/>
      <c r="L76" s="129"/>
      <c r="M76" s="129"/>
      <c r="N76" s="129"/>
      <c r="O76" s="129"/>
      <c r="P76" s="129"/>
      <c r="Q76" s="129"/>
      <c r="R76" s="224" t="s">
        <v>270</v>
      </c>
      <c r="S76" s="231"/>
      <c r="T76" s="49"/>
      <c r="V76" s="242"/>
      <c r="W76" s="242"/>
      <c r="X76" s="241">
        <f>IF(S76="",0,1)</f>
        <v>0</v>
      </c>
      <c r="Y76" s="250">
        <f>SUM(V76:X77)</f>
        <v>0</v>
      </c>
      <c r="Z76" s="253" t="s">
        <v>216</v>
      </c>
      <c r="AA76" s="255"/>
      <c r="AB76" s="264" t="s">
        <v>298</v>
      </c>
      <c r="AC76" s="276" t="s">
        <v>228</v>
      </c>
      <c r="AD76" s="287" t="s">
        <v>233</v>
      </c>
      <c r="AQ76" s="310" t="s">
        <v>27</v>
      </c>
    </row>
    <row r="77" spans="1:43" ht="45" customHeight="1">
      <c r="A77" s="49"/>
      <c r="B77" s="54"/>
      <c r="C77" s="62"/>
      <c r="D77" s="64"/>
      <c r="E77" s="64"/>
      <c r="F77" s="95"/>
      <c r="G77" s="105"/>
      <c r="H77" s="117"/>
      <c r="I77" s="129"/>
      <c r="J77" s="129"/>
      <c r="K77" s="129"/>
      <c r="L77" s="129"/>
      <c r="M77" s="129"/>
      <c r="N77" s="129"/>
      <c r="O77" s="129"/>
      <c r="P77" s="129"/>
      <c r="Q77" s="129"/>
      <c r="R77" s="226" t="s">
        <v>65</v>
      </c>
      <c r="S77" s="231"/>
      <c r="T77" s="49"/>
      <c r="V77" s="242"/>
      <c r="W77" s="242"/>
      <c r="AA77" s="255"/>
      <c r="AB77" s="259">
        <f>IF($S$76=AB76,2,0)</f>
        <v>0</v>
      </c>
      <c r="AC77" s="270">
        <f>IF($S$76=AC76,1,0)</f>
        <v>0</v>
      </c>
      <c r="AD77" s="274">
        <f>IF($S$76=AD76,0,0)</f>
        <v>0</v>
      </c>
      <c r="AH77" s="241"/>
      <c r="AI77" s="250"/>
      <c r="AJ77" s="253" t="s">
        <v>51</v>
      </c>
      <c r="AL77" s="260"/>
      <c r="AM77" s="273"/>
      <c r="AQ77" s="311">
        <f>IF(Y76=1,SUM(AB77:AD77),0)</f>
        <v>0</v>
      </c>
    </row>
    <row r="78" spans="1:43" ht="45" customHeight="1">
      <c r="A78" s="49"/>
      <c r="B78" s="54" t="s">
        <v>175</v>
      </c>
      <c r="C78" s="62"/>
      <c r="D78" s="64" t="s">
        <v>163</v>
      </c>
      <c r="E78" s="64"/>
      <c r="F78" s="95">
        <f>IF(AND(B78="○"),2,"-")</f>
        <v>2</v>
      </c>
      <c r="G78" s="103">
        <f>IF(AND(B78="○"),AQ79,"-")</f>
        <v>0</v>
      </c>
      <c r="H78" s="115"/>
      <c r="I78" s="129" t="s">
        <v>77</v>
      </c>
      <c r="J78" s="129"/>
      <c r="K78" s="129"/>
      <c r="L78" s="129"/>
      <c r="M78" s="129"/>
      <c r="N78" s="129"/>
      <c r="O78" s="129"/>
      <c r="P78" s="129"/>
      <c r="Q78" s="129"/>
      <c r="R78" s="224" t="s">
        <v>270</v>
      </c>
      <c r="S78" s="231"/>
      <c r="T78" s="49"/>
      <c r="V78" s="242"/>
      <c r="W78" s="242"/>
      <c r="X78" s="241">
        <f>IF(S78="",0,1)</f>
        <v>0</v>
      </c>
      <c r="Y78" s="250">
        <f>SUM(V78:X79)</f>
        <v>0</v>
      </c>
      <c r="Z78" s="253" t="s">
        <v>216</v>
      </c>
      <c r="AA78" s="255"/>
      <c r="AB78" s="264" t="s">
        <v>81</v>
      </c>
      <c r="AC78" s="276" t="s">
        <v>295</v>
      </c>
      <c r="AD78" s="287" t="s">
        <v>234</v>
      </c>
      <c r="AH78" s="241"/>
      <c r="AK78" s="255"/>
      <c r="AL78" s="259"/>
      <c r="AM78" s="274"/>
      <c r="AQ78" s="310" t="s">
        <v>27</v>
      </c>
    </row>
    <row r="79" spans="1:43" ht="45" customHeight="1">
      <c r="A79" s="49"/>
      <c r="B79" s="54"/>
      <c r="C79" s="62"/>
      <c r="D79" s="64"/>
      <c r="E79" s="64"/>
      <c r="F79" s="95"/>
      <c r="G79" s="105"/>
      <c r="H79" s="117"/>
      <c r="I79" s="129"/>
      <c r="J79" s="129"/>
      <c r="K79" s="129"/>
      <c r="L79" s="129"/>
      <c r="M79" s="129"/>
      <c r="N79" s="129"/>
      <c r="O79" s="129"/>
      <c r="P79" s="129"/>
      <c r="Q79" s="129"/>
      <c r="R79" s="226" t="s">
        <v>65</v>
      </c>
      <c r="S79" s="231"/>
      <c r="T79" s="49"/>
      <c r="V79" s="242"/>
      <c r="W79" s="242"/>
      <c r="AA79" s="255"/>
      <c r="AB79" s="259">
        <f>IF($S$78=AB78,2,0)</f>
        <v>0</v>
      </c>
      <c r="AC79" s="270">
        <f>IF($S$78=AC78,1,0)</f>
        <v>0</v>
      </c>
      <c r="AD79" s="274">
        <f>IF($S$78=AD78,0,0)</f>
        <v>0</v>
      </c>
      <c r="AH79" s="241"/>
      <c r="AK79" s="255"/>
      <c r="AQ79" s="311">
        <f>IF(Y78=1,SUM(AB79:AP79),0)</f>
        <v>0</v>
      </c>
    </row>
    <row r="80" spans="1:43" ht="45" customHeight="1">
      <c r="A80" s="49"/>
      <c r="B80" s="54" t="s">
        <v>175</v>
      </c>
      <c r="C80" s="62"/>
      <c r="D80" s="64" t="s">
        <v>256</v>
      </c>
      <c r="E80" s="64"/>
      <c r="F80" s="95">
        <f>IF(AND(B80="○"),2,"-")</f>
        <v>2</v>
      </c>
      <c r="G80" s="103">
        <f>IF(AND(B80="○"),AQ81,"-")</f>
        <v>0</v>
      </c>
      <c r="H80" s="115"/>
      <c r="I80" s="129" t="s">
        <v>534</v>
      </c>
      <c r="J80" s="129"/>
      <c r="K80" s="129"/>
      <c r="L80" s="129"/>
      <c r="M80" s="129"/>
      <c r="N80" s="129"/>
      <c r="O80" s="129"/>
      <c r="P80" s="129"/>
      <c r="Q80" s="129"/>
      <c r="R80" s="224" t="s">
        <v>270</v>
      </c>
      <c r="S80" s="231"/>
      <c r="T80" s="49"/>
      <c r="V80" s="242"/>
      <c r="W80" s="242"/>
      <c r="X80" s="241">
        <f>IF(S80="",0,1)</f>
        <v>0</v>
      </c>
      <c r="Y80" s="250">
        <f>SUM(V80:X81)</f>
        <v>0</v>
      </c>
      <c r="Z80" s="253" t="s">
        <v>216</v>
      </c>
      <c r="AA80" s="255"/>
      <c r="AB80" s="265" t="s">
        <v>496</v>
      </c>
      <c r="AC80" s="277" t="s">
        <v>438</v>
      </c>
      <c r="AD80" s="288" t="s">
        <v>497</v>
      </c>
      <c r="AQ80" s="310" t="s">
        <v>27</v>
      </c>
    </row>
    <row r="81" spans="1:43" ht="45" customHeight="1">
      <c r="A81" s="49"/>
      <c r="B81" s="54"/>
      <c r="C81" s="62"/>
      <c r="D81" s="64"/>
      <c r="E81" s="64"/>
      <c r="F81" s="95"/>
      <c r="G81" s="105"/>
      <c r="H81" s="117"/>
      <c r="I81" s="129"/>
      <c r="J81" s="129"/>
      <c r="K81" s="129"/>
      <c r="L81" s="129"/>
      <c r="M81" s="129"/>
      <c r="N81" s="129"/>
      <c r="O81" s="129"/>
      <c r="P81" s="129"/>
      <c r="Q81" s="129"/>
      <c r="R81" s="226" t="s">
        <v>65</v>
      </c>
      <c r="S81" s="231"/>
      <c r="T81" s="49"/>
      <c r="V81" s="242"/>
      <c r="W81" s="242"/>
      <c r="AA81" s="255"/>
      <c r="AB81" s="259">
        <f>IF($S$80=AB80,2,0)</f>
        <v>0</v>
      </c>
      <c r="AC81" s="270">
        <f>IF($S$80=AC80,1,0)</f>
        <v>0</v>
      </c>
      <c r="AD81" s="274">
        <f>IF($S$80=AD80,0,0)</f>
        <v>0</v>
      </c>
      <c r="AQ81" s="311">
        <f>IF(Y80=1,SUM(AB81:AP81),0)</f>
        <v>0</v>
      </c>
    </row>
    <row r="82" spans="1:43" ht="45" customHeight="1">
      <c r="A82" s="49"/>
      <c r="B82" s="54" t="s">
        <v>175</v>
      </c>
      <c r="C82" s="62"/>
      <c r="D82" s="64" t="s">
        <v>428</v>
      </c>
      <c r="E82" s="64"/>
      <c r="F82" s="95">
        <f>IF(AND(B82="○"),1,"-")</f>
        <v>1</v>
      </c>
      <c r="G82" s="103">
        <f>IF(AND(B82="○"),AQ83,"-")</f>
        <v>0</v>
      </c>
      <c r="H82" s="115"/>
      <c r="I82" s="125" t="s">
        <v>79</v>
      </c>
      <c r="J82" s="125"/>
      <c r="K82" s="161"/>
      <c r="L82" s="161"/>
      <c r="M82" s="161"/>
      <c r="N82" s="161"/>
      <c r="O82" s="161"/>
      <c r="P82" s="161"/>
      <c r="Q82" s="161"/>
      <c r="R82" s="224" t="s">
        <v>184</v>
      </c>
      <c r="S82" s="231"/>
      <c r="T82" s="49"/>
      <c r="V82" s="241">
        <f>IF(K82="",0,1)</f>
        <v>0</v>
      </c>
      <c r="W82" s="242"/>
      <c r="X82" s="241">
        <f>IF(S82="",0,1)</f>
        <v>0</v>
      </c>
      <c r="Y82" s="250">
        <f>SUM(V82:X84)</f>
        <v>0</v>
      </c>
      <c r="Z82" s="253" t="s">
        <v>53</v>
      </c>
      <c r="AA82" s="255"/>
      <c r="AB82" s="264" t="s">
        <v>13</v>
      </c>
      <c r="AC82" s="276" t="s">
        <v>220</v>
      </c>
      <c r="AD82" s="287" t="s">
        <v>252</v>
      </c>
      <c r="AH82" s="294"/>
      <c r="AQ82" s="310" t="s">
        <v>27</v>
      </c>
    </row>
    <row r="83" spans="1:43" ht="45" customHeight="1">
      <c r="A83" s="49"/>
      <c r="B83" s="54"/>
      <c r="C83" s="62"/>
      <c r="D83" s="64"/>
      <c r="E83" s="64"/>
      <c r="F83" s="95"/>
      <c r="G83" s="104"/>
      <c r="H83" s="116"/>
      <c r="I83" s="126" t="s">
        <v>532</v>
      </c>
      <c r="J83" s="146"/>
      <c r="K83" s="162"/>
      <c r="L83" s="180"/>
      <c r="M83" s="190"/>
      <c r="N83" s="53" t="s">
        <v>239</v>
      </c>
      <c r="O83" s="162"/>
      <c r="P83" s="180"/>
      <c r="Q83" s="190"/>
      <c r="R83" s="225"/>
      <c r="S83" s="231"/>
      <c r="T83" s="49"/>
      <c r="V83" s="241">
        <f>IF(K83="",0,1)</f>
        <v>0</v>
      </c>
      <c r="W83" s="241">
        <f>IF(O83="",0,1)</f>
        <v>0</v>
      </c>
      <c r="AA83" s="255"/>
      <c r="AB83" s="259">
        <f>IF($S$82=AB82,1,0)</f>
        <v>0</v>
      </c>
      <c r="AC83" s="270">
        <f>IF($S$82=AC82,0.5,0)</f>
        <v>0</v>
      </c>
      <c r="AD83" s="274">
        <f>IF($S$82=AD82,0,0)</f>
        <v>0</v>
      </c>
      <c r="AG83" s="294"/>
      <c r="AH83" s="294"/>
      <c r="AQ83" s="311">
        <f>IF(Y82=5,SUM(AB83:AP83),0)</f>
        <v>0</v>
      </c>
    </row>
    <row r="84" spans="1:43" ht="45" customHeight="1">
      <c r="A84" s="49"/>
      <c r="B84" s="54"/>
      <c r="C84" s="62"/>
      <c r="D84" s="64"/>
      <c r="E84" s="64"/>
      <c r="F84" s="95"/>
      <c r="G84" s="105"/>
      <c r="H84" s="117"/>
      <c r="I84" s="64" t="s">
        <v>61</v>
      </c>
      <c r="J84" s="64"/>
      <c r="K84" s="161"/>
      <c r="L84" s="161"/>
      <c r="M84" s="161"/>
      <c r="N84" s="161"/>
      <c r="O84" s="161"/>
      <c r="P84" s="161"/>
      <c r="Q84" s="161"/>
      <c r="R84" s="226"/>
      <c r="S84" s="231"/>
      <c r="T84" s="49"/>
      <c r="V84" s="241">
        <f>IF(K84="",0,1)</f>
        <v>0</v>
      </c>
      <c r="W84" s="244"/>
      <c r="AA84" s="255"/>
      <c r="AG84" s="294"/>
      <c r="AH84" s="294"/>
    </row>
    <row r="85" spans="1:43" ht="45" customHeight="1">
      <c r="A85" s="49"/>
      <c r="B85" s="54" t="s">
        <v>175</v>
      </c>
      <c r="C85" s="62"/>
      <c r="D85" s="64" t="s">
        <v>423</v>
      </c>
      <c r="E85" s="64"/>
      <c r="F85" s="95">
        <f>IF(AND(B85="○"),0,"-")</f>
        <v>0</v>
      </c>
      <c r="G85" s="103">
        <f>IF(AND(B85="○"),AQ86,"-")</f>
        <v>-2</v>
      </c>
      <c r="H85" s="115"/>
      <c r="I85" s="139" t="s">
        <v>527</v>
      </c>
      <c r="J85" s="139"/>
      <c r="K85" s="139" t="s">
        <v>100</v>
      </c>
      <c r="L85" s="139"/>
      <c r="M85" s="139"/>
      <c r="N85" s="139"/>
      <c r="O85" s="139"/>
      <c r="P85" s="139"/>
      <c r="Q85" s="139"/>
      <c r="R85" s="224" t="s">
        <v>270</v>
      </c>
      <c r="S85" s="231"/>
      <c r="T85" s="49"/>
      <c r="V85" s="242"/>
      <c r="W85" s="242"/>
      <c r="X85" s="241">
        <f>IF(S85="",0,1)</f>
        <v>0</v>
      </c>
      <c r="Y85" s="250">
        <f>SUM(V85:X86)</f>
        <v>0</v>
      </c>
      <c r="Z85" s="253" t="s">
        <v>501</v>
      </c>
      <c r="AA85" s="255"/>
      <c r="AB85" s="260" t="s">
        <v>117</v>
      </c>
      <c r="AC85" s="272" t="s">
        <v>118</v>
      </c>
      <c r="AD85" s="273" t="s">
        <v>104</v>
      </c>
      <c r="AG85" s="294"/>
      <c r="AQ85" s="310" t="s">
        <v>27</v>
      </c>
    </row>
    <row r="86" spans="1:43" ht="45" customHeight="1">
      <c r="A86" s="49"/>
      <c r="B86" s="54"/>
      <c r="C86" s="63"/>
      <c r="D86" s="64"/>
      <c r="E86" s="64"/>
      <c r="F86" s="95"/>
      <c r="G86" s="105"/>
      <c r="H86" s="117"/>
      <c r="I86" s="140"/>
      <c r="J86" s="140"/>
      <c r="K86" s="172" t="s">
        <v>17</v>
      </c>
      <c r="L86" s="172"/>
      <c r="M86" s="172"/>
      <c r="N86" s="172"/>
      <c r="O86" s="172"/>
      <c r="P86" s="172"/>
      <c r="Q86" s="172"/>
      <c r="R86" s="226" t="s">
        <v>65</v>
      </c>
      <c r="S86" s="231"/>
      <c r="T86" s="49"/>
      <c r="V86" s="241">
        <f>IF(I86="",0,1)</f>
        <v>0</v>
      </c>
      <c r="W86" s="242"/>
      <c r="AA86" s="255"/>
      <c r="AB86" s="259">
        <f>IF($S$85=AB85,0,0)</f>
        <v>0</v>
      </c>
      <c r="AC86" s="270">
        <f>IF($S$85=AC85,-1,0)</f>
        <v>0</v>
      </c>
      <c r="AD86" s="274">
        <f>IF($S$85=AD85,-2,0)</f>
        <v>0</v>
      </c>
      <c r="AG86" s="294"/>
      <c r="AQ86" s="311">
        <f>IF(Y85=2,SUM(AB86:AP86),-2)</f>
        <v>-2</v>
      </c>
    </row>
    <row r="87" spans="1:43" ht="45" customHeight="1">
      <c r="A87" s="49"/>
      <c r="B87" s="54" t="s">
        <v>175</v>
      </c>
      <c r="C87" s="61" t="s">
        <v>68</v>
      </c>
      <c r="D87" s="71" t="s">
        <v>558</v>
      </c>
      <c r="E87" s="82"/>
      <c r="F87" s="95">
        <f>IF(AND(B87="○"),2,"-")</f>
        <v>2</v>
      </c>
      <c r="G87" s="112">
        <f>IF(AND(B87="○"),AQ88,"-")</f>
        <v>0</v>
      </c>
      <c r="H87" s="121"/>
      <c r="I87" s="141" t="s">
        <v>167</v>
      </c>
      <c r="J87" s="125" t="s">
        <v>166</v>
      </c>
      <c r="K87" s="173" t="s">
        <v>170</v>
      </c>
      <c r="L87" s="185"/>
      <c r="M87" s="195"/>
      <c r="N87" s="200" t="s">
        <v>187</v>
      </c>
      <c r="O87" s="173" t="s">
        <v>371</v>
      </c>
      <c r="P87" s="185"/>
      <c r="Q87" s="195"/>
      <c r="R87" s="224" t="s">
        <v>184</v>
      </c>
      <c r="S87" s="235"/>
      <c r="T87" s="49"/>
      <c r="V87" s="241">
        <f>IF(I88="",0,1)</f>
        <v>0</v>
      </c>
      <c r="W87" s="241">
        <f>IF(J88="",0,1)</f>
        <v>0</v>
      </c>
      <c r="X87" s="241">
        <f>IF(S87="",0,1)</f>
        <v>0</v>
      </c>
      <c r="Y87" s="250">
        <f>SUM(V87:X88)</f>
        <v>0</v>
      </c>
      <c r="Z87" s="253" t="s">
        <v>7</v>
      </c>
      <c r="AA87" s="255"/>
      <c r="AB87" s="260" t="s">
        <v>122</v>
      </c>
      <c r="AC87" s="272" t="s">
        <v>341</v>
      </c>
      <c r="AD87" s="272" t="s">
        <v>80</v>
      </c>
      <c r="AE87" s="272" t="s">
        <v>206</v>
      </c>
      <c r="AF87" s="273" t="s">
        <v>82</v>
      </c>
      <c r="AG87" s="300"/>
      <c r="AH87" s="260" t="s">
        <v>119</v>
      </c>
      <c r="AI87" s="272" t="s">
        <v>120</v>
      </c>
      <c r="AJ87" s="273" t="s">
        <v>26</v>
      </c>
      <c r="AQ87" s="310" t="s">
        <v>27</v>
      </c>
    </row>
    <row r="88" spans="1:43" ht="45" customHeight="1">
      <c r="A88" s="49"/>
      <c r="B88" s="54"/>
      <c r="C88" s="62"/>
      <c r="D88" s="72"/>
      <c r="E88" s="83"/>
      <c r="F88" s="95"/>
      <c r="G88" s="113"/>
      <c r="H88" s="122"/>
      <c r="I88" s="142"/>
      <c r="J88" s="153"/>
      <c r="K88" s="174"/>
      <c r="L88" s="186"/>
      <c r="M88" s="196"/>
      <c r="N88" s="201"/>
      <c r="O88" s="174"/>
      <c r="P88" s="186"/>
      <c r="Q88" s="196"/>
      <c r="R88" s="225"/>
      <c r="S88" s="239"/>
      <c r="T88" s="49"/>
      <c r="V88" s="241">
        <f t="shared" ref="V88:V94" si="3">IF(K88="",0,1)</f>
        <v>0</v>
      </c>
      <c r="W88" s="241">
        <f>IF(N88="",0,1)</f>
        <v>0</v>
      </c>
      <c r="X88" s="241">
        <f>IF(O88="",0,1)</f>
        <v>0</v>
      </c>
      <c r="Z88" s="254"/>
      <c r="AA88" s="255"/>
      <c r="AB88" s="259">
        <f>IF($S$87=AB87,2,0)</f>
        <v>0</v>
      </c>
      <c r="AC88" s="270">
        <f>IF($S$87=AC87,1.6,0)</f>
        <v>0</v>
      </c>
      <c r="AD88" s="270">
        <f>IF($S$87=AD87,1.2,0)</f>
        <v>0</v>
      </c>
      <c r="AE88" s="270">
        <f>IF($S$87=AE87,0.8,0)</f>
        <v>0</v>
      </c>
      <c r="AF88" s="274">
        <f>IF($S$87=AF87,0,0)</f>
        <v>0</v>
      </c>
      <c r="AG88" s="294"/>
      <c r="AH88" s="259">
        <f>IF($S$87=AH87,1.2,0)</f>
        <v>0</v>
      </c>
      <c r="AI88" s="270">
        <f>IF($S$87=AI87,0.6,0)</f>
        <v>0</v>
      </c>
      <c r="AJ88" s="274">
        <f>IF($S$87=AJ87,0,0)</f>
        <v>0</v>
      </c>
      <c r="AQ88" s="311">
        <f>IF(Y87=6,SUM(AB88:AP88),0)</f>
        <v>0</v>
      </c>
    </row>
    <row r="89" spans="1:43" ht="45" customHeight="1">
      <c r="A89" s="49"/>
      <c r="B89" s="54" t="s">
        <v>175</v>
      </c>
      <c r="C89" s="62"/>
      <c r="D89" s="71" t="s">
        <v>522</v>
      </c>
      <c r="E89" s="84"/>
      <c r="F89" s="84"/>
      <c r="G89" s="84"/>
      <c r="H89" s="84"/>
      <c r="I89" s="84"/>
      <c r="J89" s="82"/>
      <c r="K89" s="163"/>
      <c r="L89" s="163"/>
      <c r="M89" s="163"/>
      <c r="N89" s="163"/>
      <c r="O89" s="163"/>
      <c r="P89" s="163"/>
      <c r="Q89" s="163"/>
      <c r="R89" s="224" t="s">
        <v>184</v>
      </c>
      <c r="S89" s="231"/>
      <c r="T89" s="49"/>
      <c r="V89" s="241">
        <f t="shared" si="3"/>
        <v>0</v>
      </c>
      <c r="W89" s="242"/>
      <c r="X89" s="241">
        <f>IF(S89="",0,1)</f>
        <v>0</v>
      </c>
      <c r="Y89" s="250">
        <f>SUM(V89:X94)</f>
        <v>0</v>
      </c>
      <c r="Z89" s="253" t="s">
        <v>479</v>
      </c>
      <c r="AA89" s="255"/>
      <c r="AB89" s="260" t="s">
        <v>476</v>
      </c>
      <c r="AC89" s="272" t="s">
        <v>453</v>
      </c>
      <c r="AD89" s="272" t="s">
        <v>150</v>
      </c>
      <c r="AE89" s="273" t="s">
        <v>243</v>
      </c>
      <c r="AG89" s="294"/>
      <c r="AH89" s="294"/>
      <c r="AQ89" s="310" t="s">
        <v>27</v>
      </c>
    </row>
    <row r="90" spans="1:43" ht="45" customHeight="1">
      <c r="A90" s="49"/>
      <c r="B90" s="54"/>
      <c r="C90" s="62"/>
      <c r="D90" s="73"/>
      <c r="E90" s="85" t="s">
        <v>477</v>
      </c>
      <c r="F90" s="99"/>
      <c r="G90" s="99"/>
      <c r="H90" s="99"/>
      <c r="I90" s="99"/>
      <c r="J90" s="158"/>
      <c r="K90" s="175"/>
      <c r="L90" s="187"/>
      <c r="M90" s="187"/>
      <c r="N90" s="187"/>
      <c r="O90" s="187"/>
      <c r="P90" s="187"/>
      <c r="Q90" s="220"/>
      <c r="R90" s="225"/>
      <c r="S90" s="231"/>
      <c r="T90" s="49"/>
      <c r="V90" s="241">
        <f t="shared" si="3"/>
        <v>0</v>
      </c>
      <c r="W90" s="242"/>
      <c r="Z90" s="254"/>
      <c r="AA90" s="255"/>
      <c r="AB90" s="259">
        <f>IF($S$89=AB89,2,0)</f>
        <v>0</v>
      </c>
      <c r="AC90" s="270">
        <f>IF($S$89=AC89,1,0)</f>
        <v>0</v>
      </c>
      <c r="AD90" s="270">
        <f>IF($S$89=AD89,1,0)</f>
        <v>0</v>
      </c>
      <c r="AE90" s="274">
        <f>IF($S$89=AE89,0,0)</f>
        <v>0</v>
      </c>
      <c r="AG90" s="294"/>
      <c r="AH90" s="294"/>
      <c r="AQ90" s="311">
        <f>IF(Y89=8,SUM(AB90:AP90),0)</f>
        <v>0</v>
      </c>
    </row>
    <row r="91" spans="1:43" ht="45" customHeight="1">
      <c r="A91" s="49"/>
      <c r="B91" s="54"/>
      <c r="C91" s="62"/>
      <c r="D91" s="73"/>
      <c r="E91" s="80" t="s">
        <v>560</v>
      </c>
      <c r="F91" s="96">
        <f>IF(AND(B89="○"),2,"-")</f>
        <v>2</v>
      </c>
      <c r="G91" s="103">
        <f>IF(AND(B89="○"),AQ90,"-")</f>
        <v>0</v>
      </c>
      <c r="H91" s="115"/>
      <c r="I91" s="125" t="s">
        <v>79</v>
      </c>
      <c r="J91" s="125"/>
      <c r="K91" s="161"/>
      <c r="L91" s="161"/>
      <c r="M91" s="161"/>
      <c r="N91" s="161"/>
      <c r="O91" s="161"/>
      <c r="P91" s="161"/>
      <c r="Q91" s="161"/>
      <c r="R91" s="225"/>
      <c r="S91" s="231"/>
      <c r="T91" s="49"/>
      <c r="V91" s="241">
        <f t="shared" si="3"/>
        <v>0</v>
      </c>
      <c r="W91" s="242"/>
      <c r="Z91" s="254"/>
      <c r="AA91" s="255"/>
      <c r="AG91" s="294"/>
      <c r="AH91" s="294"/>
    </row>
    <row r="92" spans="1:43" ht="45" customHeight="1">
      <c r="A92" s="49"/>
      <c r="B92" s="54"/>
      <c r="C92" s="62"/>
      <c r="D92" s="73"/>
      <c r="E92" s="86"/>
      <c r="F92" s="97"/>
      <c r="G92" s="104"/>
      <c r="H92" s="116"/>
      <c r="I92" s="125" t="s">
        <v>317</v>
      </c>
      <c r="J92" s="125"/>
      <c r="K92" s="161"/>
      <c r="L92" s="161"/>
      <c r="M92" s="161"/>
      <c r="N92" s="161"/>
      <c r="O92" s="161"/>
      <c r="P92" s="161"/>
      <c r="Q92" s="161"/>
      <c r="R92" s="225"/>
      <c r="S92" s="231"/>
      <c r="T92" s="49"/>
      <c r="V92" s="241">
        <f t="shared" si="3"/>
        <v>0</v>
      </c>
      <c r="W92" s="242"/>
      <c r="Z92" s="254"/>
      <c r="AA92" s="255"/>
      <c r="AG92" s="294"/>
      <c r="AH92" s="294"/>
    </row>
    <row r="93" spans="1:43" ht="45" customHeight="1">
      <c r="A93" s="49"/>
      <c r="B93" s="54"/>
      <c r="C93" s="62"/>
      <c r="D93" s="73"/>
      <c r="E93" s="86"/>
      <c r="F93" s="97"/>
      <c r="G93" s="104"/>
      <c r="H93" s="116"/>
      <c r="I93" s="126" t="s">
        <v>529</v>
      </c>
      <c r="J93" s="146"/>
      <c r="K93" s="162"/>
      <c r="L93" s="180"/>
      <c r="M93" s="190"/>
      <c r="N93" s="53" t="s">
        <v>239</v>
      </c>
      <c r="O93" s="162"/>
      <c r="P93" s="180"/>
      <c r="Q93" s="190"/>
      <c r="R93" s="225"/>
      <c r="S93" s="231"/>
      <c r="T93" s="49"/>
      <c r="V93" s="241">
        <f t="shared" si="3"/>
        <v>0</v>
      </c>
      <c r="W93" s="241">
        <f>IF(O93="",0,1)</f>
        <v>0</v>
      </c>
      <c r="Z93" s="254"/>
      <c r="AA93" s="255"/>
      <c r="AG93" s="294"/>
      <c r="AH93" s="294"/>
    </row>
    <row r="94" spans="1:43" ht="45" customHeight="1">
      <c r="A94" s="49"/>
      <c r="B94" s="54"/>
      <c r="C94" s="62"/>
      <c r="D94" s="73"/>
      <c r="E94" s="81"/>
      <c r="F94" s="98"/>
      <c r="G94" s="105"/>
      <c r="H94" s="117"/>
      <c r="I94" s="64" t="s">
        <v>230</v>
      </c>
      <c r="J94" s="64"/>
      <c r="K94" s="161"/>
      <c r="L94" s="161"/>
      <c r="M94" s="161"/>
      <c r="N94" s="161"/>
      <c r="O94" s="161"/>
      <c r="P94" s="161"/>
      <c r="Q94" s="161"/>
      <c r="R94" s="226"/>
      <c r="S94" s="231"/>
      <c r="T94" s="49"/>
      <c r="V94" s="241">
        <f t="shared" si="3"/>
        <v>0</v>
      </c>
      <c r="W94" s="244"/>
      <c r="AA94" s="255"/>
      <c r="AG94" s="294"/>
      <c r="AH94" s="294"/>
    </row>
    <row r="95" spans="1:43" ht="45" customHeight="1">
      <c r="A95" s="49"/>
      <c r="B95" s="54" t="s">
        <v>175</v>
      </c>
      <c r="C95" s="62"/>
      <c r="D95" s="73"/>
      <c r="E95" s="87" t="s">
        <v>55</v>
      </c>
      <c r="F95" s="95">
        <f>IF(AND(B95="○"),3,"-")</f>
        <v>3</v>
      </c>
      <c r="G95" s="103">
        <f>IF(AND(B95="○"),AQ96,"-")</f>
        <v>0</v>
      </c>
      <c r="H95" s="115"/>
      <c r="I95" s="131" t="s">
        <v>37</v>
      </c>
      <c r="J95" s="150"/>
      <c r="K95" s="176"/>
      <c r="L95" s="188"/>
      <c r="M95" s="188"/>
      <c r="N95" s="188"/>
      <c r="O95" s="188"/>
      <c r="P95" s="188"/>
      <c r="Q95" s="221"/>
      <c r="R95" s="224" t="s">
        <v>184</v>
      </c>
      <c r="S95" s="231"/>
      <c r="T95" s="49"/>
      <c r="V95" s="241">
        <f>IF(AND(K95&lt;&gt;""),1,0)</f>
        <v>0</v>
      </c>
      <c r="W95" s="242"/>
      <c r="X95" s="241">
        <f>IF(S95="",0,1)</f>
        <v>0</v>
      </c>
      <c r="Y95" s="250">
        <f>SUM(V95:X96)</f>
        <v>0</v>
      </c>
      <c r="Z95" s="253" t="s">
        <v>51</v>
      </c>
      <c r="AB95" s="266" t="s">
        <v>14</v>
      </c>
      <c r="AC95" s="278" t="s">
        <v>454</v>
      </c>
      <c r="AD95" s="278" t="s">
        <v>279</v>
      </c>
      <c r="AE95" s="278" t="s">
        <v>455</v>
      </c>
      <c r="AF95" s="278" t="s">
        <v>141</v>
      </c>
      <c r="AG95" s="278" t="s">
        <v>456</v>
      </c>
      <c r="AH95" s="301" t="s">
        <v>60</v>
      </c>
      <c r="AQ95" s="310" t="s">
        <v>27</v>
      </c>
    </row>
    <row r="96" spans="1:43" ht="45" customHeight="1">
      <c r="A96" s="49"/>
      <c r="B96" s="54"/>
      <c r="C96" s="62"/>
      <c r="D96" s="73"/>
      <c r="E96" s="88"/>
      <c r="F96" s="95"/>
      <c r="G96" s="105"/>
      <c r="H96" s="117"/>
      <c r="I96" s="64" t="s">
        <v>136</v>
      </c>
      <c r="J96" s="64"/>
      <c r="K96" s="164"/>
      <c r="L96" s="181"/>
      <c r="M96" s="181"/>
      <c r="N96" s="181"/>
      <c r="O96" s="181"/>
      <c r="P96" s="181"/>
      <c r="Q96" s="191" t="s">
        <v>9</v>
      </c>
      <c r="R96" s="226"/>
      <c r="S96" s="231"/>
      <c r="T96" s="49"/>
      <c r="V96" s="241">
        <f>IF(AND(K96&lt;&gt;""),1,0)</f>
        <v>0</v>
      </c>
      <c r="W96" s="244"/>
      <c r="Z96" s="254"/>
      <c r="AB96" s="259">
        <f>IF($S$95=AB95,3,0)</f>
        <v>0</v>
      </c>
      <c r="AC96" s="270">
        <f>IF($S$95=AC95,2.5,0)</f>
        <v>0</v>
      </c>
      <c r="AD96" s="270">
        <f>IF($S$95=AD95,2,0)</f>
        <v>0</v>
      </c>
      <c r="AE96" s="270">
        <f>IF($S$95=AE95,1.5,0)</f>
        <v>0</v>
      </c>
      <c r="AF96" s="270">
        <f>IF($S$95=AF95,1,0)</f>
        <v>0</v>
      </c>
      <c r="AG96" s="270">
        <f>IF($S$95=AG95,0.5,0)</f>
        <v>0</v>
      </c>
      <c r="AH96" s="274">
        <f>IF($S$95=AH95,0,0)</f>
        <v>0</v>
      </c>
      <c r="AQ96" s="311">
        <f>IF(Y95=3,SUM(AB96:AP96),0)</f>
        <v>0</v>
      </c>
    </row>
    <row r="97" spans="1:43" ht="45" customHeight="1">
      <c r="A97" s="49"/>
      <c r="B97" s="54" t="s">
        <v>175</v>
      </c>
      <c r="C97" s="62"/>
      <c r="D97" s="73"/>
      <c r="E97" s="87" t="s">
        <v>561</v>
      </c>
      <c r="F97" s="95">
        <f>IF(AND(B97="○"),1,"-")</f>
        <v>1</v>
      </c>
      <c r="G97" s="103">
        <f>IF(AND(B97="○"),AQ98,"-")</f>
        <v>0</v>
      </c>
      <c r="H97" s="115"/>
      <c r="I97" s="141" t="s">
        <v>363</v>
      </c>
      <c r="J97" s="141"/>
      <c r="K97" s="177" t="s">
        <v>269</v>
      </c>
      <c r="L97" s="177"/>
      <c r="M97" s="177" t="s">
        <v>275</v>
      </c>
      <c r="N97" s="177"/>
      <c r="O97" s="177" t="s">
        <v>274</v>
      </c>
      <c r="P97" s="177"/>
      <c r="Q97" s="177"/>
      <c r="R97" s="227" t="s">
        <v>184</v>
      </c>
      <c r="S97" s="231"/>
      <c r="T97" s="49"/>
      <c r="V97" s="242"/>
      <c r="W97" s="242"/>
      <c r="X97" s="241">
        <f>IF(S97="",0,1)</f>
        <v>0</v>
      </c>
      <c r="Y97" s="250">
        <f>SUM(V97:X98)</f>
        <v>0</v>
      </c>
      <c r="Z97" s="253" t="s">
        <v>182</v>
      </c>
      <c r="AA97" s="255"/>
      <c r="AB97" s="264" t="s">
        <v>142</v>
      </c>
      <c r="AC97" s="276" t="s">
        <v>143</v>
      </c>
      <c r="AD97" s="287" t="s">
        <v>131</v>
      </c>
      <c r="AE97" s="294"/>
      <c r="AF97" s="294"/>
      <c r="AG97" s="294"/>
      <c r="AQ97" s="310" t="s">
        <v>27</v>
      </c>
    </row>
    <row r="98" spans="1:43" ht="45" customHeight="1">
      <c r="A98" s="49"/>
      <c r="B98" s="54"/>
      <c r="C98" s="62"/>
      <c r="D98" s="73"/>
      <c r="E98" s="88"/>
      <c r="F98" s="95"/>
      <c r="G98" s="105"/>
      <c r="H98" s="117"/>
      <c r="I98" s="142"/>
      <c r="J98" s="142"/>
      <c r="K98" s="178"/>
      <c r="L98" s="178"/>
      <c r="M98" s="178"/>
      <c r="N98" s="178"/>
      <c r="O98" s="205" t="e">
        <f>M98/K98</f>
        <v>#DIV/0!</v>
      </c>
      <c r="P98" s="205"/>
      <c r="Q98" s="205"/>
      <c r="R98" s="227"/>
      <c r="S98" s="231"/>
      <c r="T98" s="49"/>
      <c r="V98" s="241">
        <f>IF(I98="",0,1)</f>
        <v>0</v>
      </c>
      <c r="W98" s="241">
        <f>IF(K98="",0,1)</f>
        <v>0</v>
      </c>
      <c r="X98" s="241">
        <f>IF(M98="",0,1)</f>
        <v>0</v>
      </c>
      <c r="Z98" s="254"/>
      <c r="AA98" s="255"/>
      <c r="AB98" s="267">
        <f>IF($S$97=AB97,1,0)</f>
        <v>0</v>
      </c>
      <c r="AC98" s="279">
        <f>IF($S$97=AC97,0.5,0)</f>
        <v>0</v>
      </c>
      <c r="AD98" s="289">
        <f>IF($S$97=AD97,0,0)</f>
        <v>0</v>
      </c>
      <c r="AE98" s="294"/>
      <c r="AF98" s="294"/>
      <c r="AG98" s="294"/>
      <c r="AQ98" s="311">
        <f>IF(Y97=4,SUM(AB98:AP98),0)</f>
        <v>0</v>
      </c>
    </row>
    <row r="99" spans="1:43" ht="45" customHeight="1">
      <c r="A99" s="49"/>
      <c r="B99" s="54" t="s">
        <v>175</v>
      </c>
      <c r="C99" s="62"/>
      <c r="D99" s="73"/>
      <c r="E99" s="87" t="s">
        <v>147</v>
      </c>
      <c r="F99" s="95">
        <f>IF(AND(B99="○"),2,"-")</f>
        <v>2</v>
      </c>
      <c r="G99" s="103">
        <f>IF(AND(B99="○"),AQ100,"-")</f>
        <v>0</v>
      </c>
      <c r="H99" s="115"/>
      <c r="I99" s="71" t="s">
        <v>99</v>
      </c>
      <c r="J99" s="84"/>
      <c r="K99" s="84"/>
      <c r="L99" s="84"/>
      <c r="M99" s="84"/>
      <c r="N99" s="84"/>
      <c r="O99" s="84"/>
      <c r="P99" s="84"/>
      <c r="Q99" s="82"/>
      <c r="R99" s="227" t="s">
        <v>270</v>
      </c>
      <c r="S99" s="231"/>
      <c r="T99" s="49"/>
      <c r="V99" s="242"/>
      <c r="W99" s="242"/>
      <c r="X99" s="241">
        <f>IF(S99="",0,1)</f>
        <v>0</v>
      </c>
      <c r="Y99" s="250">
        <f>SUM(V99:X100)</f>
        <v>0</v>
      </c>
      <c r="Z99" s="253" t="s">
        <v>216</v>
      </c>
      <c r="AA99" s="255"/>
      <c r="AB99" s="266" t="s">
        <v>208</v>
      </c>
      <c r="AC99" s="278" t="s">
        <v>209</v>
      </c>
      <c r="AD99" s="278" t="s">
        <v>210</v>
      </c>
      <c r="AE99" s="278" t="s">
        <v>211</v>
      </c>
      <c r="AF99" s="278" t="s">
        <v>213</v>
      </c>
      <c r="AG99" s="278" t="s">
        <v>214</v>
      </c>
      <c r="AH99" s="278" t="s">
        <v>215</v>
      </c>
      <c r="AI99" s="278" t="s">
        <v>108</v>
      </c>
      <c r="AJ99" s="278" t="s">
        <v>115</v>
      </c>
      <c r="AK99" s="278" t="s">
        <v>217</v>
      </c>
      <c r="AL99" s="278" t="s">
        <v>219</v>
      </c>
      <c r="AM99" s="278" t="s">
        <v>221</v>
      </c>
      <c r="AN99" s="278" t="s">
        <v>223</v>
      </c>
      <c r="AO99" s="278" t="s">
        <v>533</v>
      </c>
      <c r="AP99" s="301" t="s">
        <v>224</v>
      </c>
      <c r="AQ99" s="310" t="s">
        <v>27</v>
      </c>
    </row>
    <row r="100" spans="1:43" ht="45" customHeight="1">
      <c r="A100" s="49"/>
      <c r="B100" s="54"/>
      <c r="C100" s="62"/>
      <c r="D100" s="74"/>
      <c r="E100" s="88"/>
      <c r="F100" s="95"/>
      <c r="G100" s="105"/>
      <c r="H100" s="117"/>
      <c r="I100" s="72"/>
      <c r="J100" s="152"/>
      <c r="K100" s="152"/>
      <c r="L100" s="152"/>
      <c r="M100" s="152"/>
      <c r="N100" s="152"/>
      <c r="O100" s="152"/>
      <c r="P100" s="152"/>
      <c r="Q100" s="83"/>
      <c r="R100" s="227" t="s">
        <v>65</v>
      </c>
      <c r="S100" s="231"/>
      <c r="T100" s="49"/>
      <c r="V100" s="242"/>
      <c r="W100" s="242"/>
      <c r="Z100" s="254"/>
      <c r="AA100" s="255"/>
      <c r="AB100" s="259">
        <f>IF($S$99=AB99,2,0)</f>
        <v>0</v>
      </c>
      <c r="AC100" s="270">
        <f>IF($S$99=AC99,1,0)</f>
        <v>0</v>
      </c>
      <c r="AD100" s="270">
        <f>IF($S$99=AD99,2,0)</f>
        <v>0</v>
      </c>
      <c r="AE100" s="270">
        <f>IF($S$99=AE99,2,0)</f>
        <v>0</v>
      </c>
      <c r="AF100" s="270">
        <f>IF($S$99=AF99,2,0)</f>
        <v>0</v>
      </c>
      <c r="AG100" s="270">
        <f>IF($S$99=AG99,2,0)</f>
        <v>0</v>
      </c>
      <c r="AH100" s="270">
        <f>IF($S$99=AH99,2,0)</f>
        <v>0</v>
      </c>
      <c r="AI100" s="270">
        <f>IF($S$99=AI99,1,0)</f>
        <v>0</v>
      </c>
      <c r="AJ100" s="270">
        <f>IF($S$99=AJ99,2,0)</f>
        <v>0</v>
      </c>
      <c r="AK100" s="270">
        <f>IF($S$99=AK99,2,0)</f>
        <v>0</v>
      </c>
      <c r="AL100" s="270">
        <f>IF($S$99=AL99,2,0)</f>
        <v>0</v>
      </c>
      <c r="AM100" s="270">
        <f>IF($S$99=AM99,2,0)</f>
        <v>0</v>
      </c>
      <c r="AN100" s="270">
        <f>IF($S$99=AN99,1,0)</f>
        <v>0</v>
      </c>
      <c r="AO100" s="270">
        <f>IF($S$99=AO99,2,0)</f>
        <v>0</v>
      </c>
      <c r="AP100" s="274">
        <f>IF($S$99=AP99,0,0)</f>
        <v>0</v>
      </c>
      <c r="AQ100" s="311">
        <f>IF(Y99=1,SUM(AB100:AP100),0)</f>
        <v>0</v>
      </c>
    </row>
    <row r="101" spans="1:43" ht="45" customHeight="1">
      <c r="A101" s="49"/>
      <c r="B101" s="54" t="s">
        <v>175</v>
      </c>
      <c r="C101" s="62"/>
      <c r="D101" s="64" t="s">
        <v>125</v>
      </c>
      <c r="E101" s="64"/>
      <c r="F101" s="95">
        <f>IF(AND(B101="○"),1,"-")</f>
        <v>1</v>
      </c>
      <c r="G101" s="103">
        <f>IF(AND(B101="○"),AQ102,"-")</f>
        <v>0</v>
      </c>
      <c r="H101" s="115"/>
      <c r="I101" s="131" t="s">
        <v>351</v>
      </c>
      <c r="J101" s="150"/>
      <c r="K101" s="131" t="s">
        <v>280</v>
      </c>
      <c r="L101" s="189"/>
      <c r="M101" s="189"/>
      <c r="N101" s="189"/>
      <c r="O101" s="189"/>
      <c r="P101" s="189"/>
      <c r="Q101" s="150"/>
      <c r="R101" s="227" t="s">
        <v>270</v>
      </c>
      <c r="S101" s="231"/>
      <c r="T101" s="49"/>
      <c r="V101" s="241">
        <f>IF(I102="",0,1)</f>
        <v>0</v>
      </c>
      <c r="W101" s="241">
        <f>IF(K102="",0,1)</f>
        <v>0</v>
      </c>
      <c r="X101" s="241">
        <f>IF(S101="",0,1)</f>
        <v>0</v>
      </c>
      <c r="Y101" s="250">
        <f>SUM(V101:X102)</f>
        <v>0</v>
      </c>
      <c r="Z101" s="253" t="s">
        <v>51</v>
      </c>
      <c r="AA101" s="255"/>
      <c r="AB101" s="268" t="s">
        <v>207</v>
      </c>
      <c r="AC101" s="280" t="s">
        <v>204</v>
      </c>
      <c r="AD101" s="290" t="s">
        <v>110</v>
      </c>
      <c r="AE101" s="294"/>
      <c r="AF101" s="294"/>
      <c r="AG101" s="294"/>
      <c r="AQ101" s="310" t="s">
        <v>27</v>
      </c>
    </row>
    <row r="102" spans="1:43" ht="45" customHeight="1">
      <c r="A102" s="49"/>
      <c r="B102" s="54"/>
      <c r="C102" s="63"/>
      <c r="D102" s="64"/>
      <c r="E102" s="64"/>
      <c r="F102" s="95"/>
      <c r="G102" s="105"/>
      <c r="H102" s="117"/>
      <c r="I102" s="143"/>
      <c r="J102" s="159"/>
      <c r="K102" s="179"/>
      <c r="L102" s="180"/>
      <c r="M102" s="180"/>
      <c r="N102" s="180"/>
      <c r="O102" s="180"/>
      <c r="P102" s="180"/>
      <c r="Q102" s="190"/>
      <c r="R102" s="227" t="s">
        <v>65</v>
      </c>
      <c r="S102" s="231"/>
      <c r="T102" s="49"/>
      <c r="V102" s="242"/>
      <c r="W102" s="242"/>
      <c r="Z102" s="254"/>
      <c r="AA102" s="255"/>
      <c r="AB102" s="259">
        <f>IF($S$101=AB101,1,0)</f>
        <v>0</v>
      </c>
      <c r="AC102" s="270">
        <f>IF($S$101=AC101,0.5,0)</f>
        <v>0</v>
      </c>
      <c r="AD102" s="274">
        <f>IF($S$101=AD101,0,0)</f>
        <v>0</v>
      </c>
      <c r="AE102" s="294"/>
      <c r="AF102" s="294"/>
      <c r="AG102" s="294"/>
      <c r="AQ102" s="311">
        <f>IF(Y101=3,SUM(AB102:AO102),0)</f>
        <v>0</v>
      </c>
    </row>
  </sheetData>
  <sheetProtection sheet="1" objects="1" scenarios="1"/>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13:J13"/>
    <mergeCell ref="K13:Q13"/>
    <mergeCell ref="I14:J14"/>
    <mergeCell ref="K14:Q14"/>
    <mergeCell ref="I15:J15"/>
    <mergeCell ref="K15:Q15"/>
    <mergeCell ref="I16:J16"/>
    <mergeCell ref="K16:P16"/>
    <mergeCell ref="I17:J17"/>
    <mergeCell ref="K17:Q17"/>
    <mergeCell ref="I18:J18"/>
    <mergeCell ref="K18:Q18"/>
    <mergeCell ref="I19:J19"/>
    <mergeCell ref="K19:Q19"/>
    <mergeCell ref="I20:J20"/>
    <mergeCell ref="K20:Q20"/>
    <mergeCell ref="I27:J27"/>
    <mergeCell ref="K27:Q27"/>
    <mergeCell ref="I28:J28"/>
    <mergeCell ref="K28:Q28"/>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I49:Q49"/>
    <mergeCell ref="I50:J50"/>
    <mergeCell ref="K50:Q50"/>
    <mergeCell ref="I51:J51"/>
    <mergeCell ref="K51:Q51"/>
    <mergeCell ref="I52:J52"/>
    <mergeCell ref="K52:Q52"/>
    <mergeCell ref="I53:J53"/>
    <mergeCell ref="K53:Q53"/>
    <mergeCell ref="I54:J54"/>
    <mergeCell ref="K54:Q54"/>
    <mergeCell ref="I55:J55"/>
    <mergeCell ref="K55:Q55"/>
    <mergeCell ref="K56:Q56"/>
    <mergeCell ref="K57:Q57"/>
    <mergeCell ref="K58:Q58"/>
    <mergeCell ref="K59:Q59"/>
    <mergeCell ref="K60:Q60"/>
    <mergeCell ref="I63:Q63"/>
    <mergeCell ref="I64:Q64"/>
    <mergeCell ref="I65:Q65"/>
    <mergeCell ref="K66:M66"/>
    <mergeCell ref="N66:Q66"/>
    <mergeCell ref="K67:M67"/>
    <mergeCell ref="N67:Q67"/>
    <mergeCell ref="K68:M68"/>
    <mergeCell ref="N68:Q68"/>
    <mergeCell ref="I69:M69"/>
    <mergeCell ref="N69:Q69"/>
    <mergeCell ref="K70:M70"/>
    <mergeCell ref="N70:Q70"/>
    <mergeCell ref="K71:M71"/>
    <mergeCell ref="N71:Q71"/>
    <mergeCell ref="I72:M72"/>
    <mergeCell ref="N72:Q72"/>
    <mergeCell ref="I73:Q73"/>
    <mergeCell ref="J74:Q74"/>
    <mergeCell ref="J75:Q75"/>
    <mergeCell ref="I82:J82"/>
    <mergeCell ref="K82:Q82"/>
    <mergeCell ref="I83:J83"/>
    <mergeCell ref="K83:M83"/>
    <mergeCell ref="O83:Q83"/>
    <mergeCell ref="I84:J84"/>
    <mergeCell ref="K84:Q84"/>
    <mergeCell ref="I85:J85"/>
    <mergeCell ref="K85:Q85"/>
    <mergeCell ref="I86:J86"/>
    <mergeCell ref="K86:Q86"/>
    <mergeCell ref="K87:M87"/>
    <mergeCell ref="O87:Q87"/>
    <mergeCell ref="K88:M88"/>
    <mergeCell ref="O88:Q88"/>
    <mergeCell ref="D89:J89"/>
    <mergeCell ref="K89:Q89"/>
    <mergeCell ref="E90:J90"/>
    <mergeCell ref="K90:Q90"/>
    <mergeCell ref="I91:J91"/>
    <mergeCell ref="K91:Q91"/>
    <mergeCell ref="I92:J92"/>
    <mergeCell ref="K92:Q92"/>
    <mergeCell ref="I93:J93"/>
    <mergeCell ref="K93:M93"/>
    <mergeCell ref="O93:Q93"/>
    <mergeCell ref="I94:J94"/>
    <mergeCell ref="K94:Q94"/>
    <mergeCell ref="I95:J95"/>
    <mergeCell ref="K95:Q95"/>
    <mergeCell ref="I96:J96"/>
    <mergeCell ref="K96:P96"/>
    <mergeCell ref="I97:J97"/>
    <mergeCell ref="K97:L97"/>
    <mergeCell ref="M97:N97"/>
    <mergeCell ref="O97:Q97"/>
    <mergeCell ref="I98:J98"/>
    <mergeCell ref="K98:L98"/>
    <mergeCell ref="M98:N98"/>
    <mergeCell ref="O98:Q98"/>
    <mergeCell ref="I101:J101"/>
    <mergeCell ref="K101:Q101"/>
    <mergeCell ref="I102:J102"/>
    <mergeCell ref="K102:Q102"/>
    <mergeCell ref="F7:S8"/>
    <mergeCell ref="B10:B14"/>
    <mergeCell ref="D10:E14"/>
    <mergeCell ref="F10:F14"/>
    <mergeCell ref="G10:H14"/>
    <mergeCell ref="R10:R14"/>
    <mergeCell ref="S10:S14"/>
    <mergeCell ref="B15:B16"/>
    <mergeCell ref="D15:E16"/>
    <mergeCell ref="F15:F16"/>
    <mergeCell ref="G15:H16"/>
    <mergeCell ref="S15:S16"/>
    <mergeCell ref="B17:B18"/>
    <mergeCell ref="D17:E18"/>
    <mergeCell ref="F17:F18"/>
    <mergeCell ref="G17:H18"/>
    <mergeCell ref="S17:S18"/>
    <mergeCell ref="B19:B20"/>
    <mergeCell ref="D19:E20"/>
    <mergeCell ref="F19:F20"/>
    <mergeCell ref="G19:H20"/>
    <mergeCell ref="S19:S20"/>
    <mergeCell ref="B21:B22"/>
    <mergeCell ref="D21:E22"/>
    <mergeCell ref="F21:F22"/>
    <mergeCell ref="G21:H22"/>
    <mergeCell ref="I21:Q22"/>
    <mergeCell ref="S21:S22"/>
    <mergeCell ref="B23:B24"/>
    <mergeCell ref="D23:E24"/>
    <mergeCell ref="F23:F24"/>
    <mergeCell ref="G23:H24"/>
    <mergeCell ref="I23:Q24"/>
    <mergeCell ref="S23:S24"/>
    <mergeCell ref="B25:B26"/>
    <mergeCell ref="D25:E26"/>
    <mergeCell ref="F25:F26"/>
    <mergeCell ref="G25:H26"/>
    <mergeCell ref="I25:Q26"/>
    <mergeCell ref="S25:S26"/>
    <mergeCell ref="B27:B28"/>
    <mergeCell ref="D27:E28"/>
    <mergeCell ref="F27:F28"/>
    <mergeCell ref="G27:H28"/>
    <mergeCell ref="S27:S28"/>
    <mergeCell ref="E54:E55"/>
    <mergeCell ref="H54:H55"/>
    <mergeCell ref="S54:S55"/>
    <mergeCell ref="E56:E58"/>
    <mergeCell ref="H56:H58"/>
    <mergeCell ref="S56:S58"/>
    <mergeCell ref="E59:E60"/>
    <mergeCell ref="H59:H60"/>
    <mergeCell ref="I59:J60"/>
    <mergeCell ref="S59:S60"/>
    <mergeCell ref="E61:E62"/>
    <mergeCell ref="H61:H62"/>
    <mergeCell ref="I61:Q62"/>
    <mergeCell ref="S61:S62"/>
    <mergeCell ref="D63:E65"/>
    <mergeCell ref="F63:F65"/>
    <mergeCell ref="G63:G65"/>
    <mergeCell ref="AP63:AP65"/>
    <mergeCell ref="H66:H69"/>
    <mergeCell ref="H70:H72"/>
    <mergeCell ref="B74:B75"/>
    <mergeCell ref="D74:E75"/>
    <mergeCell ref="F74:F75"/>
    <mergeCell ref="G74:H75"/>
    <mergeCell ref="S74:S75"/>
    <mergeCell ref="B76:B77"/>
    <mergeCell ref="D76:E77"/>
    <mergeCell ref="F76:F77"/>
    <mergeCell ref="G76:H77"/>
    <mergeCell ref="I76:Q77"/>
    <mergeCell ref="S76:S77"/>
    <mergeCell ref="B78:B79"/>
    <mergeCell ref="D78:E79"/>
    <mergeCell ref="F78:F79"/>
    <mergeCell ref="G78:H79"/>
    <mergeCell ref="I78:Q79"/>
    <mergeCell ref="S78:S79"/>
    <mergeCell ref="B80:B81"/>
    <mergeCell ref="D80:E81"/>
    <mergeCell ref="F80:F81"/>
    <mergeCell ref="G80:H81"/>
    <mergeCell ref="I80:Q81"/>
    <mergeCell ref="S80:S81"/>
    <mergeCell ref="B82:B84"/>
    <mergeCell ref="D82:E84"/>
    <mergeCell ref="F82:F84"/>
    <mergeCell ref="G82:H84"/>
    <mergeCell ref="R82:R84"/>
    <mergeCell ref="S82:S84"/>
    <mergeCell ref="B85:B86"/>
    <mergeCell ref="D85:E86"/>
    <mergeCell ref="F85:F86"/>
    <mergeCell ref="G85:H86"/>
    <mergeCell ref="S85:S86"/>
    <mergeCell ref="B87:B88"/>
    <mergeCell ref="D87:E88"/>
    <mergeCell ref="F87:F88"/>
    <mergeCell ref="G87:H88"/>
    <mergeCell ref="R87:R88"/>
    <mergeCell ref="S87:S88"/>
    <mergeCell ref="B89:B94"/>
    <mergeCell ref="R89:R94"/>
    <mergeCell ref="S89:S94"/>
    <mergeCell ref="E91:E94"/>
    <mergeCell ref="F91:F94"/>
    <mergeCell ref="G91:H94"/>
    <mergeCell ref="B95:B96"/>
    <mergeCell ref="E95:E96"/>
    <mergeCell ref="F95:F96"/>
    <mergeCell ref="G95:H96"/>
    <mergeCell ref="R95:R96"/>
    <mergeCell ref="S95:S96"/>
    <mergeCell ref="B97:B98"/>
    <mergeCell ref="E97:E98"/>
    <mergeCell ref="F97:F98"/>
    <mergeCell ref="G97:H98"/>
    <mergeCell ref="R97:R98"/>
    <mergeCell ref="S97:S98"/>
    <mergeCell ref="B99:B100"/>
    <mergeCell ref="E99:E100"/>
    <mergeCell ref="F99:F100"/>
    <mergeCell ref="G99:H100"/>
    <mergeCell ref="I99:Q100"/>
    <mergeCell ref="S99:S100"/>
    <mergeCell ref="B101:B102"/>
    <mergeCell ref="D101:E102"/>
    <mergeCell ref="F101:F102"/>
    <mergeCell ref="G101:H102"/>
    <mergeCell ref="S101:S102"/>
    <mergeCell ref="C10:C53"/>
    <mergeCell ref="B29:B53"/>
    <mergeCell ref="D29:E53"/>
    <mergeCell ref="F29:F53"/>
    <mergeCell ref="G29:H53"/>
    <mergeCell ref="R29:R53"/>
    <mergeCell ref="S29:S53"/>
    <mergeCell ref="B54:B62"/>
    <mergeCell ref="C54:C86"/>
    <mergeCell ref="D54:D62"/>
    <mergeCell ref="F54:F62"/>
    <mergeCell ref="G54:G62"/>
    <mergeCell ref="B66:B73"/>
    <mergeCell ref="D66:E73"/>
    <mergeCell ref="F66:F73"/>
    <mergeCell ref="G66:G73"/>
    <mergeCell ref="R66:R72"/>
    <mergeCell ref="S66:S72"/>
    <mergeCell ref="C87:C102"/>
    <mergeCell ref="D90:D100"/>
  </mergeCells>
  <phoneticPr fontId="3"/>
  <conditionalFormatting sqref="D66 F66 I66:S66 N67:Q68 I69:Q70 D70 I71 N71:Q71 I72:Q72">
    <cfRule type="expression" dxfId="132" priority="33">
      <formula>$B$66="-"</formula>
    </cfRule>
  </conditionalFormatting>
  <conditionalFormatting sqref="D63:G65">
    <cfRule type="expression" dxfId="131" priority="19">
      <formula>AND($B$63="-",$B$64="-",$B$65="-")</formula>
    </cfRule>
  </conditionalFormatting>
  <conditionalFormatting sqref="D54:J55 R54:S55 D56:S62">
    <cfRule type="expression" dxfId="130" priority="34">
      <formula>$B$54="-"</formula>
    </cfRule>
  </conditionalFormatting>
  <conditionalFormatting sqref="D89:Q89 E90:Q90 D90:D100">
    <cfRule type="expression" dxfId="129" priority="20">
      <formula>AND($B$89="-",$B$95="-",$B$97="-",$B$99="-")</formula>
    </cfRule>
  </conditionalFormatting>
  <conditionalFormatting sqref="D10:S14">
    <cfRule type="expression" dxfId="128" priority="14">
      <formula>$B$10="-"</formula>
    </cfRule>
  </conditionalFormatting>
  <conditionalFormatting sqref="D15:S16">
    <cfRule type="expression" dxfId="127" priority="42">
      <formula>$B$15="-"</formula>
    </cfRule>
  </conditionalFormatting>
  <conditionalFormatting sqref="D17:S18">
    <cfRule type="expression" dxfId="126" priority="41">
      <formula>$B$17="-"</formula>
    </cfRule>
  </conditionalFormatting>
  <conditionalFormatting sqref="D19:S20">
    <cfRule type="expression" dxfId="125" priority="40">
      <formula>$B$19="-"</formula>
    </cfRule>
  </conditionalFormatting>
  <conditionalFormatting sqref="D21:S22">
    <cfRule type="expression" dxfId="124" priority="39">
      <formula>$B$21="-"</formula>
    </cfRule>
  </conditionalFormatting>
  <conditionalFormatting sqref="D23:S24">
    <cfRule type="expression" dxfId="123" priority="38">
      <formula>$B$23="-"</formula>
    </cfRule>
  </conditionalFormatting>
  <conditionalFormatting sqref="D25:S26">
    <cfRule type="expression" dxfId="122" priority="37">
      <formula>$B$25="-"</formula>
    </cfRule>
  </conditionalFormatting>
  <conditionalFormatting sqref="D27:S28">
    <cfRule type="expression" dxfId="121" priority="36">
      <formula>$B$27="-"</formula>
    </cfRule>
  </conditionalFormatting>
  <conditionalFormatting sqref="D29:S29 D30:J33 R30:S33 D34:S34 D35:J38 R35:S38 D39:S39 D40:J43 R40:S43 D44:S44 D45:J48 R45:S48 D49:S49 D50:J53 R50:S53">
    <cfRule type="expression" dxfId="120" priority="35">
      <formula>$B$29="-"</formula>
    </cfRule>
  </conditionalFormatting>
  <conditionalFormatting sqref="D74:S75">
    <cfRule type="expression" dxfId="119" priority="32">
      <formula>$B$74="-"</formula>
    </cfRule>
  </conditionalFormatting>
  <conditionalFormatting sqref="D76:S77">
    <cfRule type="expression" dxfId="118" priority="31">
      <formula>$B$76="-"</formula>
    </cfRule>
  </conditionalFormatting>
  <conditionalFormatting sqref="D78:S79">
    <cfRule type="expression" dxfId="117" priority="30">
      <formula>$B$78="-"</formula>
    </cfRule>
  </conditionalFormatting>
  <conditionalFormatting sqref="D80:S81">
    <cfRule type="expression" dxfId="116" priority="29">
      <formula>$B$80="-"</formula>
    </cfRule>
  </conditionalFormatting>
  <conditionalFormatting sqref="D82:S83 D84:J84 R84:S84">
    <cfRule type="expression" dxfId="115" priority="28">
      <formula>$B$82="-"</formula>
    </cfRule>
  </conditionalFormatting>
  <conditionalFormatting sqref="D85:S86">
    <cfRule type="expression" dxfId="114" priority="27">
      <formula>$B$85="-"</formula>
    </cfRule>
  </conditionalFormatting>
  <conditionalFormatting sqref="D87:S87 D88:H88 R88:S88">
    <cfRule type="expression" dxfId="113" priority="26">
      <formula>$B$87="-"</formula>
    </cfRule>
  </conditionalFormatting>
  <conditionalFormatting sqref="D101:S101 D102:H102 R102:S102">
    <cfRule type="expression" dxfId="112" priority="21">
      <formula>$B$101="-"</formula>
    </cfRule>
  </conditionalFormatting>
  <conditionalFormatting sqref="E95:S96">
    <cfRule type="expression" dxfId="111" priority="24">
      <formula>$B$95="-"</formula>
    </cfRule>
  </conditionalFormatting>
  <conditionalFormatting sqref="E97:S97 E98:H98 O98:S98">
    <cfRule type="expression" dxfId="110" priority="23">
      <formula>$B$97="-"</formula>
    </cfRule>
  </conditionalFormatting>
  <conditionalFormatting sqref="E99:S100">
    <cfRule type="expression" dxfId="109" priority="22">
      <formula>$B$99="-"</formula>
    </cfRule>
  </conditionalFormatting>
  <conditionalFormatting sqref="H63:S63">
    <cfRule type="expression" dxfId="108" priority="45">
      <formula>$B$63="-"</formula>
    </cfRule>
  </conditionalFormatting>
  <conditionalFormatting sqref="H64:S64">
    <cfRule type="expression" dxfId="107" priority="44">
      <formula>$B$64="-"</formula>
    </cfRule>
  </conditionalFormatting>
  <conditionalFormatting sqref="H65:S65">
    <cfRule type="expression" dxfId="106" priority="43">
      <formula>$B$65="-"</formula>
    </cfRule>
  </conditionalFormatting>
  <conditionalFormatting sqref="I67:J68">
    <cfRule type="expression" dxfId="105" priority="9">
      <formula>$B$66="-"</formula>
    </cfRule>
  </conditionalFormatting>
  <conditionalFormatting sqref="I98:N98">
    <cfRule type="expression" dxfId="104" priority="5">
      <formula>$B$97="-"</formula>
    </cfRule>
  </conditionalFormatting>
  <conditionalFormatting sqref="I102:Q102">
    <cfRule type="expression" dxfId="103" priority="4">
      <formula>$B$101="-"</formula>
    </cfRule>
  </conditionalFormatting>
  <conditionalFormatting sqref="I73:S73">
    <cfRule type="expression" dxfId="102" priority="17">
      <formula>$B$66="-"</formula>
    </cfRule>
  </conditionalFormatting>
  <conditionalFormatting sqref="J71">
    <cfRule type="expression" dxfId="101" priority="7">
      <formula>$B$66="-"</formula>
    </cfRule>
  </conditionalFormatting>
  <conditionalFormatting sqref="K67:M68">
    <cfRule type="expression" dxfId="100" priority="15">
      <formula>$B$66="-"</formula>
    </cfRule>
  </conditionalFormatting>
  <conditionalFormatting sqref="K71:M71">
    <cfRule type="expression" dxfId="99" priority="8">
      <formula>$B$66="-"</formula>
    </cfRule>
  </conditionalFormatting>
  <conditionalFormatting sqref="K30:Q33">
    <cfRule type="expression" dxfId="98" priority="16">
      <formula>$B$32="-"</formula>
    </cfRule>
  </conditionalFormatting>
  <conditionalFormatting sqref="K35:Q38">
    <cfRule type="expression" dxfId="97" priority="13">
      <formula>$B$32="-"</formula>
    </cfRule>
  </conditionalFormatting>
  <conditionalFormatting sqref="K40:Q43">
    <cfRule type="expression" dxfId="96" priority="12">
      <formula>$B$32="-"</formula>
    </cfRule>
  </conditionalFormatting>
  <conditionalFormatting sqref="K45:Q48">
    <cfRule type="expression" dxfId="95" priority="11">
      <formula>$B$32="-"</formula>
    </cfRule>
  </conditionalFormatting>
  <conditionalFormatting sqref="K50:Q53">
    <cfRule type="expression" dxfId="94" priority="10">
      <formula>$B$32="-"</formula>
    </cfRule>
  </conditionalFormatting>
  <conditionalFormatting sqref="K54:Q55">
    <cfRule type="expression" dxfId="93" priority="3">
      <formula>$B$54="-"</formula>
    </cfRule>
  </conditionalFormatting>
  <conditionalFormatting sqref="K84:Q84">
    <cfRule type="expression" dxfId="92" priority="6">
      <formula>$B$82="-"</formula>
    </cfRule>
  </conditionalFormatting>
  <conditionalFormatting sqref="K86:Q86">
    <cfRule type="expression" dxfId="91" priority="18">
      <formula>$I$86="措置無し"</formula>
    </cfRule>
  </conditionalFormatting>
  <conditionalFormatting sqref="R89:S94 E91:Q91 E92:J92 E93:Q94">
    <cfRule type="expression" dxfId="90" priority="25">
      <formula>$B$89="-"</formula>
    </cfRule>
  </conditionalFormatting>
  <conditionalFormatting sqref="I88:Q88">
    <cfRule type="expression" dxfId="89" priority="2">
      <formula>$B$87="-"</formula>
    </cfRule>
  </conditionalFormatting>
  <conditionalFormatting sqref="K92:Q92">
    <cfRule type="expression" dxfId="88" priority="1">
      <formula>$B$89="-"</formula>
    </cfRule>
  </conditionalFormatting>
  <printOptions horizontalCentered="1"/>
  <pageMargins left="0.70866141732283472" right="0.31496062992125984" top="0.35433070866141736" bottom="0.15748031496062992" header="0" footer="0.31496062992125984"/>
  <pageSetup paperSize="8" scale="51" fitToWidth="1" fitToHeight="2" orientation="portrait" usePrinterDefaults="1"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DropDown="0" showInputMessage="1" showErrorMessage="1">
          <x14:formula1>
            <xm:f>リスト!$AB$21:$AB$22</xm:f>
          </x14:formula1>
          <xm:sqref>N88</xm:sqref>
        </x14:dataValidation>
        <x14:dataValidation type="list" allowBlank="1" showDropDown="0" showInputMessage="1" showErrorMessage="1">
          <x14:formula1>
            <xm:f>リスト!$AB$17:$AB$19</xm:f>
          </x14:formula1>
          <xm:sqref>O88</xm:sqref>
        </x14:dataValidation>
        <x14:dataValidation type="list" allowBlank="1" showDropDown="0" showInputMessage="1" showErrorMessage="1">
          <x14:formula1>
            <xm:f>リスト!$AA$9:$AA$12</xm:f>
          </x14:formula1>
          <xm:sqref>I86:J86</xm:sqref>
        </x14:dataValidation>
        <x14:dataValidation type="list" allowBlank="1" showDropDown="0" showInputMessage="1" showErrorMessage="1">
          <x14:formula1>
            <xm:f>リスト!$O$8:$O$10</xm:f>
          </x14:formula1>
          <xm:sqref>I57:I58</xm:sqref>
        </x14:dataValidation>
        <x14:dataValidation type="list" allowBlank="1" showDropDown="0" showInputMessage="1" showErrorMessage="1">
          <x14:formula1>
            <xm:f>リスト!$I$4:$I$6</xm:f>
          </x14:formula1>
          <xm:sqref>S19:S20</xm:sqref>
        </x14:dataValidation>
        <x14:dataValidation type="list" allowBlank="1" showDropDown="0" showInputMessage="1" showErrorMessage="1">
          <x14:formula1>
            <xm:f>リスト!$H$4:$H$5</xm:f>
          </x14:formula1>
          <xm:sqref>S17:S18</xm:sqref>
        </x14:dataValidation>
        <x14:dataValidation type="list" allowBlank="1" showDropDown="0" showInputMessage="1" showErrorMessage="1">
          <x14:formula1>
            <xm:f>リスト!$T$4:$T$6</xm:f>
          </x14:formula1>
          <xm:sqref>S65</xm:sqref>
        </x14:dataValidation>
        <x14:dataValidation type="list" allowBlank="1" showDropDown="0" showInputMessage="1" showErrorMessage="1">
          <x14:formula1>
            <xm:f>リスト!$A$4:$A$8</xm:f>
          </x14:formula1>
          <xm:sqref>F3:J3</xm:sqref>
        </x14:dataValidation>
        <x14:dataValidation type="list" allowBlank="1" showDropDown="0" showInputMessage="1" showErrorMessage="1">
          <x14:formula1>
            <xm:f>リスト!$AG$4:$AG$6</xm:f>
          </x14:formula1>
          <xm:sqref>S101:S102</xm:sqref>
        </x14:dataValidation>
        <x14:dataValidation type="list" allowBlank="1" showDropDown="0" showInputMessage="1" showErrorMessage="1">
          <x14:formula1>
            <xm:f>リスト!$AF$4:$AF$18</xm:f>
          </x14:formula1>
          <xm:sqref>S99:S100</xm:sqref>
        </x14:dataValidation>
        <x14:dataValidation type="list" allowBlank="1" showDropDown="0" showInputMessage="1" showErrorMessage="1">
          <x14:formula1>
            <xm:f>リスト!$AE$4:$AE$6</xm:f>
          </x14:formula1>
          <xm:sqref>S97:S98</xm:sqref>
        </x14:dataValidation>
        <x14:dataValidation type="list" allowBlank="1" showDropDown="0" showInputMessage="1" showErrorMessage="1">
          <x14:formula1>
            <xm:f>リスト!$AD$4:$AD$10</xm:f>
          </x14:formula1>
          <xm:sqref>S95:S96</xm:sqref>
        </x14:dataValidation>
        <x14:dataValidation type="list" allowBlank="1" showDropDown="0" showInputMessage="1" showErrorMessage="1">
          <x14:formula1>
            <xm:f>リスト!$AB$4:$AB$12</xm:f>
          </x14:formula1>
          <xm:sqref>S87:S88</xm:sqref>
        </x14:dataValidation>
        <x14:dataValidation type="list" allowBlank="1" showDropDown="0" showInputMessage="1" showErrorMessage="1">
          <x14:formula1>
            <xm:f>リスト!$Y$4:$Y$6</xm:f>
          </x14:formula1>
          <xm:sqref>S80:S81</xm:sqref>
        </x14:dataValidation>
        <x14:dataValidation type="list" allowBlank="1" showDropDown="0" showInputMessage="1" showErrorMessage="1">
          <x14:formula1>
            <xm:f>リスト!$X$4:$X$6</xm:f>
          </x14:formula1>
          <xm:sqref>S78:S79</xm:sqref>
        </x14:dataValidation>
        <x14:dataValidation type="list" allowBlank="1" showDropDown="0" showInputMessage="1" showErrorMessage="1">
          <x14:formula1>
            <xm:f>リスト!$Z$4:$Z$6</xm:f>
          </x14:formula1>
          <xm:sqref>S82:S84</xm:sqref>
        </x14:dataValidation>
        <x14:dataValidation type="list" allowBlank="1" showDropDown="0" showInputMessage="1" showErrorMessage="1">
          <x14:formula1>
            <xm:f>リスト!$AA$4:$AA$6</xm:f>
          </x14:formula1>
          <xm:sqref>S85:S86</xm:sqref>
        </x14:dataValidation>
        <x14:dataValidation type="list" allowBlank="1" showDropDown="0" showInputMessage="1" showErrorMessage="1">
          <x14:formula1>
            <xm:f>リスト!$S$4:$S$7</xm:f>
          </x14:formula1>
          <xm:sqref>S64</xm:sqref>
        </x14:dataValidation>
        <x14:dataValidation type="list" allowBlank="1" showDropDown="0" showInputMessage="1" showErrorMessage="1">
          <x14:formula1>
            <xm:f>リスト!$R$4:$R$6</xm:f>
          </x14:formula1>
          <xm:sqref>S63</xm:sqref>
        </x14:dataValidation>
        <x14:dataValidation type="list" allowBlank="1" showDropDown="0" showInputMessage="1" showErrorMessage="1">
          <x14:formula1>
            <xm:f>リスト!$Q$4:$Q$5</xm:f>
          </x14:formula1>
          <xm:sqref>S61</xm:sqref>
        </x14:dataValidation>
        <x14:dataValidation type="list" allowBlank="1" showDropDown="0" showInputMessage="1" showErrorMessage="1">
          <x14:formula1>
            <xm:f>リスト!$P$4:$P$6</xm:f>
          </x14:formula1>
          <xm:sqref>S59</xm:sqref>
        </x14:dataValidation>
        <x14:dataValidation type="list" allowBlank="1" showDropDown="0" showInputMessage="1" showErrorMessage="1">
          <x14:formula1>
            <xm:f>リスト!$N$4:$N$6</xm:f>
          </x14:formula1>
          <xm:sqref>S54:S55</xm:sqref>
        </x14:dataValidation>
        <x14:dataValidation type="list" allowBlank="1" showDropDown="0" showInputMessage="1" showErrorMessage="1">
          <x14:formula1>
            <xm:f>リスト!$D$4:$D$12</xm:f>
          </x14:formula1>
          <xm:sqref>K28:Q28</xm:sqref>
        </x14:dataValidation>
        <x14:dataValidation type="list" allowBlank="1" showDropDown="0" showInputMessage="1" showErrorMessage="1">
          <x14:formula1>
            <xm:f>リスト!$L$9:$L$12</xm:f>
          </x14:formula1>
          <xm:sqref>K27:Q27</xm:sqref>
        </x14:dataValidation>
        <x14:dataValidation type="list" allowBlank="1" showDropDown="0" showInputMessage="1" showErrorMessage="1">
          <x14:formula1>
            <xm:f>リスト!$L$5:$L$7</xm:f>
          </x14:formula1>
          <xm:sqref>S27:S28</xm:sqref>
        </x14:dataValidation>
        <x14:dataValidation type="list" allowBlank="1" showDropDown="0" showInputMessage="1" showErrorMessage="1">
          <x14:formula1>
            <xm:f>リスト!$O$4:$O$6</xm:f>
          </x14:formula1>
          <xm:sqref>S56:S57</xm:sqref>
        </x14:dataValidation>
        <x14:dataValidation type="list" allowBlank="1" showDropDown="0" showInputMessage="1" showErrorMessage="1">
          <x14:formula1>
            <xm:f>リスト!$K$26:$K$32</xm:f>
          </x14:formula1>
          <xm:sqref>S25:S26</xm:sqref>
        </x14:dataValidation>
        <x14:dataValidation type="list" allowBlank="1" showDropDown="0" showInputMessage="1" showErrorMessage="1">
          <x14:formula1>
            <xm:f>リスト!$K$18:$K$25</xm:f>
          </x14:formula1>
          <xm:sqref>S23:S24</xm:sqref>
        </x14:dataValidation>
        <x14:dataValidation type="list" allowBlank="1" showDropDown="0" showInputMessage="1" showErrorMessage="1">
          <x14:formula1>
            <xm:f>リスト!$K$4:$K$17</xm:f>
          </x14:formula1>
          <xm:sqref>S21:S22</xm:sqref>
        </x14:dataValidation>
        <x14:dataValidation type="list" allowBlank="1" showDropDown="0" showInputMessage="1" showErrorMessage="1">
          <x14:formula1>
            <xm:f>リスト!$E$4:$E$19</xm:f>
          </x14:formula1>
          <xm:sqref>K95:Q95 K15:Q15 K18:Q18 K20:Q20</xm:sqref>
        </x14:dataValidation>
        <x14:dataValidation type="list" allowBlank="1" showDropDown="0" showInputMessage="1" showErrorMessage="1">
          <x14:formula1>
            <xm:f>リスト!$F$4:$F$6</xm:f>
          </x14:formula1>
          <xm:sqref>S10:S14</xm:sqref>
        </x14:dataValidation>
        <x14:dataValidation type="list" allowBlank="1" showDropDown="0" showInputMessage="1" showErrorMessage="1">
          <x14:formula1>
            <xm:f>リスト!$B$4:$B$5</xm:f>
          </x14:formula1>
          <xm:sqref>B89:B93 B99 B95:B97 B101 B87 B85 B82:B83 B80 B78 B63:B66 B19 B15 B17 B10:B13 B54 B25 B23 B27 B29 B76 B21 B74</xm:sqref>
        </x14:dataValidation>
        <x14:dataValidation type="list" allowBlank="1" showDropDown="0" showInputMessage="1" showErrorMessage="1">
          <x14:formula1>
            <xm:f>リスト!$J$5:$J$6</xm:f>
          </x14:formula1>
          <xm:sqref>S73</xm:sqref>
        </x14:dataValidation>
        <x14:dataValidation type="list" allowBlank="1" showDropDown="0" showInputMessage="1" showErrorMessage="1">
          <x14:formula1>
            <xm:f>リスト!$M$5:$M$10</xm:f>
          </x14:formula1>
          <xm:sqref>S29:S53</xm:sqref>
        </x14:dataValidation>
        <x14:dataValidation type="list" allowBlank="1" showDropDown="0" showInputMessage="1" showErrorMessage="1">
          <x14:formula1>
            <xm:f>リスト!$AC$4:$AC$7</xm:f>
          </x14:formula1>
          <xm:sqref>S89:S94</xm:sqref>
        </x14:dataValidation>
        <x14:dataValidation type="list" allowBlank="1" showDropDown="0" showInputMessage="1" showErrorMessage="1">
          <x14:formula1>
            <xm:f>リスト!$C$4:$C$5</xm:f>
          </x14:formula1>
          <xm:sqref>K90</xm:sqref>
        </x14:dataValidation>
        <x14:dataValidation type="list" allowBlank="1" showDropDown="0" showInputMessage="1" showErrorMessage="1">
          <x14:formula1>
            <xm:f>リスト!$V$10:$V$11</xm:f>
          </x14:formula1>
          <xm:sqref>I75</xm:sqref>
        </x14:dataValidation>
        <x14:dataValidation type="list" allowBlank="1" showDropDown="0" showInputMessage="1" showErrorMessage="1">
          <x14:formula1>
            <xm:f>リスト!$V$4:$V$6</xm:f>
          </x14:formula1>
          <xm:sqref>S74:S75</xm:sqref>
        </x14:dataValidation>
        <x14:dataValidation type="list" allowBlank="1" showDropDown="0" showInputMessage="1" showErrorMessage="1">
          <x14:formula1>
            <xm:f>リスト!$W$4:$W$6</xm:f>
          </x14:formula1>
          <xm:sqref>S76:S77</xm:sqref>
        </x14:dataValidation>
        <x14:dataValidation type="list" allowBlank="1" showDropDown="0" showInputMessage="1" showErrorMessage="1">
          <x14:formula1>
            <xm:f>リスト!$G$4:$G$11</xm:f>
          </x14:formula1>
          <xm:sqref>S15:S16</xm:sqref>
        </x14:dataValidation>
        <x14:dataValidation type="list" allowBlank="1" showDropDown="0" showInputMessage="1" showErrorMessage="1">
          <x14:formula1>
            <xm:f>リスト!$P$9:$P$17</xm:f>
          </x14:formula1>
          <xm:sqref>K59:Q59</xm:sqref>
        </x14:dataValidation>
        <x14:dataValidation type="list" allowBlank="1" showDropDown="0" showInputMessage="1" showErrorMessage="1">
          <x14:formula1>
            <xm:f>リスト!$P$8:$P$17</xm:f>
          </x14:formula1>
          <xm:sqref>K60:Q60</xm:sqref>
        </x14:dataValidation>
        <x14:dataValidation type="list" allowBlank="1" showDropDown="0" showInputMessage="1" showErrorMessage="1">
          <x14:formula1>
            <xm:f>リスト!$U$4:$U$11</xm:f>
          </x14:formula1>
          <xm:sqref>S66:S72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R102"/>
  <sheetViews>
    <sheetView view="pageBreakPreview" topLeftCell="A83" zoomScale="55" zoomScaleNormal="55" zoomScaleSheetLayoutView="55" workbookViewId="0">
      <selection activeCell="O88" sqref="O88:Q88"/>
    </sheetView>
  </sheetViews>
  <sheetFormatPr defaultColWidth="8.875" defaultRowHeight="14.25"/>
  <cols>
    <col min="1" max="1" width="2.625" style="42" customWidth="1"/>
    <col min="2" max="2" width="5.625" style="43" bestFit="1" customWidth="1"/>
    <col min="3" max="3" width="5.625" style="43" customWidth="1"/>
    <col min="4" max="4" width="3.625" style="43" customWidth="1"/>
    <col min="5" max="5" width="20.625" style="43" customWidth="1"/>
    <col min="6" max="6" width="10.625" style="44" customWidth="1"/>
    <col min="7" max="7" width="5.625" style="42" customWidth="1"/>
    <col min="8" max="8" width="5.625" style="44" customWidth="1"/>
    <col min="9" max="9" width="20.625" style="45" customWidth="1"/>
    <col min="10" max="10" width="30.625" style="44" customWidth="1"/>
    <col min="11" max="13" width="4.625" style="44" customWidth="1"/>
    <col min="14" max="14" width="5.625" style="42" customWidth="1"/>
    <col min="15" max="17" width="4.625" style="44" customWidth="1"/>
    <col min="18" max="18" width="11.875" style="44" customWidth="1"/>
    <col min="19" max="19" width="35.625" style="44" customWidth="1"/>
    <col min="20" max="21" width="2.625" style="42" customWidth="1"/>
    <col min="22" max="43" width="10" style="42" customWidth="1"/>
    <col min="44" max="44" width="11" style="42" customWidth="1"/>
    <col min="45" max="45" width="8.875" style="42"/>
    <col min="46" max="46" width="11.5" style="42" customWidth="1"/>
    <col min="47" max="51" width="8.875" style="42"/>
    <col min="52" max="52" width="11.5" style="42" customWidth="1"/>
    <col min="53" max="53" width="11.75" style="42" customWidth="1"/>
    <col min="54" max="16384" width="8.875" style="42"/>
  </cols>
  <sheetData>
    <row r="1" spans="1:44" s="46" customFormat="1" ht="24.95" customHeight="1">
      <c r="A1" s="48"/>
      <c r="C1" s="58"/>
      <c r="D1" s="58"/>
      <c r="E1" s="75"/>
      <c r="F1" s="75"/>
      <c r="G1" s="75"/>
      <c r="H1" s="75"/>
      <c r="I1" s="123"/>
      <c r="J1" s="75"/>
      <c r="K1" s="75"/>
      <c r="L1" s="75"/>
      <c r="M1" s="75"/>
      <c r="N1" s="75"/>
      <c r="O1" s="75"/>
      <c r="P1" s="75"/>
      <c r="U1" s="42"/>
      <c r="V1" s="42"/>
      <c r="W1" s="42"/>
      <c r="X1" s="42"/>
      <c r="Y1" s="42"/>
      <c r="Z1" s="42"/>
      <c r="AA1" s="42"/>
      <c r="AB1" s="42"/>
      <c r="AC1" s="42"/>
      <c r="AD1" s="42"/>
      <c r="AE1" s="42"/>
      <c r="AF1" s="42"/>
      <c r="AG1" s="42"/>
      <c r="AH1" s="42"/>
      <c r="AI1" s="42"/>
      <c r="AJ1" s="42"/>
      <c r="AK1" s="42"/>
      <c r="AL1" s="42"/>
      <c r="AM1" s="42"/>
      <c r="AN1" s="42"/>
      <c r="AO1" s="42"/>
      <c r="AP1" s="42"/>
      <c r="AQ1" s="42"/>
    </row>
    <row r="2" spans="1:44" s="46" customFormat="1" ht="38.25" customHeight="1">
      <c r="A2" s="47"/>
      <c r="B2" s="50" t="s">
        <v>292</v>
      </c>
      <c r="C2" s="60"/>
      <c r="D2" s="60"/>
      <c r="E2" s="60"/>
      <c r="F2" s="89"/>
      <c r="G2" s="89"/>
      <c r="H2" s="89"/>
      <c r="I2" s="124"/>
      <c r="J2" s="60"/>
      <c r="K2" s="60"/>
      <c r="L2" s="60"/>
      <c r="M2" s="60"/>
      <c r="N2" s="60"/>
      <c r="O2" s="60"/>
      <c r="P2" s="60"/>
      <c r="Q2" s="60"/>
      <c r="R2" s="60"/>
      <c r="S2" s="228"/>
      <c r="T2" s="47"/>
      <c r="U2" s="42"/>
      <c r="V2" s="42"/>
      <c r="W2" s="42"/>
      <c r="X2" s="42"/>
      <c r="Y2" s="42"/>
      <c r="Z2" s="42"/>
      <c r="AA2" s="42"/>
      <c r="AB2" s="42"/>
      <c r="AC2" s="42"/>
      <c r="AD2" s="42"/>
      <c r="AE2" s="42"/>
      <c r="AF2" s="42"/>
      <c r="AG2" s="42"/>
      <c r="AH2" s="42"/>
      <c r="AI2" s="42"/>
      <c r="AJ2" s="42"/>
      <c r="AK2" s="42"/>
      <c r="AL2" s="42"/>
      <c r="AM2" s="42"/>
      <c r="AN2" s="42"/>
      <c r="AO2" s="42"/>
      <c r="AP2" s="42"/>
      <c r="AQ2" s="42"/>
    </row>
    <row r="3" spans="1:44" s="46" customFormat="1" ht="24.95" customHeight="1">
      <c r="A3" s="47"/>
      <c r="B3" s="52"/>
      <c r="C3" s="59" t="s">
        <v>310</v>
      </c>
      <c r="D3" s="59"/>
      <c r="E3" s="59"/>
      <c r="F3" s="90" t="s">
        <v>480</v>
      </c>
      <c r="G3" s="100"/>
      <c r="H3" s="100"/>
      <c r="I3" s="100"/>
      <c r="J3" s="144"/>
      <c r="K3" s="160"/>
      <c r="L3" s="160"/>
      <c r="M3" s="160"/>
      <c r="N3" s="160"/>
      <c r="O3" s="160"/>
      <c r="P3" s="206" t="s">
        <v>253</v>
      </c>
      <c r="Q3" s="208"/>
      <c r="R3" s="222"/>
      <c r="S3" s="229">
        <f>SUM(F10:F102)</f>
        <v>35.5</v>
      </c>
      <c r="T3" s="47"/>
      <c r="U3" s="42"/>
      <c r="V3" s="42"/>
      <c r="W3" s="42"/>
      <c r="X3" s="42"/>
      <c r="Y3" s="42"/>
      <c r="Z3" s="42"/>
      <c r="AA3" s="42"/>
      <c r="AB3" s="42"/>
      <c r="AC3" s="42"/>
      <c r="AD3" s="42"/>
      <c r="AE3" s="42"/>
      <c r="AF3" s="42"/>
      <c r="AG3" s="42"/>
      <c r="AH3" s="42"/>
      <c r="AI3" s="42"/>
      <c r="AJ3" s="42"/>
      <c r="AK3" s="42"/>
      <c r="AL3" s="42"/>
      <c r="AM3" s="42"/>
      <c r="AN3" s="42"/>
      <c r="AO3" s="42"/>
      <c r="AP3" s="42"/>
      <c r="AQ3" s="42"/>
    </row>
    <row r="4" spans="1:44" s="46" customFormat="1" ht="24.95" customHeight="1">
      <c r="A4" s="47"/>
      <c r="B4" s="51"/>
      <c r="C4" s="59" t="s">
        <v>0</v>
      </c>
      <c r="D4" s="59"/>
      <c r="E4" s="59"/>
      <c r="F4" s="90" t="s">
        <v>536</v>
      </c>
      <c r="G4" s="100"/>
      <c r="H4" s="100"/>
      <c r="I4" s="100"/>
      <c r="J4" s="144"/>
      <c r="K4" s="92"/>
      <c r="L4" s="92"/>
      <c r="M4" s="92"/>
      <c r="N4" s="92"/>
      <c r="O4" s="92"/>
      <c r="P4" s="206" t="s">
        <v>339</v>
      </c>
      <c r="Q4" s="208"/>
      <c r="R4" s="222"/>
      <c r="S4" s="229">
        <f>SUM(G10:G102)</f>
        <v>31.7</v>
      </c>
      <c r="T4" s="47"/>
      <c r="U4" s="42"/>
      <c r="V4" s="42"/>
      <c r="W4" s="42"/>
      <c r="X4" s="42"/>
      <c r="Y4" s="42"/>
      <c r="Z4" s="42"/>
      <c r="AA4" s="42"/>
      <c r="AB4" s="42"/>
      <c r="AC4" s="42"/>
      <c r="AD4" s="42"/>
      <c r="AE4" s="42"/>
      <c r="AF4" s="42"/>
      <c r="AG4" s="42"/>
      <c r="AH4" s="42"/>
      <c r="AI4" s="42"/>
      <c r="AJ4" s="42"/>
      <c r="AK4" s="42"/>
      <c r="AL4" s="42"/>
      <c r="AM4" s="42"/>
      <c r="AN4" s="42"/>
      <c r="AO4" s="42"/>
      <c r="AP4" s="42"/>
      <c r="AQ4" s="42"/>
    </row>
    <row r="5" spans="1:44" s="46" customFormat="1" ht="24.95" customHeight="1">
      <c r="A5" s="47"/>
      <c r="B5" s="51"/>
      <c r="C5" s="59" t="s">
        <v>6</v>
      </c>
      <c r="D5" s="59"/>
      <c r="E5" s="76"/>
      <c r="F5" s="91" t="s">
        <v>507</v>
      </c>
      <c r="G5" s="101"/>
      <c r="H5" s="101"/>
      <c r="I5" s="101"/>
      <c r="J5" s="145"/>
      <c r="K5" s="92"/>
      <c r="L5" s="92"/>
      <c r="M5" s="92"/>
      <c r="N5" s="92"/>
      <c r="O5" s="92"/>
      <c r="P5" s="207" t="s">
        <v>127</v>
      </c>
      <c r="Q5" s="209"/>
      <c r="R5" s="223"/>
      <c r="S5" s="230">
        <f>ROUND(S4*AQ8/S3,4)</f>
        <v>17.859200000000001</v>
      </c>
      <c r="T5" s="47"/>
      <c r="U5" s="42"/>
      <c r="V5" s="42"/>
      <c r="W5" s="42"/>
      <c r="X5" s="42"/>
      <c r="Y5" s="42"/>
      <c r="Z5" s="42"/>
      <c r="AA5" s="42"/>
      <c r="AB5" s="42"/>
      <c r="AC5" s="42"/>
      <c r="AD5" s="42"/>
      <c r="AE5" s="42"/>
      <c r="AF5" s="42"/>
      <c r="AG5" s="42"/>
      <c r="AH5" s="42"/>
      <c r="AI5" s="42"/>
      <c r="AJ5" s="42"/>
      <c r="AK5" s="42"/>
      <c r="AL5" s="42"/>
      <c r="AM5" s="42"/>
      <c r="AN5" s="42"/>
      <c r="AO5" s="42"/>
      <c r="AP5" s="42"/>
      <c r="AQ5" s="42"/>
    </row>
    <row r="6" spans="1:44" s="47" customFormat="1" ht="30.75" customHeight="1">
      <c r="B6" s="52"/>
      <c r="C6" s="60"/>
      <c r="D6" s="60"/>
      <c r="E6" s="60"/>
      <c r="F6" s="92" t="s">
        <v>48</v>
      </c>
      <c r="G6" s="92"/>
      <c r="H6" s="92"/>
      <c r="I6" s="92"/>
      <c r="J6" s="92"/>
      <c r="K6" s="92"/>
      <c r="L6" s="92"/>
      <c r="M6" s="92"/>
      <c r="N6" s="92"/>
      <c r="O6" s="92"/>
      <c r="U6" s="46"/>
      <c r="V6" s="46"/>
      <c r="W6" s="46"/>
      <c r="X6" s="46"/>
      <c r="Y6" s="46"/>
      <c r="Z6" s="46"/>
      <c r="AA6" s="46"/>
      <c r="AB6" s="46"/>
      <c r="AC6" s="46"/>
      <c r="AD6" s="46"/>
      <c r="AE6" s="46"/>
      <c r="AF6" s="46"/>
      <c r="AG6" s="46"/>
      <c r="AH6" s="46"/>
      <c r="AI6" s="46"/>
      <c r="AJ6" s="46"/>
      <c r="AK6" s="46"/>
      <c r="AL6" s="46"/>
      <c r="AM6" s="46"/>
      <c r="AN6" s="46"/>
      <c r="AO6" s="46"/>
      <c r="AP6" s="46"/>
      <c r="AQ6" s="46"/>
      <c r="AR6" s="46"/>
    </row>
    <row r="7" spans="1:44" s="47" customFormat="1" ht="50.1" customHeight="1">
      <c r="B7" s="52"/>
      <c r="C7" s="60"/>
      <c r="D7" s="60"/>
      <c r="E7" s="60"/>
      <c r="F7" s="93" t="s">
        <v>306</v>
      </c>
      <c r="G7" s="93"/>
      <c r="H7" s="93"/>
      <c r="I7" s="93"/>
      <c r="J7" s="93"/>
      <c r="K7" s="93"/>
      <c r="L7" s="93"/>
      <c r="M7" s="93"/>
      <c r="N7" s="93"/>
      <c r="O7" s="93"/>
      <c r="P7" s="93"/>
      <c r="Q7" s="93"/>
      <c r="R7" s="93"/>
      <c r="S7" s="93"/>
      <c r="U7" s="46"/>
      <c r="V7" s="46"/>
      <c r="W7" s="46"/>
      <c r="X7" s="46"/>
      <c r="Y7" s="46"/>
      <c r="Z7" s="46"/>
      <c r="AA7" s="46"/>
      <c r="AB7" s="258" t="s">
        <v>480</v>
      </c>
      <c r="AC7" s="269" t="s">
        <v>481</v>
      </c>
      <c r="AD7" s="269" t="s">
        <v>482</v>
      </c>
      <c r="AE7" s="269" t="s">
        <v>284</v>
      </c>
      <c r="AF7" s="295" t="s">
        <v>375</v>
      </c>
      <c r="AG7" s="298"/>
      <c r="AH7" s="1"/>
      <c r="AI7" s="298"/>
      <c r="AJ7" s="298"/>
      <c r="AK7" s="298"/>
      <c r="AL7" s="298"/>
      <c r="AM7" s="298"/>
      <c r="AN7" s="298"/>
      <c r="AO7" s="298"/>
      <c r="AP7" s="298"/>
      <c r="AQ7" s="308" t="s">
        <v>493</v>
      </c>
      <c r="AR7" s="46"/>
    </row>
    <row r="8" spans="1:44" s="47" customFormat="1" ht="50.1" customHeight="1">
      <c r="B8" s="52"/>
      <c r="C8" s="60"/>
      <c r="D8" s="60"/>
      <c r="E8" s="60"/>
      <c r="F8" s="94"/>
      <c r="G8" s="94"/>
      <c r="H8" s="94"/>
      <c r="I8" s="94"/>
      <c r="J8" s="94"/>
      <c r="K8" s="94"/>
      <c r="L8" s="94"/>
      <c r="M8" s="94"/>
      <c r="N8" s="94"/>
      <c r="O8" s="94"/>
      <c r="P8" s="94"/>
      <c r="Q8" s="94"/>
      <c r="R8" s="94"/>
      <c r="S8" s="94"/>
      <c r="U8" s="46"/>
      <c r="V8" s="46"/>
      <c r="W8" s="46"/>
      <c r="X8" s="46"/>
      <c r="Y8" s="46"/>
      <c r="Z8" s="46"/>
      <c r="AA8" s="46"/>
      <c r="AB8" s="259">
        <f>IF($F$3=AB7,20,0)</f>
        <v>20</v>
      </c>
      <c r="AC8" s="270">
        <f>IF($F$3=AC7,20,0)</f>
        <v>0</v>
      </c>
      <c r="AD8" s="270">
        <f>IF($F$3=AD7,20,0)</f>
        <v>0</v>
      </c>
      <c r="AE8" s="270">
        <f>IF($F$3=AE7,10,0)</f>
        <v>0</v>
      </c>
      <c r="AF8" s="274">
        <f>IF($F$3=AF7,10,0)</f>
        <v>0</v>
      </c>
      <c r="AG8" s="298"/>
      <c r="AH8" s="1"/>
      <c r="AI8" s="298"/>
      <c r="AJ8" s="298"/>
      <c r="AK8" s="298"/>
      <c r="AL8" s="298"/>
      <c r="AM8" s="298"/>
      <c r="AN8" s="298"/>
      <c r="AO8" s="298"/>
      <c r="AP8" s="298"/>
      <c r="AQ8" s="309">
        <f>SUM(AB8:AP8)</f>
        <v>20</v>
      </c>
      <c r="AR8" s="46"/>
    </row>
    <row r="9" spans="1:44" ht="34.5">
      <c r="A9" s="49"/>
      <c r="B9" s="53" t="s">
        <v>18</v>
      </c>
      <c r="C9" s="53" t="s">
        <v>23</v>
      </c>
      <c r="D9" s="53"/>
      <c r="E9" s="53"/>
      <c r="F9" s="53" t="s">
        <v>327</v>
      </c>
      <c r="G9" s="102" t="s">
        <v>285</v>
      </c>
      <c r="H9" s="114"/>
      <c r="I9" s="53" t="s">
        <v>42</v>
      </c>
      <c r="J9" s="53"/>
      <c r="K9" s="53"/>
      <c r="L9" s="53"/>
      <c r="M9" s="53"/>
      <c r="N9" s="53"/>
      <c r="O9" s="53"/>
      <c r="P9" s="53"/>
      <c r="Q9" s="53"/>
      <c r="R9" s="53"/>
      <c r="S9" s="53"/>
      <c r="T9" s="49"/>
      <c r="V9" s="240" t="s">
        <v>22</v>
      </c>
      <c r="AC9" s="271"/>
      <c r="AD9" s="271"/>
    </row>
    <row r="10" spans="1:44" ht="45" customHeight="1">
      <c r="A10" s="49"/>
      <c r="B10" s="54" t="s">
        <v>175</v>
      </c>
      <c r="C10" s="61" t="s">
        <v>178</v>
      </c>
      <c r="D10" s="64" t="s">
        <v>516</v>
      </c>
      <c r="E10" s="64"/>
      <c r="F10" s="95">
        <f>IF(AND(B10="○"),2,"-")</f>
        <v>2</v>
      </c>
      <c r="G10" s="103">
        <f>IF(AND(B10="○"),AQ11,"-")</f>
        <v>2</v>
      </c>
      <c r="H10" s="115"/>
      <c r="I10" s="125" t="s">
        <v>318</v>
      </c>
      <c r="J10" s="125"/>
      <c r="K10" s="161" t="s">
        <v>600</v>
      </c>
      <c r="L10" s="161"/>
      <c r="M10" s="161"/>
      <c r="N10" s="161"/>
      <c r="O10" s="161"/>
      <c r="P10" s="161"/>
      <c r="Q10" s="161"/>
      <c r="R10" s="224" t="s">
        <v>184</v>
      </c>
      <c r="S10" s="231" t="s">
        <v>241</v>
      </c>
      <c r="T10" s="49"/>
      <c r="V10" s="241">
        <f>IF(K10="",0,1)</f>
        <v>1</v>
      </c>
      <c r="W10" s="242"/>
      <c r="X10" s="241">
        <f>IF(S10="",0,1)</f>
        <v>1</v>
      </c>
      <c r="Y10" s="250">
        <f>SUM(V10:X14)</f>
        <v>7</v>
      </c>
      <c r="Z10" s="253" t="s">
        <v>158</v>
      </c>
      <c r="AA10" s="255"/>
      <c r="AB10" s="260" t="s">
        <v>241</v>
      </c>
      <c r="AC10" s="272" t="s">
        <v>126</v>
      </c>
      <c r="AD10" s="273" t="s">
        <v>243</v>
      </c>
      <c r="AG10" s="294"/>
      <c r="AH10" s="294"/>
      <c r="AQ10" s="310" t="s">
        <v>27</v>
      </c>
    </row>
    <row r="11" spans="1:44" ht="45" customHeight="1">
      <c r="A11" s="49"/>
      <c r="B11" s="54"/>
      <c r="C11" s="62"/>
      <c r="D11" s="64"/>
      <c r="E11" s="64"/>
      <c r="F11" s="95"/>
      <c r="G11" s="104"/>
      <c r="H11" s="116"/>
      <c r="I11" s="125" t="s">
        <v>317</v>
      </c>
      <c r="J11" s="125"/>
      <c r="K11" s="161" t="s">
        <v>601</v>
      </c>
      <c r="L11" s="161"/>
      <c r="M11" s="161"/>
      <c r="N11" s="161"/>
      <c r="O11" s="161"/>
      <c r="P11" s="161"/>
      <c r="Q11" s="161"/>
      <c r="R11" s="225"/>
      <c r="S11" s="231"/>
      <c r="T11" s="49"/>
      <c r="V11" s="241">
        <f>IF(K11="",0,1)</f>
        <v>1</v>
      </c>
      <c r="W11" s="242"/>
      <c r="AA11" s="255"/>
      <c r="AB11" s="259">
        <f>IF($S$10=AB10,2,0)</f>
        <v>2</v>
      </c>
      <c r="AC11" s="270">
        <f>IF($S$10=AC10,1,0)</f>
        <v>0</v>
      </c>
      <c r="AD11" s="274">
        <f>IF($S$10=AD10,0,0)</f>
        <v>0</v>
      </c>
      <c r="AG11" s="294"/>
      <c r="AH11" s="294"/>
      <c r="AQ11" s="311">
        <f>IF(Y10=7,SUM(AB11:AP11),0)</f>
        <v>2</v>
      </c>
    </row>
    <row r="12" spans="1:44" ht="45" customHeight="1">
      <c r="A12" s="49"/>
      <c r="B12" s="54"/>
      <c r="C12" s="62"/>
      <c r="D12" s="64"/>
      <c r="E12" s="64"/>
      <c r="F12" s="95"/>
      <c r="G12" s="104"/>
      <c r="H12" s="116"/>
      <c r="I12" s="126" t="s">
        <v>529</v>
      </c>
      <c r="J12" s="146"/>
      <c r="K12" s="162">
        <v>45413</v>
      </c>
      <c r="L12" s="180"/>
      <c r="M12" s="190"/>
      <c r="N12" s="53" t="s">
        <v>239</v>
      </c>
      <c r="O12" s="162">
        <v>45627</v>
      </c>
      <c r="P12" s="180"/>
      <c r="Q12" s="190"/>
      <c r="R12" s="225"/>
      <c r="S12" s="231"/>
      <c r="T12" s="49"/>
      <c r="V12" s="241">
        <f>IF(K12="",0,1)</f>
        <v>1</v>
      </c>
      <c r="W12" s="241">
        <f>IF(O12="",0,1)</f>
        <v>1</v>
      </c>
      <c r="AG12" s="294"/>
      <c r="AH12" s="294"/>
    </row>
    <row r="13" spans="1:44" ht="45" customHeight="1">
      <c r="A13" s="49"/>
      <c r="B13" s="54"/>
      <c r="C13" s="62"/>
      <c r="D13" s="64"/>
      <c r="E13" s="64"/>
      <c r="F13" s="95"/>
      <c r="G13" s="104"/>
      <c r="H13" s="116"/>
      <c r="I13" s="64" t="s">
        <v>185</v>
      </c>
      <c r="J13" s="64"/>
      <c r="K13" s="161" t="s">
        <v>593</v>
      </c>
      <c r="L13" s="161"/>
      <c r="M13" s="161"/>
      <c r="N13" s="161"/>
      <c r="O13" s="161"/>
      <c r="P13" s="161"/>
      <c r="Q13" s="161"/>
      <c r="R13" s="225"/>
      <c r="S13" s="231"/>
      <c r="T13" s="49"/>
      <c r="V13" s="241">
        <f>IF(K13="",0,1)</f>
        <v>1</v>
      </c>
      <c r="W13" s="242"/>
      <c r="AH13" s="294"/>
    </row>
    <row r="14" spans="1:44" ht="45" customHeight="1">
      <c r="A14" s="49"/>
      <c r="B14" s="54"/>
      <c r="C14" s="62"/>
      <c r="D14" s="64"/>
      <c r="E14" s="64"/>
      <c r="F14" s="95"/>
      <c r="G14" s="105"/>
      <c r="H14" s="117"/>
      <c r="I14" s="64" t="s">
        <v>230</v>
      </c>
      <c r="J14" s="64"/>
      <c r="K14" s="161" t="s">
        <v>594</v>
      </c>
      <c r="L14" s="161"/>
      <c r="M14" s="161"/>
      <c r="N14" s="161"/>
      <c r="O14" s="161"/>
      <c r="P14" s="161"/>
      <c r="Q14" s="161"/>
      <c r="R14" s="226"/>
      <c r="S14" s="231"/>
      <c r="T14" s="49"/>
      <c r="V14" s="241">
        <f>IF(K14="",0,1)</f>
        <v>1</v>
      </c>
      <c r="W14" s="244"/>
      <c r="AA14" s="255"/>
      <c r="AG14" s="294"/>
      <c r="AH14" s="294"/>
    </row>
    <row r="15" spans="1:44" ht="45" customHeight="1">
      <c r="A15" s="49"/>
      <c r="B15" s="54" t="s">
        <v>175</v>
      </c>
      <c r="C15" s="62"/>
      <c r="D15" s="64" t="s">
        <v>542</v>
      </c>
      <c r="E15" s="64"/>
      <c r="F15" s="95">
        <f>IF(AND(B15="○"),3,"-")</f>
        <v>3</v>
      </c>
      <c r="G15" s="103">
        <f>IF(AND(B15="○"),AQ16,"-")</f>
        <v>3</v>
      </c>
      <c r="H15" s="115"/>
      <c r="I15" s="64" t="s">
        <v>229</v>
      </c>
      <c r="J15" s="64"/>
      <c r="K15" s="163" t="s">
        <v>32</v>
      </c>
      <c r="L15" s="163"/>
      <c r="M15" s="163"/>
      <c r="N15" s="163"/>
      <c r="O15" s="163"/>
      <c r="P15" s="163"/>
      <c r="Q15" s="163"/>
      <c r="R15" s="224" t="s">
        <v>270</v>
      </c>
      <c r="S15" s="231" t="s">
        <v>14</v>
      </c>
      <c r="T15" s="49"/>
      <c r="V15" s="241">
        <f>IF(AND(K15&lt;&gt;""),1,0)</f>
        <v>1</v>
      </c>
      <c r="W15" s="242"/>
      <c r="X15" s="241">
        <f>IF(S15="",0,1)</f>
        <v>1</v>
      </c>
      <c r="Y15" s="250">
        <f>SUM(V15:X16)</f>
        <v>3</v>
      </c>
      <c r="Z15" s="253" t="s">
        <v>51</v>
      </c>
      <c r="AB15" s="260" t="s">
        <v>14</v>
      </c>
      <c r="AC15" s="272" t="s">
        <v>85</v>
      </c>
      <c r="AD15" s="272" t="s">
        <v>47</v>
      </c>
      <c r="AE15" s="272" t="s">
        <v>84</v>
      </c>
      <c r="AF15" s="272" t="s">
        <v>52</v>
      </c>
      <c r="AG15" s="272" t="s">
        <v>89</v>
      </c>
      <c r="AH15" s="272" t="s">
        <v>93</v>
      </c>
      <c r="AI15" s="273" t="s">
        <v>90</v>
      </c>
      <c r="AQ15" s="310" t="s">
        <v>27</v>
      </c>
    </row>
    <row r="16" spans="1:44" ht="45" customHeight="1">
      <c r="A16" s="49"/>
      <c r="B16" s="54"/>
      <c r="C16" s="62"/>
      <c r="D16" s="64"/>
      <c r="E16" s="64"/>
      <c r="F16" s="95"/>
      <c r="G16" s="105"/>
      <c r="H16" s="117"/>
      <c r="I16" s="64" t="s">
        <v>299</v>
      </c>
      <c r="J16" s="64"/>
      <c r="K16" s="164">
        <v>88</v>
      </c>
      <c r="L16" s="181"/>
      <c r="M16" s="181"/>
      <c r="N16" s="181"/>
      <c r="O16" s="181"/>
      <c r="P16" s="181"/>
      <c r="Q16" s="191" t="s">
        <v>9</v>
      </c>
      <c r="R16" s="226" t="s">
        <v>65</v>
      </c>
      <c r="S16" s="231"/>
      <c r="T16" s="49"/>
      <c r="V16" s="241">
        <f>IF(AND(K16&lt;&gt;""),1,0)</f>
        <v>1</v>
      </c>
      <c r="W16" s="244"/>
      <c r="AB16" s="259">
        <f>IF($S$15=AB15,3,0)</f>
        <v>3</v>
      </c>
      <c r="AC16" s="270">
        <f>IF($S$15=AC15,2.5,0)</f>
        <v>0</v>
      </c>
      <c r="AD16" s="270">
        <f>IF($S$15=AD15,2,0)</f>
        <v>0</v>
      </c>
      <c r="AE16" s="270">
        <f>IF($S$15=AE15,1.5,0)</f>
        <v>0</v>
      </c>
      <c r="AF16" s="270">
        <f>IF($S$15=AF15,1,0)</f>
        <v>0</v>
      </c>
      <c r="AG16" s="270">
        <f>IF($S$15=AG15,0.5,0)</f>
        <v>0</v>
      </c>
      <c r="AH16" s="270">
        <f>IF($S$15=AH15,0,0)</f>
        <v>0</v>
      </c>
      <c r="AI16" s="274">
        <f>IF($S$15=AI15,-1,0)</f>
        <v>0</v>
      </c>
      <c r="AQ16" s="311">
        <f>IF(Y15=3,SUM(AB16:AP16),-1)</f>
        <v>3</v>
      </c>
    </row>
    <row r="17" spans="1:43" ht="45" customHeight="1">
      <c r="A17" s="49"/>
      <c r="B17" s="54" t="s">
        <v>175</v>
      </c>
      <c r="C17" s="62"/>
      <c r="D17" s="64" t="s">
        <v>46</v>
      </c>
      <c r="E17" s="64"/>
      <c r="F17" s="95">
        <f>IF(AND(B17="○"),1,"-")</f>
        <v>1</v>
      </c>
      <c r="G17" s="103">
        <f>IF(AND(B17="○"),AQ18,"-")</f>
        <v>1</v>
      </c>
      <c r="H17" s="115"/>
      <c r="I17" s="64" t="s">
        <v>384</v>
      </c>
      <c r="J17" s="64"/>
      <c r="K17" s="161" t="s">
        <v>92</v>
      </c>
      <c r="L17" s="161"/>
      <c r="M17" s="161"/>
      <c r="N17" s="161"/>
      <c r="O17" s="161"/>
      <c r="P17" s="161"/>
      <c r="Q17" s="161"/>
      <c r="R17" s="224" t="s">
        <v>270</v>
      </c>
      <c r="S17" s="231" t="s">
        <v>171</v>
      </c>
      <c r="T17" s="49"/>
      <c r="V17" s="241">
        <f>IF(K17="",0,1)</f>
        <v>1</v>
      </c>
      <c r="W17" s="244"/>
      <c r="X17" s="241">
        <f>IF(S17="",0,1)</f>
        <v>1</v>
      </c>
      <c r="Y17" s="250">
        <f>SUM(V17:X18)</f>
        <v>3</v>
      </c>
      <c r="Z17" s="253" t="s">
        <v>51</v>
      </c>
      <c r="AA17" s="255"/>
      <c r="AB17" s="260" t="s">
        <v>171</v>
      </c>
      <c r="AC17" s="273" t="s">
        <v>272</v>
      </c>
      <c r="AG17" s="294"/>
      <c r="AH17" s="294"/>
      <c r="AQ17" s="310" t="s">
        <v>27</v>
      </c>
    </row>
    <row r="18" spans="1:43" ht="45" customHeight="1">
      <c r="A18" s="49"/>
      <c r="B18" s="54"/>
      <c r="C18" s="62"/>
      <c r="D18" s="64"/>
      <c r="E18" s="64"/>
      <c r="F18" s="95"/>
      <c r="G18" s="105"/>
      <c r="H18" s="117"/>
      <c r="I18" s="64" t="s">
        <v>97</v>
      </c>
      <c r="J18" s="64"/>
      <c r="K18" s="161" t="s">
        <v>32</v>
      </c>
      <c r="L18" s="161"/>
      <c r="M18" s="161"/>
      <c r="N18" s="161"/>
      <c r="O18" s="161"/>
      <c r="P18" s="161"/>
      <c r="Q18" s="161"/>
      <c r="R18" s="226" t="s">
        <v>65</v>
      </c>
      <c r="S18" s="231"/>
      <c r="T18" s="49"/>
      <c r="V18" s="241">
        <f>IF(K18="",0,1)</f>
        <v>1</v>
      </c>
      <c r="W18" s="244"/>
      <c r="AA18" s="255"/>
      <c r="AB18" s="259">
        <f>IF($S$17=AB17,1,0)</f>
        <v>1</v>
      </c>
      <c r="AC18" s="274">
        <f>IF($S$17=AC17,0,0)</f>
        <v>0</v>
      </c>
      <c r="AG18" s="294"/>
      <c r="AH18" s="294"/>
      <c r="AQ18" s="311">
        <f>IF(Y17=3,SUM(AB18:AP18),0)</f>
        <v>1</v>
      </c>
    </row>
    <row r="19" spans="1:43" ht="45" customHeight="1">
      <c r="A19" s="49"/>
      <c r="B19" s="54" t="s">
        <v>17</v>
      </c>
      <c r="C19" s="62"/>
      <c r="D19" s="64" t="s">
        <v>543</v>
      </c>
      <c r="E19" s="64"/>
      <c r="F19" s="95" t="str">
        <f>IF(AND(B19="○"),1,"-")</f>
        <v>-</v>
      </c>
      <c r="G19" s="103" t="str">
        <f>IF(AND(B19="○"),AQ20,"-")</f>
        <v>-</v>
      </c>
      <c r="H19" s="115"/>
      <c r="I19" s="64" t="s">
        <v>384</v>
      </c>
      <c r="J19" s="64"/>
      <c r="K19" s="161"/>
      <c r="L19" s="161"/>
      <c r="M19" s="161"/>
      <c r="N19" s="161"/>
      <c r="O19" s="161"/>
      <c r="P19" s="161"/>
      <c r="Q19" s="161"/>
      <c r="R19" s="224" t="s">
        <v>270</v>
      </c>
      <c r="S19" s="231"/>
      <c r="T19" s="49"/>
      <c r="V19" s="241">
        <f>IF(K19="",0,1)</f>
        <v>0</v>
      </c>
      <c r="W19" s="242"/>
      <c r="X19" s="241">
        <f>IF(S19="",0,1)</f>
        <v>0</v>
      </c>
      <c r="Y19" s="250">
        <f>SUM(V19:X20)</f>
        <v>0</v>
      </c>
      <c r="Z19" s="253" t="s">
        <v>51</v>
      </c>
      <c r="AA19" s="255"/>
      <c r="AB19" s="260" t="s">
        <v>312</v>
      </c>
      <c r="AC19" s="272" t="s">
        <v>450</v>
      </c>
      <c r="AD19" s="273" t="s">
        <v>451</v>
      </c>
      <c r="AG19" s="294"/>
      <c r="AH19" s="294"/>
      <c r="AQ19" s="310" t="s">
        <v>27</v>
      </c>
    </row>
    <row r="20" spans="1:43" ht="45" customHeight="1">
      <c r="A20" s="49"/>
      <c r="B20" s="54"/>
      <c r="C20" s="62"/>
      <c r="D20" s="64"/>
      <c r="E20" s="64"/>
      <c r="F20" s="95"/>
      <c r="G20" s="105"/>
      <c r="H20" s="117"/>
      <c r="I20" s="64" t="s">
        <v>97</v>
      </c>
      <c r="J20" s="64"/>
      <c r="K20" s="161"/>
      <c r="L20" s="161"/>
      <c r="M20" s="161"/>
      <c r="N20" s="161"/>
      <c r="O20" s="161"/>
      <c r="P20" s="161"/>
      <c r="Q20" s="161"/>
      <c r="R20" s="226" t="s">
        <v>65</v>
      </c>
      <c r="S20" s="231"/>
      <c r="T20" s="49"/>
      <c r="V20" s="241">
        <f>IF(K20="",0,1)</f>
        <v>0</v>
      </c>
      <c r="W20" s="244"/>
      <c r="AA20" s="255"/>
      <c r="AB20" s="259">
        <f>IF($S$19=AB19,1,0)</f>
        <v>0</v>
      </c>
      <c r="AC20" s="270">
        <f>IF($S$19=AC19,0.5,0)</f>
        <v>0</v>
      </c>
      <c r="AD20" s="274">
        <f>IF($S$19=AD19,0,0)</f>
        <v>0</v>
      </c>
      <c r="AG20" s="294"/>
      <c r="AH20" s="294"/>
      <c r="AQ20" s="311">
        <f>IF(Y19=3,SUM(AB20:AP20),0)</f>
        <v>0</v>
      </c>
    </row>
    <row r="21" spans="1:43" ht="45" customHeight="1">
      <c r="A21" s="49"/>
      <c r="B21" s="54" t="s">
        <v>175</v>
      </c>
      <c r="C21" s="62"/>
      <c r="D21" s="64" t="s">
        <v>111</v>
      </c>
      <c r="E21" s="64"/>
      <c r="F21" s="95">
        <f>IF(AND(B21="○"),2,"-")</f>
        <v>2</v>
      </c>
      <c r="G21" s="103">
        <f>IF(AND(B21="○"),AQ22,"-")</f>
        <v>2</v>
      </c>
      <c r="H21" s="115"/>
      <c r="I21" s="127" t="s">
        <v>307</v>
      </c>
      <c r="J21" s="147"/>
      <c r="K21" s="147"/>
      <c r="L21" s="147"/>
      <c r="M21" s="147"/>
      <c r="N21" s="147"/>
      <c r="O21" s="147"/>
      <c r="P21" s="147"/>
      <c r="Q21" s="210"/>
      <c r="R21" s="224" t="s">
        <v>270</v>
      </c>
      <c r="S21" s="231" t="s">
        <v>405</v>
      </c>
      <c r="T21" s="49"/>
      <c r="V21" s="242"/>
      <c r="W21" s="242"/>
      <c r="X21" s="241">
        <f>IF(S21="",0,1)</f>
        <v>1</v>
      </c>
      <c r="Y21" s="250">
        <f>SUM(V21:X22)</f>
        <v>1</v>
      </c>
      <c r="Z21" s="253" t="s">
        <v>216</v>
      </c>
      <c r="AA21" s="255"/>
      <c r="AB21" s="261" t="s">
        <v>304</v>
      </c>
      <c r="AC21" s="272" t="s">
        <v>29</v>
      </c>
      <c r="AD21" s="273" t="s">
        <v>276</v>
      </c>
      <c r="AE21" s="291"/>
      <c r="AF21" s="260" t="s">
        <v>344</v>
      </c>
      <c r="AG21" s="272" t="s">
        <v>277</v>
      </c>
      <c r="AH21" s="273" t="s">
        <v>458</v>
      </c>
      <c r="AI21" s="291"/>
      <c r="AJ21" s="296" t="s">
        <v>78</v>
      </c>
      <c r="AK21" s="273" t="s">
        <v>345</v>
      </c>
      <c r="AL21" s="291"/>
      <c r="AM21" s="260" t="s">
        <v>347</v>
      </c>
      <c r="AN21" s="273" t="s">
        <v>288</v>
      </c>
      <c r="AO21" s="292"/>
      <c r="AQ21" s="312" t="s">
        <v>27</v>
      </c>
    </row>
    <row r="22" spans="1:43" ht="45" customHeight="1">
      <c r="A22" s="49"/>
      <c r="B22" s="54"/>
      <c r="C22" s="62"/>
      <c r="D22" s="64"/>
      <c r="E22" s="64"/>
      <c r="F22" s="95"/>
      <c r="G22" s="105"/>
      <c r="H22" s="117"/>
      <c r="I22" s="128"/>
      <c r="J22" s="148"/>
      <c r="K22" s="148"/>
      <c r="L22" s="148"/>
      <c r="M22" s="148"/>
      <c r="N22" s="148"/>
      <c r="O22" s="148"/>
      <c r="P22" s="148"/>
      <c r="Q22" s="211"/>
      <c r="R22" s="226" t="s">
        <v>65</v>
      </c>
      <c r="S22" s="231"/>
      <c r="T22" s="49"/>
      <c r="V22" s="242"/>
      <c r="W22" s="242"/>
      <c r="AA22" s="255"/>
      <c r="AB22" s="259">
        <f>IF($S$21=AB21,2,0)</f>
        <v>0</v>
      </c>
      <c r="AC22" s="270">
        <f>IF($S$21=AC21,1,0)</f>
        <v>0</v>
      </c>
      <c r="AD22" s="274">
        <f>IF($S$21=AD21,0,0)</f>
        <v>0</v>
      </c>
      <c r="AF22" s="259">
        <f>IF($S$21=AF21,2,0)</f>
        <v>0</v>
      </c>
      <c r="AG22" s="270">
        <f>IF($S$21=AG21,1,0)</f>
        <v>0</v>
      </c>
      <c r="AH22" s="274">
        <f>IF($S$21=AH21,0,0)</f>
        <v>0</v>
      </c>
      <c r="AJ22" s="259">
        <f>IF($S$21=AJ21,2,0)</f>
        <v>2</v>
      </c>
      <c r="AK22" s="274">
        <f>IF($S$21=AK21,0,0)</f>
        <v>0</v>
      </c>
      <c r="AM22" s="259">
        <f>IF($S$21=AM21,2,0)</f>
        <v>0</v>
      </c>
      <c r="AN22" s="274">
        <f>IF($S$21=AN21,0,0)</f>
        <v>0</v>
      </c>
      <c r="AQ22" s="311">
        <f>IF(Y21=1,SUM(AB22:AP22),0)</f>
        <v>2</v>
      </c>
    </row>
    <row r="23" spans="1:43" ht="45" customHeight="1">
      <c r="A23" s="49"/>
      <c r="B23" s="54" t="s">
        <v>17</v>
      </c>
      <c r="C23" s="62"/>
      <c r="D23" s="64" t="s">
        <v>402</v>
      </c>
      <c r="E23" s="64"/>
      <c r="F23" s="95" t="str">
        <f>IF(AND(B23="○"),2,"-")</f>
        <v>-</v>
      </c>
      <c r="G23" s="103" t="str">
        <f>IF(AND(B23="○"),AQ24,"-")</f>
        <v>-</v>
      </c>
      <c r="H23" s="115"/>
      <c r="I23" s="127" t="s">
        <v>307</v>
      </c>
      <c r="J23" s="147"/>
      <c r="K23" s="147"/>
      <c r="L23" s="147"/>
      <c r="M23" s="147"/>
      <c r="N23" s="147"/>
      <c r="O23" s="147"/>
      <c r="P23" s="147"/>
      <c r="Q23" s="210"/>
      <c r="R23" s="224" t="s">
        <v>270</v>
      </c>
      <c r="S23" s="231"/>
      <c r="T23" s="49"/>
      <c r="V23" s="242"/>
      <c r="W23" s="242"/>
      <c r="X23" s="241">
        <f>IF(S23="",0,1)</f>
        <v>0</v>
      </c>
      <c r="Y23" s="250">
        <f>SUM(V23:X24)</f>
        <v>0</v>
      </c>
      <c r="Z23" s="253" t="s">
        <v>216</v>
      </c>
      <c r="AA23" s="255"/>
      <c r="AB23" s="260" t="s">
        <v>574</v>
      </c>
      <c r="AC23" s="272" t="s">
        <v>559</v>
      </c>
      <c r="AD23" s="273" t="s">
        <v>129</v>
      </c>
      <c r="AE23" s="291"/>
      <c r="AF23" s="260" t="s">
        <v>64</v>
      </c>
      <c r="AG23" s="299" t="s">
        <v>575</v>
      </c>
      <c r="AH23" s="273" t="s">
        <v>576</v>
      </c>
      <c r="AI23" s="292"/>
      <c r="AO23" s="292"/>
      <c r="AQ23" s="310" t="s">
        <v>27</v>
      </c>
    </row>
    <row r="24" spans="1:43" ht="45" customHeight="1">
      <c r="A24" s="49"/>
      <c r="B24" s="54"/>
      <c r="C24" s="62"/>
      <c r="D24" s="64"/>
      <c r="E24" s="64"/>
      <c r="F24" s="95"/>
      <c r="G24" s="105"/>
      <c r="H24" s="117"/>
      <c r="I24" s="128"/>
      <c r="J24" s="148"/>
      <c r="K24" s="148"/>
      <c r="L24" s="148"/>
      <c r="M24" s="148"/>
      <c r="N24" s="148"/>
      <c r="O24" s="148"/>
      <c r="P24" s="148"/>
      <c r="Q24" s="211"/>
      <c r="R24" s="226" t="s">
        <v>65</v>
      </c>
      <c r="S24" s="231"/>
      <c r="T24" s="49"/>
      <c r="V24" s="242"/>
      <c r="W24" s="242"/>
      <c r="AA24" s="255"/>
      <c r="AB24" s="259">
        <f>IF($S$23=AB23,2,0)</f>
        <v>0</v>
      </c>
      <c r="AC24" s="270">
        <f>IF($S$23=AC23,1,0)</f>
        <v>0</v>
      </c>
      <c r="AD24" s="274">
        <f>IF($S$23=AD23,0,0)</f>
        <v>0</v>
      </c>
      <c r="AF24" s="259">
        <f>IF($S$23=AF23,2,0)</f>
        <v>0</v>
      </c>
      <c r="AG24" s="270">
        <f>IF($S$23=AG23,1,0)</f>
        <v>0</v>
      </c>
      <c r="AH24" s="274">
        <f>IF($S$23=AH23,0,0)</f>
        <v>0</v>
      </c>
      <c r="AQ24" s="311">
        <f>IF(Y23=1,SUM(AB24:AP24),0)</f>
        <v>0</v>
      </c>
    </row>
    <row r="25" spans="1:43" ht="45" customHeight="1">
      <c r="A25" s="49"/>
      <c r="B25" s="54" t="s">
        <v>17</v>
      </c>
      <c r="C25" s="62"/>
      <c r="D25" s="64" t="s">
        <v>544</v>
      </c>
      <c r="E25" s="64"/>
      <c r="F25" s="95" t="str">
        <f>IF(AND(B25="○"),2,"-")</f>
        <v>-</v>
      </c>
      <c r="G25" s="103" t="str">
        <f>IF(AND(B25="○"),AQ26,"-")</f>
        <v>-</v>
      </c>
      <c r="H25" s="115"/>
      <c r="I25" s="127" t="s">
        <v>307</v>
      </c>
      <c r="J25" s="147"/>
      <c r="K25" s="147"/>
      <c r="L25" s="147"/>
      <c r="M25" s="147"/>
      <c r="N25" s="147"/>
      <c r="O25" s="147"/>
      <c r="P25" s="147"/>
      <c r="Q25" s="210"/>
      <c r="R25" s="224" t="s">
        <v>270</v>
      </c>
      <c r="S25" s="231"/>
      <c r="T25" s="49"/>
      <c r="V25" s="242"/>
      <c r="W25" s="242"/>
      <c r="X25" s="241">
        <f>IF(S25="",0,1)</f>
        <v>0</v>
      </c>
      <c r="Y25" s="250">
        <f>SUM(V25:X26)</f>
        <v>0</v>
      </c>
      <c r="Z25" s="253" t="s">
        <v>216</v>
      </c>
      <c r="AA25" s="255"/>
      <c r="AB25" s="261" t="s">
        <v>357</v>
      </c>
      <c r="AC25" s="272" t="s">
        <v>358</v>
      </c>
      <c r="AD25" s="273" t="s">
        <v>177</v>
      </c>
      <c r="AE25" s="291"/>
      <c r="AF25" s="296" t="s">
        <v>315</v>
      </c>
      <c r="AG25" s="273" t="s">
        <v>180</v>
      </c>
      <c r="AI25" s="292"/>
      <c r="AL25" s="292"/>
      <c r="AO25" s="292"/>
      <c r="AQ25" s="310" t="s">
        <v>27</v>
      </c>
    </row>
    <row r="26" spans="1:43" ht="45" customHeight="1">
      <c r="A26" s="49"/>
      <c r="B26" s="54"/>
      <c r="C26" s="62"/>
      <c r="D26" s="64"/>
      <c r="E26" s="64"/>
      <c r="F26" s="95"/>
      <c r="G26" s="105"/>
      <c r="H26" s="117"/>
      <c r="I26" s="128"/>
      <c r="J26" s="148"/>
      <c r="K26" s="148"/>
      <c r="L26" s="148"/>
      <c r="M26" s="148"/>
      <c r="N26" s="148"/>
      <c r="O26" s="148"/>
      <c r="P26" s="148"/>
      <c r="Q26" s="211"/>
      <c r="R26" s="226" t="s">
        <v>65</v>
      </c>
      <c r="S26" s="231"/>
      <c r="T26" s="49"/>
      <c r="V26" s="242"/>
      <c r="W26" s="242"/>
      <c r="AA26" s="255"/>
      <c r="AB26" s="259">
        <f>IF($S$25=AB25,2,0)</f>
        <v>0</v>
      </c>
      <c r="AC26" s="270">
        <f>IF($S$25=AC25,1,0)</f>
        <v>0</v>
      </c>
      <c r="AD26" s="274">
        <f>IF($S$25=AD25,0,0)</f>
        <v>0</v>
      </c>
      <c r="AF26" s="259">
        <f>IF($S$25=AF25,2,0)</f>
        <v>0</v>
      </c>
      <c r="AG26" s="274">
        <f>IF($S$25=AG25,0,0)</f>
        <v>0</v>
      </c>
      <c r="AQ26" s="311">
        <f>IF(Y25=1,SUM(AB26:AP26),0)</f>
        <v>0</v>
      </c>
    </row>
    <row r="27" spans="1:43" ht="45" customHeight="1">
      <c r="A27" s="49"/>
      <c r="B27" s="54" t="s">
        <v>175</v>
      </c>
      <c r="C27" s="62"/>
      <c r="D27" s="64" t="s">
        <v>96</v>
      </c>
      <c r="E27" s="64"/>
      <c r="F27" s="95">
        <f>IF(AND(B27="○"),1,"-")</f>
        <v>1</v>
      </c>
      <c r="G27" s="103">
        <f>IF(AND(B27="○"),AQ28,"-")</f>
        <v>1</v>
      </c>
      <c r="H27" s="115"/>
      <c r="I27" s="129" t="s">
        <v>356</v>
      </c>
      <c r="J27" s="129"/>
      <c r="K27" s="161" t="s">
        <v>225</v>
      </c>
      <c r="L27" s="161"/>
      <c r="M27" s="161"/>
      <c r="N27" s="161"/>
      <c r="O27" s="161"/>
      <c r="P27" s="161"/>
      <c r="Q27" s="161"/>
      <c r="R27" s="224" t="s">
        <v>270</v>
      </c>
      <c r="S27" s="231" t="s">
        <v>201</v>
      </c>
      <c r="T27" s="49"/>
      <c r="V27" s="241">
        <f>IF(K27="",0,1)</f>
        <v>1</v>
      </c>
      <c r="W27" s="242"/>
      <c r="X27" s="241">
        <f>IF(S27="",0,1)</f>
        <v>1</v>
      </c>
      <c r="Y27" s="250">
        <f>SUM(V27:X28)</f>
        <v>3</v>
      </c>
      <c r="Z27" s="253" t="s">
        <v>51</v>
      </c>
      <c r="AA27" s="255"/>
      <c r="AB27" s="261" t="s">
        <v>201</v>
      </c>
      <c r="AC27" s="272" t="s">
        <v>244</v>
      </c>
      <c r="AD27" s="273" t="s">
        <v>243</v>
      </c>
      <c r="AE27" s="292"/>
      <c r="AG27" s="294"/>
      <c r="AI27" s="292"/>
      <c r="AL27" s="292"/>
      <c r="AO27" s="292"/>
      <c r="AQ27" s="310" t="s">
        <v>27</v>
      </c>
    </row>
    <row r="28" spans="1:43" ht="45" customHeight="1">
      <c r="A28" s="49"/>
      <c r="B28" s="54"/>
      <c r="C28" s="62"/>
      <c r="D28" s="64"/>
      <c r="E28" s="64"/>
      <c r="F28" s="95"/>
      <c r="G28" s="105"/>
      <c r="H28" s="117"/>
      <c r="I28" s="129" t="s">
        <v>324</v>
      </c>
      <c r="J28" s="129"/>
      <c r="K28" s="161" t="s">
        <v>309</v>
      </c>
      <c r="L28" s="161"/>
      <c r="M28" s="161"/>
      <c r="N28" s="161"/>
      <c r="O28" s="161"/>
      <c r="P28" s="161"/>
      <c r="Q28" s="161"/>
      <c r="R28" s="226" t="s">
        <v>65</v>
      </c>
      <c r="S28" s="231"/>
      <c r="T28" s="49"/>
      <c r="V28" s="241">
        <f>IF(K28="",0,1)</f>
        <v>1</v>
      </c>
      <c r="W28" s="244"/>
      <c r="AA28" s="255"/>
      <c r="AB28" s="259">
        <f>IF($S$27=AB27,1,0)</f>
        <v>1</v>
      </c>
      <c r="AC28" s="270">
        <f>IF($S$27=AC27,0.5,0)</f>
        <v>0</v>
      </c>
      <c r="AD28" s="274">
        <f>IF($S$27=AD27,0,0)</f>
        <v>0</v>
      </c>
      <c r="AG28" s="294"/>
      <c r="AQ28" s="311">
        <f>IF(Y27=3,SUM(AB28:AP28),0)</f>
        <v>1</v>
      </c>
    </row>
    <row r="29" spans="1:43" ht="45" customHeight="1">
      <c r="A29" s="49"/>
      <c r="B29" s="55" t="s">
        <v>175</v>
      </c>
      <c r="C29" s="62"/>
      <c r="D29" s="65" t="s">
        <v>551</v>
      </c>
      <c r="E29" s="77"/>
      <c r="F29" s="96">
        <f>IF(AND(B29="○"),3,"-")</f>
        <v>3</v>
      </c>
      <c r="G29" s="103">
        <f>IF(AND(B29="○"),AQ31,"-")</f>
        <v>2</v>
      </c>
      <c r="H29" s="115"/>
      <c r="I29" s="130" t="s">
        <v>498</v>
      </c>
      <c r="J29" s="149"/>
      <c r="K29" s="149"/>
      <c r="L29" s="149"/>
      <c r="M29" s="149"/>
      <c r="N29" s="149"/>
      <c r="O29" s="149"/>
      <c r="P29" s="149"/>
      <c r="Q29" s="212"/>
      <c r="R29" s="224" t="s">
        <v>184</v>
      </c>
      <c r="S29" s="232" t="s">
        <v>199</v>
      </c>
      <c r="T29" s="49"/>
      <c r="AA29" s="255"/>
      <c r="AE29" s="292"/>
      <c r="AG29" s="294"/>
      <c r="AI29" s="292"/>
      <c r="AL29" s="292"/>
      <c r="AO29" s="292"/>
    </row>
    <row r="30" spans="1:43" ht="45" customHeight="1">
      <c r="A30" s="49"/>
      <c r="B30" s="56"/>
      <c r="C30" s="62"/>
      <c r="D30" s="66"/>
      <c r="E30" s="78"/>
      <c r="F30" s="97"/>
      <c r="G30" s="104"/>
      <c r="H30" s="116"/>
      <c r="I30" s="131" t="s">
        <v>318</v>
      </c>
      <c r="J30" s="150"/>
      <c r="K30" s="161" t="s">
        <v>236</v>
      </c>
      <c r="L30" s="161"/>
      <c r="M30" s="161"/>
      <c r="N30" s="161"/>
      <c r="O30" s="161"/>
      <c r="P30" s="161"/>
      <c r="Q30" s="161"/>
      <c r="R30" s="225"/>
      <c r="S30" s="233"/>
      <c r="T30" s="49"/>
      <c r="V30" s="241">
        <f>IF(K30="",0,1)</f>
        <v>1</v>
      </c>
      <c r="W30" s="245"/>
      <c r="X30" s="247">
        <f>IF(S29="",0,1)</f>
        <v>1</v>
      </c>
      <c r="Y30" s="250">
        <f>SUM(V30:W33)</f>
        <v>4</v>
      </c>
      <c r="Z30" s="253" t="s">
        <v>182</v>
      </c>
      <c r="AA30" s="256">
        <f>COUNTIF(Y30:Y53,4)</f>
        <v>3</v>
      </c>
      <c r="AB30" s="261" t="s">
        <v>549</v>
      </c>
      <c r="AC30" s="272" t="s">
        <v>552</v>
      </c>
      <c r="AD30" s="272" t="s">
        <v>199</v>
      </c>
      <c r="AE30" s="272" t="s">
        <v>389</v>
      </c>
      <c r="AF30" s="272" t="s">
        <v>510</v>
      </c>
      <c r="AG30" s="273" t="s">
        <v>548</v>
      </c>
      <c r="AQ30" s="310" t="s">
        <v>27</v>
      </c>
    </row>
    <row r="31" spans="1:43" ht="45" customHeight="1">
      <c r="A31" s="49"/>
      <c r="B31" s="56"/>
      <c r="C31" s="62"/>
      <c r="D31" s="66"/>
      <c r="E31" s="78"/>
      <c r="F31" s="97"/>
      <c r="G31" s="104"/>
      <c r="H31" s="116"/>
      <c r="I31" s="131" t="s">
        <v>38</v>
      </c>
      <c r="J31" s="150"/>
      <c r="K31" s="161" t="s">
        <v>579</v>
      </c>
      <c r="L31" s="161"/>
      <c r="M31" s="161"/>
      <c r="N31" s="161"/>
      <c r="O31" s="161"/>
      <c r="P31" s="161"/>
      <c r="Q31" s="161"/>
      <c r="R31" s="225"/>
      <c r="S31" s="233"/>
      <c r="T31" s="49"/>
      <c r="V31" s="241">
        <f>IF(K30="",0,1)</f>
        <v>1</v>
      </c>
      <c r="W31" s="245"/>
      <c r="AA31" s="255"/>
      <c r="AB31" s="259">
        <f>IF(AND($S$29=AB30,$AA$30&gt;=5),3,0)</f>
        <v>0</v>
      </c>
      <c r="AC31" s="270">
        <f>IF(AND($S$29=AC30,$AA$30&gt;=4),2.5,0)</f>
        <v>0</v>
      </c>
      <c r="AD31" s="270">
        <f>IF(AND($S$29=AD30,$AA$30&gt;=3),2,0)</f>
        <v>2</v>
      </c>
      <c r="AE31" s="270">
        <f>IF(AND($S$29=AE30,$AA$30&gt;=2),1.5,0)</f>
        <v>0</v>
      </c>
      <c r="AF31" s="270">
        <f>IF(AND($S$29=AF30,$AA$30&gt;=1),1,0)</f>
        <v>0</v>
      </c>
      <c r="AG31" s="274">
        <f>IF(AND($S$29=AG30,$AA$30&gt;=0),0,0)</f>
        <v>0</v>
      </c>
      <c r="AQ31" s="311">
        <f>IF(AND(AA30&gt;=0,AA30&lt;=5),SUM(AB31:AP31),0)</f>
        <v>2</v>
      </c>
    </row>
    <row r="32" spans="1:43" ht="45" customHeight="1">
      <c r="A32" s="49"/>
      <c r="B32" s="56"/>
      <c r="C32" s="62"/>
      <c r="D32" s="66"/>
      <c r="E32" s="78"/>
      <c r="F32" s="97"/>
      <c r="G32" s="104"/>
      <c r="H32" s="116"/>
      <c r="I32" s="129" t="s">
        <v>592</v>
      </c>
      <c r="J32" s="129"/>
      <c r="K32" s="165">
        <v>45627</v>
      </c>
      <c r="L32" s="161"/>
      <c r="M32" s="161"/>
      <c r="N32" s="161"/>
      <c r="O32" s="161"/>
      <c r="P32" s="161"/>
      <c r="Q32" s="161"/>
      <c r="R32" s="225"/>
      <c r="S32" s="233"/>
      <c r="T32" s="49"/>
      <c r="V32" s="241">
        <f>IF(K32="",0,1)</f>
        <v>1</v>
      </c>
      <c r="W32" s="245"/>
      <c r="AA32" s="255"/>
      <c r="AB32" s="255"/>
      <c r="AC32" s="255"/>
      <c r="AD32" s="255"/>
      <c r="AE32" s="255"/>
      <c r="AG32" s="294"/>
    </row>
    <row r="33" spans="1:33" ht="45" customHeight="1">
      <c r="A33" s="49"/>
      <c r="B33" s="56"/>
      <c r="C33" s="62"/>
      <c r="D33" s="66"/>
      <c r="E33" s="78"/>
      <c r="F33" s="97"/>
      <c r="G33" s="104"/>
      <c r="H33" s="116"/>
      <c r="I33" s="64" t="s">
        <v>230</v>
      </c>
      <c r="J33" s="64"/>
      <c r="K33" s="161" t="s">
        <v>595</v>
      </c>
      <c r="L33" s="161"/>
      <c r="M33" s="161"/>
      <c r="N33" s="161"/>
      <c r="O33" s="161"/>
      <c r="P33" s="161"/>
      <c r="Q33" s="161"/>
      <c r="R33" s="225"/>
      <c r="S33" s="233"/>
      <c r="T33" s="49"/>
      <c r="V33" s="241">
        <f>IF(K33="",0,1)</f>
        <v>1</v>
      </c>
      <c r="W33" s="245"/>
      <c r="AA33" s="255"/>
      <c r="AB33" s="255"/>
      <c r="AC33" s="255"/>
      <c r="AD33" s="255"/>
      <c r="AE33" s="255"/>
      <c r="AG33" s="294"/>
    </row>
    <row r="34" spans="1:33" ht="45" customHeight="1">
      <c r="A34" s="49"/>
      <c r="B34" s="56"/>
      <c r="C34" s="62"/>
      <c r="D34" s="66"/>
      <c r="E34" s="78"/>
      <c r="F34" s="97"/>
      <c r="G34" s="104"/>
      <c r="H34" s="116"/>
      <c r="I34" s="132" t="s">
        <v>300</v>
      </c>
      <c r="J34" s="151"/>
      <c r="K34" s="151"/>
      <c r="L34" s="151"/>
      <c r="M34" s="151"/>
      <c r="N34" s="151"/>
      <c r="O34" s="151"/>
      <c r="P34" s="151"/>
      <c r="Q34" s="213"/>
      <c r="R34" s="225"/>
      <c r="S34" s="233"/>
      <c r="T34" s="49"/>
      <c r="W34" s="246"/>
      <c r="AA34" s="255"/>
      <c r="AB34" s="255"/>
      <c r="AC34" s="255"/>
      <c r="AD34" s="255"/>
      <c r="AE34" s="255"/>
      <c r="AG34" s="294"/>
    </row>
    <row r="35" spans="1:33" ht="45" customHeight="1">
      <c r="A35" s="49"/>
      <c r="B35" s="56"/>
      <c r="C35" s="62"/>
      <c r="D35" s="66"/>
      <c r="E35" s="78"/>
      <c r="F35" s="97"/>
      <c r="G35" s="104"/>
      <c r="H35" s="116"/>
      <c r="I35" s="131" t="s">
        <v>318</v>
      </c>
      <c r="J35" s="150"/>
      <c r="K35" s="166" t="s">
        <v>236</v>
      </c>
      <c r="L35" s="166"/>
      <c r="M35" s="166"/>
      <c r="N35" s="166"/>
      <c r="O35" s="166"/>
      <c r="P35" s="166"/>
      <c r="Q35" s="166"/>
      <c r="R35" s="225"/>
      <c r="S35" s="233"/>
      <c r="T35" s="49"/>
      <c r="V35" s="241">
        <f>IF(K35="",0,1)</f>
        <v>1</v>
      </c>
      <c r="W35" s="245"/>
      <c r="Y35" s="250">
        <f>SUM(V35:W38)</f>
        <v>4</v>
      </c>
      <c r="Z35" s="253" t="s">
        <v>182</v>
      </c>
      <c r="AA35" s="255"/>
      <c r="AB35" s="255"/>
      <c r="AC35" s="255"/>
      <c r="AD35" s="255"/>
      <c r="AE35" s="255"/>
      <c r="AG35" s="294"/>
    </row>
    <row r="36" spans="1:33" ht="45" customHeight="1">
      <c r="A36" s="49"/>
      <c r="B36" s="56"/>
      <c r="C36" s="62"/>
      <c r="D36" s="66"/>
      <c r="E36" s="78"/>
      <c r="F36" s="97"/>
      <c r="G36" s="104"/>
      <c r="H36" s="116"/>
      <c r="I36" s="131" t="s">
        <v>38</v>
      </c>
      <c r="J36" s="150"/>
      <c r="K36" s="161" t="s">
        <v>579</v>
      </c>
      <c r="L36" s="161"/>
      <c r="M36" s="161"/>
      <c r="N36" s="161"/>
      <c r="O36" s="161"/>
      <c r="P36" s="161"/>
      <c r="Q36" s="161"/>
      <c r="R36" s="225"/>
      <c r="S36" s="233"/>
      <c r="T36" s="49"/>
      <c r="V36" s="241">
        <f>IF(K36="",0,1)</f>
        <v>1</v>
      </c>
      <c r="W36" s="245"/>
      <c r="AA36" s="255"/>
      <c r="AB36" s="255"/>
      <c r="AC36" s="255"/>
      <c r="AD36" s="255"/>
      <c r="AE36" s="255"/>
      <c r="AG36" s="294"/>
    </row>
    <row r="37" spans="1:33" ht="45" customHeight="1">
      <c r="A37" s="49"/>
      <c r="B37" s="56"/>
      <c r="C37" s="62"/>
      <c r="D37" s="66"/>
      <c r="E37" s="78"/>
      <c r="F37" s="97"/>
      <c r="G37" s="104"/>
      <c r="H37" s="116"/>
      <c r="I37" s="129" t="s">
        <v>592</v>
      </c>
      <c r="J37" s="129"/>
      <c r="K37" s="165">
        <v>45597</v>
      </c>
      <c r="L37" s="161"/>
      <c r="M37" s="161"/>
      <c r="N37" s="161"/>
      <c r="O37" s="161"/>
      <c r="P37" s="161"/>
      <c r="Q37" s="161"/>
      <c r="R37" s="225"/>
      <c r="S37" s="233"/>
      <c r="T37" s="49"/>
      <c r="V37" s="241">
        <f>IF(K37="",0,1)</f>
        <v>1</v>
      </c>
      <c r="W37" s="245"/>
      <c r="AA37" s="255"/>
      <c r="AB37" s="255"/>
      <c r="AC37" s="255"/>
      <c r="AD37" s="255"/>
      <c r="AE37" s="255"/>
      <c r="AG37" s="294"/>
    </row>
    <row r="38" spans="1:33" ht="45" customHeight="1">
      <c r="A38" s="49"/>
      <c r="B38" s="56"/>
      <c r="C38" s="62"/>
      <c r="D38" s="66"/>
      <c r="E38" s="78"/>
      <c r="F38" s="97"/>
      <c r="G38" s="104"/>
      <c r="H38" s="116"/>
      <c r="I38" s="64" t="s">
        <v>230</v>
      </c>
      <c r="J38" s="64"/>
      <c r="K38" s="161" t="s">
        <v>595</v>
      </c>
      <c r="L38" s="161"/>
      <c r="M38" s="161"/>
      <c r="N38" s="161"/>
      <c r="O38" s="161"/>
      <c r="P38" s="161"/>
      <c r="Q38" s="161"/>
      <c r="R38" s="225"/>
      <c r="S38" s="233"/>
      <c r="T38" s="49"/>
      <c r="V38" s="241">
        <f>IF(K38="",0,1)</f>
        <v>1</v>
      </c>
      <c r="W38" s="245"/>
      <c r="AA38" s="255"/>
      <c r="AB38" s="255"/>
      <c r="AC38" s="255"/>
      <c r="AD38" s="255"/>
      <c r="AE38" s="255"/>
      <c r="AG38" s="294"/>
    </row>
    <row r="39" spans="1:33" ht="45" customHeight="1">
      <c r="A39" s="49"/>
      <c r="B39" s="56"/>
      <c r="C39" s="62"/>
      <c r="D39" s="66"/>
      <c r="E39" s="78"/>
      <c r="F39" s="97"/>
      <c r="G39" s="104"/>
      <c r="H39" s="116"/>
      <c r="I39" s="132" t="s">
        <v>499</v>
      </c>
      <c r="J39" s="151"/>
      <c r="K39" s="151"/>
      <c r="L39" s="151"/>
      <c r="M39" s="151"/>
      <c r="N39" s="151"/>
      <c r="O39" s="151"/>
      <c r="P39" s="151"/>
      <c r="Q39" s="213"/>
      <c r="R39" s="225"/>
      <c r="S39" s="233"/>
      <c r="T39" s="49"/>
      <c r="W39" s="246"/>
      <c r="AA39" s="255"/>
      <c r="AB39" s="255"/>
      <c r="AC39" s="255"/>
      <c r="AD39" s="255"/>
      <c r="AE39" s="255"/>
      <c r="AG39" s="294"/>
    </row>
    <row r="40" spans="1:33" ht="45" customHeight="1">
      <c r="A40" s="49"/>
      <c r="B40" s="56"/>
      <c r="C40" s="62"/>
      <c r="D40" s="66"/>
      <c r="E40" s="78"/>
      <c r="F40" s="97"/>
      <c r="G40" s="104"/>
      <c r="H40" s="116"/>
      <c r="I40" s="131" t="s">
        <v>318</v>
      </c>
      <c r="J40" s="150"/>
      <c r="K40" s="166" t="s">
        <v>236</v>
      </c>
      <c r="L40" s="166"/>
      <c r="M40" s="166"/>
      <c r="N40" s="166"/>
      <c r="O40" s="166"/>
      <c r="P40" s="166"/>
      <c r="Q40" s="166"/>
      <c r="R40" s="225"/>
      <c r="S40" s="233"/>
      <c r="T40" s="49"/>
      <c r="V40" s="241">
        <f>IF(K40="",0,1)</f>
        <v>1</v>
      </c>
      <c r="W40" s="245"/>
      <c r="Y40" s="250">
        <f>SUM(V40:W43)</f>
        <v>4</v>
      </c>
      <c r="Z40" s="253" t="s">
        <v>182</v>
      </c>
      <c r="AA40" s="255"/>
      <c r="AB40" s="255"/>
      <c r="AC40" s="255"/>
      <c r="AD40" s="255"/>
      <c r="AE40" s="255"/>
      <c r="AG40" s="294"/>
    </row>
    <row r="41" spans="1:33" ht="45" customHeight="1">
      <c r="A41" s="49"/>
      <c r="B41" s="56"/>
      <c r="C41" s="62"/>
      <c r="D41" s="66"/>
      <c r="E41" s="78"/>
      <c r="F41" s="97"/>
      <c r="G41" s="104"/>
      <c r="H41" s="116"/>
      <c r="I41" s="131" t="s">
        <v>38</v>
      </c>
      <c r="J41" s="150"/>
      <c r="K41" s="161" t="s">
        <v>579</v>
      </c>
      <c r="L41" s="161"/>
      <c r="M41" s="161"/>
      <c r="N41" s="161"/>
      <c r="O41" s="161"/>
      <c r="P41" s="161"/>
      <c r="Q41" s="161"/>
      <c r="R41" s="225"/>
      <c r="S41" s="233"/>
      <c r="T41" s="49"/>
      <c r="V41" s="241">
        <f>IF(K41="",0,1)</f>
        <v>1</v>
      </c>
      <c r="W41" s="245"/>
      <c r="AA41" s="255"/>
      <c r="AB41" s="255"/>
      <c r="AC41" s="255"/>
      <c r="AD41" s="255"/>
      <c r="AE41" s="255"/>
      <c r="AG41" s="294"/>
    </row>
    <row r="42" spans="1:33" ht="45" customHeight="1">
      <c r="A42" s="49"/>
      <c r="B42" s="56"/>
      <c r="C42" s="62"/>
      <c r="D42" s="66"/>
      <c r="E42" s="78"/>
      <c r="F42" s="97"/>
      <c r="G42" s="104"/>
      <c r="H42" s="116"/>
      <c r="I42" s="129" t="s">
        <v>592</v>
      </c>
      <c r="J42" s="129"/>
      <c r="K42" s="165">
        <v>45626</v>
      </c>
      <c r="L42" s="161"/>
      <c r="M42" s="161"/>
      <c r="N42" s="161"/>
      <c r="O42" s="161"/>
      <c r="P42" s="161"/>
      <c r="Q42" s="161"/>
      <c r="R42" s="225"/>
      <c r="S42" s="233"/>
      <c r="T42" s="49"/>
      <c r="V42" s="241">
        <f>IF(K42="",0,1)</f>
        <v>1</v>
      </c>
      <c r="W42" s="245"/>
      <c r="AA42" s="255"/>
      <c r="AB42" s="255"/>
      <c r="AC42" s="255"/>
      <c r="AD42" s="255"/>
      <c r="AE42" s="255"/>
      <c r="AG42" s="294"/>
    </row>
    <row r="43" spans="1:33" ht="45" customHeight="1">
      <c r="A43" s="49"/>
      <c r="B43" s="56"/>
      <c r="C43" s="62"/>
      <c r="D43" s="66"/>
      <c r="E43" s="78"/>
      <c r="F43" s="97"/>
      <c r="G43" s="104"/>
      <c r="H43" s="116"/>
      <c r="I43" s="64" t="s">
        <v>230</v>
      </c>
      <c r="J43" s="64"/>
      <c r="K43" s="161" t="s">
        <v>595</v>
      </c>
      <c r="L43" s="161"/>
      <c r="M43" s="161"/>
      <c r="N43" s="161"/>
      <c r="O43" s="161"/>
      <c r="P43" s="161"/>
      <c r="Q43" s="161"/>
      <c r="R43" s="225"/>
      <c r="S43" s="233"/>
      <c r="T43" s="49"/>
      <c r="V43" s="241">
        <f>IF(K43="",0,1)</f>
        <v>1</v>
      </c>
      <c r="W43" s="245"/>
      <c r="AA43" s="255"/>
      <c r="AB43" s="255"/>
      <c r="AC43" s="255"/>
      <c r="AD43" s="255"/>
      <c r="AE43" s="255"/>
      <c r="AG43" s="294"/>
    </row>
    <row r="44" spans="1:33" ht="45" customHeight="1">
      <c r="A44" s="49"/>
      <c r="B44" s="56"/>
      <c r="C44" s="62"/>
      <c r="D44" s="66"/>
      <c r="E44" s="78"/>
      <c r="F44" s="97"/>
      <c r="G44" s="104"/>
      <c r="H44" s="116"/>
      <c r="I44" s="132" t="s">
        <v>553</v>
      </c>
      <c r="J44" s="151"/>
      <c r="K44" s="151"/>
      <c r="L44" s="151"/>
      <c r="M44" s="151"/>
      <c r="N44" s="151"/>
      <c r="O44" s="151"/>
      <c r="P44" s="151"/>
      <c r="Q44" s="213"/>
      <c r="R44" s="225"/>
      <c r="S44" s="233"/>
      <c r="T44" s="49"/>
      <c r="W44" s="246"/>
      <c r="AA44" s="255"/>
      <c r="AB44" s="255"/>
      <c r="AC44" s="255"/>
      <c r="AD44" s="255"/>
      <c r="AE44" s="255"/>
      <c r="AG44" s="294"/>
    </row>
    <row r="45" spans="1:33" ht="45" customHeight="1">
      <c r="A45" s="49"/>
      <c r="B45" s="56"/>
      <c r="C45" s="62"/>
      <c r="D45" s="66"/>
      <c r="E45" s="78"/>
      <c r="F45" s="97"/>
      <c r="G45" s="104"/>
      <c r="H45" s="116"/>
      <c r="I45" s="131" t="s">
        <v>318</v>
      </c>
      <c r="J45" s="150"/>
      <c r="K45" s="166"/>
      <c r="L45" s="166"/>
      <c r="M45" s="166"/>
      <c r="N45" s="166"/>
      <c r="O45" s="166"/>
      <c r="P45" s="166"/>
      <c r="Q45" s="166"/>
      <c r="R45" s="225"/>
      <c r="S45" s="233"/>
      <c r="T45" s="49"/>
      <c r="V45" s="241">
        <f>IF(K45="",0,1)</f>
        <v>0</v>
      </c>
      <c r="W45" s="245"/>
      <c r="Y45" s="250">
        <f>SUM(V45:W48)</f>
        <v>0</v>
      </c>
      <c r="Z45" s="253" t="s">
        <v>182</v>
      </c>
      <c r="AA45" s="255"/>
      <c r="AB45" s="255"/>
      <c r="AC45" s="255"/>
      <c r="AD45" s="255"/>
      <c r="AE45" s="255"/>
      <c r="AG45" s="294"/>
    </row>
    <row r="46" spans="1:33" ht="45" customHeight="1">
      <c r="A46" s="49"/>
      <c r="B46" s="56"/>
      <c r="C46" s="62"/>
      <c r="D46" s="66"/>
      <c r="E46" s="78"/>
      <c r="F46" s="97"/>
      <c r="G46" s="104"/>
      <c r="H46" s="116"/>
      <c r="I46" s="131" t="s">
        <v>38</v>
      </c>
      <c r="J46" s="150"/>
      <c r="K46" s="161"/>
      <c r="L46" s="161"/>
      <c r="M46" s="161"/>
      <c r="N46" s="161"/>
      <c r="O46" s="161"/>
      <c r="P46" s="161"/>
      <c r="Q46" s="161"/>
      <c r="R46" s="225"/>
      <c r="S46" s="233"/>
      <c r="T46" s="49"/>
      <c r="V46" s="241">
        <f>IF(K46="",0,1)</f>
        <v>0</v>
      </c>
      <c r="W46" s="245"/>
      <c r="AA46" s="255"/>
      <c r="AB46" s="255"/>
      <c r="AC46" s="255"/>
      <c r="AD46" s="255"/>
      <c r="AE46" s="255"/>
      <c r="AG46" s="294"/>
    </row>
    <row r="47" spans="1:33" ht="45" customHeight="1">
      <c r="A47" s="49"/>
      <c r="B47" s="56"/>
      <c r="C47" s="62"/>
      <c r="D47" s="66"/>
      <c r="E47" s="78"/>
      <c r="F47" s="97"/>
      <c r="G47" s="104"/>
      <c r="H47" s="116"/>
      <c r="I47" s="129" t="s">
        <v>592</v>
      </c>
      <c r="J47" s="129"/>
      <c r="K47" s="165"/>
      <c r="L47" s="161"/>
      <c r="M47" s="161"/>
      <c r="N47" s="161"/>
      <c r="O47" s="161"/>
      <c r="P47" s="161"/>
      <c r="Q47" s="161"/>
      <c r="R47" s="225"/>
      <c r="S47" s="233"/>
      <c r="T47" s="49"/>
      <c r="V47" s="241">
        <f>IF(K47="",0,1)</f>
        <v>0</v>
      </c>
      <c r="W47" s="245"/>
      <c r="AA47" s="255"/>
      <c r="AB47" s="255"/>
      <c r="AC47" s="255"/>
      <c r="AD47" s="255"/>
      <c r="AE47" s="255"/>
      <c r="AG47" s="294"/>
    </row>
    <row r="48" spans="1:33" ht="45" customHeight="1">
      <c r="A48" s="49"/>
      <c r="B48" s="56"/>
      <c r="C48" s="62"/>
      <c r="D48" s="66"/>
      <c r="E48" s="78"/>
      <c r="F48" s="97"/>
      <c r="G48" s="104"/>
      <c r="H48" s="116"/>
      <c r="I48" s="64" t="s">
        <v>230</v>
      </c>
      <c r="J48" s="64"/>
      <c r="K48" s="161"/>
      <c r="L48" s="161"/>
      <c r="M48" s="161"/>
      <c r="N48" s="161"/>
      <c r="O48" s="161"/>
      <c r="P48" s="161"/>
      <c r="Q48" s="161"/>
      <c r="R48" s="225"/>
      <c r="S48" s="233"/>
      <c r="T48" s="49"/>
      <c r="V48" s="241">
        <f>IF(K48="",0,1)</f>
        <v>0</v>
      </c>
      <c r="W48" s="245"/>
      <c r="AA48" s="255"/>
      <c r="AB48" s="255"/>
      <c r="AC48" s="255"/>
      <c r="AD48" s="255"/>
      <c r="AE48" s="255"/>
      <c r="AG48" s="294"/>
    </row>
    <row r="49" spans="1:43" ht="45" customHeight="1">
      <c r="A49" s="49"/>
      <c r="B49" s="56"/>
      <c r="C49" s="62"/>
      <c r="D49" s="66"/>
      <c r="E49" s="78"/>
      <c r="F49" s="97"/>
      <c r="G49" s="104"/>
      <c r="H49" s="116"/>
      <c r="I49" s="132" t="s">
        <v>261</v>
      </c>
      <c r="J49" s="151"/>
      <c r="K49" s="151"/>
      <c r="L49" s="151"/>
      <c r="M49" s="151"/>
      <c r="N49" s="151"/>
      <c r="O49" s="151"/>
      <c r="P49" s="151"/>
      <c r="Q49" s="213"/>
      <c r="R49" s="225"/>
      <c r="S49" s="233"/>
      <c r="T49" s="49"/>
      <c r="W49" s="246"/>
      <c r="AA49" s="255"/>
      <c r="AB49" s="255"/>
      <c r="AC49" s="255"/>
      <c r="AD49" s="255"/>
      <c r="AE49" s="255"/>
      <c r="AG49" s="294"/>
    </row>
    <row r="50" spans="1:43" ht="45" customHeight="1">
      <c r="A50" s="49"/>
      <c r="B50" s="56"/>
      <c r="C50" s="62"/>
      <c r="D50" s="66"/>
      <c r="E50" s="78"/>
      <c r="F50" s="97"/>
      <c r="G50" s="104"/>
      <c r="H50" s="116"/>
      <c r="I50" s="131" t="s">
        <v>318</v>
      </c>
      <c r="J50" s="150"/>
      <c r="K50" s="166"/>
      <c r="L50" s="166"/>
      <c r="M50" s="166"/>
      <c r="N50" s="166"/>
      <c r="O50" s="166"/>
      <c r="P50" s="166"/>
      <c r="Q50" s="166"/>
      <c r="R50" s="225"/>
      <c r="S50" s="233"/>
      <c r="T50" s="49"/>
      <c r="V50" s="241">
        <f t="shared" ref="V50:V55" si="0">IF(K50="",0,1)</f>
        <v>0</v>
      </c>
      <c r="W50" s="245"/>
      <c r="Y50" s="250">
        <f>SUM(V50:W53)</f>
        <v>0</v>
      </c>
      <c r="Z50" s="253" t="s">
        <v>182</v>
      </c>
      <c r="AA50" s="255"/>
      <c r="AB50" s="255"/>
      <c r="AC50" s="255"/>
      <c r="AD50" s="255"/>
      <c r="AE50" s="255"/>
      <c r="AG50" s="294"/>
    </row>
    <row r="51" spans="1:43" ht="45" customHeight="1">
      <c r="A51" s="49"/>
      <c r="B51" s="56"/>
      <c r="C51" s="62"/>
      <c r="D51" s="66"/>
      <c r="E51" s="78"/>
      <c r="F51" s="97"/>
      <c r="G51" s="104"/>
      <c r="H51" s="116"/>
      <c r="I51" s="131" t="s">
        <v>38</v>
      </c>
      <c r="J51" s="150"/>
      <c r="K51" s="161"/>
      <c r="L51" s="161"/>
      <c r="M51" s="161"/>
      <c r="N51" s="161"/>
      <c r="O51" s="161"/>
      <c r="P51" s="161"/>
      <c r="Q51" s="161"/>
      <c r="R51" s="225"/>
      <c r="S51" s="233"/>
      <c r="T51" s="49"/>
      <c r="V51" s="241">
        <f t="shared" si="0"/>
        <v>0</v>
      </c>
      <c r="W51" s="245"/>
      <c r="AA51" s="255"/>
      <c r="AB51" s="255"/>
      <c r="AC51" s="255"/>
      <c r="AD51" s="255"/>
      <c r="AE51" s="255"/>
      <c r="AG51" s="294"/>
    </row>
    <row r="52" spans="1:43" ht="45" customHeight="1">
      <c r="A52" s="49"/>
      <c r="B52" s="56"/>
      <c r="C52" s="62"/>
      <c r="D52" s="66"/>
      <c r="E52" s="78"/>
      <c r="F52" s="97"/>
      <c r="G52" s="104"/>
      <c r="H52" s="116"/>
      <c r="I52" s="129" t="s">
        <v>592</v>
      </c>
      <c r="J52" s="129"/>
      <c r="K52" s="165"/>
      <c r="L52" s="161"/>
      <c r="M52" s="161"/>
      <c r="N52" s="161"/>
      <c r="O52" s="161"/>
      <c r="P52" s="161"/>
      <c r="Q52" s="161"/>
      <c r="R52" s="225"/>
      <c r="S52" s="233"/>
      <c r="T52" s="49"/>
      <c r="V52" s="241">
        <f t="shared" si="0"/>
        <v>0</v>
      </c>
      <c r="W52" s="245"/>
      <c r="AA52" s="255"/>
      <c r="AB52" s="255"/>
      <c r="AC52" s="255"/>
      <c r="AD52" s="255"/>
      <c r="AE52" s="255"/>
      <c r="AG52" s="294"/>
    </row>
    <row r="53" spans="1:43" ht="45" customHeight="1">
      <c r="A53" s="49"/>
      <c r="B53" s="57"/>
      <c r="C53" s="63"/>
      <c r="D53" s="67"/>
      <c r="E53" s="79"/>
      <c r="F53" s="98"/>
      <c r="G53" s="105"/>
      <c r="H53" s="117"/>
      <c r="I53" s="64" t="s">
        <v>230</v>
      </c>
      <c r="J53" s="64"/>
      <c r="K53" s="161"/>
      <c r="L53" s="161"/>
      <c r="M53" s="161"/>
      <c r="N53" s="161"/>
      <c r="O53" s="161"/>
      <c r="P53" s="161"/>
      <c r="Q53" s="161"/>
      <c r="R53" s="226"/>
      <c r="S53" s="234"/>
      <c r="T53" s="49"/>
      <c r="V53" s="241">
        <f t="shared" si="0"/>
        <v>0</v>
      </c>
      <c r="W53" s="245"/>
      <c r="AA53" s="255"/>
      <c r="AB53" s="255"/>
      <c r="AC53" s="255"/>
      <c r="AD53" s="255"/>
      <c r="AE53" s="255"/>
      <c r="AG53" s="294"/>
    </row>
    <row r="54" spans="1:43" ht="45" customHeight="1">
      <c r="A54" s="49"/>
      <c r="B54" s="55" t="s">
        <v>175</v>
      </c>
      <c r="C54" s="61" t="s">
        <v>308</v>
      </c>
      <c r="D54" s="68" t="s">
        <v>19</v>
      </c>
      <c r="E54" s="64" t="s">
        <v>36</v>
      </c>
      <c r="F54" s="96">
        <f>IF(AND(B54="○"),4,"-")</f>
        <v>4</v>
      </c>
      <c r="G54" s="106">
        <f>SUM(H54:H62)</f>
        <v>2.5</v>
      </c>
      <c r="H54" s="118">
        <f>IF(AND(B54="○"),AQ55,"-")</f>
        <v>1</v>
      </c>
      <c r="I54" s="71" t="s">
        <v>340</v>
      </c>
      <c r="J54" s="82"/>
      <c r="K54" s="161" t="s">
        <v>577</v>
      </c>
      <c r="L54" s="161"/>
      <c r="M54" s="161"/>
      <c r="N54" s="161"/>
      <c r="O54" s="161"/>
      <c r="P54" s="161"/>
      <c r="Q54" s="161"/>
      <c r="R54" s="224" t="s">
        <v>270</v>
      </c>
      <c r="S54" s="231" t="s">
        <v>88</v>
      </c>
      <c r="T54" s="49"/>
      <c r="V54" s="241">
        <f t="shared" si="0"/>
        <v>1</v>
      </c>
      <c r="W54" s="242"/>
      <c r="X54" s="241">
        <f>IF(S54="",0,1)</f>
        <v>1</v>
      </c>
      <c r="Y54" s="250">
        <f>SUM(V54:X55)</f>
        <v>3</v>
      </c>
      <c r="Z54" s="253" t="s">
        <v>51</v>
      </c>
      <c r="AA54" s="255"/>
      <c r="AB54" s="260" t="s">
        <v>88</v>
      </c>
      <c r="AC54" s="272" t="s">
        <v>69</v>
      </c>
      <c r="AD54" s="273" t="s">
        <v>243</v>
      </c>
      <c r="AG54" s="294"/>
      <c r="AQ54" s="310" t="s">
        <v>27</v>
      </c>
    </row>
    <row r="55" spans="1:43" ht="45" customHeight="1">
      <c r="A55" s="49"/>
      <c r="B55" s="56"/>
      <c r="C55" s="62"/>
      <c r="D55" s="69"/>
      <c r="E55" s="64"/>
      <c r="F55" s="97"/>
      <c r="G55" s="107"/>
      <c r="H55" s="118"/>
      <c r="I55" s="64" t="s">
        <v>273</v>
      </c>
      <c r="J55" s="64"/>
      <c r="K55" s="161" t="s">
        <v>259</v>
      </c>
      <c r="L55" s="161"/>
      <c r="M55" s="161"/>
      <c r="N55" s="161"/>
      <c r="O55" s="161"/>
      <c r="P55" s="161"/>
      <c r="Q55" s="161"/>
      <c r="R55" s="226" t="s">
        <v>65</v>
      </c>
      <c r="S55" s="231"/>
      <c r="T55" s="49"/>
      <c r="V55" s="241">
        <f t="shared" si="0"/>
        <v>1</v>
      </c>
      <c r="W55" s="242"/>
      <c r="AA55" s="255"/>
      <c r="AB55" s="259">
        <f>IF($S$54=AB54,1,0)</f>
        <v>1</v>
      </c>
      <c r="AC55" s="270">
        <f>IF($S$54=AC54,0.5,0)</f>
        <v>0</v>
      </c>
      <c r="AD55" s="274">
        <f>IF($S$54=AD54,0,0)</f>
        <v>0</v>
      </c>
      <c r="AG55" s="294"/>
      <c r="AQ55" s="311">
        <f>IF(Y54=3,SUM(AB55:AP55),0)</f>
        <v>1</v>
      </c>
    </row>
    <row r="56" spans="1:43" ht="45" customHeight="1">
      <c r="A56" s="49"/>
      <c r="B56" s="56"/>
      <c r="C56" s="62"/>
      <c r="D56" s="69"/>
      <c r="E56" s="64" t="s">
        <v>554</v>
      </c>
      <c r="F56" s="97"/>
      <c r="G56" s="107"/>
      <c r="H56" s="118">
        <f>IF(AND(B54="○"),AQ57,"-")</f>
        <v>0.5</v>
      </c>
      <c r="I56" s="64" t="s">
        <v>1</v>
      </c>
      <c r="J56" s="64" t="s">
        <v>361</v>
      </c>
      <c r="K56" s="167" t="s">
        <v>73</v>
      </c>
      <c r="L56" s="182"/>
      <c r="M56" s="182"/>
      <c r="N56" s="182"/>
      <c r="O56" s="182"/>
      <c r="P56" s="182"/>
      <c r="Q56" s="191"/>
      <c r="R56" s="224" t="s">
        <v>270</v>
      </c>
      <c r="S56" s="231" t="s">
        <v>311</v>
      </c>
      <c r="V56" s="242"/>
      <c r="W56" s="242"/>
      <c r="X56" s="241">
        <f>IF(S56="",0,1)</f>
        <v>1</v>
      </c>
      <c r="AA56" s="257">
        <f>COUNTIF(Y57:Y58,3)</f>
        <v>2</v>
      </c>
      <c r="AB56" s="260" t="s">
        <v>525</v>
      </c>
      <c r="AC56" s="272" t="s">
        <v>149</v>
      </c>
      <c r="AD56" s="273" t="s">
        <v>101</v>
      </c>
      <c r="AG56" s="294"/>
      <c r="AQ56" s="310" t="s">
        <v>27</v>
      </c>
    </row>
    <row r="57" spans="1:43" ht="45" customHeight="1">
      <c r="A57" s="49"/>
      <c r="B57" s="56"/>
      <c r="C57" s="62"/>
      <c r="D57" s="69"/>
      <c r="E57" s="64"/>
      <c r="F57" s="97"/>
      <c r="G57" s="107"/>
      <c r="H57" s="118"/>
      <c r="I57" s="133" t="s">
        <v>362</v>
      </c>
      <c r="J57" s="133" t="s">
        <v>580</v>
      </c>
      <c r="K57" s="168">
        <v>45748</v>
      </c>
      <c r="L57" s="183"/>
      <c r="M57" s="183"/>
      <c r="N57" s="183"/>
      <c r="O57" s="183"/>
      <c r="P57" s="183"/>
      <c r="Q57" s="214"/>
      <c r="R57" s="225"/>
      <c r="S57" s="231"/>
      <c r="T57" s="49"/>
      <c r="V57" s="241">
        <f t="shared" ref="V57:X58" si="1">IF(I57="",0,1)</f>
        <v>1</v>
      </c>
      <c r="W57" s="241">
        <f t="shared" si="1"/>
        <v>1</v>
      </c>
      <c r="X57" s="241">
        <f t="shared" si="1"/>
        <v>1</v>
      </c>
      <c r="Y57" s="250">
        <f>SUM(V57:X57)</f>
        <v>3</v>
      </c>
      <c r="Z57" s="253" t="s">
        <v>51</v>
      </c>
      <c r="AA57" s="255"/>
      <c r="AB57" s="259">
        <f>IF(AND($S$56=AB56,$AA$56&gt;=2),1,0)</f>
        <v>0</v>
      </c>
      <c r="AC57" s="270">
        <f>IF(AND($S$56=AC56,$AA$56&gt;=1),0.5,0)</f>
        <v>0.5</v>
      </c>
      <c r="AD57" s="274">
        <f>IF(AND($S$56=AD56,$AA$56&gt;=0),0,0)</f>
        <v>0</v>
      </c>
      <c r="AG57" s="294"/>
      <c r="AQ57" s="311">
        <f>IF(AND(AA56&gt;=0,AA56&lt;=2),SUM(AB57:AP57),0)</f>
        <v>0.5</v>
      </c>
    </row>
    <row r="58" spans="1:43" ht="45" customHeight="1">
      <c r="A58" s="49"/>
      <c r="B58" s="56"/>
      <c r="C58" s="62"/>
      <c r="D58" s="69"/>
      <c r="E58" s="64"/>
      <c r="F58" s="97"/>
      <c r="G58" s="107"/>
      <c r="H58" s="118"/>
      <c r="I58" s="133" t="s">
        <v>367</v>
      </c>
      <c r="J58" s="133" t="s">
        <v>17</v>
      </c>
      <c r="K58" s="168" t="s">
        <v>17</v>
      </c>
      <c r="L58" s="183"/>
      <c r="M58" s="183"/>
      <c r="N58" s="183"/>
      <c r="O58" s="183"/>
      <c r="P58" s="183"/>
      <c r="Q58" s="214"/>
      <c r="R58" s="226" t="s">
        <v>65</v>
      </c>
      <c r="S58" s="231"/>
      <c r="T58" s="49"/>
      <c r="V58" s="241">
        <f t="shared" si="1"/>
        <v>1</v>
      </c>
      <c r="W58" s="241">
        <f t="shared" si="1"/>
        <v>1</v>
      </c>
      <c r="X58" s="241">
        <f t="shared" si="1"/>
        <v>1</v>
      </c>
      <c r="Y58" s="250">
        <f>SUM(V58:X58)</f>
        <v>3</v>
      </c>
      <c r="Z58" s="253" t="s">
        <v>51</v>
      </c>
      <c r="AA58" s="255"/>
      <c r="AG58" s="294"/>
    </row>
    <row r="59" spans="1:43" ht="45" customHeight="1">
      <c r="A59" s="49"/>
      <c r="B59" s="56"/>
      <c r="C59" s="62"/>
      <c r="D59" s="69"/>
      <c r="E59" s="80" t="s">
        <v>368</v>
      </c>
      <c r="F59" s="97"/>
      <c r="G59" s="107"/>
      <c r="H59" s="118">
        <f>IF(AND(B54="○"),AQ60,"-")</f>
        <v>1</v>
      </c>
      <c r="I59" s="64" t="s">
        <v>489</v>
      </c>
      <c r="J59" s="64"/>
      <c r="K59" s="133" t="s">
        <v>148</v>
      </c>
      <c r="L59" s="133"/>
      <c r="M59" s="133"/>
      <c r="N59" s="133"/>
      <c r="O59" s="133"/>
      <c r="P59" s="133"/>
      <c r="Q59" s="133"/>
      <c r="R59" s="224" t="s">
        <v>270</v>
      </c>
      <c r="S59" s="231" t="s">
        <v>50</v>
      </c>
      <c r="T59" s="49"/>
      <c r="V59" s="241">
        <f>IF(K59="",0,1)</f>
        <v>1</v>
      </c>
      <c r="W59" s="242"/>
      <c r="X59" s="241">
        <f>IF(S59="",0,1)</f>
        <v>1</v>
      </c>
      <c r="Y59" s="250">
        <f>SUM(V59:W59)</f>
        <v>1</v>
      </c>
      <c r="Z59" s="253" t="s">
        <v>216</v>
      </c>
      <c r="AA59" s="257">
        <f>COUNTIF(Y59:Y60,1)</f>
        <v>2</v>
      </c>
      <c r="AB59" s="260" t="s">
        <v>50</v>
      </c>
      <c r="AC59" s="272" t="s">
        <v>102</v>
      </c>
      <c r="AD59" s="273" t="s">
        <v>43</v>
      </c>
      <c r="AH59" s="294"/>
      <c r="AQ59" s="310" t="s">
        <v>27</v>
      </c>
    </row>
    <row r="60" spans="1:43" ht="45" customHeight="1">
      <c r="A60" s="49"/>
      <c r="B60" s="56"/>
      <c r="C60" s="62"/>
      <c r="D60" s="69"/>
      <c r="E60" s="81"/>
      <c r="F60" s="97"/>
      <c r="G60" s="107"/>
      <c r="H60" s="118"/>
      <c r="I60" s="64"/>
      <c r="J60" s="64"/>
      <c r="K60" s="133" t="s">
        <v>535</v>
      </c>
      <c r="L60" s="133"/>
      <c r="M60" s="133"/>
      <c r="N60" s="133"/>
      <c r="O60" s="133"/>
      <c r="P60" s="133"/>
      <c r="Q60" s="133"/>
      <c r="R60" s="226" t="s">
        <v>65</v>
      </c>
      <c r="S60" s="231"/>
      <c r="T60" s="49"/>
      <c r="V60" s="241">
        <f>IF(K60="",0,1)</f>
        <v>1</v>
      </c>
      <c r="W60" s="244"/>
      <c r="Y60" s="250">
        <f>SUM(V60:W60)</f>
        <v>1</v>
      </c>
      <c r="Z60" s="253" t="s">
        <v>216</v>
      </c>
      <c r="AA60" s="255"/>
      <c r="AB60" s="259">
        <f>IF(AND($S$59=AB59,$AA$59&gt;=2),1,0)</f>
        <v>1</v>
      </c>
      <c r="AC60" s="270">
        <f>IF(AND($S$59=AC59,$AA$59&gt;=1),0.5,0)</f>
        <v>0</v>
      </c>
      <c r="AD60" s="274">
        <f>IF(AND($S$59=AD59,$AA$59&gt;=0),0,0)</f>
        <v>0</v>
      </c>
      <c r="AH60" s="294"/>
      <c r="AQ60" s="311">
        <f>IF(AND(AA59&gt;=0,AA59&lt;=2),SUM(AB60:AP60),0)</f>
        <v>1</v>
      </c>
    </row>
    <row r="61" spans="1:43" ht="45" customHeight="1">
      <c r="A61" s="49"/>
      <c r="B61" s="56"/>
      <c r="C61" s="62"/>
      <c r="D61" s="69"/>
      <c r="E61" s="80" t="s">
        <v>394</v>
      </c>
      <c r="F61" s="97"/>
      <c r="G61" s="107"/>
      <c r="H61" s="118">
        <f>IF(AND(B54="○"),AQ62,"-")</f>
        <v>0</v>
      </c>
      <c r="I61" s="71" t="s">
        <v>530</v>
      </c>
      <c r="J61" s="84"/>
      <c r="K61" s="84"/>
      <c r="L61" s="84"/>
      <c r="M61" s="84"/>
      <c r="N61" s="84"/>
      <c r="O61" s="84"/>
      <c r="P61" s="84"/>
      <c r="Q61" s="82"/>
      <c r="R61" s="224" t="s">
        <v>270</v>
      </c>
      <c r="S61" s="235" t="s">
        <v>20</v>
      </c>
      <c r="T61" s="49"/>
      <c r="V61" s="243"/>
      <c r="W61" s="242"/>
      <c r="X61" s="241">
        <f>IF(S61="",0,1)</f>
        <v>1</v>
      </c>
      <c r="Y61" s="250">
        <f>SUM(V61:X62)</f>
        <v>1</v>
      </c>
      <c r="Z61" s="253" t="s">
        <v>216</v>
      </c>
      <c r="AA61" s="255"/>
      <c r="AB61" s="260" t="s">
        <v>35</v>
      </c>
      <c r="AC61" s="273" t="s">
        <v>20</v>
      </c>
      <c r="AQ61" s="310" t="s">
        <v>27</v>
      </c>
    </row>
    <row r="62" spans="1:43" ht="45" customHeight="1">
      <c r="A62" s="49"/>
      <c r="B62" s="57"/>
      <c r="C62" s="62"/>
      <c r="D62" s="70"/>
      <c r="E62" s="81"/>
      <c r="F62" s="98"/>
      <c r="G62" s="108"/>
      <c r="H62" s="118"/>
      <c r="I62" s="72"/>
      <c r="J62" s="152"/>
      <c r="K62" s="152"/>
      <c r="L62" s="152"/>
      <c r="M62" s="152"/>
      <c r="N62" s="152"/>
      <c r="O62" s="152"/>
      <c r="P62" s="152"/>
      <c r="Q62" s="83"/>
      <c r="R62" s="226" t="s">
        <v>65</v>
      </c>
      <c r="S62" s="236"/>
      <c r="T62" s="49"/>
      <c r="V62" s="243"/>
      <c r="W62" s="243"/>
      <c r="AA62" s="255"/>
      <c r="AB62" s="259">
        <f>IF($S$61=AB61,1,0)</f>
        <v>0</v>
      </c>
      <c r="AC62" s="274">
        <f>IF($S$61=AC61,0,0)</f>
        <v>0</v>
      </c>
      <c r="AD62" s="281"/>
      <c r="AQ62" s="313">
        <f>IF(Y61=1,SUM(AB62:AP62),0)</f>
        <v>0</v>
      </c>
    </row>
    <row r="63" spans="1:43" ht="45" customHeight="1">
      <c r="A63" s="49"/>
      <c r="B63" s="54" t="s">
        <v>175</v>
      </c>
      <c r="C63" s="62"/>
      <c r="D63" s="64" t="s">
        <v>555</v>
      </c>
      <c r="E63" s="64"/>
      <c r="F63" s="96">
        <f>IF(COUNTIF(B63:B65,"○")&gt;=1,COUNTIF(B63:B65,"○"),"-")</f>
        <v>3</v>
      </c>
      <c r="G63" s="109">
        <f>SUM(H63:H65)</f>
        <v>3</v>
      </c>
      <c r="H63" s="119">
        <f>IF(AND(B63="○"),SUM(AQ63),"-")</f>
        <v>1</v>
      </c>
      <c r="I63" s="129" t="s">
        <v>251</v>
      </c>
      <c r="J63" s="129"/>
      <c r="K63" s="129"/>
      <c r="L63" s="129"/>
      <c r="M63" s="129"/>
      <c r="N63" s="129"/>
      <c r="O63" s="129"/>
      <c r="P63" s="129"/>
      <c r="Q63" s="129"/>
      <c r="R63" s="227" t="s">
        <v>184</v>
      </c>
      <c r="S63" s="231" t="s">
        <v>106</v>
      </c>
      <c r="T63" s="49"/>
      <c r="V63" s="242"/>
      <c r="W63" s="242"/>
      <c r="X63" s="241">
        <f>IF(S63="",0,1)</f>
        <v>1</v>
      </c>
      <c r="Y63" s="250">
        <f>SUM(V63:X63)</f>
        <v>1</v>
      </c>
      <c r="Z63" s="253" t="s">
        <v>216</v>
      </c>
      <c r="AB63" s="260" t="s">
        <v>106</v>
      </c>
      <c r="AC63" s="272" t="s">
        <v>107</v>
      </c>
      <c r="AD63" s="273" t="s">
        <v>110</v>
      </c>
      <c r="AE63" s="260" t="s">
        <v>114</v>
      </c>
      <c r="AF63" s="272" t="s">
        <v>109</v>
      </c>
      <c r="AG63" s="272" t="s">
        <v>336</v>
      </c>
      <c r="AH63" s="273" t="s">
        <v>335</v>
      </c>
      <c r="AI63" s="260" t="s">
        <v>452</v>
      </c>
      <c r="AJ63" s="272" t="s">
        <v>240</v>
      </c>
      <c r="AK63" s="273" t="s">
        <v>110</v>
      </c>
      <c r="AP63" s="302" t="s">
        <v>27</v>
      </c>
      <c r="AQ63" s="314">
        <f>IF(Y63=1,SUM(AB64:AD64),0)</f>
        <v>1</v>
      </c>
    </row>
    <row r="64" spans="1:43" ht="45" customHeight="1">
      <c r="A64" s="49"/>
      <c r="B64" s="54" t="s">
        <v>175</v>
      </c>
      <c r="C64" s="62"/>
      <c r="D64" s="64"/>
      <c r="E64" s="64"/>
      <c r="F64" s="97"/>
      <c r="G64" s="110"/>
      <c r="H64" s="119">
        <f>IF(AND(B64="○"),SUM(AQ64),"-")</f>
        <v>1</v>
      </c>
      <c r="I64" s="129" t="s">
        <v>188</v>
      </c>
      <c r="J64" s="129"/>
      <c r="K64" s="129"/>
      <c r="L64" s="129"/>
      <c r="M64" s="129"/>
      <c r="N64" s="129"/>
      <c r="O64" s="129"/>
      <c r="P64" s="129"/>
      <c r="Q64" s="129"/>
      <c r="R64" s="227" t="s">
        <v>184</v>
      </c>
      <c r="S64" s="237" t="s">
        <v>114</v>
      </c>
      <c r="T64" s="49"/>
      <c r="V64" s="242"/>
      <c r="W64" s="242"/>
      <c r="X64" s="241">
        <f>IF(S64="",0,1)</f>
        <v>1</v>
      </c>
      <c r="Y64" s="250">
        <f>SUM(V64:X64)</f>
        <v>1</v>
      </c>
      <c r="Z64" s="253" t="s">
        <v>216</v>
      </c>
      <c r="AB64" s="259">
        <f>IF($S$63=AB63,1,0)</f>
        <v>1</v>
      </c>
      <c r="AC64" s="270">
        <f>IF($S$63=AC63,0.5,0)</f>
        <v>0</v>
      </c>
      <c r="AD64" s="274">
        <f>IF($S$63=AD63,0,0)</f>
        <v>0</v>
      </c>
      <c r="AE64" s="259">
        <f>IF($S$64=AE63,1,0)</f>
        <v>1</v>
      </c>
      <c r="AF64" s="297">
        <f>IF($S$64=AF63,0.75,0)</f>
        <v>0</v>
      </c>
      <c r="AG64" s="270">
        <f>IF($S$64=AG63,0.5,0)</f>
        <v>0</v>
      </c>
      <c r="AH64" s="274">
        <f>IF($S$64=AH63,0,0)</f>
        <v>0</v>
      </c>
      <c r="AI64" s="259">
        <f>IF($S$65=AI63,1,0)</f>
        <v>1</v>
      </c>
      <c r="AJ64" s="270">
        <f>IF($S$65=AJ63,0.5,0)</f>
        <v>0</v>
      </c>
      <c r="AK64" s="274">
        <f>IF($S$65=AK63,0,0)</f>
        <v>0</v>
      </c>
      <c r="AP64" s="303"/>
      <c r="AQ64" s="315">
        <f>IF(Y64=1,SUM(AE64:AH64),0)</f>
        <v>1</v>
      </c>
    </row>
    <row r="65" spans="1:43" ht="45" customHeight="1">
      <c r="A65" s="49"/>
      <c r="B65" s="54" t="s">
        <v>175</v>
      </c>
      <c r="C65" s="62"/>
      <c r="D65" s="64"/>
      <c r="E65" s="64"/>
      <c r="F65" s="98"/>
      <c r="G65" s="111"/>
      <c r="H65" s="119">
        <f>IF(AND(B65="○"),SUM(AQ65),"-")</f>
        <v>1</v>
      </c>
      <c r="I65" s="129" t="s">
        <v>531</v>
      </c>
      <c r="J65" s="129"/>
      <c r="K65" s="129"/>
      <c r="L65" s="129"/>
      <c r="M65" s="129"/>
      <c r="N65" s="129"/>
      <c r="O65" s="129"/>
      <c r="P65" s="129"/>
      <c r="Q65" s="129"/>
      <c r="R65" s="227" t="s">
        <v>184</v>
      </c>
      <c r="S65" s="238" t="s">
        <v>452</v>
      </c>
      <c r="T65" s="49"/>
      <c r="V65" s="242"/>
      <c r="W65" s="242"/>
      <c r="X65" s="241">
        <f>IF(S65="",0,1)</f>
        <v>1</v>
      </c>
      <c r="Y65" s="250">
        <f>SUM(V65:X65)</f>
        <v>1</v>
      </c>
      <c r="Z65" s="253" t="s">
        <v>216</v>
      </c>
      <c r="AC65" s="275"/>
      <c r="AD65" s="275"/>
      <c r="AP65" s="304"/>
      <c r="AQ65" s="316">
        <f>IF(Y65=1,SUM(AI64:AM64),0)</f>
        <v>1</v>
      </c>
    </row>
    <row r="66" spans="1:43" ht="45" customHeight="1">
      <c r="A66" s="49"/>
      <c r="B66" s="55" t="s">
        <v>175</v>
      </c>
      <c r="C66" s="62"/>
      <c r="D66" s="65" t="s">
        <v>556</v>
      </c>
      <c r="E66" s="77"/>
      <c r="F66" s="96">
        <f>IF(AND(B66="○"),2.5,"-")</f>
        <v>2.5</v>
      </c>
      <c r="G66" s="106">
        <f>SUM(H66:H73)</f>
        <v>2.5</v>
      </c>
      <c r="H66" s="115">
        <f>IF(AND(B66="○"),AQ67,"-")</f>
        <v>0</v>
      </c>
      <c r="I66" s="134" t="s">
        <v>155</v>
      </c>
      <c r="J66" s="53" t="s">
        <v>156</v>
      </c>
      <c r="K66" s="167" t="s">
        <v>157</v>
      </c>
      <c r="L66" s="182"/>
      <c r="M66" s="191"/>
      <c r="N66" s="135" t="s">
        <v>164</v>
      </c>
      <c r="O66" s="154"/>
      <c r="P66" s="154"/>
      <c r="Q66" s="193"/>
      <c r="R66" s="224" t="s">
        <v>184</v>
      </c>
      <c r="S66" s="232" t="s">
        <v>563</v>
      </c>
      <c r="T66" s="49"/>
      <c r="V66" s="242"/>
      <c r="W66" s="242"/>
      <c r="X66" s="241">
        <f>IF(S66="",0,1)</f>
        <v>1</v>
      </c>
      <c r="Y66" s="250">
        <f>SUM(V66:X68)</f>
        <v>1</v>
      </c>
      <c r="Z66" s="253" t="s">
        <v>158</v>
      </c>
      <c r="AA66" s="255"/>
      <c r="AB66" s="260" t="s">
        <v>159</v>
      </c>
      <c r="AC66" s="272" t="s">
        <v>62</v>
      </c>
      <c r="AD66" s="273" t="s">
        <v>160</v>
      </c>
      <c r="AE66" s="260" t="s">
        <v>161</v>
      </c>
      <c r="AF66" s="272" t="s">
        <v>162</v>
      </c>
      <c r="AG66" s="273" t="s">
        <v>116</v>
      </c>
      <c r="AH66" s="260"/>
      <c r="AI66" s="273"/>
      <c r="AQ66" s="310" t="s">
        <v>27</v>
      </c>
    </row>
    <row r="67" spans="1:43" ht="45" customHeight="1">
      <c r="A67" s="49"/>
      <c r="B67" s="56"/>
      <c r="C67" s="62"/>
      <c r="D67" s="66"/>
      <c r="E67" s="78"/>
      <c r="F67" s="97"/>
      <c r="G67" s="107"/>
      <c r="H67" s="116"/>
      <c r="I67" s="133"/>
      <c r="J67" s="153"/>
      <c r="K67" s="169"/>
      <c r="L67" s="184"/>
      <c r="M67" s="192"/>
      <c r="N67" s="197" t="e">
        <f>ROUND(J67/K67,0)</f>
        <v>#DIV/0!</v>
      </c>
      <c r="O67" s="202"/>
      <c r="P67" s="202"/>
      <c r="Q67" s="215"/>
      <c r="R67" s="225"/>
      <c r="S67" s="233"/>
      <c r="T67" s="49"/>
      <c r="V67" s="241">
        <f t="shared" ref="V67:X68" si="2">IF(I67="",0,1)</f>
        <v>0</v>
      </c>
      <c r="W67" s="241">
        <f t="shared" si="2"/>
        <v>0</v>
      </c>
      <c r="X67" s="241">
        <f t="shared" si="2"/>
        <v>0</v>
      </c>
      <c r="Z67" s="254"/>
      <c r="AA67" s="255"/>
      <c r="AB67" s="259">
        <f>IF($S$66=AB66,2,0)</f>
        <v>0</v>
      </c>
      <c r="AC67" s="270">
        <f>IF($S$66=AC66,1,0)</f>
        <v>0</v>
      </c>
      <c r="AD67" s="274">
        <f>IF($S$66=AD66,0,0)</f>
        <v>0</v>
      </c>
      <c r="AE67" s="259">
        <f>IF($S$66=AE66,2,0)</f>
        <v>0</v>
      </c>
      <c r="AF67" s="270">
        <f>IF($S$66=AF66,1,0)</f>
        <v>0</v>
      </c>
      <c r="AG67" s="274">
        <f>IF($S$66=AG66,0,0)</f>
        <v>0</v>
      </c>
      <c r="AH67" s="259"/>
      <c r="AI67" s="274"/>
      <c r="AQ67" s="311">
        <f>IF(Y66=7,SUM(AB67:AP67),0)</f>
        <v>0</v>
      </c>
    </row>
    <row r="68" spans="1:43" ht="45" customHeight="1">
      <c r="A68" s="49"/>
      <c r="B68" s="56"/>
      <c r="C68" s="62"/>
      <c r="D68" s="66"/>
      <c r="E68" s="78"/>
      <c r="F68" s="97"/>
      <c r="G68" s="107"/>
      <c r="H68" s="116"/>
      <c r="I68" s="133"/>
      <c r="J68" s="153"/>
      <c r="K68" s="169"/>
      <c r="L68" s="184"/>
      <c r="M68" s="192"/>
      <c r="N68" s="197" t="e">
        <f>ROUND(J68/K68,0)</f>
        <v>#DIV/0!</v>
      </c>
      <c r="O68" s="202"/>
      <c r="P68" s="202"/>
      <c r="Q68" s="215"/>
      <c r="R68" s="225"/>
      <c r="S68" s="233"/>
      <c r="T68" s="49"/>
      <c r="V68" s="241">
        <f t="shared" si="2"/>
        <v>0</v>
      </c>
      <c r="W68" s="241">
        <f t="shared" si="2"/>
        <v>0</v>
      </c>
      <c r="X68" s="241">
        <f t="shared" si="2"/>
        <v>0</v>
      </c>
      <c r="Z68" s="254"/>
      <c r="AA68" s="255"/>
      <c r="AG68" s="294"/>
    </row>
    <row r="69" spans="1:43" ht="45" customHeight="1">
      <c r="A69" s="49"/>
      <c r="B69" s="56"/>
      <c r="C69" s="62"/>
      <c r="D69" s="66"/>
      <c r="E69" s="78"/>
      <c r="F69" s="97"/>
      <c r="G69" s="107"/>
      <c r="H69" s="117"/>
      <c r="I69" s="135" t="s">
        <v>72</v>
      </c>
      <c r="J69" s="154"/>
      <c r="K69" s="154"/>
      <c r="L69" s="154"/>
      <c r="M69" s="193"/>
      <c r="N69" s="198" t="e">
        <f>ROUND((((N68-N67)/N67)*100),2)</f>
        <v>#DIV/0!</v>
      </c>
      <c r="O69" s="203"/>
      <c r="P69" s="203"/>
      <c r="Q69" s="216"/>
      <c r="R69" s="225"/>
      <c r="S69" s="233"/>
      <c r="T69" s="49"/>
      <c r="V69" s="242"/>
      <c r="W69" s="242"/>
      <c r="X69" s="248"/>
      <c r="Y69" s="251"/>
      <c r="Z69" s="253"/>
      <c r="AB69" s="260" t="s">
        <v>565</v>
      </c>
      <c r="AC69" s="273" t="s">
        <v>460</v>
      </c>
      <c r="AD69" s="282"/>
      <c r="AE69" s="293"/>
      <c r="AF69" s="293"/>
      <c r="AG69" s="285"/>
      <c r="AH69" s="293"/>
      <c r="AI69" s="293"/>
      <c r="AP69" s="305" t="s">
        <v>27</v>
      </c>
      <c r="AQ69" s="317">
        <f>IF(Y70=4,SUM(AB70:AC70),0)</f>
        <v>2</v>
      </c>
    </row>
    <row r="70" spans="1:43" ht="45" customHeight="1">
      <c r="A70" s="49"/>
      <c r="B70" s="56"/>
      <c r="C70" s="62"/>
      <c r="D70" s="66"/>
      <c r="E70" s="78"/>
      <c r="F70" s="97"/>
      <c r="G70" s="107"/>
      <c r="H70" s="115">
        <f>IF(AND(B66="○"),AQ69,"-")</f>
        <v>2</v>
      </c>
      <c r="I70" s="134" t="s">
        <v>567</v>
      </c>
      <c r="J70" s="53" t="s">
        <v>156</v>
      </c>
      <c r="K70" s="167" t="s">
        <v>157</v>
      </c>
      <c r="L70" s="182"/>
      <c r="M70" s="191"/>
      <c r="N70" s="135" t="s">
        <v>164</v>
      </c>
      <c r="O70" s="154"/>
      <c r="P70" s="154"/>
      <c r="Q70" s="193"/>
      <c r="R70" s="225"/>
      <c r="S70" s="233"/>
      <c r="T70" s="49"/>
      <c r="V70" s="242"/>
      <c r="W70" s="242"/>
      <c r="X70" s="247">
        <f>IF(S66="",0,1)</f>
        <v>1</v>
      </c>
      <c r="Y70" s="250">
        <f>SUM(V70:X71)</f>
        <v>4</v>
      </c>
      <c r="Z70" s="253" t="s">
        <v>182</v>
      </c>
      <c r="AA70" s="255"/>
      <c r="AB70" s="259">
        <f>IF($S$66=AB69,2,0)</f>
        <v>2</v>
      </c>
      <c r="AC70" s="274">
        <f>IF($S$66=AC69,0,0)</f>
        <v>0</v>
      </c>
      <c r="AD70" s="283"/>
      <c r="AE70" s="293"/>
      <c r="AF70" s="293"/>
      <c r="AG70" s="293"/>
      <c r="AQ70" s="318"/>
    </row>
    <row r="71" spans="1:43" ht="45" customHeight="1">
      <c r="A71" s="49"/>
      <c r="B71" s="56"/>
      <c r="C71" s="62"/>
      <c r="D71" s="66"/>
      <c r="E71" s="78"/>
      <c r="F71" s="97"/>
      <c r="G71" s="107"/>
      <c r="H71" s="116"/>
      <c r="I71" s="136" t="s">
        <v>92</v>
      </c>
      <c r="J71" s="153">
        <v>57000000</v>
      </c>
      <c r="K71" s="169">
        <v>10</v>
      </c>
      <c r="L71" s="184"/>
      <c r="M71" s="192"/>
      <c r="N71" s="197">
        <f>ROUND(J71/K71,0)</f>
        <v>5700000</v>
      </c>
      <c r="O71" s="202"/>
      <c r="P71" s="202"/>
      <c r="Q71" s="215"/>
      <c r="R71" s="225"/>
      <c r="S71" s="233"/>
      <c r="T71" s="49"/>
      <c r="V71" s="241">
        <f>IF(I71="",0,1)</f>
        <v>1</v>
      </c>
      <c r="W71" s="241">
        <f>IF(J71="",0,1)</f>
        <v>1</v>
      </c>
      <c r="X71" s="241">
        <f>IF(K71="",0,1)</f>
        <v>1</v>
      </c>
      <c r="Z71" s="254"/>
      <c r="AA71" s="255"/>
      <c r="AB71" s="262"/>
      <c r="AC71" s="262"/>
      <c r="AD71" s="284"/>
      <c r="AE71" s="284"/>
      <c r="AF71" s="284"/>
      <c r="AG71" s="284"/>
      <c r="AQ71" s="319"/>
    </row>
    <row r="72" spans="1:43" ht="45" customHeight="1">
      <c r="A72" s="49"/>
      <c r="B72" s="56"/>
      <c r="C72" s="62"/>
      <c r="D72" s="66"/>
      <c r="E72" s="78"/>
      <c r="F72" s="97"/>
      <c r="G72" s="107"/>
      <c r="H72" s="117"/>
      <c r="I72" s="137" t="s">
        <v>566</v>
      </c>
      <c r="J72" s="155"/>
      <c r="K72" s="155"/>
      <c r="L72" s="155"/>
      <c r="M72" s="194"/>
      <c r="N72" s="199">
        <v>5652500</v>
      </c>
      <c r="O72" s="204"/>
      <c r="P72" s="204"/>
      <c r="Q72" s="217"/>
      <c r="R72" s="226"/>
      <c r="S72" s="234"/>
      <c r="T72" s="49"/>
      <c r="V72" s="242"/>
      <c r="W72" s="242"/>
      <c r="X72" s="241">
        <f>IF(S73="",0,1)</f>
        <v>1</v>
      </c>
      <c r="Y72" s="250">
        <f>SUM(V72:X72)</f>
        <v>1</v>
      </c>
      <c r="Z72" s="253" t="s">
        <v>216</v>
      </c>
      <c r="AB72" s="263" t="s">
        <v>94</v>
      </c>
      <c r="AC72" s="273" t="s">
        <v>473</v>
      </c>
      <c r="AD72" s="285"/>
      <c r="AE72" s="293"/>
      <c r="AF72" s="293"/>
      <c r="AG72" s="285"/>
      <c r="AH72" s="293"/>
      <c r="AI72" s="293"/>
      <c r="AP72" s="306" t="s">
        <v>27</v>
      </c>
      <c r="AQ72" s="317">
        <f>IF(X72=1,SUM(AB73:AC73),0)</f>
        <v>0.5</v>
      </c>
    </row>
    <row r="73" spans="1:43" ht="45" customHeight="1">
      <c r="A73" s="49"/>
      <c r="B73" s="57"/>
      <c r="C73" s="62"/>
      <c r="D73" s="67"/>
      <c r="E73" s="79"/>
      <c r="F73" s="98"/>
      <c r="G73" s="108"/>
      <c r="H73" s="120">
        <f>IF(AND(B66="○"),SUM(AQ72),"-")</f>
        <v>0.5</v>
      </c>
      <c r="I73" s="64" t="s">
        <v>86</v>
      </c>
      <c r="J73" s="64"/>
      <c r="K73" s="64"/>
      <c r="L73" s="64"/>
      <c r="M73" s="64"/>
      <c r="N73" s="64"/>
      <c r="O73" s="64"/>
      <c r="P73" s="64"/>
      <c r="Q73" s="64"/>
      <c r="R73" s="227" t="s">
        <v>184</v>
      </c>
      <c r="S73" s="231" t="s">
        <v>94</v>
      </c>
      <c r="T73" s="49"/>
      <c r="V73" s="242"/>
      <c r="W73" s="242"/>
      <c r="X73" s="249"/>
      <c r="Y73" s="252"/>
      <c r="Z73" s="253"/>
      <c r="AB73" s="259">
        <f>IF($S$73=AB72,0.5,0)</f>
        <v>0.5</v>
      </c>
      <c r="AC73" s="274">
        <f>IF($S$73=AC72,0,0)</f>
        <v>0</v>
      </c>
      <c r="AD73" s="286"/>
      <c r="AE73" s="293"/>
      <c r="AF73" s="293"/>
      <c r="AG73" s="286"/>
      <c r="AH73" s="293"/>
      <c r="AI73" s="293"/>
      <c r="AP73" s="307"/>
      <c r="AQ73" s="317"/>
    </row>
    <row r="74" spans="1:43" ht="45" customHeight="1">
      <c r="A74" s="49"/>
      <c r="B74" s="54" t="s">
        <v>175</v>
      </c>
      <c r="C74" s="62"/>
      <c r="D74" s="64" t="s">
        <v>557</v>
      </c>
      <c r="E74" s="64"/>
      <c r="F74" s="95">
        <f>IF(AND(B74="○"),2,"-")</f>
        <v>2</v>
      </c>
      <c r="G74" s="103">
        <f>IF(AND(B74="○"),AQ75,"-")</f>
        <v>2</v>
      </c>
      <c r="H74" s="115"/>
      <c r="I74" s="129" t="s">
        <v>323</v>
      </c>
      <c r="J74" s="156" t="s">
        <v>135</v>
      </c>
      <c r="K74" s="170"/>
      <c r="L74" s="170"/>
      <c r="M74" s="170"/>
      <c r="N74" s="170"/>
      <c r="O74" s="170"/>
      <c r="P74" s="170"/>
      <c r="Q74" s="218"/>
      <c r="R74" s="224" t="s">
        <v>270</v>
      </c>
      <c r="S74" s="231" t="s">
        <v>319</v>
      </c>
      <c r="T74" s="49"/>
      <c r="V74" s="242"/>
      <c r="W74" s="242"/>
      <c r="X74" s="241">
        <f>IF(S74="",0,1)</f>
        <v>1</v>
      </c>
      <c r="Y74" s="250">
        <f>SUM(V74:X75)</f>
        <v>3</v>
      </c>
      <c r="Z74" s="253" t="s">
        <v>51</v>
      </c>
      <c r="AA74" s="255"/>
      <c r="AB74" s="264" t="s">
        <v>319</v>
      </c>
      <c r="AC74" s="276" t="s">
        <v>290</v>
      </c>
      <c r="AD74" s="287" t="s">
        <v>44</v>
      </c>
      <c r="AG74" s="294"/>
      <c r="AQ74" s="310" t="s">
        <v>27</v>
      </c>
    </row>
    <row r="75" spans="1:43" ht="45" customHeight="1">
      <c r="A75" s="49"/>
      <c r="B75" s="54"/>
      <c r="C75" s="62"/>
      <c r="D75" s="64"/>
      <c r="E75" s="64"/>
      <c r="F75" s="95"/>
      <c r="G75" s="105"/>
      <c r="H75" s="117"/>
      <c r="I75" s="138" t="s">
        <v>314</v>
      </c>
      <c r="J75" s="157" t="s">
        <v>581</v>
      </c>
      <c r="K75" s="171"/>
      <c r="L75" s="171"/>
      <c r="M75" s="171"/>
      <c r="N75" s="171"/>
      <c r="O75" s="171"/>
      <c r="P75" s="171"/>
      <c r="Q75" s="219"/>
      <c r="R75" s="226" t="s">
        <v>65</v>
      </c>
      <c r="S75" s="231"/>
      <c r="T75" s="49"/>
      <c r="V75" s="241">
        <f>IF(I75="",0,1)</f>
        <v>1</v>
      </c>
      <c r="W75" s="241">
        <f>IF(J75="",0,1)</f>
        <v>1</v>
      </c>
      <c r="AA75" s="255"/>
      <c r="AB75" s="259">
        <f>IF($S$74=AB74,2,0)</f>
        <v>2</v>
      </c>
      <c r="AC75" s="270">
        <f>IF($S$74=AC74,1,0)</f>
        <v>0</v>
      </c>
      <c r="AD75" s="274">
        <f>IF($S$74=AD74,0,0)</f>
        <v>0</v>
      </c>
      <c r="AG75" s="294"/>
      <c r="AQ75" s="311">
        <f>IF(Y74=3,SUM(AB75:AP75),0)</f>
        <v>2</v>
      </c>
    </row>
    <row r="76" spans="1:43" ht="45" customHeight="1">
      <c r="A76" s="49"/>
      <c r="B76" s="54" t="s">
        <v>17</v>
      </c>
      <c r="C76" s="62"/>
      <c r="D76" s="64" t="s">
        <v>546</v>
      </c>
      <c r="E76" s="64"/>
      <c r="F76" s="95" t="str">
        <f>IF(AND(B76="○"),2,"-")</f>
        <v>-</v>
      </c>
      <c r="G76" s="103" t="str">
        <f>IF(AND(B76="○"),AQ77,"-")</f>
        <v>-</v>
      </c>
      <c r="H76" s="115"/>
      <c r="I76" s="129" t="s">
        <v>297</v>
      </c>
      <c r="J76" s="129"/>
      <c r="K76" s="129"/>
      <c r="L76" s="129"/>
      <c r="M76" s="129"/>
      <c r="N76" s="129"/>
      <c r="O76" s="129"/>
      <c r="P76" s="129"/>
      <c r="Q76" s="129"/>
      <c r="R76" s="224" t="s">
        <v>270</v>
      </c>
      <c r="S76" s="231"/>
      <c r="T76" s="49"/>
      <c r="V76" s="242"/>
      <c r="W76" s="242"/>
      <c r="X76" s="241">
        <f>IF(S76="",0,1)</f>
        <v>0</v>
      </c>
      <c r="Y76" s="250">
        <f>SUM(V76:X77)</f>
        <v>0</v>
      </c>
      <c r="Z76" s="253" t="s">
        <v>216</v>
      </c>
      <c r="AA76" s="255"/>
      <c r="AB76" s="264" t="s">
        <v>298</v>
      </c>
      <c r="AC76" s="276" t="s">
        <v>228</v>
      </c>
      <c r="AD76" s="287" t="s">
        <v>233</v>
      </c>
      <c r="AQ76" s="310" t="s">
        <v>27</v>
      </c>
    </row>
    <row r="77" spans="1:43" ht="45" customHeight="1">
      <c r="A77" s="49"/>
      <c r="B77" s="54"/>
      <c r="C77" s="62"/>
      <c r="D77" s="64"/>
      <c r="E77" s="64"/>
      <c r="F77" s="95"/>
      <c r="G77" s="105"/>
      <c r="H77" s="117"/>
      <c r="I77" s="129"/>
      <c r="J77" s="129"/>
      <c r="K77" s="129"/>
      <c r="L77" s="129"/>
      <c r="M77" s="129"/>
      <c r="N77" s="129"/>
      <c r="O77" s="129"/>
      <c r="P77" s="129"/>
      <c r="Q77" s="129"/>
      <c r="R77" s="226" t="s">
        <v>65</v>
      </c>
      <c r="S77" s="231"/>
      <c r="T77" s="49"/>
      <c r="V77" s="242"/>
      <c r="W77" s="242"/>
      <c r="AA77" s="255"/>
      <c r="AB77" s="259">
        <f>IF($S$76=AB76,2,0)</f>
        <v>0</v>
      </c>
      <c r="AC77" s="270">
        <f>IF($S$76=AC76,1,0)</f>
        <v>0</v>
      </c>
      <c r="AD77" s="274">
        <f>IF($S$76=AD76,0,0)</f>
        <v>0</v>
      </c>
      <c r="AH77" s="241"/>
      <c r="AI77" s="250"/>
      <c r="AJ77" s="253" t="s">
        <v>51</v>
      </c>
      <c r="AL77" s="260"/>
      <c r="AM77" s="273"/>
      <c r="AQ77" s="311">
        <f>IF(Y76=1,SUM(AB77:AD77),0)</f>
        <v>0</v>
      </c>
    </row>
    <row r="78" spans="1:43" ht="45" customHeight="1">
      <c r="A78" s="49"/>
      <c r="B78" s="54" t="s">
        <v>17</v>
      </c>
      <c r="C78" s="62"/>
      <c r="D78" s="64" t="s">
        <v>163</v>
      </c>
      <c r="E78" s="64"/>
      <c r="F78" s="95" t="str">
        <f>IF(AND(B78="○"),2,"-")</f>
        <v>-</v>
      </c>
      <c r="G78" s="103" t="str">
        <f>IF(AND(B78="○"),AQ79,"-")</f>
        <v>-</v>
      </c>
      <c r="H78" s="115"/>
      <c r="I78" s="129" t="s">
        <v>77</v>
      </c>
      <c r="J78" s="129"/>
      <c r="K78" s="129"/>
      <c r="L78" s="129"/>
      <c r="M78" s="129"/>
      <c r="N78" s="129"/>
      <c r="O78" s="129"/>
      <c r="P78" s="129"/>
      <c r="Q78" s="129"/>
      <c r="R78" s="224" t="s">
        <v>270</v>
      </c>
      <c r="S78" s="231"/>
      <c r="T78" s="49"/>
      <c r="V78" s="242"/>
      <c r="W78" s="242"/>
      <c r="X78" s="241">
        <f>IF(S78="",0,1)</f>
        <v>0</v>
      </c>
      <c r="Y78" s="250">
        <f>SUM(V78:X79)</f>
        <v>0</v>
      </c>
      <c r="Z78" s="253" t="s">
        <v>216</v>
      </c>
      <c r="AA78" s="255"/>
      <c r="AB78" s="264" t="s">
        <v>81</v>
      </c>
      <c r="AC78" s="276" t="s">
        <v>295</v>
      </c>
      <c r="AD78" s="287" t="s">
        <v>234</v>
      </c>
      <c r="AH78" s="241"/>
      <c r="AK78" s="255"/>
      <c r="AL78" s="259"/>
      <c r="AM78" s="274"/>
      <c r="AQ78" s="310" t="s">
        <v>27</v>
      </c>
    </row>
    <row r="79" spans="1:43" ht="45" customHeight="1">
      <c r="A79" s="49"/>
      <c r="B79" s="54"/>
      <c r="C79" s="62"/>
      <c r="D79" s="64"/>
      <c r="E79" s="64"/>
      <c r="F79" s="95"/>
      <c r="G79" s="105"/>
      <c r="H79" s="117"/>
      <c r="I79" s="129"/>
      <c r="J79" s="129"/>
      <c r="K79" s="129"/>
      <c r="L79" s="129"/>
      <c r="M79" s="129"/>
      <c r="N79" s="129"/>
      <c r="O79" s="129"/>
      <c r="P79" s="129"/>
      <c r="Q79" s="129"/>
      <c r="R79" s="226" t="s">
        <v>65</v>
      </c>
      <c r="S79" s="231"/>
      <c r="T79" s="49"/>
      <c r="V79" s="242"/>
      <c r="W79" s="242"/>
      <c r="AA79" s="255"/>
      <c r="AB79" s="259">
        <f>IF($S$78=AB78,2,0)</f>
        <v>0</v>
      </c>
      <c r="AC79" s="270">
        <f>IF($S$78=AC78,1,0)</f>
        <v>0</v>
      </c>
      <c r="AD79" s="274">
        <f>IF($S$78=AD78,0,0)</f>
        <v>0</v>
      </c>
      <c r="AH79" s="241"/>
      <c r="AK79" s="255"/>
      <c r="AQ79" s="311">
        <f>IF(Y78=1,SUM(AB79:AP79),0)</f>
        <v>0</v>
      </c>
    </row>
    <row r="80" spans="1:43" ht="45" customHeight="1">
      <c r="A80" s="49"/>
      <c r="B80" s="54" t="s">
        <v>17</v>
      </c>
      <c r="C80" s="62"/>
      <c r="D80" s="64" t="s">
        <v>256</v>
      </c>
      <c r="E80" s="64"/>
      <c r="F80" s="95" t="str">
        <f>IF(AND(B80="○"),2,"-")</f>
        <v>-</v>
      </c>
      <c r="G80" s="103" t="str">
        <f>IF(AND(B80="○"),AQ81,"-")</f>
        <v>-</v>
      </c>
      <c r="H80" s="115"/>
      <c r="I80" s="129" t="s">
        <v>534</v>
      </c>
      <c r="J80" s="129"/>
      <c r="K80" s="129"/>
      <c r="L80" s="129"/>
      <c r="M80" s="129"/>
      <c r="N80" s="129"/>
      <c r="O80" s="129"/>
      <c r="P80" s="129"/>
      <c r="Q80" s="129"/>
      <c r="R80" s="224" t="s">
        <v>270</v>
      </c>
      <c r="S80" s="231"/>
      <c r="T80" s="49"/>
      <c r="V80" s="242"/>
      <c r="W80" s="242"/>
      <c r="X80" s="241">
        <f>IF(S80="",0,1)</f>
        <v>0</v>
      </c>
      <c r="Y80" s="250">
        <f>SUM(V80:X81)</f>
        <v>0</v>
      </c>
      <c r="Z80" s="253" t="s">
        <v>216</v>
      </c>
      <c r="AA80" s="255"/>
      <c r="AB80" s="265" t="s">
        <v>496</v>
      </c>
      <c r="AC80" s="277" t="s">
        <v>438</v>
      </c>
      <c r="AD80" s="288" t="s">
        <v>497</v>
      </c>
      <c r="AQ80" s="310" t="s">
        <v>27</v>
      </c>
    </row>
    <row r="81" spans="1:43" ht="45" customHeight="1">
      <c r="A81" s="49"/>
      <c r="B81" s="54"/>
      <c r="C81" s="62"/>
      <c r="D81" s="64"/>
      <c r="E81" s="64"/>
      <c r="F81" s="95"/>
      <c r="G81" s="105"/>
      <c r="H81" s="117"/>
      <c r="I81" s="129"/>
      <c r="J81" s="129"/>
      <c r="K81" s="129"/>
      <c r="L81" s="129"/>
      <c r="M81" s="129"/>
      <c r="N81" s="129"/>
      <c r="O81" s="129"/>
      <c r="P81" s="129"/>
      <c r="Q81" s="129"/>
      <c r="R81" s="226" t="s">
        <v>65</v>
      </c>
      <c r="S81" s="231"/>
      <c r="T81" s="49"/>
      <c r="V81" s="242"/>
      <c r="W81" s="242"/>
      <c r="AA81" s="255"/>
      <c r="AB81" s="259">
        <f>IF($S$80=AB80,2,0)</f>
        <v>0</v>
      </c>
      <c r="AC81" s="270">
        <f>IF($S$80=AC80,1,0)</f>
        <v>0</v>
      </c>
      <c r="AD81" s="274">
        <f>IF($S$80=AD80,0,0)</f>
        <v>0</v>
      </c>
      <c r="AQ81" s="311">
        <f>IF(Y80=1,SUM(AB81:AP81),0)</f>
        <v>0</v>
      </c>
    </row>
    <row r="82" spans="1:43" ht="45" customHeight="1">
      <c r="A82" s="49"/>
      <c r="B82" s="54" t="s">
        <v>175</v>
      </c>
      <c r="C82" s="62"/>
      <c r="D82" s="64" t="s">
        <v>428</v>
      </c>
      <c r="E82" s="64"/>
      <c r="F82" s="95">
        <f>IF(AND(B82="○"),1,"-")</f>
        <v>1</v>
      </c>
      <c r="G82" s="103">
        <f>IF(AND(B82="○"),AQ83,"-")</f>
        <v>1</v>
      </c>
      <c r="H82" s="115"/>
      <c r="I82" s="125" t="s">
        <v>79</v>
      </c>
      <c r="J82" s="125"/>
      <c r="K82" s="161" t="s">
        <v>600</v>
      </c>
      <c r="L82" s="161"/>
      <c r="M82" s="161"/>
      <c r="N82" s="161"/>
      <c r="O82" s="161"/>
      <c r="P82" s="161"/>
      <c r="Q82" s="161"/>
      <c r="R82" s="224" t="s">
        <v>184</v>
      </c>
      <c r="S82" s="231" t="s">
        <v>226</v>
      </c>
      <c r="T82" s="49"/>
      <c r="V82" s="241">
        <f>IF(K82="",0,1)</f>
        <v>1</v>
      </c>
      <c r="W82" s="242"/>
      <c r="X82" s="241">
        <f>IF(S82="",0,1)</f>
        <v>1</v>
      </c>
      <c r="Y82" s="250">
        <f>SUM(V82:X84)</f>
        <v>5</v>
      </c>
      <c r="Z82" s="253" t="s">
        <v>53</v>
      </c>
      <c r="AA82" s="255"/>
      <c r="AB82" s="264" t="s">
        <v>13</v>
      </c>
      <c r="AC82" s="276" t="s">
        <v>220</v>
      </c>
      <c r="AD82" s="287" t="s">
        <v>252</v>
      </c>
      <c r="AH82" s="294"/>
      <c r="AQ82" s="310" t="s">
        <v>27</v>
      </c>
    </row>
    <row r="83" spans="1:43" ht="45" customHeight="1">
      <c r="A83" s="49"/>
      <c r="B83" s="54"/>
      <c r="C83" s="62"/>
      <c r="D83" s="64"/>
      <c r="E83" s="64"/>
      <c r="F83" s="95"/>
      <c r="G83" s="104"/>
      <c r="H83" s="116"/>
      <c r="I83" s="126" t="s">
        <v>532</v>
      </c>
      <c r="J83" s="146"/>
      <c r="K83" s="162">
        <v>45017</v>
      </c>
      <c r="L83" s="180"/>
      <c r="M83" s="190"/>
      <c r="N83" s="53" t="s">
        <v>239</v>
      </c>
      <c r="O83" s="162">
        <v>45747</v>
      </c>
      <c r="P83" s="180"/>
      <c r="Q83" s="190"/>
      <c r="R83" s="225"/>
      <c r="S83" s="231"/>
      <c r="T83" s="49"/>
      <c r="V83" s="241">
        <f>IF(K83="",0,1)</f>
        <v>1</v>
      </c>
      <c r="W83" s="241">
        <f>IF(O83="",0,1)</f>
        <v>1</v>
      </c>
      <c r="AA83" s="255"/>
      <c r="AB83" s="259">
        <f>IF($S$82=AB82,1,0)</f>
        <v>1</v>
      </c>
      <c r="AC83" s="270">
        <f>IF($S$82=AC82,0.5,0)</f>
        <v>0</v>
      </c>
      <c r="AD83" s="274">
        <f>IF($S$82=AD82,0,0)</f>
        <v>0</v>
      </c>
      <c r="AG83" s="294"/>
      <c r="AH83" s="294"/>
      <c r="AQ83" s="311">
        <f>IF(Y82=5,SUM(AB83:AP83),0)</f>
        <v>1</v>
      </c>
    </row>
    <row r="84" spans="1:43" ht="45" customHeight="1">
      <c r="A84" s="49"/>
      <c r="B84" s="54"/>
      <c r="C84" s="62"/>
      <c r="D84" s="64"/>
      <c r="E84" s="64"/>
      <c r="F84" s="95"/>
      <c r="G84" s="105"/>
      <c r="H84" s="117"/>
      <c r="I84" s="64" t="s">
        <v>61</v>
      </c>
      <c r="J84" s="64"/>
      <c r="K84" s="161" t="s">
        <v>112</v>
      </c>
      <c r="L84" s="161"/>
      <c r="M84" s="161"/>
      <c r="N84" s="161"/>
      <c r="O84" s="161"/>
      <c r="P84" s="161"/>
      <c r="Q84" s="161"/>
      <c r="R84" s="226"/>
      <c r="S84" s="231"/>
      <c r="T84" s="49"/>
      <c r="V84" s="241">
        <f>IF(K84="",0,1)</f>
        <v>1</v>
      </c>
      <c r="W84" s="244"/>
      <c r="AA84" s="255"/>
      <c r="AG84" s="294"/>
      <c r="AH84" s="294"/>
    </row>
    <row r="85" spans="1:43" ht="45" customHeight="1">
      <c r="A85" s="49"/>
      <c r="B85" s="54" t="s">
        <v>175</v>
      </c>
      <c r="C85" s="62"/>
      <c r="D85" s="64" t="s">
        <v>423</v>
      </c>
      <c r="E85" s="64"/>
      <c r="F85" s="95">
        <f>IF(AND(B85="○"),0,"-")</f>
        <v>0</v>
      </c>
      <c r="G85" s="103">
        <f>IF(AND(B85="○"),AQ86,"-")</f>
        <v>0</v>
      </c>
      <c r="H85" s="115"/>
      <c r="I85" s="139" t="s">
        <v>527</v>
      </c>
      <c r="J85" s="139"/>
      <c r="K85" s="139" t="s">
        <v>100</v>
      </c>
      <c r="L85" s="139"/>
      <c r="M85" s="139"/>
      <c r="N85" s="139"/>
      <c r="O85" s="139"/>
      <c r="P85" s="139"/>
      <c r="Q85" s="139"/>
      <c r="R85" s="224" t="s">
        <v>270</v>
      </c>
      <c r="S85" s="231" t="s">
        <v>117</v>
      </c>
      <c r="T85" s="49"/>
      <c r="V85" s="242"/>
      <c r="W85" s="242"/>
      <c r="X85" s="241">
        <f>IF(S85="",0,1)</f>
        <v>1</v>
      </c>
      <c r="Y85" s="250">
        <f>SUM(V85:X86)</f>
        <v>2</v>
      </c>
      <c r="Z85" s="253" t="s">
        <v>501</v>
      </c>
      <c r="AA85" s="255"/>
      <c r="AB85" s="260" t="s">
        <v>117</v>
      </c>
      <c r="AC85" s="272" t="s">
        <v>118</v>
      </c>
      <c r="AD85" s="273" t="s">
        <v>104</v>
      </c>
      <c r="AG85" s="294"/>
      <c r="AQ85" s="310" t="s">
        <v>27</v>
      </c>
    </row>
    <row r="86" spans="1:43" ht="45" customHeight="1">
      <c r="A86" s="49"/>
      <c r="B86" s="54"/>
      <c r="C86" s="63"/>
      <c r="D86" s="64"/>
      <c r="E86" s="64"/>
      <c r="F86" s="95"/>
      <c r="G86" s="105"/>
      <c r="H86" s="117"/>
      <c r="I86" s="140" t="s">
        <v>326</v>
      </c>
      <c r="J86" s="140"/>
      <c r="K86" s="172" t="s">
        <v>17</v>
      </c>
      <c r="L86" s="172"/>
      <c r="M86" s="172"/>
      <c r="N86" s="172"/>
      <c r="O86" s="172"/>
      <c r="P86" s="172"/>
      <c r="Q86" s="172"/>
      <c r="R86" s="226" t="s">
        <v>65</v>
      </c>
      <c r="S86" s="231"/>
      <c r="T86" s="49"/>
      <c r="V86" s="241">
        <f>IF(I86="",0,1)</f>
        <v>1</v>
      </c>
      <c r="W86" s="242"/>
      <c r="AA86" s="255"/>
      <c r="AB86" s="259">
        <f>IF($S$85=AB85,0,0)</f>
        <v>0</v>
      </c>
      <c r="AC86" s="270">
        <f>IF($S$85=AC85,-1,0)</f>
        <v>0</v>
      </c>
      <c r="AD86" s="274">
        <f>IF($S$85=AD85,-2,0)</f>
        <v>0</v>
      </c>
      <c r="AG86" s="294"/>
      <c r="AQ86" s="311">
        <f>IF(Y85=2,SUM(AB86:AP86),-2)</f>
        <v>0</v>
      </c>
    </row>
    <row r="87" spans="1:43" ht="45" customHeight="1">
      <c r="A87" s="49"/>
      <c r="B87" s="54" t="s">
        <v>175</v>
      </c>
      <c r="C87" s="61" t="s">
        <v>68</v>
      </c>
      <c r="D87" s="71" t="s">
        <v>558</v>
      </c>
      <c r="E87" s="82"/>
      <c r="F87" s="95">
        <f>IF(AND(B87="○"),2,"-")</f>
        <v>2</v>
      </c>
      <c r="G87" s="112">
        <f>IF(AND(B87="○"),AQ88,"-")</f>
        <v>1.2</v>
      </c>
      <c r="H87" s="121"/>
      <c r="I87" s="141" t="s">
        <v>167</v>
      </c>
      <c r="J87" s="125" t="s">
        <v>166</v>
      </c>
      <c r="K87" s="173" t="s">
        <v>170</v>
      </c>
      <c r="L87" s="185"/>
      <c r="M87" s="195"/>
      <c r="N87" s="200" t="s">
        <v>187</v>
      </c>
      <c r="O87" s="173" t="s">
        <v>371</v>
      </c>
      <c r="P87" s="185"/>
      <c r="Q87" s="195"/>
      <c r="R87" s="224" t="s">
        <v>184</v>
      </c>
      <c r="S87" s="235" t="s">
        <v>80</v>
      </c>
      <c r="T87" s="49"/>
      <c r="V87" s="241">
        <f>IF(I88="",0,1)</f>
        <v>1</v>
      </c>
      <c r="W87" s="241">
        <f>IF(J88="",0,1)</f>
        <v>1</v>
      </c>
      <c r="X87" s="241">
        <f>IF(S87="",0,1)</f>
        <v>1</v>
      </c>
      <c r="Y87" s="250">
        <f>SUM(V87:X88)</f>
        <v>6</v>
      </c>
      <c r="Z87" s="253" t="s">
        <v>7</v>
      </c>
      <c r="AA87" s="255"/>
      <c r="AB87" s="260" t="s">
        <v>122</v>
      </c>
      <c r="AC87" s="272" t="s">
        <v>341</v>
      </c>
      <c r="AD87" s="272" t="s">
        <v>80</v>
      </c>
      <c r="AE87" s="272" t="s">
        <v>206</v>
      </c>
      <c r="AF87" s="273" t="s">
        <v>82</v>
      </c>
      <c r="AG87" s="300"/>
      <c r="AH87" s="260" t="s">
        <v>119</v>
      </c>
      <c r="AI87" s="272" t="s">
        <v>120</v>
      </c>
      <c r="AJ87" s="273" t="s">
        <v>26</v>
      </c>
      <c r="AQ87" s="310" t="s">
        <v>27</v>
      </c>
    </row>
    <row r="88" spans="1:43" ht="45" customHeight="1">
      <c r="A88" s="49"/>
      <c r="B88" s="54"/>
      <c r="C88" s="62"/>
      <c r="D88" s="72"/>
      <c r="E88" s="83"/>
      <c r="F88" s="95"/>
      <c r="G88" s="113"/>
      <c r="H88" s="122"/>
      <c r="I88" s="142" t="s">
        <v>598</v>
      </c>
      <c r="J88" s="153" t="s">
        <v>597</v>
      </c>
      <c r="K88" s="174">
        <v>34</v>
      </c>
      <c r="L88" s="186"/>
      <c r="M88" s="196"/>
      <c r="N88" s="201" t="s">
        <v>293</v>
      </c>
      <c r="O88" s="174" t="s">
        <v>56</v>
      </c>
      <c r="P88" s="186"/>
      <c r="Q88" s="196"/>
      <c r="R88" s="225"/>
      <c r="S88" s="239"/>
      <c r="T88" s="49"/>
      <c r="V88" s="241">
        <f t="shared" ref="V88:V94" si="3">IF(K88="",0,1)</f>
        <v>1</v>
      </c>
      <c r="W88" s="241">
        <f>IF(N88="",0,1)</f>
        <v>1</v>
      </c>
      <c r="X88" s="241">
        <f>IF(O88="",0,1)</f>
        <v>1</v>
      </c>
      <c r="Z88" s="254"/>
      <c r="AA88" s="255"/>
      <c r="AB88" s="259">
        <f>IF($S$87=AB87,2,0)</f>
        <v>0</v>
      </c>
      <c r="AC88" s="270">
        <f>IF($S$87=AC87,1.6,0)</f>
        <v>0</v>
      </c>
      <c r="AD88" s="270">
        <f>IF($S$87=AD87,1.2,0)</f>
        <v>1.2</v>
      </c>
      <c r="AE88" s="270">
        <f>IF($S$87=AE87,0.8,0)</f>
        <v>0</v>
      </c>
      <c r="AF88" s="274">
        <f>IF($S$87=AF87,0,0)</f>
        <v>0</v>
      </c>
      <c r="AG88" s="294"/>
      <c r="AH88" s="259">
        <f>IF($S$87=AH87,1.2,0)</f>
        <v>0</v>
      </c>
      <c r="AI88" s="270">
        <f>IF($S$87=AI87,0.6,0)</f>
        <v>0</v>
      </c>
      <c r="AJ88" s="274">
        <f>IF($S$87=AJ87,0,0)</f>
        <v>0</v>
      </c>
      <c r="AQ88" s="311">
        <f>IF(Y87=6,SUM(AB88:AP88),0)</f>
        <v>1.2</v>
      </c>
    </row>
    <row r="89" spans="1:43" ht="45" customHeight="1">
      <c r="A89" s="49"/>
      <c r="B89" s="54" t="s">
        <v>175</v>
      </c>
      <c r="C89" s="62"/>
      <c r="D89" s="71" t="s">
        <v>522</v>
      </c>
      <c r="E89" s="84"/>
      <c r="F89" s="84"/>
      <c r="G89" s="84"/>
      <c r="H89" s="84"/>
      <c r="I89" s="84"/>
      <c r="J89" s="82"/>
      <c r="K89" s="163" t="s">
        <v>580</v>
      </c>
      <c r="L89" s="163"/>
      <c r="M89" s="163"/>
      <c r="N89" s="163"/>
      <c r="O89" s="163"/>
      <c r="P89" s="163"/>
      <c r="Q89" s="163"/>
      <c r="R89" s="224" t="s">
        <v>184</v>
      </c>
      <c r="S89" s="231" t="s">
        <v>476</v>
      </c>
      <c r="T89" s="49"/>
      <c r="V89" s="241">
        <f t="shared" si="3"/>
        <v>1</v>
      </c>
      <c r="W89" s="242"/>
      <c r="X89" s="241">
        <f>IF(S89="",0,1)</f>
        <v>1</v>
      </c>
      <c r="Y89" s="250">
        <f>SUM(V89:X94)</f>
        <v>8</v>
      </c>
      <c r="Z89" s="253" t="s">
        <v>479</v>
      </c>
      <c r="AA89" s="255"/>
      <c r="AB89" s="260" t="s">
        <v>476</v>
      </c>
      <c r="AC89" s="272" t="s">
        <v>453</v>
      </c>
      <c r="AD89" s="272" t="s">
        <v>150</v>
      </c>
      <c r="AE89" s="273" t="s">
        <v>243</v>
      </c>
      <c r="AG89" s="294"/>
      <c r="AH89" s="294"/>
      <c r="AQ89" s="310" t="s">
        <v>27</v>
      </c>
    </row>
    <row r="90" spans="1:43" ht="45" customHeight="1">
      <c r="A90" s="49"/>
      <c r="B90" s="54"/>
      <c r="C90" s="62"/>
      <c r="D90" s="73"/>
      <c r="E90" s="85" t="s">
        <v>477</v>
      </c>
      <c r="F90" s="99"/>
      <c r="G90" s="99"/>
      <c r="H90" s="99"/>
      <c r="I90" s="99"/>
      <c r="J90" s="158"/>
      <c r="K90" s="175" t="s">
        <v>74</v>
      </c>
      <c r="L90" s="187"/>
      <c r="M90" s="187"/>
      <c r="N90" s="187"/>
      <c r="O90" s="187"/>
      <c r="P90" s="187"/>
      <c r="Q90" s="220"/>
      <c r="R90" s="225"/>
      <c r="S90" s="231"/>
      <c r="T90" s="49"/>
      <c r="V90" s="241">
        <f t="shared" si="3"/>
        <v>1</v>
      </c>
      <c r="W90" s="242"/>
      <c r="Z90" s="254"/>
      <c r="AA90" s="255"/>
      <c r="AB90" s="259">
        <f>IF($S$89=AB89,2,0)</f>
        <v>2</v>
      </c>
      <c r="AC90" s="270">
        <f>IF($S$89=AC89,1,0)</f>
        <v>0</v>
      </c>
      <c r="AD90" s="270">
        <f>IF($S$89=AD89,1,0)</f>
        <v>0</v>
      </c>
      <c r="AE90" s="274">
        <f>IF($S$89=AE89,0,0)</f>
        <v>0</v>
      </c>
      <c r="AG90" s="294"/>
      <c r="AH90" s="294"/>
      <c r="AQ90" s="311">
        <f>IF(Y89=8,SUM(AB90:AP90),0)</f>
        <v>2</v>
      </c>
    </row>
    <row r="91" spans="1:43" ht="45" customHeight="1">
      <c r="A91" s="49"/>
      <c r="B91" s="54"/>
      <c r="C91" s="62"/>
      <c r="D91" s="73"/>
      <c r="E91" s="80" t="s">
        <v>560</v>
      </c>
      <c r="F91" s="96">
        <f>IF(AND(B89="○"),2,"-")</f>
        <v>2</v>
      </c>
      <c r="G91" s="103">
        <f>IF(AND(B89="○"),AQ90,"-")</f>
        <v>2</v>
      </c>
      <c r="H91" s="115"/>
      <c r="I91" s="125" t="s">
        <v>79</v>
      </c>
      <c r="J91" s="125"/>
      <c r="K91" s="161" t="s">
        <v>582</v>
      </c>
      <c r="L91" s="161"/>
      <c r="M91" s="161"/>
      <c r="N91" s="161"/>
      <c r="O91" s="161"/>
      <c r="P91" s="161"/>
      <c r="Q91" s="161"/>
      <c r="R91" s="225"/>
      <c r="S91" s="231"/>
      <c r="T91" s="49"/>
      <c r="V91" s="241">
        <f t="shared" si="3"/>
        <v>1</v>
      </c>
      <c r="W91" s="242"/>
      <c r="Z91" s="254"/>
      <c r="AA91" s="255"/>
      <c r="AG91" s="294"/>
      <c r="AH91" s="294"/>
    </row>
    <row r="92" spans="1:43" ht="45" customHeight="1">
      <c r="A92" s="49"/>
      <c r="B92" s="54"/>
      <c r="C92" s="62"/>
      <c r="D92" s="73"/>
      <c r="E92" s="86"/>
      <c r="F92" s="97"/>
      <c r="G92" s="104"/>
      <c r="H92" s="116"/>
      <c r="I92" s="125" t="s">
        <v>317</v>
      </c>
      <c r="J92" s="125"/>
      <c r="K92" s="161" t="s">
        <v>432</v>
      </c>
      <c r="L92" s="161"/>
      <c r="M92" s="161"/>
      <c r="N92" s="161"/>
      <c r="O92" s="161"/>
      <c r="P92" s="161"/>
      <c r="Q92" s="161"/>
      <c r="R92" s="225"/>
      <c r="S92" s="231"/>
      <c r="T92" s="49"/>
      <c r="V92" s="241">
        <f t="shared" si="3"/>
        <v>1</v>
      </c>
      <c r="W92" s="242"/>
      <c r="Z92" s="254"/>
      <c r="AA92" s="255"/>
      <c r="AG92" s="294"/>
      <c r="AH92" s="294"/>
    </row>
    <row r="93" spans="1:43" ht="45" customHeight="1">
      <c r="A93" s="49"/>
      <c r="B93" s="54"/>
      <c r="C93" s="62"/>
      <c r="D93" s="73"/>
      <c r="E93" s="86"/>
      <c r="F93" s="97"/>
      <c r="G93" s="104"/>
      <c r="H93" s="116"/>
      <c r="I93" s="126" t="s">
        <v>529</v>
      </c>
      <c r="J93" s="146"/>
      <c r="K93" s="162">
        <v>45017</v>
      </c>
      <c r="L93" s="180"/>
      <c r="M93" s="190"/>
      <c r="N93" s="53" t="s">
        <v>239</v>
      </c>
      <c r="O93" s="162">
        <v>45366</v>
      </c>
      <c r="P93" s="180"/>
      <c r="Q93" s="190"/>
      <c r="R93" s="225"/>
      <c r="S93" s="231"/>
      <c r="T93" s="49"/>
      <c r="V93" s="241">
        <f t="shared" si="3"/>
        <v>1</v>
      </c>
      <c r="W93" s="241">
        <f>IF(O93="",0,1)</f>
        <v>1</v>
      </c>
      <c r="Z93" s="254"/>
      <c r="AA93" s="255"/>
      <c r="AG93" s="294"/>
      <c r="AH93" s="294"/>
    </row>
    <row r="94" spans="1:43" ht="45" customHeight="1">
      <c r="A94" s="49"/>
      <c r="B94" s="54"/>
      <c r="C94" s="62"/>
      <c r="D94" s="73"/>
      <c r="E94" s="81"/>
      <c r="F94" s="98"/>
      <c r="G94" s="105"/>
      <c r="H94" s="117"/>
      <c r="I94" s="64" t="s">
        <v>230</v>
      </c>
      <c r="J94" s="64"/>
      <c r="K94" s="140" t="s">
        <v>602</v>
      </c>
      <c r="L94" s="161"/>
      <c r="M94" s="161"/>
      <c r="N94" s="161"/>
      <c r="O94" s="161"/>
      <c r="P94" s="161"/>
      <c r="Q94" s="161"/>
      <c r="R94" s="226"/>
      <c r="S94" s="231"/>
      <c r="T94" s="49"/>
      <c r="V94" s="241">
        <f t="shared" si="3"/>
        <v>1</v>
      </c>
      <c r="W94" s="244"/>
      <c r="AA94" s="255"/>
      <c r="AG94" s="294"/>
      <c r="AH94" s="294"/>
    </row>
    <row r="95" spans="1:43" ht="45" customHeight="1">
      <c r="A95" s="49"/>
      <c r="B95" s="54" t="s">
        <v>175</v>
      </c>
      <c r="C95" s="62"/>
      <c r="D95" s="73"/>
      <c r="E95" s="87" t="s">
        <v>55</v>
      </c>
      <c r="F95" s="95">
        <f>IF(AND(B95="○"),3,"-")</f>
        <v>3</v>
      </c>
      <c r="G95" s="103">
        <f>IF(AND(B95="○"),AQ96,"-")</f>
        <v>3</v>
      </c>
      <c r="H95" s="115"/>
      <c r="I95" s="131" t="s">
        <v>37</v>
      </c>
      <c r="J95" s="150"/>
      <c r="K95" s="176" t="s">
        <v>32</v>
      </c>
      <c r="L95" s="188"/>
      <c r="M95" s="188"/>
      <c r="N95" s="188"/>
      <c r="O95" s="188"/>
      <c r="P95" s="188"/>
      <c r="Q95" s="221"/>
      <c r="R95" s="224" t="s">
        <v>184</v>
      </c>
      <c r="S95" s="231" t="s">
        <v>14</v>
      </c>
      <c r="T95" s="49"/>
      <c r="V95" s="241">
        <f>IF(AND(K95&lt;&gt;""),1,0)</f>
        <v>1</v>
      </c>
      <c r="W95" s="242"/>
      <c r="X95" s="241">
        <f>IF(S95="",0,1)</f>
        <v>1</v>
      </c>
      <c r="Y95" s="250">
        <f>SUM(V95:X96)</f>
        <v>3</v>
      </c>
      <c r="Z95" s="253" t="s">
        <v>51</v>
      </c>
      <c r="AB95" s="266" t="s">
        <v>14</v>
      </c>
      <c r="AC95" s="278" t="s">
        <v>454</v>
      </c>
      <c r="AD95" s="278" t="s">
        <v>279</v>
      </c>
      <c r="AE95" s="278" t="s">
        <v>455</v>
      </c>
      <c r="AF95" s="278" t="s">
        <v>141</v>
      </c>
      <c r="AG95" s="278" t="s">
        <v>456</v>
      </c>
      <c r="AH95" s="301" t="s">
        <v>60</v>
      </c>
      <c r="AQ95" s="310" t="s">
        <v>27</v>
      </c>
    </row>
    <row r="96" spans="1:43" ht="45" customHeight="1">
      <c r="A96" s="49"/>
      <c r="B96" s="54"/>
      <c r="C96" s="62"/>
      <c r="D96" s="73"/>
      <c r="E96" s="88"/>
      <c r="F96" s="95"/>
      <c r="G96" s="105"/>
      <c r="H96" s="117"/>
      <c r="I96" s="64" t="s">
        <v>136</v>
      </c>
      <c r="J96" s="64"/>
      <c r="K96" s="164">
        <v>89</v>
      </c>
      <c r="L96" s="181"/>
      <c r="M96" s="181"/>
      <c r="N96" s="181"/>
      <c r="O96" s="181"/>
      <c r="P96" s="181"/>
      <c r="Q96" s="191" t="s">
        <v>9</v>
      </c>
      <c r="R96" s="226"/>
      <c r="S96" s="231"/>
      <c r="T96" s="49"/>
      <c r="V96" s="241">
        <f>IF(AND(K96&lt;&gt;""),1,0)</f>
        <v>1</v>
      </c>
      <c r="W96" s="244"/>
      <c r="Z96" s="254"/>
      <c r="AB96" s="259">
        <f>IF($S$95=AB95,3,0)</f>
        <v>3</v>
      </c>
      <c r="AC96" s="270">
        <f>IF($S$95=AC95,2.5,0)</f>
        <v>0</v>
      </c>
      <c r="AD96" s="270">
        <f>IF($S$95=AD95,2,0)</f>
        <v>0</v>
      </c>
      <c r="AE96" s="270">
        <f>IF($S$95=AE95,1.5,0)</f>
        <v>0</v>
      </c>
      <c r="AF96" s="270">
        <f>IF($S$95=AF95,1,0)</f>
        <v>0</v>
      </c>
      <c r="AG96" s="270">
        <f>IF($S$95=AG95,0.5,0)</f>
        <v>0</v>
      </c>
      <c r="AH96" s="274">
        <f>IF($S$95=AH95,0,0)</f>
        <v>0</v>
      </c>
      <c r="AQ96" s="311">
        <f>IF(Y95=3,SUM(AB96:AP96),0)</f>
        <v>3</v>
      </c>
    </row>
    <row r="97" spans="1:43" ht="45" customHeight="1">
      <c r="A97" s="49"/>
      <c r="B97" s="54" t="s">
        <v>175</v>
      </c>
      <c r="C97" s="62"/>
      <c r="D97" s="73"/>
      <c r="E97" s="87" t="s">
        <v>561</v>
      </c>
      <c r="F97" s="95">
        <f>IF(AND(B97="○"),1,"-")</f>
        <v>1</v>
      </c>
      <c r="G97" s="103">
        <f>IF(AND(B97="○"),AQ98,"-")</f>
        <v>1</v>
      </c>
      <c r="H97" s="115"/>
      <c r="I97" s="141" t="s">
        <v>363</v>
      </c>
      <c r="J97" s="141"/>
      <c r="K97" s="177" t="s">
        <v>269</v>
      </c>
      <c r="L97" s="177"/>
      <c r="M97" s="177" t="s">
        <v>275</v>
      </c>
      <c r="N97" s="177"/>
      <c r="O97" s="177" t="s">
        <v>274</v>
      </c>
      <c r="P97" s="177"/>
      <c r="Q97" s="177"/>
      <c r="R97" s="227" t="s">
        <v>184</v>
      </c>
      <c r="S97" s="231" t="s">
        <v>142</v>
      </c>
      <c r="T97" s="49"/>
      <c r="V97" s="242"/>
      <c r="W97" s="242"/>
      <c r="X97" s="241">
        <f>IF(S97="",0,1)</f>
        <v>1</v>
      </c>
      <c r="Y97" s="250">
        <f>SUM(V97:X98)</f>
        <v>4</v>
      </c>
      <c r="Z97" s="253" t="s">
        <v>182</v>
      </c>
      <c r="AA97" s="255"/>
      <c r="AB97" s="264" t="s">
        <v>142</v>
      </c>
      <c r="AC97" s="276" t="s">
        <v>143</v>
      </c>
      <c r="AD97" s="287" t="s">
        <v>131</v>
      </c>
      <c r="AE97" s="294"/>
      <c r="AF97" s="294"/>
      <c r="AG97" s="294"/>
      <c r="AQ97" s="310" t="s">
        <v>27</v>
      </c>
    </row>
    <row r="98" spans="1:43" ht="45" customHeight="1">
      <c r="A98" s="49"/>
      <c r="B98" s="54"/>
      <c r="C98" s="62"/>
      <c r="D98" s="73"/>
      <c r="E98" s="88"/>
      <c r="F98" s="95"/>
      <c r="G98" s="105"/>
      <c r="H98" s="117"/>
      <c r="I98" s="142" t="s">
        <v>539</v>
      </c>
      <c r="J98" s="142"/>
      <c r="K98" s="178">
        <v>50</v>
      </c>
      <c r="L98" s="178"/>
      <c r="M98" s="178">
        <v>50</v>
      </c>
      <c r="N98" s="178"/>
      <c r="O98" s="205">
        <f>M98/K98</f>
        <v>1</v>
      </c>
      <c r="P98" s="205"/>
      <c r="Q98" s="205"/>
      <c r="R98" s="227"/>
      <c r="S98" s="231"/>
      <c r="T98" s="49"/>
      <c r="V98" s="241">
        <f>IF(I98="",0,1)</f>
        <v>1</v>
      </c>
      <c r="W98" s="241">
        <f>IF(K98="",0,1)</f>
        <v>1</v>
      </c>
      <c r="X98" s="241">
        <f>IF(M98="",0,1)</f>
        <v>1</v>
      </c>
      <c r="Z98" s="254"/>
      <c r="AA98" s="255"/>
      <c r="AB98" s="267">
        <f>IF($S$97=AB97,1,0)</f>
        <v>1</v>
      </c>
      <c r="AC98" s="279">
        <f>IF($S$97=AC97,0.5,0)</f>
        <v>0</v>
      </c>
      <c r="AD98" s="289">
        <f>IF($S$97=AD97,0,0)</f>
        <v>0</v>
      </c>
      <c r="AE98" s="294"/>
      <c r="AF98" s="294"/>
      <c r="AG98" s="294"/>
      <c r="AQ98" s="311">
        <f>IF(Y97=4,SUM(AB98:AP98),0)</f>
        <v>1</v>
      </c>
    </row>
    <row r="99" spans="1:43" ht="45" customHeight="1">
      <c r="A99" s="49"/>
      <c r="B99" s="54" t="s">
        <v>175</v>
      </c>
      <c r="C99" s="62"/>
      <c r="D99" s="73"/>
      <c r="E99" s="87" t="s">
        <v>147</v>
      </c>
      <c r="F99" s="95">
        <f>IF(AND(B99="○"),2,"-")</f>
        <v>2</v>
      </c>
      <c r="G99" s="103">
        <f>IF(AND(B99="○"),AQ100,"-")</f>
        <v>2</v>
      </c>
      <c r="H99" s="115"/>
      <c r="I99" s="71" t="s">
        <v>99</v>
      </c>
      <c r="J99" s="84"/>
      <c r="K99" s="84"/>
      <c r="L99" s="84"/>
      <c r="M99" s="84"/>
      <c r="N99" s="84"/>
      <c r="O99" s="84"/>
      <c r="P99" s="84"/>
      <c r="Q99" s="82"/>
      <c r="R99" s="227" t="s">
        <v>270</v>
      </c>
      <c r="S99" s="231" t="s">
        <v>208</v>
      </c>
      <c r="T99" s="49"/>
      <c r="V99" s="242"/>
      <c r="W99" s="242"/>
      <c r="X99" s="241">
        <f>IF(S99="",0,1)</f>
        <v>1</v>
      </c>
      <c r="Y99" s="250">
        <f>SUM(V99:X100)</f>
        <v>1</v>
      </c>
      <c r="Z99" s="253" t="s">
        <v>216</v>
      </c>
      <c r="AA99" s="255"/>
      <c r="AB99" s="266" t="s">
        <v>208</v>
      </c>
      <c r="AC99" s="278" t="s">
        <v>209</v>
      </c>
      <c r="AD99" s="278" t="s">
        <v>210</v>
      </c>
      <c r="AE99" s="278" t="s">
        <v>211</v>
      </c>
      <c r="AF99" s="278" t="s">
        <v>213</v>
      </c>
      <c r="AG99" s="278" t="s">
        <v>214</v>
      </c>
      <c r="AH99" s="278" t="s">
        <v>215</v>
      </c>
      <c r="AI99" s="278" t="s">
        <v>108</v>
      </c>
      <c r="AJ99" s="278" t="s">
        <v>115</v>
      </c>
      <c r="AK99" s="278" t="s">
        <v>217</v>
      </c>
      <c r="AL99" s="278" t="s">
        <v>219</v>
      </c>
      <c r="AM99" s="278" t="s">
        <v>221</v>
      </c>
      <c r="AN99" s="278" t="s">
        <v>223</v>
      </c>
      <c r="AO99" s="278" t="s">
        <v>533</v>
      </c>
      <c r="AP99" s="301" t="s">
        <v>224</v>
      </c>
      <c r="AQ99" s="310" t="s">
        <v>27</v>
      </c>
    </row>
    <row r="100" spans="1:43" ht="45" customHeight="1">
      <c r="A100" s="49"/>
      <c r="B100" s="54"/>
      <c r="C100" s="62"/>
      <c r="D100" s="74"/>
      <c r="E100" s="88"/>
      <c r="F100" s="95"/>
      <c r="G100" s="105"/>
      <c r="H100" s="117"/>
      <c r="I100" s="72"/>
      <c r="J100" s="152"/>
      <c r="K100" s="152"/>
      <c r="L100" s="152"/>
      <c r="M100" s="152"/>
      <c r="N100" s="152"/>
      <c r="O100" s="152"/>
      <c r="P100" s="152"/>
      <c r="Q100" s="83"/>
      <c r="R100" s="227" t="s">
        <v>65</v>
      </c>
      <c r="S100" s="231"/>
      <c r="T100" s="49"/>
      <c r="V100" s="242"/>
      <c r="W100" s="242"/>
      <c r="Z100" s="254"/>
      <c r="AA100" s="255"/>
      <c r="AB100" s="259">
        <f>IF($S$99=AB99,2,0)</f>
        <v>2</v>
      </c>
      <c r="AC100" s="270">
        <f>IF($S$99=AC99,1,0)</f>
        <v>0</v>
      </c>
      <c r="AD100" s="270">
        <f>IF($S$99=AD99,2,0)</f>
        <v>0</v>
      </c>
      <c r="AE100" s="270">
        <f>IF($S$99=AE99,2,0)</f>
        <v>0</v>
      </c>
      <c r="AF100" s="270">
        <f>IF($S$99=AF99,2,0)</f>
        <v>0</v>
      </c>
      <c r="AG100" s="270">
        <f>IF($S$99=AG99,2,0)</f>
        <v>0</v>
      </c>
      <c r="AH100" s="270">
        <f>IF($S$99=AH99,2,0)</f>
        <v>0</v>
      </c>
      <c r="AI100" s="270">
        <f>IF($S$99=AI99,1,0)</f>
        <v>0</v>
      </c>
      <c r="AJ100" s="270">
        <f>IF($S$99=AJ99,2,0)</f>
        <v>0</v>
      </c>
      <c r="AK100" s="270">
        <f>IF($S$99=AK99,2,0)</f>
        <v>0</v>
      </c>
      <c r="AL100" s="270">
        <f>IF($S$99=AL99,2,0)</f>
        <v>0</v>
      </c>
      <c r="AM100" s="270">
        <f>IF($S$99=AM99,2,0)</f>
        <v>0</v>
      </c>
      <c r="AN100" s="270">
        <f>IF($S$99=AN99,1,0)</f>
        <v>0</v>
      </c>
      <c r="AO100" s="270">
        <f>IF($S$99=AO99,2,0)</f>
        <v>0</v>
      </c>
      <c r="AP100" s="274">
        <f>IF($S$99=AP99,0,0)</f>
        <v>0</v>
      </c>
      <c r="AQ100" s="311">
        <f>IF(Y99=1,SUM(AB100:AP100),0)</f>
        <v>2</v>
      </c>
    </row>
    <row r="101" spans="1:43" ht="45" customHeight="1">
      <c r="A101" s="49"/>
      <c r="B101" s="54" t="s">
        <v>175</v>
      </c>
      <c r="C101" s="62"/>
      <c r="D101" s="64" t="s">
        <v>125</v>
      </c>
      <c r="E101" s="64"/>
      <c r="F101" s="95">
        <f>IF(AND(B101="○"),1,"-")</f>
        <v>1</v>
      </c>
      <c r="G101" s="103">
        <f>IF(AND(B101="○"),AQ102,"-")</f>
        <v>0.5</v>
      </c>
      <c r="H101" s="115"/>
      <c r="I101" s="131" t="s">
        <v>351</v>
      </c>
      <c r="J101" s="150"/>
      <c r="K101" s="131" t="s">
        <v>280</v>
      </c>
      <c r="L101" s="189"/>
      <c r="M101" s="189"/>
      <c r="N101" s="189"/>
      <c r="O101" s="189"/>
      <c r="P101" s="189"/>
      <c r="Q101" s="150"/>
      <c r="R101" s="227" t="s">
        <v>270</v>
      </c>
      <c r="S101" s="231" t="s">
        <v>204</v>
      </c>
      <c r="T101" s="49"/>
      <c r="V101" s="241">
        <f>IF(I102="",0,1)</f>
        <v>1</v>
      </c>
      <c r="W101" s="241">
        <f>IF(K102="",0,1)</f>
        <v>1</v>
      </c>
      <c r="X101" s="241">
        <f>IF(S101="",0,1)</f>
        <v>1</v>
      </c>
      <c r="Y101" s="250">
        <f>SUM(V101:X102)</f>
        <v>3</v>
      </c>
      <c r="Z101" s="253" t="s">
        <v>51</v>
      </c>
      <c r="AA101" s="255"/>
      <c r="AB101" s="268" t="s">
        <v>207</v>
      </c>
      <c r="AC101" s="280" t="s">
        <v>204</v>
      </c>
      <c r="AD101" s="290" t="s">
        <v>110</v>
      </c>
      <c r="AE101" s="294"/>
      <c r="AF101" s="294"/>
      <c r="AG101" s="294"/>
      <c r="AQ101" s="310" t="s">
        <v>27</v>
      </c>
    </row>
    <row r="102" spans="1:43" ht="45" customHeight="1">
      <c r="A102" s="49"/>
      <c r="B102" s="54"/>
      <c r="C102" s="63"/>
      <c r="D102" s="64"/>
      <c r="E102" s="64"/>
      <c r="F102" s="95"/>
      <c r="G102" s="105"/>
      <c r="H102" s="117"/>
      <c r="I102" s="143" t="s">
        <v>526</v>
      </c>
      <c r="J102" s="159"/>
      <c r="K102" s="179" t="s">
        <v>603</v>
      </c>
      <c r="L102" s="180"/>
      <c r="M102" s="180"/>
      <c r="N102" s="180"/>
      <c r="O102" s="180"/>
      <c r="P102" s="180"/>
      <c r="Q102" s="190"/>
      <c r="R102" s="227" t="s">
        <v>65</v>
      </c>
      <c r="S102" s="231"/>
      <c r="T102" s="49"/>
      <c r="V102" s="242"/>
      <c r="W102" s="242"/>
      <c r="Z102" s="254"/>
      <c r="AA102" s="255"/>
      <c r="AB102" s="259">
        <f>IF($S$101=AB101,1,0)</f>
        <v>0</v>
      </c>
      <c r="AC102" s="270">
        <f>IF($S$101=AC101,0.5,0)</f>
        <v>0.5</v>
      </c>
      <c r="AD102" s="274">
        <f>IF($S$101=AD101,0,0)</f>
        <v>0</v>
      </c>
      <c r="AE102" s="294"/>
      <c r="AF102" s="294"/>
      <c r="AG102" s="294"/>
      <c r="AQ102" s="311">
        <f>IF(Y101=3,SUM(AB102:AO102),0)</f>
        <v>0.5</v>
      </c>
    </row>
  </sheetData>
  <sheetProtection sheet="1" objects="1" scenarios="1"/>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13:J13"/>
    <mergeCell ref="K13:Q13"/>
    <mergeCell ref="I14:J14"/>
    <mergeCell ref="K14:Q14"/>
    <mergeCell ref="I15:J15"/>
    <mergeCell ref="K15:Q15"/>
    <mergeCell ref="I16:J16"/>
    <mergeCell ref="K16:P16"/>
    <mergeCell ref="I17:J17"/>
    <mergeCell ref="K17:Q17"/>
    <mergeCell ref="I18:J18"/>
    <mergeCell ref="K18:Q18"/>
    <mergeCell ref="I19:J19"/>
    <mergeCell ref="K19:Q19"/>
    <mergeCell ref="I20:J20"/>
    <mergeCell ref="K20:Q20"/>
    <mergeCell ref="I27:J27"/>
    <mergeCell ref="K27:Q27"/>
    <mergeCell ref="I28:J28"/>
    <mergeCell ref="K28:Q28"/>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I49:Q49"/>
    <mergeCell ref="I50:J50"/>
    <mergeCell ref="K50:Q50"/>
    <mergeCell ref="I51:J51"/>
    <mergeCell ref="K51:Q51"/>
    <mergeCell ref="I52:J52"/>
    <mergeCell ref="K52:Q52"/>
    <mergeCell ref="I53:J53"/>
    <mergeCell ref="K53:Q53"/>
    <mergeCell ref="I54:J54"/>
    <mergeCell ref="K54:Q54"/>
    <mergeCell ref="I55:J55"/>
    <mergeCell ref="K55:Q55"/>
    <mergeCell ref="K56:Q56"/>
    <mergeCell ref="K57:Q57"/>
    <mergeCell ref="K58:Q58"/>
    <mergeCell ref="K59:Q59"/>
    <mergeCell ref="K60:Q60"/>
    <mergeCell ref="I63:Q63"/>
    <mergeCell ref="I64:Q64"/>
    <mergeCell ref="I65:Q65"/>
    <mergeCell ref="K66:M66"/>
    <mergeCell ref="N66:Q66"/>
    <mergeCell ref="K67:M67"/>
    <mergeCell ref="N67:Q67"/>
    <mergeCell ref="K68:M68"/>
    <mergeCell ref="N68:Q68"/>
    <mergeCell ref="I69:M69"/>
    <mergeCell ref="N69:Q69"/>
    <mergeCell ref="K70:M70"/>
    <mergeCell ref="N70:Q70"/>
    <mergeCell ref="K71:M71"/>
    <mergeCell ref="N71:Q71"/>
    <mergeCell ref="I72:M72"/>
    <mergeCell ref="N72:Q72"/>
    <mergeCell ref="I73:Q73"/>
    <mergeCell ref="J74:Q74"/>
    <mergeCell ref="J75:Q75"/>
    <mergeCell ref="I82:J82"/>
    <mergeCell ref="K82:Q82"/>
    <mergeCell ref="I83:J83"/>
    <mergeCell ref="K83:M83"/>
    <mergeCell ref="O83:Q83"/>
    <mergeCell ref="I84:J84"/>
    <mergeCell ref="K84:Q84"/>
    <mergeCell ref="I85:J85"/>
    <mergeCell ref="K85:Q85"/>
    <mergeCell ref="I86:J86"/>
    <mergeCell ref="K86:Q86"/>
    <mergeCell ref="K87:M87"/>
    <mergeCell ref="O87:Q87"/>
    <mergeCell ref="K88:M88"/>
    <mergeCell ref="O88:Q88"/>
    <mergeCell ref="D89:J89"/>
    <mergeCell ref="K89:Q89"/>
    <mergeCell ref="E90:J90"/>
    <mergeCell ref="K90:Q90"/>
    <mergeCell ref="I91:J91"/>
    <mergeCell ref="K91:Q91"/>
    <mergeCell ref="I92:J92"/>
    <mergeCell ref="K92:Q92"/>
    <mergeCell ref="I93:J93"/>
    <mergeCell ref="K93:M93"/>
    <mergeCell ref="O93:Q93"/>
    <mergeCell ref="I94:J94"/>
    <mergeCell ref="K94:Q94"/>
    <mergeCell ref="I95:J95"/>
    <mergeCell ref="K95:Q95"/>
    <mergeCell ref="I96:J96"/>
    <mergeCell ref="K96:P96"/>
    <mergeCell ref="I97:J97"/>
    <mergeCell ref="K97:L97"/>
    <mergeCell ref="M97:N97"/>
    <mergeCell ref="O97:Q97"/>
    <mergeCell ref="I98:J98"/>
    <mergeCell ref="K98:L98"/>
    <mergeCell ref="M98:N98"/>
    <mergeCell ref="O98:Q98"/>
    <mergeCell ref="I101:J101"/>
    <mergeCell ref="K101:Q101"/>
    <mergeCell ref="I102:J102"/>
    <mergeCell ref="K102:Q102"/>
    <mergeCell ref="F7:S8"/>
    <mergeCell ref="B10:B14"/>
    <mergeCell ref="D10:E14"/>
    <mergeCell ref="F10:F14"/>
    <mergeCell ref="G10:H14"/>
    <mergeCell ref="R10:R14"/>
    <mergeCell ref="S10:S14"/>
    <mergeCell ref="B15:B16"/>
    <mergeCell ref="D15:E16"/>
    <mergeCell ref="F15:F16"/>
    <mergeCell ref="G15:H16"/>
    <mergeCell ref="S15:S16"/>
    <mergeCell ref="B17:B18"/>
    <mergeCell ref="D17:E18"/>
    <mergeCell ref="F17:F18"/>
    <mergeCell ref="G17:H18"/>
    <mergeCell ref="S17:S18"/>
    <mergeCell ref="B19:B20"/>
    <mergeCell ref="D19:E20"/>
    <mergeCell ref="F19:F20"/>
    <mergeCell ref="G19:H20"/>
    <mergeCell ref="S19:S20"/>
    <mergeCell ref="B21:B22"/>
    <mergeCell ref="D21:E22"/>
    <mergeCell ref="F21:F22"/>
    <mergeCell ref="G21:H22"/>
    <mergeCell ref="I21:Q22"/>
    <mergeCell ref="S21:S22"/>
    <mergeCell ref="B23:B24"/>
    <mergeCell ref="D23:E24"/>
    <mergeCell ref="F23:F24"/>
    <mergeCell ref="G23:H24"/>
    <mergeCell ref="I23:Q24"/>
    <mergeCell ref="S23:S24"/>
    <mergeCell ref="B25:B26"/>
    <mergeCell ref="D25:E26"/>
    <mergeCell ref="F25:F26"/>
    <mergeCell ref="G25:H26"/>
    <mergeCell ref="I25:Q26"/>
    <mergeCell ref="S25:S26"/>
    <mergeCell ref="B27:B28"/>
    <mergeCell ref="D27:E28"/>
    <mergeCell ref="F27:F28"/>
    <mergeCell ref="G27:H28"/>
    <mergeCell ref="S27:S28"/>
    <mergeCell ref="E54:E55"/>
    <mergeCell ref="H54:H55"/>
    <mergeCell ref="S54:S55"/>
    <mergeCell ref="E56:E58"/>
    <mergeCell ref="H56:H58"/>
    <mergeCell ref="S56:S58"/>
    <mergeCell ref="E59:E60"/>
    <mergeCell ref="H59:H60"/>
    <mergeCell ref="I59:J60"/>
    <mergeCell ref="S59:S60"/>
    <mergeCell ref="E61:E62"/>
    <mergeCell ref="H61:H62"/>
    <mergeCell ref="I61:Q62"/>
    <mergeCell ref="S61:S62"/>
    <mergeCell ref="D63:E65"/>
    <mergeCell ref="F63:F65"/>
    <mergeCell ref="G63:G65"/>
    <mergeCell ref="AP63:AP65"/>
    <mergeCell ref="H66:H69"/>
    <mergeCell ref="H70:H72"/>
    <mergeCell ref="B74:B75"/>
    <mergeCell ref="D74:E75"/>
    <mergeCell ref="F74:F75"/>
    <mergeCell ref="G74:H75"/>
    <mergeCell ref="S74:S75"/>
    <mergeCell ref="B76:B77"/>
    <mergeCell ref="D76:E77"/>
    <mergeCell ref="F76:F77"/>
    <mergeCell ref="G76:H77"/>
    <mergeCell ref="I76:Q77"/>
    <mergeCell ref="S76:S77"/>
    <mergeCell ref="B78:B79"/>
    <mergeCell ref="D78:E79"/>
    <mergeCell ref="F78:F79"/>
    <mergeCell ref="G78:H79"/>
    <mergeCell ref="I78:Q79"/>
    <mergeCell ref="S78:S79"/>
    <mergeCell ref="B80:B81"/>
    <mergeCell ref="D80:E81"/>
    <mergeCell ref="F80:F81"/>
    <mergeCell ref="G80:H81"/>
    <mergeCell ref="I80:Q81"/>
    <mergeCell ref="S80:S81"/>
    <mergeCell ref="B82:B84"/>
    <mergeCell ref="D82:E84"/>
    <mergeCell ref="F82:F84"/>
    <mergeCell ref="G82:H84"/>
    <mergeCell ref="R82:R84"/>
    <mergeCell ref="S82:S84"/>
    <mergeCell ref="B85:B86"/>
    <mergeCell ref="D85:E86"/>
    <mergeCell ref="F85:F86"/>
    <mergeCell ref="G85:H86"/>
    <mergeCell ref="S85:S86"/>
    <mergeCell ref="B87:B88"/>
    <mergeCell ref="D87:E88"/>
    <mergeCell ref="F87:F88"/>
    <mergeCell ref="G87:H88"/>
    <mergeCell ref="R87:R88"/>
    <mergeCell ref="S87:S88"/>
    <mergeCell ref="B89:B94"/>
    <mergeCell ref="R89:R94"/>
    <mergeCell ref="S89:S94"/>
    <mergeCell ref="E91:E94"/>
    <mergeCell ref="F91:F94"/>
    <mergeCell ref="G91:H94"/>
    <mergeCell ref="B95:B96"/>
    <mergeCell ref="E95:E96"/>
    <mergeCell ref="F95:F96"/>
    <mergeCell ref="G95:H96"/>
    <mergeCell ref="R95:R96"/>
    <mergeCell ref="S95:S96"/>
    <mergeCell ref="B97:B98"/>
    <mergeCell ref="E97:E98"/>
    <mergeCell ref="F97:F98"/>
    <mergeCell ref="G97:H98"/>
    <mergeCell ref="R97:R98"/>
    <mergeCell ref="S97:S98"/>
    <mergeCell ref="B99:B100"/>
    <mergeCell ref="E99:E100"/>
    <mergeCell ref="F99:F100"/>
    <mergeCell ref="G99:H100"/>
    <mergeCell ref="I99:Q100"/>
    <mergeCell ref="S99:S100"/>
    <mergeCell ref="B101:B102"/>
    <mergeCell ref="D101:E102"/>
    <mergeCell ref="F101:F102"/>
    <mergeCell ref="G101:H102"/>
    <mergeCell ref="S101:S102"/>
    <mergeCell ref="C10:C53"/>
    <mergeCell ref="B29:B53"/>
    <mergeCell ref="D29:E53"/>
    <mergeCell ref="F29:F53"/>
    <mergeCell ref="G29:H53"/>
    <mergeCell ref="R29:R53"/>
    <mergeCell ref="S29:S53"/>
    <mergeCell ref="B54:B62"/>
    <mergeCell ref="C54:C86"/>
    <mergeCell ref="D54:D62"/>
    <mergeCell ref="F54:F62"/>
    <mergeCell ref="G54:G62"/>
    <mergeCell ref="B66:B73"/>
    <mergeCell ref="D66:E73"/>
    <mergeCell ref="F66:F73"/>
    <mergeCell ref="G66:G73"/>
    <mergeCell ref="R66:R72"/>
    <mergeCell ref="S66:S72"/>
    <mergeCell ref="C87:C102"/>
    <mergeCell ref="D90:D100"/>
  </mergeCells>
  <phoneticPr fontId="3"/>
  <conditionalFormatting sqref="D66 F66 I66:S66 N67:Q68 I69:Q70 D70 I71 N71:Q71 I72:Q72">
    <cfRule type="expression" dxfId="87" priority="33">
      <formula>$B$66="-"</formula>
    </cfRule>
  </conditionalFormatting>
  <conditionalFormatting sqref="D63:G65">
    <cfRule type="expression" dxfId="86" priority="19">
      <formula>AND($B$63="-",$B$64="-",$B$65="-")</formula>
    </cfRule>
  </conditionalFormatting>
  <conditionalFormatting sqref="D54:J55 R54:S55 D56:S62">
    <cfRule type="expression" dxfId="85" priority="34">
      <formula>$B$54="-"</formula>
    </cfRule>
  </conditionalFormatting>
  <conditionalFormatting sqref="D89:Q89 E90:Q90 D90:D100">
    <cfRule type="expression" dxfId="84" priority="20">
      <formula>AND($B$89="-",$B$95="-",$B$97="-",$B$99="-")</formula>
    </cfRule>
  </conditionalFormatting>
  <conditionalFormatting sqref="D10:S14">
    <cfRule type="expression" dxfId="83" priority="14">
      <formula>$B$10="-"</formula>
    </cfRule>
  </conditionalFormatting>
  <conditionalFormatting sqref="D15:S16">
    <cfRule type="expression" dxfId="82" priority="42">
      <formula>$B$15="-"</formula>
    </cfRule>
  </conditionalFormatting>
  <conditionalFormatting sqref="D17:S18">
    <cfRule type="expression" dxfId="81" priority="41">
      <formula>$B$17="-"</formula>
    </cfRule>
  </conditionalFormatting>
  <conditionalFormatting sqref="D19:S20">
    <cfRule type="expression" dxfId="80" priority="40">
      <formula>$B$19="-"</formula>
    </cfRule>
  </conditionalFormatting>
  <conditionalFormatting sqref="D21:S22">
    <cfRule type="expression" dxfId="79" priority="39">
      <formula>$B$21="-"</formula>
    </cfRule>
  </conditionalFormatting>
  <conditionalFormatting sqref="D23:S24">
    <cfRule type="expression" dxfId="78" priority="38">
      <formula>$B$23="-"</formula>
    </cfRule>
  </conditionalFormatting>
  <conditionalFormatting sqref="D25:S26">
    <cfRule type="expression" dxfId="77" priority="37">
      <formula>$B$25="-"</formula>
    </cfRule>
  </conditionalFormatting>
  <conditionalFormatting sqref="D27:S28">
    <cfRule type="expression" dxfId="76" priority="36">
      <formula>$B$27="-"</formula>
    </cfRule>
  </conditionalFormatting>
  <conditionalFormatting sqref="D29:S29 D30:J33 R30:S33 D34:S34 D35:J38 R35:S38 D39:S39 D40:J43 R40:S43 D44:S44 D45:J48 R45:S48 D49:S49 D50:J53 R50:S53">
    <cfRule type="expression" dxfId="75" priority="35">
      <formula>$B$29="-"</formula>
    </cfRule>
  </conditionalFormatting>
  <conditionalFormatting sqref="D74:S75">
    <cfRule type="expression" dxfId="74" priority="32">
      <formula>$B$74="-"</formula>
    </cfRule>
  </conditionalFormatting>
  <conditionalFormatting sqref="D76:S77">
    <cfRule type="expression" dxfId="73" priority="31">
      <formula>$B$76="-"</formula>
    </cfRule>
  </conditionalFormatting>
  <conditionalFormatting sqref="D78:S79">
    <cfRule type="expression" dxfId="72" priority="30">
      <formula>$B$78="-"</formula>
    </cfRule>
  </conditionalFormatting>
  <conditionalFormatting sqref="D80:S81">
    <cfRule type="expression" dxfId="71" priority="29">
      <formula>$B$80="-"</formula>
    </cfRule>
  </conditionalFormatting>
  <conditionalFormatting sqref="D82:S83 D84:J84 R84:S84">
    <cfRule type="expression" dxfId="70" priority="28">
      <formula>$B$82="-"</formula>
    </cfRule>
  </conditionalFormatting>
  <conditionalFormatting sqref="D85:S86">
    <cfRule type="expression" dxfId="69" priority="27">
      <formula>$B$85="-"</formula>
    </cfRule>
  </conditionalFormatting>
  <conditionalFormatting sqref="D87:S87 D88:H88 R88:S88">
    <cfRule type="expression" dxfId="68" priority="26">
      <formula>$B$87="-"</formula>
    </cfRule>
  </conditionalFormatting>
  <conditionalFormatting sqref="D101:S101 D102:H102 R102:S102">
    <cfRule type="expression" dxfId="67" priority="21">
      <formula>$B$101="-"</formula>
    </cfRule>
  </conditionalFormatting>
  <conditionalFormatting sqref="E95:S96">
    <cfRule type="expression" dxfId="66" priority="24">
      <formula>$B$95="-"</formula>
    </cfRule>
  </conditionalFormatting>
  <conditionalFormatting sqref="E97:S97 E98:H98 O98:S98">
    <cfRule type="expression" dxfId="65" priority="23">
      <formula>$B$97="-"</formula>
    </cfRule>
  </conditionalFormatting>
  <conditionalFormatting sqref="E99:S100">
    <cfRule type="expression" dxfId="64" priority="22">
      <formula>$B$99="-"</formula>
    </cfRule>
  </conditionalFormatting>
  <conditionalFormatting sqref="H63:S63">
    <cfRule type="expression" dxfId="63" priority="45">
      <formula>$B$63="-"</formula>
    </cfRule>
  </conditionalFormatting>
  <conditionalFormatting sqref="H64:S64">
    <cfRule type="expression" dxfId="62" priority="44">
      <formula>$B$64="-"</formula>
    </cfRule>
  </conditionalFormatting>
  <conditionalFormatting sqref="H65:S65">
    <cfRule type="expression" dxfId="61" priority="43">
      <formula>$B$65="-"</formula>
    </cfRule>
  </conditionalFormatting>
  <conditionalFormatting sqref="I67:J68">
    <cfRule type="expression" dxfId="60" priority="9">
      <formula>$B$66="-"</formula>
    </cfRule>
  </conditionalFormatting>
  <conditionalFormatting sqref="I98:N98">
    <cfRule type="expression" dxfId="59" priority="5">
      <formula>$B$97="-"</formula>
    </cfRule>
  </conditionalFormatting>
  <conditionalFormatting sqref="I102:Q102">
    <cfRule type="expression" dxfId="58" priority="4">
      <formula>$B$101="-"</formula>
    </cfRule>
  </conditionalFormatting>
  <conditionalFormatting sqref="I73:S73">
    <cfRule type="expression" dxfId="57" priority="17">
      <formula>$B$66="-"</formula>
    </cfRule>
  </conditionalFormatting>
  <conditionalFormatting sqref="J71">
    <cfRule type="expression" dxfId="56" priority="7">
      <formula>$B$66="-"</formula>
    </cfRule>
  </conditionalFormatting>
  <conditionalFormatting sqref="K67:M68">
    <cfRule type="expression" dxfId="55" priority="15">
      <formula>$B$66="-"</formula>
    </cfRule>
  </conditionalFormatting>
  <conditionalFormatting sqref="K71:M71">
    <cfRule type="expression" dxfId="54" priority="8">
      <formula>$B$66="-"</formula>
    </cfRule>
  </conditionalFormatting>
  <conditionalFormatting sqref="K30:Q33">
    <cfRule type="expression" dxfId="53" priority="16">
      <formula>$B$32="-"</formula>
    </cfRule>
  </conditionalFormatting>
  <conditionalFormatting sqref="K35:Q38">
    <cfRule type="expression" dxfId="52" priority="13">
      <formula>$B$32="-"</formula>
    </cfRule>
  </conditionalFormatting>
  <conditionalFormatting sqref="K40:Q43">
    <cfRule type="expression" dxfId="51" priority="12">
      <formula>$B$32="-"</formula>
    </cfRule>
  </conditionalFormatting>
  <conditionalFormatting sqref="K45:Q48">
    <cfRule type="expression" dxfId="50" priority="11">
      <formula>$B$32="-"</formula>
    </cfRule>
  </conditionalFormatting>
  <conditionalFormatting sqref="K50:Q53">
    <cfRule type="expression" dxfId="49" priority="10">
      <formula>$B$32="-"</formula>
    </cfRule>
  </conditionalFormatting>
  <conditionalFormatting sqref="K54:Q55">
    <cfRule type="expression" dxfId="48" priority="3">
      <formula>$B$54="-"</formula>
    </cfRule>
  </conditionalFormatting>
  <conditionalFormatting sqref="K84:Q84">
    <cfRule type="expression" dxfId="47" priority="6">
      <formula>$B$82="-"</formula>
    </cfRule>
  </conditionalFormatting>
  <conditionalFormatting sqref="K86:Q86">
    <cfRule type="expression" dxfId="46" priority="18">
      <formula>$I$86="措置無し"</formula>
    </cfRule>
  </conditionalFormatting>
  <conditionalFormatting sqref="R89:S94 E91:Q91 E92:J92 E93:Q94">
    <cfRule type="expression" dxfId="45" priority="25">
      <formula>$B$89="-"</formula>
    </cfRule>
  </conditionalFormatting>
  <conditionalFormatting sqref="I88:Q88">
    <cfRule type="expression" dxfId="44" priority="2">
      <formula>$B$87="-"</formula>
    </cfRule>
  </conditionalFormatting>
  <conditionalFormatting sqref="K92:Q92">
    <cfRule type="expression" dxfId="43" priority="1">
      <formula>$B$89="-"</formula>
    </cfRule>
  </conditionalFormatting>
  <printOptions horizontalCentered="1"/>
  <pageMargins left="0.70866141732283472" right="0.31496062992125984" top="0.35433070866141736" bottom="0.15748031496062992" header="0" footer="0.31496062992125984"/>
  <pageSetup paperSize="8" scale="51" fitToWidth="1" fitToHeight="2" orientation="portrait" usePrinterDefaults="1"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DropDown="0" showInputMessage="1" showErrorMessage="1">
          <x14:formula1>
            <xm:f>リスト!$AB$21:$AB$22</xm:f>
          </x14:formula1>
          <xm:sqref>N88</xm:sqref>
        </x14:dataValidation>
        <x14:dataValidation type="list" allowBlank="1" showDropDown="0" showInputMessage="1" showErrorMessage="1">
          <x14:formula1>
            <xm:f>リスト!$AB$17:$AB$19</xm:f>
          </x14:formula1>
          <xm:sqref>O88</xm:sqref>
        </x14:dataValidation>
        <x14:dataValidation type="list" allowBlank="1" showDropDown="0" showInputMessage="1" showErrorMessage="1">
          <x14:formula1>
            <xm:f>リスト!$AA$9:$AA$12</xm:f>
          </x14:formula1>
          <xm:sqref>I86:J86</xm:sqref>
        </x14:dataValidation>
        <x14:dataValidation type="list" allowBlank="1" showDropDown="0" showInputMessage="1" showErrorMessage="1">
          <x14:formula1>
            <xm:f>リスト!$O$8:$O$10</xm:f>
          </x14:formula1>
          <xm:sqref>I57:I58</xm:sqref>
        </x14:dataValidation>
        <x14:dataValidation type="list" allowBlank="1" showDropDown="0" showInputMessage="1" showErrorMessage="1">
          <x14:formula1>
            <xm:f>リスト!$I$4:$I$6</xm:f>
          </x14:formula1>
          <xm:sqref>S19:S20</xm:sqref>
        </x14:dataValidation>
        <x14:dataValidation type="list" allowBlank="1" showDropDown="0" showInputMessage="1" showErrorMessage="1">
          <x14:formula1>
            <xm:f>リスト!$H$4:$H$5</xm:f>
          </x14:formula1>
          <xm:sqref>S17:S18</xm:sqref>
        </x14:dataValidation>
        <x14:dataValidation type="list" allowBlank="1" showDropDown="0" showInputMessage="1" showErrorMessage="1">
          <x14:formula1>
            <xm:f>リスト!$T$4:$T$6</xm:f>
          </x14:formula1>
          <xm:sqref>S65</xm:sqref>
        </x14:dataValidation>
        <x14:dataValidation type="list" allowBlank="1" showDropDown="0" showInputMessage="1" showErrorMessage="1">
          <x14:formula1>
            <xm:f>リスト!$A$4:$A$8</xm:f>
          </x14:formula1>
          <xm:sqref>F3:J3</xm:sqref>
        </x14:dataValidation>
        <x14:dataValidation type="list" allowBlank="1" showDropDown="0" showInputMessage="1" showErrorMessage="1">
          <x14:formula1>
            <xm:f>リスト!$AG$4:$AG$6</xm:f>
          </x14:formula1>
          <xm:sqref>S101:S102</xm:sqref>
        </x14:dataValidation>
        <x14:dataValidation type="list" allowBlank="1" showDropDown="0" showInputMessage="1" showErrorMessage="1">
          <x14:formula1>
            <xm:f>リスト!$AF$4:$AF$18</xm:f>
          </x14:formula1>
          <xm:sqref>S99:S100</xm:sqref>
        </x14:dataValidation>
        <x14:dataValidation type="list" allowBlank="1" showDropDown="0" showInputMessage="1" showErrorMessage="1">
          <x14:formula1>
            <xm:f>リスト!$AE$4:$AE$6</xm:f>
          </x14:formula1>
          <xm:sqref>S97:S98</xm:sqref>
        </x14:dataValidation>
        <x14:dataValidation type="list" allowBlank="1" showDropDown="0" showInputMessage="1" showErrorMessage="1">
          <x14:formula1>
            <xm:f>リスト!$AD$4:$AD$10</xm:f>
          </x14:formula1>
          <xm:sqref>S95:S96</xm:sqref>
        </x14:dataValidation>
        <x14:dataValidation type="list" allowBlank="1" showDropDown="0" showInputMessage="1" showErrorMessage="1">
          <x14:formula1>
            <xm:f>リスト!$AB$4:$AB$12</xm:f>
          </x14:formula1>
          <xm:sqref>S87:S88</xm:sqref>
        </x14:dataValidation>
        <x14:dataValidation type="list" allowBlank="1" showDropDown="0" showInputMessage="1" showErrorMessage="1">
          <x14:formula1>
            <xm:f>リスト!$Y$4:$Y$6</xm:f>
          </x14:formula1>
          <xm:sqref>S80:S81</xm:sqref>
        </x14:dataValidation>
        <x14:dataValidation type="list" allowBlank="1" showDropDown="0" showInputMessage="1" showErrorMessage="1">
          <x14:formula1>
            <xm:f>リスト!$X$4:$X$6</xm:f>
          </x14:formula1>
          <xm:sqref>S78:S79</xm:sqref>
        </x14:dataValidation>
        <x14:dataValidation type="list" allowBlank="1" showDropDown="0" showInputMessage="1" showErrorMessage="1">
          <x14:formula1>
            <xm:f>リスト!$Z$4:$Z$6</xm:f>
          </x14:formula1>
          <xm:sqref>S82:S84</xm:sqref>
        </x14:dataValidation>
        <x14:dataValidation type="list" allowBlank="1" showDropDown="0" showInputMessage="1" showErrorMessage="1">
          <x14:formula1>
            <xm:f>リスト!$AA$4:$AA$6</xm:f>
          </x14:formula1>
          <xm:sqref>S85:S86</xm:sqref>
        </x14:dataValidation>
        <x14:dataValidation type="list" allowBlank="1" showDropDown="0" showInputMessage="1" showErrorMessage="1">
          <x14:formula1>
            <xm:f>リスト!$S$4:$S$7</xm:f>
          </x14:formula1>
          <xm:sqref>S64</xm:sqref>
        </x14:dataValidation>
        <x14:dataValidation type="list" allowBlank="1" showDropDown="0" showInputMessage="1" showErrorMessage="1">
          <x14:formula1>
            <xm:f>リスト!$R$4:$R$6</xm:f>
          </x14:formula1>
          <xm:sqref>S63</xm:sqref>
        </x14:dataValidation>
        <x14:dataValidation type="list" allowBlank="1" showDropDown="0" showInputMessage="1" showErrorMessage="1">
          <x14:formula1>
            <xm:f>リスト!$Q$4:$Q$5</xm:f>
          </x14:formula1>
          <xm:sqref>S61</xm:sqref>
        </x14:dataValidation>
        <x14:dataValidation type="list" allowBlank="1" showDropDown="0" showInputMessage="1" showErrorMessage="1">
          <x14:formula1>
            <xm:f>リスト!$P$4:$P$6</xm:f>
          </x14:formula1>
          <xm:sqref>S59</xm:sqref>
        </x14:dataValidation>
        <x14:dataValidation type="list" allowBlank="1" showDropDown="0" showInputMessage="1" showErrorMessage="1">
          <x14:formula1>
            <xm:f>リスト!$N$4:$N$6</xm:f>
          </x14:formula1>
          <xm:sqref>S54:S55</xm:sqref>
        </x14:dataValidation>
        <x14:dataValidation type="list" allowBlank="1" showDropDown="0" showInputMessage="1" showErrorMessage="1">
          <x14:formula1>
            <xm:f>リスト!$D$4:$D$12</xm:f>
          </x14:formula1>
          <xm:sqref>K28:Q28</xm:sqref>
        </x14:dataValidation>
        <x14:dataValidation type="list" allowBlank="1" showDropDown="0" showInputMessage="1" showErrorMessage="1">
          <x14:formula1>
            <xm:f>リスト!$L$9:$L$12</xm:f>
          </x14:formula1>
          <xm:sqref>K27:Q27</xm:sqref>
        </x14:dataValidation>
        <x14:dataValidation type="list" allowBlank="1" showDropDown="0" showInputMessage="1" showErrorMessage="1">
          <x14:formula1>
            <xm:f>リスト!$L$5:$L$7</xm:f>
          </x14:formula1>
          <xm:sqref>S27:S28</xm:sqref>
        </x14:dataValidation>
        <x14:dataValidation type="list" allowBlank="1" showDropDown="0" showInputMessage="1" showErrorMessage="1">
          <x14:formula1>
            <xm:f>リスト!$O$4:$O$6</xm:f>
          </x14:formula1>
          <xm:sqref>S56:S57</xm:sqref>
        </x14:dataValidation>
        <x14:dataValidation type="list" allowBlank="1" showDropDown="0" showInputMessage="1" showErrorMessage="1">
          <x14:formula1>
            <xm:f>リスト!$K$26:$K$32</xm:f>
          </x14:formula1>
          <xm:sqref>S25:S26</xm:sqref>
        </x14:dataValidation>
        <x14:dataValidation type="list" allowBlank="1" showDropDown="0" showInputMessage="1" showErrorMessage="1">
          <x14:formula1>
            <xm:f>リスト!$K$18:$K$25</xm:f>
          </x14:formula1>
          <xm:sqref>S23:S24</xm:sqref>
        </x14:dataValidation>
        <x14:dataValidation type="list" allowBlank="1" showDropDown="0" showInputMessage="1" showErrorMessage="1">
          <x14:formula1>
            <xm:f>リスト!$K$4:$K$17</xm:f>
          </x14:formula1>
          <xm:sqref>S21:S22</xm:sqref>
        </x14:dataValidation>
        <x14:dataValidation type="list" allowBlank="1" showDropDown="0" showInputMessage="1" showErrorMessage="1">
          <x14:formula1>
            <xm:f>リスト!$E$4:$E$19</xm:f>
          </x14:formula1>
          <xm:sqref>K95:Q95 K15:Q15 K18:Q18 K20:Q20</xm:sqref>
        </x14:dataValidation>
        <x14:dataValidation type="list" allowBlank="1" showDropDown="0" showInputMessage="1" showErrorMessage="1">
          <x14:formula1>
            <xm:f>リスト!$F$4:$F$6</xm:f>
          </x14:formula1>
          <xm:sqref>S10:S14</xm:sqref>
        </x14:dataValidation>
        <x14:dataValidation type="list" allowBlank="1" showDropDown="0" showInputMessage="1" showErrorMessage="1">
          <x14:formula1>
            <xm:f>リスト!$B$4:$B$5</xm:f>
          </x14:formula1>
          <xm:sqref>B89:B93 B99 B95:B97 B101 B87 B85 B82:B83 B80 B78 B63:B66 B19 B15 B17 B10:B13 B54 B25 B23 B27 B29 B76 B21 B74</xm:sqref>
        </x14:dataValidation>
        <x14:dataValidation type="list" allowBlank="1" showDropDown="0" showInputMessage="1" showErrorMessage="1">
          <x14:formula1>
            <xm:f>リスト!$J$5:$J$6</xm:f>
          </x14:formula1>
          <xm:sqref>S73</xm:sqref>
        </x14:dataValidation>
        <x14:dataValidation type="list" allowBlank="1" showDropDown="0" showInputMessage="1" showErrorMessage="1">
          <x14:formula1>
            <xm:f>リスト!$M$5:$M$10</xm:f>
          </x14:formula1>
          <xm:sqref>S29:S53</xm:sqref>
        </x14:dataValidation>
        <x14:dataValidation type="list" allowBlank="1" showDropDown="0" showInputMessage="1" showErrorMessage="1">
          <x14:formula1>
            <xm:f>リスト!$AC$4:$AC$7</xm:f>
          </x14:formula1>
          <xm:sqref>S89:S94</xm:sqref>
        </x14:dataValidation>
        <x14:dataValidation type="list" allowBlank="1" showDropDown="0" showInputMessage="1" showErrorMessage="1">
          <x14:formula1>
            <xm:f>リスト!$C$4:$C$5</xm:f>
          </x14:formula1>
          <xm:sqref>K90</xm:sqref>
        </x14:dataValidation>
        <x14:dataValidation type="list" allowBlank="1" showDropDown="0" showInputMessage="1" showErrorMessage="1">
          <x14:formula1>
            <xm:f>リスト!$V$10:$V$11</xm:f>
          </x14:formula1>
          <xm:sqref>I75</xm:sqref>
        </x14:dataValidation>
        <x14:dataValidation type="list" allowBlank="1" showDropDown="0" showInputMessage="1" showErrorMessage="1">
          <x14:formula1>
            <xm:f>リスト!$V$4:$V$6</xm:f>
          </x14:formula1>
          <xm:sqref>S74:S75</xm:sqref>
        </x14:dataValidation>
        <x14:dataValidation type="list" allowBlank="1" showDropDown="0" showInputMessage="1" showErrorMessage="1">
          <x14:formula1>
            <xm:f>リスト!$W$4:$W$6</xm:f>
          </x14:formula1>
          <xm:sqref>S76:S77</xm:sqref>
        </x14:dataValidation>
        <x14:dataValidation type="list" allowBlank="1" showDropDown="0" showInputMessage="1" showErrorMessage="1">
          <x14:formula1>
            <xm:f>リスト!$G$4:$G$11</xm:f>
          </x14:formula1>
          <xm:sqref>S15:S16</xm:sqref>
        </x14:dataValidation>
        <x14:dataValidation type="list" allowBlank="1" showDropDown="0" showInputMessage="1" showErrorMessage="1">
          <x14:formula1>
            <xm:f>リスト!$P$9:$P$17</xm:f>
          </x14:formula1>
          <xm:sqref>K59:Q59</xm:sqref>
        </x14:dataValidation>
        <x14:dataValidation type="list" allowBlank="1" showDropDown="0" showInputMessage="1" showErrorMessage="1">
          <x14:formula1>
            <xm:f>リスト!$P$8:$P$17</xm:f>
          </x14:formula1>
          <xm:sqref>K60:Q60</xm:sqref>
        </x14:dataValidation>
        <x14:dataValidation type="list" allowBlank="1" showDropDown="0" showInputMessage="1" showErrorMessage="1">
          <x14:formula1>
            <xm:f>リスト!$U$4:$U$11</xm:f>
          </x14:formula1>
          <xm:sqref>S66:S72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R102"/>
  <sheetViews>
    <sheetView view="pageBreakPreview" topLeftCell="A73" zoomScale="55" zoomScaleNormal="55" zoomScaleSheetLayoutView="55" workbookViewId="0">
      <selection activeCell="B76" sqref="B76:B77"/>
    </sheetView>
  </sheetViews>
  <sheetFormatPr defaultColWidth="8.875" defaultRowHeight="14.25"/>
  <cols>
    <col min="1" max="1" width="2.625" style="42" customWidth="1"/>
    <col min="2" max="2" width="5.625" style="43" bestFit="1" customWidth="1"/>
    <col min="3" max="3" width="5.625" style="43" customWidth="1"/>
    <col min="4" max="4" width="3.625" style="43" customWidth="1"/>
    <col min="5" max="5" width="20.625" style="43" customWidth="1"/>
    <col min="6" max="6" width="10.625" style="44" customWidth="1"/>
    <col min="7" max="7" width="5.625" style="42" customWidth="1"/>
    <col min="8" max="8" width="5.625" style="44" customWidth="1"/>
    <col min="9" max="9" width="20.625" style="45" customWidth="1"/>
    <col min="10" max="10" width="30.625" style="44" customWidth="1"/>
    <col min="11" max="13" width="4.625" style="44" customWidth="1"/>
    <col min="14" max="14" width="5.625" style="42" customWidth="1"/>
    <col min="15" max="17" width="4.625" style="44" customWidth="1"/>
    <col min="18" max="18" width="11.875" style="44" customWidth="1"/>
    <col min="19" max="19" width="35.625" style="44" customWidth="1"/>
    <col min="20" max="21" width="2.625" style="42" customWidth="1"/>
    <col min="22" max="43" width="10" style="42" customWidth="1"/>
    <col min="44" max="44" width="11" style="42" customWidth="1"/>
    <col min="45" max="45" width="8.875" style="42"/>
    <col min="46" max="46" width="11.5" style="42" customWidth="1"/>
    <col min="47" max="51" width="8.875" style="42"/>
    <col min="52" max="52" width="11.5" style="42" customWidth="1"/>
    <col min="53" max="53" width="11.75" style="42" customWidth="1"/>
    <col min="54" max="16384" width="8.875" style="42"/>
  </cols>
  <sheetData>
    <row r="1" spans="1:44" s="46" customFormat="1" ht="24.95" customHeight="1">
      <c r="A1" s="48"/>
      <c r="C1" s="58"/>
      <c r="D1" s="58"/>
      <c r="E1" s="75"/>
      <c r="F1" s="75"/>
      <c r="G1" s="75"/>
      <c r="H1" s="75"/>
      <c r="I1" s="123"/>
      <c r="J1" s="75"/>
      <c r="K1" s="75"/>
      <c r="L1" s="75"/>
      <c r="M1" s="75"/>
      <c r="N1" s="75"/>
      <c r="O1" s="75"/>
      <c r="P1" s="75"/>
      <c r="U1" s="42"/>
      <c r="V1" s="42"/>
      <c r="W1" s="42"/>
      <c r="X1" s="42"/>
      <c r="Y1" s="42"/>
      <c r="Z1" s="42"/>
      <c r="AA1" s="42"/>
      <c r="AB1" s="42"/>
      <c r="AC1" s="42"/>
      <c r="AD1" s="42"/>
      <c r="AE1" s="42"/>
      <c r="AF1" s="42"/>
      <c r="AG1" s="42"/>
      <c r="AH1" s="42"/>
      <c r="AI1" s="42"/>
      <c r="AJ1" s="42"/>
      <c r="AK1" s="42"/>
      <c r="AL1" s="42"/>
      <c r="AM1" s="42"/>
      <c r="AN1" s="42"/>
      <c r="AO1" s="42"/>
      <c r="AP1" s="42"/>
      <c r="AQ1" s="42"/>
    </row>
    <row r="2" spans="1:44" s="46" customFormat="1" ht="38.25" customHeight="1">
      <c r="A2" s="47"/>
      <c r="B2" s="50" t="s">
        <v>292</v>
      </c>
      <c r="C2" s="60"/>
      <c r="D2" s="60"/>
      <c r="E2" s="60"/>
      <c r="F2" s="89"/>
      <c r="G2" s="89"/>
      <c r="H2" s="89"/>
      <c r="I2" s="124"/>
      <c r="J2" s="60"/>
      <c r="K2" s="60"/>
      <c r="L2" s="60"/>
      <c r="M2" s="60"/>
      <c r="N2" s="60"/>
      <c r="O2" s="60"/>
      <c r="P2" s="60"/>
      <c r="Q2" s="60"/>
      <c r="R2" s="60"/>
      <c r="S2" s="228"/>
      <c r="T2" s="47"/>
      <c r="U2" s="42"/>
      <c r="V2" s="42"/>
      <c r="W2" s="42"/>
      <c r="X2" s="42"/>
      <c r="Y2" s="42"/>
      <c r="Z2" s="42"/>
      <c r="AA2" s="42"/>
      <c r="AB2" s="42"/>
      <c r="AC2" s="42"/>
      <c r="AD2" s="42"/>
      <c r="AE2" s="42"/>
      <c r="AF2" s="42"/>
      <c r="AG2" s="42"/>
      <c r="AH2" s="42"/>
      <c r="AI2" s="42"/>
      <c r="AJ2" s="42"/>
      <c r="AK2" s="42"/>
      <c r="AL2" s="42"/>
      <c r="AM2" s="42"/>
      <c r="AN2" s="42"/>
      <c r="AO2" s="42"/>
      <c r="AP2" s="42"/>
      <c r="AQ2" s="42"/>
    </row>
    <row r="3" spans="1:44" s="46" customFormat="1" ht="24.95" customHeight="1">
      <c r="A3" s="47"/>
      <c r="B3" s="52"/>
      <c r="C3" s="59" t="s">
        <v>310</v>
      </c>
      <c r="D3" s="59"/>
      <c r="E3" s="59"/>
      <c r="F3" s="90" t="s">
        <v>480</v>
      </c>
      <c r="G3" s="100"/>
      <c r="H3" s="100"/>
      <c r="I3" s="100"/>
      <c r="J3" s="144"/>
      <c r="K3" s="160"/>
      <c r="L3" s="160"/>
      <c r="M3" s="160"/>
      <c r="N3" s="160"/>
      <c r="O3" s="160"/>
      <c r="P3" s="206" t="s">
        <v>253</v>
      </c>
      <c r="Q3" s="208"/>
      <c r="R3" s="222"/>
      <c r="S3" s="229">
        <f>SUM(F10:F102)</f>
        <v>43.5</v>
      </c>
      <c r="T3" s="47"/>
      <c r="U3" s="42"/>
      <c r="V3" s="42"/>
      <c r="W3" s="42"/>
      <c r="X3" s="42"/>
      <c r="Y3" s="42"/>
      <c r="Z3" s="42"/>
      <c r="AA3" s="42"/>
      <c r="AB3" s="42"/>
      <c r="AC3" s="42"/>
      <c r="AD3" s="42"/>
      <c r="AE3" s="42"/>
      <c r="AF3" s="42"/>
      <c r="AG3" s="42"/>
      <c r="AH3" s="42"/>
      <c r="AI3" s="42"/>
      <c r="AJ3" s="42"/>
      <c r="AK3" s="42"/>
      <c r="AL3" s="42"/>
      <c r="AM3" s="42"/>
      <c r="AN3" s="42"/>
      <c r="AO3" s="42"/>
      <c r="AP3" s="42"/>
      <c r="AQ3" s="42"/>
    </row>
    <row r="4" spans="1:44" s="46" customFormat="1" ht="24.95" customHeight="1">
      <c r="A4" s="47"/>
      <c r="B4" s="51"/>
      <c r="C4" s="59" t="s">
        <v>0</v>
      </c>
      <c r="D4" s="59"/>
      <c r="E4" s="59"/>
      <c r="F4" s="90" t="s">
        <v>536</v>
      </c>
      <c r="G4" s="100"/>
      <c r="H4" s="100"/>
      <c r="I4" s="100"/>
      <c r="J4" s="144"/>
      <c r="K4" s="92"/>
      <c r="L4" s="92"/>
      <c r="M4" s="92"/>
      <c r="N4" s="92"/>
      <c r="O4" s="92"/>
      <c r="P4" s="206" t="s">
        <v>339</v>
      </c>
      <c r="Q4" s="208"/>
      <c r="R4" s="222"/>
      <c r="S4" s="229">
        <f>SUM(G10:G102)</f>
        <v>33.700000000000003</v>
      </c>
      <c r="T4" s="47"/>
      <c r="U4" s="42"/>
      <c r="V4" s="42"/>
      <c r="W4" s="42"/>
      <c r="X4" s="42"/>
      <c r="Y4" s="42"/>
      <c r="Z4" s="42"/>
      <c r="AA4" s="42"/>
      <c r="AB4" s="42"/>
      <c r="AC4" s="42"/>
      <c r="AD4" s="42"/>
      <c r="AE4" s="42"/>
      <c r="AF4" s="42"/>
      <c r="AG4" s="42"/>
      <c r="AH4" s="42"/>
      <c r="AI4" s="42"/>
      <c r="AJ4" s="42"/>
      <c r="AK4" s="42"/>
      <c r="AL4" s="42"/>
      <c r="AM4" s="42"/>
      <c r="AN4" s="42"/>
      <c r="AO4" s="42"/>
      <c r="AP4" s="42"/>
      <c r="AQ4" s="42"/>
    </row>
    <row r="5" spans="1:44" s="46" customFormat="1" ht="24.95" customHeight="1">
      <c r="A5" s="47"/>
      <c r="B5" s="51"/>
      <c r="C5" s="59" t="s">
        <v>6</v>
      </c>
      <c r="D5" s="59"/>
      <c r="E5" s="76"/>
      <c r="F5" s="91" t="s">
        <v>507</v>
      </c>
      <c r="G5" s="101"/>
      <c r="H5" s="101"/>
      <c r="I5" s="101"/>
      <c r="J5" s="145"/>
      <c r="K5" s="92"/>
      <c r="L5" s="92"/>
      <c r="M5" s="92"/>
      <c r="N5" s="92"/>
      <c r="O5" s="92"/>
      <c r="P5" s="207" t="s">
        <v>127</v>
      </c>
      <c r="Q5" s="209"/>
      <c r="R5" s="223"/>
      <c r="S5" s="230">
        <f>ROUND(S4*AQ8/S3,4)</f>
        <v>15.494300000000001</v>
      </c>
      <c r="T5" s="47"/>
      <c r="U5" s="42"/>
      <c r="V5" s="42"/>
      <c r="W5" s="42"/>
      <c r="X5" s="42"/>
      <c r="Y5" s="42"/>
      <c r="Z5" s="42"/>
      <c r="AA5" s="42"/>
      <c r="AB5" s="42"/>
      <c r="AC5" s="42"/>
      <c r="AD5" s="42"/>
      <c r="AE5" s="42"/>
      <c r="AF5" s="42"/>
      <c r="AG5" s="42"/>
      <c r="AH5" s="42"/>
      <c r="AI5" s="42"/>
      <c r="AJ5" s="42"/>
      <c r="AK5" s="42"/>
      <c r="AL5" s="42"/>
      <c r="AM5" s="42"/>
      <c r="AN5" s="42"/>
      <c r="AO5" s="42"/>
      <c r="AP5" s="42"/>
      <c r="AQ5" s="42"/>
    </row>
    <row r="6" spans="1:44" s="47" customFormat="1" ht="30.75" customHeight="1">
      <c r="B6" s="52"/>
      <c r="C6" s="60"/>
      <c r="D6" s="60"/>
      <c r="E6" s="60"/>
      <c r="F6" s="92" t="s">
        <v>48</v>
      </c>
      <c r="G6" s="92"/>
      <c r="H6" s="92"/>
      <c r="I6" s="92"/>
      <c r="J6" s="92"/>
      <c r="K6" s="92"/>
      <c r="L6" s="92"/>
      <c r="M6" s="92"/>
      <c r="N6" s="92"/>
      <c r="O6" s="92"/>
      <c r="U6" s="46"/>
      <c r="V6" s="46"/>
      <c r="W6" s="46"/>
      <c r="X6" s="46"/>
      <c r="Y6" s="46"/>
      <c r="Z6" s="46"/>
      <c r="AA6" s="46"/>
      <c r="AB6" s="46"/>
      <c r="AC6" s="46"/>
      <c r="AD6" s="46"/>
      <c r="AE6" s="46"/>
      <c r="AF6" s="46"/>
      <c r="AG6" s="46"/>
      <c r="AH6" s="46"/>
      <c r="AI6" s="46"/>
      <c r="AJ6" s="46"/>
      <c r="AK6" s="46"/>
      <c r="AL6" s="46"/>
      <c r="AM6" s="46"/>
      <c r="AN6" s="46"/>
      <c r="AO6" s="46"/>
      <c r="AP6" s="46"/>
      <c r="AQ6" s="46"/>
      <c r="AR6" s="46"/>
    </row>
    <row r="7" spans="1:44" s="47" customFormat="1" ht="50.1" customHeight="1">
      <c r="B7" s="52"/>
      <c r="C7" s="60"/>
      <c r="D7" s="60"/>
      <c r="E7" s="60"/>
      <c r="F7" s="93" t="s">
        <v>306</v>
      </c>
      <c r="G7" s="93"/>
      <c r="H7" s="93"/>
      <c r="I7" s="93"/>
      <c r="J7" s="93"/>
      <c r="K7" s="93"/>
      <c r="L7" s="93"/>
      <c r="M7" s="93"/>
      <c r="N7" s="93"/>
      <c r="O7" s="93"/>
      <c r="P7" s="93"/>
      <c r="Q7" s="93"/>
      <c r="R7" s="93"/>
      <c r="S7" s="93"/>
      <c r="U7" s="46"/>
      <c r="V7" s="46"/>
      <c r="W7" s="46"/>
      <c r="X7" s="46"/>
      <c r="Y7" s="46"/>
      <c r="Z7" s="46"/>
      <c r="AA7" s="46"/>
      <c r="AB7" s="258" t="s">
        <v>480</v>
      </c>
      <c r="AC7" s="269" t="s">
        <v>481</v>
      </c>
      <c r="AD7" s="269" t="s">
        <v>482</v>
      </c>
      <c r="AE7" s="269" t="s">
        <v>284</v>
      </c>
      <c r="AF7" s="295" t="s">
        <v>375</v>
      </c>
      <c r="AG7" s="298"/>
      <c r="AH7" s="1"/>
      <c r="AI7" s="298"/>
      <c r="AJ7" s="298"/>
      <c r="AK7" s="298"/>
      <c r="AL7" s="298"/>
      <c r="AM7" s="298"/>
      <c r="AN7" s="298"/>
      <c r="AO7" s="298"/>
      <c r="AP7" s="298"/>
      <c r="AQ7" s="308" t="s">
        <v>493</v>
      </c>
      <c r="AR7" s="46"/>
    </row>
    <row r="8" spans="1:44" s="47" customFormat="1" ht="50.1" customHeight="1">
      <c r="B8" s="52"/>
      <c r="C8" s="60"/>
      <c r="D8" s="60"/>
      <c r="E8" s="60"/>
      <c r="F8" s="94"/>
      <c r="G8" s="94"/>
      <c r="H8" s="94"/>
      <c r="I8" s="94"/>
      <c r="J8" s="94"/>
      <c r="K8" s="94"/>
      <c r="L8" s="94"/>
      <c r="M8" s="94"/>
      <c r="N8" s="94"/>
      <c r="O8" s="94"/>
      <c r="P8" s="94"/>
      <c r="Q8" s="94"/>
      <c r="R8" s="94"/>
      <c r="S8" s="94"/>
      <c r="U8" s="46"/>
      <c r="V8" s="46"/>
      <c r="W8" s="46"/>
      <c r="X8" s="46"/>
      <c r="Y8" s="46"/>
      <c r="Z8" s="46"/>
      <c r="AA8" s="46"/>
      <c r="AB8" s="259">
        <f>IF($F$3=AB7,20,0)</f>
        <v>20</v>
      </c>
      <c r="AC8" s="270">
        <f>IF($F$3=AC7,20,0)</f>
        <v>0</v>
      </c>
      <c r="AD8" s="270">
        <f>IF($F$3=AD7,20,0)</f>
        <v>0</v>
      </c>
      <c r="AE8" s="270">
        <f>IF($F$3=AE7,10,0)</f>
        <v>0</v>
      </c>
      <c r="AF8" s="274">
        <f>IF($F$3=AF7,10,0)</f>
        <v>0</v>
      </c>
      <c r="AG8" s="298"/>
      <c r="AH8" s="1"/>
      <c r="AI8" s="298"/>
      <c r="AJ8" s="298"/>
      <c r="AK8" s="298"/>
      <c r="AL8" s="298"/>
      <c r="AM8" s="298"/>
      <c r="AN8" s="298"/>
      <c r="AO8" s="298"/>
      <c r="AP8" s="298"/>
      <c r="AQ8" s="309">
        <f>SUM(AB8:AP8)</f>
        <v>20</v>
      </c>
      <c r="AR8" s="46"/>
    </row>
    <row r="9" spans="1:44" ht="35.25">
      <c r="A9" s="49"/>
      <c r="B9" s="53" t="s">
        <v>18</v>
      </c>
      <c r="C9" s="53" t="s">
        <v>23</v>
      </c>
      <c r="D9" s="53"/>
      <c r="E9" s="53"/>
      <c r="F9" s="53" t="s">
        <v>327</v>
      </c>
      <c r="G9" s="102" t="s">
        <v>285</v>
      </c>
      <c r="H9" s="114"/>
      <c r="I9" s="53" t="s">
        <v>42</v>
      </c>
      <c r="J9" s="53"/>
      <c r="K9" s="53"/>
      <c r="L9" s="53"/>
      <c r="M9" s="53"/>
      <c r="N9" s="53"/>
      <c r="O9" s="53"/>
      <c r="P9" s="53"/>
      <c r="Q9" s="53"/>
      <c r="R9" s="53"/>
      <c r="S9" s="53"/>
      <c r="T9" s="49"/>
      <c r="V9" s="240" t="s">
        <v>22</v>
      </c>
      <c r="AC9" s="271"/>
      <c r="AD9" s="271"/>
    </row>
    <row r="10" spans="1:44" ht="45" customHeight="1">
      <c r="A10" s="49"/>
      <c r="B10" s="54" t="s">
        <v>175</v>
      </c>
      <c r="C10" s="61" t="s">
        <v>178</v>
      </c>
      <c r="D10" s="64" t="s">
        <v>516</v>
      </c>
      <c r="E10" s="64"/>
      <c r="F10" s="95">
        <f>IF(AND(B10="○"),2,"-")</f>
        <v>2</v>
      </c>
      <c r="G10" s="103">
        <f>IF(AND(B10="○"),AQ11,"-")</f>
        <v>2</v>
      </c>
      <c r="H10" s="115"/>
      <c r="I10" s="125" t="s">
        <v>318</v>
      </c>
      <c r="J10" s="125"/>
      <c r="K10" s="161" t="s">
        <v>236</v>
      </c>
      <c r="L10" s="161"/>
      <c r="M10" s="161"/>
      <c r="N10" s="161"/>
      <c r="O10" s="161"/>
      <c r="P10" s="161"/>
      <c r="Q10" s="161"/>
      <c r="R10" s="224" t="s">
        <v>184</v>
      </c>
      <c r="S10" s="231" t="s">
        <v>241</v>
      </c>
      <c r="T10" s="49"/>
      <c r="V10" s="241">
        <f>IF(K10="",0,1)</f>
        <v>1</v>
      </c>
      <c r="W10" s="242"/>
      <c r="X10" s="241">
        <f>IF(S10="",0,1)</f>
        <v>1</v>
      </c>
      <c r="Y10" s="250">
        <f>SUM(V10:X14)</f>
        <v>7</v>
      </c>
      <c r="Z10" s="253" t="s">
        <v>158</v>
      </c>
      <c r="AA10" s="255"/>
      <c r="AB10" s="260" t="s">
        <v>241</v>
      </c>
      <c r="AC10" s="272" t="s">
        <v>126</v>
      </c>
      <c r="AD10" s="273" t="s">
        <v>243</v>
      </c>
      <c r="AG10" s="294"/>
      <c r="AH10" s="294"/>
      <c r="AQ10" s="310" t="s">
        <v>27</v>
      </c>
    </row>
    <row r="11" spans="1:44" ht="45" customHeight="1">
      <c r="A11" s="49"/>
      <c r="B11" s="54"/>
      <c r="C11" s="62"/>
      <c r="D11" s="64"/>
      <c r="E11" s="64"/>
      <c r="F11" s="95"/>
      <c r="G11" s="104"/>
      <c r="H11" s="116"/>
      <c r="I11" s="125" t="s">
        <v>317</v>
      </c>
      <c r="J11" s="125"/>
      <c r="K11" s="161" t="s">
        <v>578</v>
      </c>
      <c r="L11" s="161"/>
      <c r="M11" s="161"/>
      <c r="N11" s="161"/>
      <c r="O11" s="161"/>
      <c r="P11" s="161"/>
      <c r="Q11" s="161"/>
      <c r="R11" s="225"/>
      <c r="S11" s="231"/>
      <c r="T11" s="49"/>
      <c r="V11" s="241">
        <f>IF(K11="",0,1)</f>
        <v>1</v>
      </c>
      <c r="W11" s="242"/>
      <c r="AA11" s="255"/>
      <c r="AB11" s="259">
        <f>IF($S$10=AB10,2,0)</f>
        <v>2</v>
      </c>
      <c r="AC11" s="270">
        <f>IF($S$10=AC10,1,0)</f>
        <v>0</v>
      </c>
      <c r="AD11" s="274">
        <f>IF($S$10=AD10,0,0)</f>
        <v>0</v>
      </c>
      <c r="AG11" s="294"/>
      <c r="AH11" s="294"/>
      <c r="AQ11" s="311">
        <f>IF(Y10=7,SUM(AB11:AP11),0)</f>
        <v>2</v>
      </c>
    </row>
    <row r="12" spans="1:44" ht="45" customHeight="1">
      <c r="A12" s="49"/>
      <c r="B12" s="54"/>
      <c r="C12" s="62"/>
      <c r="D12" s="64"/>
      <c r="E12" s="64"/>
      <c r="F12" s="95"/>
      <c r="G12" s="104"/>
      <c r="H12" s="116"/>
      <c r="I12" s="126" t="s">
        <v>529</v>
      </c>
      <c r="J12" s="146"/>
      <c r="K12" s="162">
        <v>45413</v>
      </c>
      <c r="L12" s="180"/>
      <c r="M12" s="190"/>
      <c r="N12" s="53" t="s">
        <v>239</v>
      </c>
      <c r="O12" s="162">
        <v>45627</v>
      </c>
      <c r="P12" s="180"/>
      <c r="Q12" s="190"/>
      <c r="R12" s="225"/>
      <c r="S12" s="231"/>
      <c r="T12" s="49"/>
      <c r="V12" s="241">
        <f>IF(K12="",0,1)</f>
        <v>1</v>
      </c>
      <c r="W12" s="241">
        <f>IF(O12="",0,1)</f>
        <v>1</v>
      </c>
      <c r="AG12" s="294"/>
      <c r="AH12" s="294"/>
    </row>
    <row r="13" spans="1:44" ht="45" customHeight="1">
      <c r="A13" s="49"/>
      <c r="B13" s="54"/>
      <c r="C13" s="62"/>
      <c r="D13" s="64"/>
      <c r="E13" s="64"/>
      <c r="F13" s="95"/>
      <c r="G13" s="104"/>
      <c r="H13" s="116"/>
      <c r="I13" s="64" t="s">
        <v>185</v>
      </c>
      <c r="J13" s="64"/>
      <c r="K13" s="161" t="s">
        <v>593</v>
      </c>
      <c r="L13" s="161"/>
      <c r="M13" s="161"/>
      <c r="N13" s="161"/>
      <c r="O13" s="161"/>
      <c r="P13" s="161"/>
      <c r="Q13" s="161"/>
      <c r="R13" s="225"/>
      <c r="S13" s="231"/>
      <c r="T13" s="49"/>
      <c r="V13" s="241">
        <f>IF(K13="",0,1)</f>
        <v>1</v>
      </c>
      <c r="W13" s="242"/>
      <c r="AH13" s="294"/>
    </row>
    <row r="14" spans="1:44" ht="45" customHeight="1">
      <c r="A14" s="49"/>
      <c r="B14" s="54"/>
      <c r="C14" s="62"/>
      <c r="D14" s="64"/>
      <c r="E14" s="64"/>
      <c r="F14" s="95"/>
      <c r="G14" s="105"/>
      <c r="H14" s="117"/>
      <c r="I14" s="64" t="s">
        <v>230</v>
      </c>
      <c r="J14" s="64"/>
      <c r="K14" s="161" t="s">
        <v>594</v>
      </c>
      <c r="L14" s="161"/>
      <c r="M14" s="161"/>
      <c r="N14" s="161"/>
      <c r="O14" s="161"/>
      <c r="P14" s="161"/>
      <c r="Q14" s="161"/>
      <c r="R14" s="226"/>
      <c r="S14" s="231"/>
      <c r="T14" s="49"/>
      <c r="V14" s="241">
        <f>IF(K14="",0,1)</f>
        <v>1</v>
      </c>
      <c r="W14" s="244"/>
      <c r="AA14" s="255"/>
      <c r="AG14" s="294"/>
      <c r="AH14" s="294"/>
    </row>
    <row r="15" spans="1:44" ht="45" customHeight="1">
      <c r="A15" s="49"/>
      <c r="B15" s="54" t="s">
        <v>175</v>
      </c>
      <c r="C15" s="62"/>
      <c r="D15" s="64" t="s">
        <v>542</v>
      </c>
      <c r="E15" s="64"/>
      <c r="F15" s="95">
        <f>IF(AND(B15="○"),3,"-")</f>
        <v>3</v>
      </c>
      <c r="G15" s="103">
        <f>IF(AND(B15="○"),AQ16,"-")</f>
        <v>3</v>
      </c>
      <c r="H15" s="115"/>
      <c r="I15" s="64" t="s">
        <v>229</v>
      </c>
      <c r="J15" s="64"/>
      <c r="K15" s="163" t="s">
        <v>32</v>
      </c>
      <c r="L15" s="163"/>
      <c r="M15" s="163"/>
      <c r="N15" s="163"/>
      <c r="O15" s="163"/>
      <c r="P15" s="163"/>
      <c r="Q15" s="163"/>
      <c r="R15" s="224" t="s">
        <v>270</v>
      </c>
      <c r="S15" s="231" t="s">
        <v>14</v>
      </c>
      <c r="T15" s="49"/>
      <c r="V15" s="241">
        <f>IF(AND(K15&lt;&gt;""),1,0)</f>
        <v>1</v>
      </c>
      <c r="W15" s="242"/>
      <c r="X15" s="241">
        <f>IF(S15="",0,1)</f>
        <v>1</v>
      </c>
      <c r="Y15" s="250">
        <f>SUM(V15:X16)</f>
        <v>3</v>
      </c>
      <c r="Z15" s="253" t="s">
        <v>51</v>
      </c>
      <c r="AB15" s="260" t="s">
        <v>14</v>
      </c>
      <c r="AC15" s="272" t="s">
        <v>85</v>
      </c>
      <c r="AD15" s="272" t="s">
        <v>47</v>
      </c>
      <c r="AE15" s="272" t="s">
        <v>84</v>
      </c>
      <c r="AF15" s="272" t="s">
        <v>52</v>
      </c>
      <c r="AG15" s="272" t="s">
        <v>89</v>
      </c>
      <c r="AH15" s="272" t="s">
        <v>93</v>
      </c>
      <c r="AI15" s="273" t="s">
        <v>90</v>
      </c>
      <c r="AQ15" s="310" t="s">
        <v>27</v>
      </c>
    </row>
    <row r="16" spans="1:44" ht="45" customHeight="1">
      <c r="A16" s="49"/>
      <c r="B16" s="54"/>
      <c r="C16" s="62"/>
      <c r="D16" s="64"/>
      <c r="E16" s="64"/>
      <c r="F16" s="95"/>
      <c r="G16" s="105"/>
      <c r="H16" s="117"/>
      <c r="I16" s="64" t="s">
        <v>299</v>
      </c>
      <c r="J16" s="64"/>
      <c r="K16" s="164">
        <v>88</v>
      </c>
      <c r="L16" s="181"/>
      <c r="M16" s="181"/>
      <c r="N16" s="181"/>
      <c r="O16" s="181"/>
      <c r="P16" s="181"/>
      <c r="Q16" s="191" t="s">
        <v>9</v>
      </c>
      <c r="R16" s="226" t="s">
        <v>65</v>
      </c>
      <c r="S16" s="231"/>
      <c r="T16" s="49"/>
      <c r="V16" s="241">
        <f>IF(AND(K16&lt;&gt;""),1,0)</f>
        <v>1</v>
      </c>
      <c r="W16" s="244"/>
      <c r="AB16" s="259">
        <f>IF($S$15=AB15,3,0)</f>
        <v>3</v>
      </c>
      <c r="AC16" s="270">
        <f>IF($S$15=AC15,2.5,0)</f>
        <v>0</v>
      </c>
      <c r="AD16" s="270">
        <f>IF($S$15=AD15,2,0)</f>
        <v>0</v>
      </c>
      <c r="AE16" s="270">
        <f>IF($S$15=AE15,1.5,0)</f>
        <v>0</v>
      </c>
      <c r="AF16" s="270">
        <f>IF($S$15=AF15,1,0)</f>
        <v>0</v>
      </c>
      <c r="AG16" s="270">
        <f>IF($S$15=AG15,0.5,0)</f>
        <v>0</v>
      </c>
      <c r="AH16" s="270">
        <f>IF($S$15=AH15,0,0)</f>
        <v>0</v>
      </c>
      <c r="AI16" s="274">
        <f>IF($S$15=AI15,-1,0)</f>
        <v>0</v>
      </c>
      <c r="AQ16" s="311">
        <f>IF(Y15=3,SUM(AB16:AP16),-1)</f>
        <v>3</v>
      </c>
    </row>
    <row r="17" spans="1:43" ht="45" customHeight="1">
      <c r="A17" s="49"/>
      <c r="B17" s="54" t="s">
        <v>175</v>
      </c>
      <c r="C17" s="62"/>
      <c r="D17" s="64" t="s">
        <v>46</v>
      </c>
      <c r="E17" s="64"/>
      <c r="F17" s="95">
        <f>IF(AND(B17="○"),1,"-")</f>
        <v>1</v>
      </c>
      <c r="G17" s="103">
        <f>IF(AND(B17="○"),AQ18,"-")</f>
        <v>1</v>
      </c>
      <c r="H17" s="115"/>
      <c r="I17" s="64" t="s">
        <v>384</v>
      </c>
      <c r="J17" s="64"/>
      <c r="K17" s="161" t="s">
        <v>92</v>
      </c>
      <c r="L17" s="161"/>
      <c r="M17" s="161"/>
      <c r="N17" s="161"/>
      <c r="O17" s="161"/>
      <c r="P17" s="161"/>
      <c r="Q17" s="161"/>
      <c r="R17" s="224" t="s">
        <v>270</v>
      </c>
      <c r="S17" s="231" t="s">
        <v>171</v>
      </c>
      <c r="T17" s="49"/>
      <c r="V17" s="241">
        <f>IF(K17="",0,1)</f>
        <v>1</v>
      </c>
      <c r="W17" s="244"/>
      <c r="X17" s="241">
        <f>IF(S17="",0,1)</f>
        <v>1</v>
      </c>
      <c r="Y17" s="250">
        <f>SUM(V17:X18)</f>
        <v>3</v>
      </c>
      <c r="Z17" s="253" t="s">
        <v>51</v>
      </c>
      <c r="AA17" s="255"/>
      <c r="AB17" s="260" t="s">
        <v>171</v>
      </c>
      <c r="AC17" s="273" t="s">
        <v>272</v>
      </c>
      <c r="AG17" s="294"/>
      <c r="AH17" s="294"/>
      <c r="AQ17" s="310" t="s">
        <v>27</v>
      </c>
    </row>
    <row r="18" spans="1:43" ht="45" customHeight="1">
      <c r="A18" s="49"/>
      <c r="B18" s="54"/>
      <c r="C18" s="62"/>
      <c r="D18" s="64"/>
      <c r="E18" s="64"/>
      <c r="F18" s="95"/>
      <c r="G18" s="105"/>
      <c r="H18" s="117"/>
      <c r="I18" s="64" t="s">
        <v>97</v>
      </c>
      <c r="J18" s="64"/>
      <c r="K18" s="161" t="s">
        <v>32</v>
      </c>
      <c r="L18" s="161"/>
      <c r="M18" s="161"/>
      <c r="N18" s="161"/>
      <c r="O18" s="161"/>
      <c r="P18" s="161"/>
      <c r="Q18" s="161"/>
      <c r="R18" s="226" t="s">
        <v>65</v>
      </c>
      <c r="S18" s="231"/>
      <c r="T18" s="49"/>
      <c r="V18" s="241">
        <f>IF(K18="",0,1)</f>
        <v>1</v>
      </c>
      <c r="W18" s="244"/>
      <c r="AA18" s="255"/>
      <c r="AB18" s="259">
        <f>IF($S$17=AB17,1,0)</f>
        <v>1</v>
      </c>
      <c r="AC18" s="274">
        <f>IF($S$17=AC17,0,0)</f>
        <v>0</v>
      </c>
      <c r="AG18" s="294"/>
      <c r="AH18" s="294"/>
      <c r="AQ18" s="311">
        <f>IF(Y17=3,SUM(AB18:AP18),0)</f>
        <v>1</v>
      </c>
    </row>
    <row r="19" spans="1:43" ht="45" customHeight="1">
      <c r="A19" s="49"/>
      <c r="B19" s="54" t="s">
        <v>17</v>
      </c>
      <c r="C19" s="62"/>
      <c r="D19" s="64" t="s">
        <v>543</v>
      </c>
      <c r="E19" s="64"/>
      <c r="F19" s="95" t="str">
        <f>IF(AND(B19="○"),1,"-")</f>
        <v>-</v>
      </c>
      <c r="G19" s="103" t="str">
        <f>IF(AND(B19="○"),AQ20,"-")</f>
        <v>-</v>
      </c>
      <c r="H19" s="115"/>
      <c r="I19" s="64" t="s">
        <v>384</v>
      </c>
      <c r="J19" s="64"/>
      <c r="K19" s="161"/>
      <c r="L19" s="161"/>
      <c r="M19" s="161"/>
      <c r="N19" s="161"/>
      <c r="O19" s="161"/>
      <c r="P19" s="161"/>
      <c r="Q19" s="161"/>
      <c r="R19" s="224" t="s">
        <v>270</v>
      </c>
      <c r="S19" s="231"/>
      <c r="T19" s="49"/>
      <c r="V19" s="241">
        <f>IF(K19="",0,1)</f>
        <v>0</v>
      </c>
      <c r="W19" s="242"/>
      <c r="X19" s="241">
        <f>IF(S19="",0,1)</f>
        <v>0</v>
      </c>
      <c r="Y19" s="250">
        <f>SUM(V19:X20)</f>
        <v>0</v>
      </c>
      <c r="Z19" s="253" t="s">
        <v>51</v>
      </c>
      <c r="AA19" s="255"/>
      <c r="AB19" s="260" t="s">
        <v>312</v>
      </c>
      <c r="AC19" s="272" t="s">
        <v>450</v>
      </c>
      <c r="AD19" s="273" t="s">
        <v>451</v>
      </c>
      <c r="AG19" s="294"/>
      <c r="AH19" s="294"/>
      <c r="AQ19" s="310" t="s">
        <v>27</v>
      </c>
    </row>
    <row r="20" spans="1:43" ht="45" customHeight="1">
      <c r="A20" s="49"/>
      <c r="B20" s="54"/>
      <c r="C20" s="62"/>
      <c r="D20" s="64"/>
      <c r="E20" s="64"/>
      <c r="F20" s="95"/>
      <c r="G20" s="105"/>
      <c r="H20" s="117"/>
      <c r="I20" s="64" t="s">
        <v>97</v>
      </c>
      <c r="J20" s="64"/>
      <c r="K20" s="161"/>
      <c r="L20" s="161"/>
      <c r="M20" s="161"/>
      <c r="N20" s="161"/>
      <c r="O20" s="161"/>
      <c r="P20" s="161"/>
      <c r="Q20" s="161"/>
      <c r="R20" s="226" t="s">
        <v>65</v>
      </c>
      <c r="S20" s="231"/>
      <c r="T20" s="49"/>
      <c r="V20" s="241">
        <f>IF(K20="",0,1)</f>
        <v>0</v>
      </c>
      <c r="W20" s="244"/>
      <c r="AA20" s="255"/>
      <c r="AB20" s="259">
        <f>IF($S$19=AB19,1,0)</f>
        <v>0</v>
      </c>
      <c r="AC20" s="270">
        <f>IF($S$19=AC19,0.5,0)</f>
        <v>0</v>
      </c>
      <c r="AD20" s="274">
        <f>IF($S$19=AD19,0,0)</f>
        <v>0</v>
      </c>
      <c r="AG20" s="294"/>
      <c r="AH20" s="294"/>
      <c r="AQ20" s="311">
        <f>IF(Y19=3,SUM(AB20:AP20),0)</f>
        <v>0</v>
      </c>
    </row>
    <row r="21" spans="1:43" ht="45" customHeight="1">
      <c r="A21" s="49"/>
      <c r="B21" s="54" t="s">
        <v>175</v>
      </c>
      <c r="C21" s="62"/>
      <c r="D21" s="64" t="s">
        <v>111</v>
      </c>
      <c r="E21" s="64"/>
      <c r="F21" s="95">
        <f>IF(AND(B21="○"),2,"-")</f>
        <v>2</v>
      </c>
      <c r="G21" s="103">
        <f>IF(AND(B21="○"),AQ22,"-")</f>
        <v>2</v>
      </c>
      <c r="H21" s="115"/>
      <c r="I21" s="127" t="s">
        <v>307</v>
      </c>
      <c r="J21" s="147"/>
      <c r="K21" s="147"/>
      <c r="L21" s="147"/>
      <c r="M21" s="147"/>
      <c r="N21" s="147"/>
      <c r="O21" s="147"/>
      <c r="P21" s="147"/>
      <c r="Q21" s="210"/>
      <c r="R21" s="224" t="s">
        <v>270</v>
      </c>
      <c r="S21" s="231" t="s">
        <v>405</v>
      </c>
      <c r="T21" s="49"/>
      <c r="V21" s="242"/>
      <c r="W21" s="242"/>
      <c r="X21" s="241">
        <f>IF(S21="",0,1)</f>
        <v>1</v>
      </c>
      <c r="Y21" s="250">
        <f>SUM(V21:X22)</f>
        <v>1</v>
      </c>
      <c r="Z21" s="253" t="s">
        <v>216</v>
      </c>
      <c r="AA21" s="255"/>
      <c r="AB21" s="261" t="s">
        <v>304</v>
      </c>
      <c r="AC21" s="272" t="s">
        <v>29</v>
      </c>
      <c r="AD21" s="273" t="s">
        <v>276</v>
      </c>
      <c r="AE21" s="291"/>
      <c r="AF21" s="260" t="s">
        <v>344</v>
      </c>
      <c r="AG21" s="272" t="s">
        <v>277</v>
      </c>
      <c r="AH21" s="273" t="s">
        <v>458</v>
      </c>
      <c r="AI21" s="291"/>
      <c r="AJ21" s="296" t="s">
        <v>78</v>
      </c>
      <c r="AK21" s="273" t="s">
        <v>345</v>
      </c>
      <c r="AL21" s="291"/>
      <c r="AM21" s="260" t="s">
        <v>347</v>
      </c>
      <c r="AN21" s="273" t="s">
        <v>288</v>
      </c>
      <c r="AO21" s="292"/>
      <c r="AQ21" s="312" t="s">
        <v>27</v>
      </c>
    </row>
    <row r="22" spans="1:43" ht="45" customHeight="1">
      <c r="A22" s="49"/>
      <c r="B22" s="54"/>
      <c r="C22" s="62"/>
      <c r="D22" s="64"/>
      <c r="E22" s="64"/>
      <c r="F22" s="95"/>
      <c r="G22" s="105"/>
      <c r="H22" s="117"/>
      <c r="I22" s="128"/>
      <c r="J22" s="148"/>
      <c r="K22" s="148"/>
      <c r="L22" s="148"/>
      <c r="M22" s="148"/>
      <c r="N22" s="148"/>
      <c r="O22" s="148"/>
      <c r="P22" s="148"/>
      <c r="Q22" s="211"/>
      <c r="R22" s="226" t="s">
        <v>65</v>
      </c>
      <c r="S22" s="231"/>
      <c r="T22" s="49"/>
      <c r="V22" s="242"/>
      <c r="W22" s="242"/>
      <c r="AA22" s="255"/>
      <c r="AB22" s="259">
        <f>IF($S$21=AB21,2,0)</f>
        <v>0</v>
      </c>
      <c r="AC22" s="270">
        <f>IF($S$21=AC21,1,0)</f>
        <v>0</v>
      </c>
      <c r="AD22" s="274">
        <f>IF($S$21=AD21,0,0)</f>
        <v>0</v>
      </c>
      <c r="AF22" s="259">
        <f>IF($S$21=AF21,2,0)</f>
        <v>0</v>
      </c>
      <c r="AG22" s="270">
        <f>IF($S$21=AG21,1,0)</f>
        <v>0</v>
      </c>
      <c r="AH22" s="274">
        <f>IF($S$21=AH21,0,0)</f>
        <v>0</v>
      </c>
      <c r="AJ22" s="259">
        <f>IF($S$21=AJ21,2,0)</f>
        <v>2</v>
      </c>
      <c r="AK22" s="274">
        <f>IF($S$21=AK21,0,0)</f>
        <v>0</v>
      </c>
      <c r="AM22" s="259">
        <f>IF($S$21=AM21,2,0)</f>
        <v>0</v>
      </c>
      <c r="AN22" s="274">
        <f>IF($S$21=AN21,0,0)</f>
        <v>0</v>
      </c>
      <c r="AQ22" s="311">
        <f>IF(Y21=1,SUM(AB22:AP22),0)</f>
        <v>2</v>
      </c>
    </row>
    <row r="23" spans="1:43" ht="45" customHeight="1">
      <c r="A23" s="49"/>
      <c r="B23" s="54" t="s">
        <v>175</v>
      </c>
      <c r="C23" s="62"/>
      <c r="D23" s="64" t="s">
        <v>402</v>
      </c>
      <c r="E23" s="64"/>
      <c r="F23" s="95">
        <f>IF(AND(B23="○"),2,"-")</f>
        <v>2</v>
      </c>
      <c r="G23" s="103">
        <f>IF(AND(B23="○"),AQ24,"-")</f>
        <v>0</v>
      </c>
      <c r="H23" s="115"/>
      <c r="I23" s="127" t="s">
        <v>307</v>
      </c>
      <c r="J23" s="147"/>
      <c r="K23" s="147"/>
      <c r="L23" s="147"/>
      <c r="M23" s="147"/>
      <c r="N23" s="147"/>
      <c r="O23" s="147"/>
      <c r="P23" s="147"/>
      <c r="Q23" s="210"/>
      <c r="R23" s="224" t="s">
        <v>270</v>
      </c>
      <c r="S23" s="231"/>
      <c r="T23" s="49"/>
      <c r="V23" s="242"/>
      <c r="W23" s="242"/>
      <c r="X23" s="241">
        <f>IF(S23="",0,1)</f>
        <v>0</v>
      </c>
      <c r="Y23" s="250">
        <f>SUM(V23:X24)</f>
        <v>0</v>
      </c>
      <c r="Z23" s="253" t="s">
        <v>216</v>
      </c>
      <c r="AA23" s="255"/>
      <c r="AB23" s="260" t="s">
        <v>574</v>
      </c>
      <c r="AC23" s="272" t="s">
        <v>559</v>
      </c>
      <c r="AD23" s="273" t="s">
        <v>129</v>
      </c>
      <c r="AE23" s="291"/>
      <c r="AF23" s="260" t="s">
        <v>64</v>
      </c>
      <c r="AG23" s="299" t="s">
        <v>575</v>
      </c>
      <c r="AH23" s="273" t="s">
        <v>576</v>
      </c>
      <c r="AI23" s="292"/>
      <c r="AO23" s="292"/>
      <c r="AQ23" s="310" t="s">
        <v>27</v>
      </c>
    </row>
    <row r="24" spans="1:43" ht="45" customHeight="1">
      <c r="A24" s="49"/>
      <c r="B24" s="54"/>
      <c r="C24" s="62"/>
      <c r="D24" s="64"/>
      <c r="E24" s="64"/>
      <c r="F24" s="95"/>
      <c r="G24" s="105"/>
      <c r="H24" s="117"/>
      <c r="I24" s="128"/>
      <c r="J24" s="148"/>
      <c r="K24" s="148"/>
      <c r="L24" s="148"/>
      <c r="M24" s="148"/>
      <c r="N24" s="148"/>
      <c r="O24" s="148"/>
      <c r="P24" s="148"/>
      <c r="Q24" s="211"/>
      <c r="R24" s="226" t="s">
        <v>65</v>
      </c>
      <c r="S24" s="231"/>
      <c r="T24" s="49"/>
      <c r="V24" s="242"/>
      <c r="W24" s="242"/>
      <c r="AA24" s="255"/>
      <c r="AB24" s="259">
        <f>IF($S$23=AB23,2,0)</f>
        <v>0</v>
      </c>
      <c r="AC24" s="270">
        <f>IF($S$23=AC23,1,0)</f>
        <v>0</v>
      </c>
      <c r="AD24" s="274">
        <f>IF($S$23=AD23,0,0)</f>
        <v>0</v>
      </c>
      <c r="AF24" s="259">
        <f>IF($S$23=AF23,2,0)</f>
        <v>0</v>
      </c>
      <c r="AG24" s="270">
        <f>IF($S$23=AG23,1,0)</f>
        <v>0</v>
      </c>
      <c r="AH24" s="274">
        <f>IF($S$23=AH23,0,0)</f>
        <v>0</v>
      </c>
      <c r="AQ24" s="311">
        <f>IF(Y23=1,SUM(AB24:AP24),0)</f>
        <v>0</v>
      </c>
    </row>
    <row r="25" spans="1:43" ht="45" customHeight="1">
      <c r="A25" s="49"/>
      <c r="B25" s="54" t="s">
        <v>175</v>
      </c>
      <c r="C25" s="62"/>
      <c r="D25" s="64" t="s">
        <v>544</v>
      </c>
      <c r="E25" s="64"/>
      <c r="F25" s="95">
        <f>IF(AND(B25="○"),2,"-")</f>
        <v>2</v>
      </c>
      <c r="G25" s="103">
        <f>IF(AND(B25="○"),AQ26,"-")</f>
        <v>0</v>
      </c>
      <c r="H25" s="115"/>
      <c r="I25" s="127" t="s">
        <v>307</v>
      </c>
      <c r="J25" s="147"/>
      <c r="K25" s="147"/>
      <c r="L25" s="147"/>
      <c r="M25" s="147"/>
      <c r="N25" s="147"/>
      <c r="O25" s="147"/>
      <c r="P25" s="147"/>
      <c r="Q25" s="210"/>
      <c r="R25" s="224" t="s">
        <v>270</v>
      </c>
      <c r="S25" s="231"/>
      <c r="T25" s="49"/>
      <c r="V25" s="242"/>
      <c r="W25" s="242"/>
      <c r="X25" s="241">
        <f>IF(S25="",0,1)</f>
        <v>0</v>
      </c>
      <c r="Y25" s="250">
        <f>SUM(V25:X26)</f>
        <v>0</v>
      </c>
      <c r="Z25" s="253" t="s">
        <v>216</v>
      </c>
      <c r="AA25" s="255"/>
      <c r="AB25" s="261" t="s">
        <v>357</v>
      </c>
      <c r="AC25" s="272" t="s">
        <v>358</v>
      </c>
      <c r="AD25" s="273" t="s">
        <v>177</v>
      </c>
      <c r="AE25" s="291"/>
      <c r="AF25" s="296" t="s">
        <v>315</v>
      </c>
      <c r="AG25" s="273" t="s">
        <v>180</v>
      </c>
      <c r="AI25" s="292"/>
      <c r="AL25" s="292"/>
      <c r="AO25" s="292"/>
      <c r="AQ25" s="310" t="s">
        <v>27</v>
      </c>
    </row>
    <row r="26" spans="1:43" ht="45" customHeight="1">
      <c r="A26" s="49"/>
      <c r="B26" s="54"/>
      <c r="C26" s="62"/>
      <c r="D26" s="64"/>
      <c r="E26" s="64"/>
      <c r="F26" s="95"/>
      <c r="G26" s="105"/>
      <c r="H26" s="117"/>
      <c r="I26" s="128"/>
      <c r="J26" s="148"/>
      <c r="K26" s="148"/>
      <c r="L26" s="148"/>
      <c r="M26" s="148"/>
      <c r="N26" s="148"/>
      <c r="O26" s="148"/>
      <c r="P26" s="148"/>
      <c r="Q26" s="211"/>
      <c r="R26" s="226" t="s">
        <v>65</v>
      </c>
      <c r="S26" s="231"/>
      <c r="T26" s="49"/>
      <c r="V26" s="242"/>
      <c r="W26" s="242"/>
      <c r="AA26" s="255"/>
      <c r="AB26" s="259">
        <f>IF($S$25=AB25,2,0)</f>
        <v>0</v>
      </c>
      <c r="AC26" s="270">
        <f>IF($S$25=AC25,1,0)</f>
        <v>0</v>
      </c>
      <c r="AD26" s="274">
        <f>IF($S$25=AD25,0,0)</f>
        <v>0</v>
      </c>
      <c r="AF26" s="259">
        <f>IF($S$25=AF25,2,0)</f>
        <v>0</v>
      </c>
      <c r="AG26" s="274">
        <f>IF($S$25=AG25,0,0)</f>
        <v>0</v>
      </c>
      <c r="AQ26" s="311">
        <f>IF(Y25=1,SUM(AB26:AP26),0)</f>
        <v>0</v>
      </c>
    </row>
    <row r="27" spans="1:43" ht="45" customHeight="1">
      <c r="A27" s="49"/>
      <c r="B27" s="54" t="s">
        <v>175</v>
      </c>
      <c r="C27" s="62"/>
      <c r="D27" s="64" t="s">
        <v>96</v>
      </c>
      <c r="E27" s="64"/>
      <c r="F27" s="95">
        <f>IF(AND(B27="○"),1,"-")</f>
        <v>1</v>
      </c>
      <c r="G27" s="103">
        <f>IF(AND(B27="○"),AQ28,"-")</f>
        <v>1</v>
      </c>
      <c r="H27" s="115"/>
      <c r="I27" s="129" t="s">
        <v>356</v>
      </c>
      <c r="J27" s="129"/>
      <c r="K27" s="161" t="s">
        <v>225</v>
      </c>
      <c r="L27" s="161"/>
      <c r="M27" s="161"/>
      <c r="N27" s="161"/>
      <c r="O27" s="161"/>
      <c r="P27" s="161"/>
      <c r="Q27" s="161"/>
      <c r="R27" s="224" t="s">
        <v>270</v>
      </c>
      <c r="S27" s="231" t="s">
        <v>201</v>
      </c>
      <c r="T27" s="49"/>
      <c r="V27" s="241">
        <f>IF(K27="",0,1)</f>
        <v>1</v>
      </c>
      <c r="W27" s="242"/>
      <c r="X27" s="241">
        <f>IF(S27="",0,1)</f>
        <v>1</v>
      </c>
      <c r="Y27" s="250">
        <f>SUM(V27:X28)</f>
        <v>3</v>
      </c>
      <c r="Z27" s="253" t="s">
        <v>51</v>
      </c>
      <c r="AA27" s="255"/>
      <c r="AB27" s="261" t="s">
        <v>201</v>
      </c>
      <c r="AC27" s="272" t="s">
        <v>244</v>
      </c>
      <c r="AD27" s="273" t="s">
        <v>243</v>
      </c>
      <c r="AE27" s="292"/>
      <c r="AG27" s="294"/>
      <c r="AI27" s="292"/>
      <c r="AL27" s="292"/>
      <c r="AO27" s="292"/>
      <c r="AQ27" s="310" t="s">
        <v>27</v>
      </c>
    </row>
    <row r="28" spans="1:43" ht="45" customHeight="1">
      <c r="A28" s="49"/>
      <c r="B28" s="54"/>
      <c r="C28" s="62"/>
      <c r="D28" s="64"/>
      <c r="E28" s="64"/>
      <c r="F28" s="95"/>
      <c r="G28" s="105"/>
      <c r="H28" s="117"/>
      <c r="I28" s="129" t="s">
        <v>324</v>
      </c>
      <c r="J28" s="129"/>
      <c r="K28" s="161" t="s">
        <v>309</v>
      </c>
      <c r="L28" s="161"/>
      <c r="M28" s="161"/>
      <c r="N28" s="161"/>
      <c r="O28" s="161"/>
      <c r="P28" s="161"/>
      <c r="Q28" s="161"/>
      <c r="R28" s="226" t="s">
        <v>65</v>
      </c>
      <c r="S28" s="231"/>
      <c r="T28" s="49"/>
      <c r="V28" s="241">
        <f>IF(K28="",0,1)</f>
        <v>1</v>
      </c>
      <c r="W28" s="244"/>
      <c r="AA28" s="255"/>
      <c r="AB28" s="259">
        <f>IF($S$27=AB27,1,0)</f>
        <v>1</v>
      </c>
      <c r="AC28" s="270">
        <f>IF($S$27=AC27,0.5,0)</f>
        <v>0</v>
      </c>
      <c r="AD28" s="274">
        <f>IF($S$27=AD27,0,0)</f>
        <v>0</v>
      </c>
      <c r="AG28" s="294"/>
      <c r="AQ28" s="311">
        <f>IF(Y27=3,SUM(AB28:AP28),0)</f>
        <v>1</v>
      </c>
    </row>
    <row r="29" spans="1:43" ht="45" customHeight="1">
      <c r="A29" s="49"/>
      <c r="B29" s="55" t="s">
        <v>175</v>
      </c>
      <c r="C29" s="62"/>
      <c r="D29" s="65" t="s">
        <v>551</v>
      </c>
      <c r="E29" s="77"/>
      <c r="F29" s="96">
        <f>IF(AND(B29="○"),3,"-")</f>
        <v>3</v>
      </c>
      <c r="G29" s="103">
        <f>IF(AND(B29="○"),AQ31,"-")</f>
        <v>2</v>
      </c>
      <c r="H29" s="115"/>
      <c r="I29" s="130" t="s">
        <v>498</v>
      </c>
      <c r="J29" s="149"/>
      <c r="K29" s="149"/>
      <c r="L29" s="149"/>
      <c r="M29" s="149"/>
      <c r="N29" s="149"/>
      <c r="O29" s="149"/>
      <c r="P29" s="149"/>
      <c r="Q29" s="212"/>
      <c r="R29" s="224" t="s">
        <v>184</v>
      </c>
      <c r="S29" s="232" t="s">
        <v>199</v>
      </c>
      <c r="T29" s="49"/>
      <c r="AA29" s="255"/>
      <c r="AE29" s="292"/>
      <c r="AG29" s="294"/>
      <c r="AI29" s="292"/>
      <c r="AL29" s="292"/>
      <c r="AO29" s="292"/>
    </row>
    <row r="30" spans="1:43" ht="45" customHeight="1">
      <c r="A30" s="49"/>
      <c r="B30" s="56"/>
      <c r="C30" s="62"/>
      <c r="D30" s="66"/>
      <c r="E30" s="78"/>
      <c r="F30" s="97"/>
      <c r="G30" s="104"/>
      <c r="H30" s="116"/>
      <c r="I30" s="131" t="s">
        <v>318</v>
      </c>
      <c r="J30" s="150"/>
      <c r="K30" s="161" t="s">
        <v>236</v>
      </c>
      <c r="L30" s="161"/>
      <c r="M30" s="161"/>
      <c r="N30" s="161"/>
      <c r="O30" s="161"/>
      <c r="P30" s="161"/>
      <c r="Q30" s="161"/>
      <c r="R30" s="225"/>
      <c r="S30" s="233"/>
      <c r="T30" s="49"/>
      <c r="V30" s="241">
        <f>IF(K30="",0,1)</f>
        <v>1</v>
      </c>
      <c r="W30" s="245"/>
      <c r="X30" s="247">
        <f>IF(S29="",0,1)</f>
        <v>1</v>
      </c>
      <c r="Y30" s="250">
        <f>SUM(V30:W33)</f>
        <v>4</v>
      </c>
      <c r="Z30" s="253" t="s">
        <v>182</v>
      </c>
      <c r="AA30" s="256">
        <f>COUNTIF(Y30:Y53,4)</f>
        <v>3</v>
      </c>
      <c r="AB30" s="261" t="s">
        <v>549</v>
      </c>
      <c r="AC30" s="272" t="s">
        <v>552</v>
      </c>
      <c r="AD30" s="272" t="s">
        <v>199</v>
      </c>
      <c r="AE30" s="272" t="s">
        <v>389</v>
      </c>
      <c r="AF30" s="272" t="s">
        <v>510</v>
      </c>
      <c r="AG30" s="273" t="s">
        <v>548</v>
      </c>
      <c r="AQ30" s="310" t="s">
        <v>27</v>
      </c>
    </row>
    <row r="31" spans="1:43" ht="45" customHeight="1">
      <c r="A31" s="49"/>
      <c r="B31" s="56"/>
      <c r="C31" s="62"/>
      <c r="D31" s="66"/>
      <c r="E31" s="78"/>
      <c r="F31" s="97"/>
      <c r="G31" s="104"/>
      <c r="H31" s="116"/>
      <c r="I31" s="131" t="s">
        <v>38</v>
      </c>
      <c r="J31" s="150"/>
      <c r="K31" s="161" t="s">
        <v>579</v>
      </c>
      <c r="L31" s="161"/>
      <c r="M31" s="161"/>
      <c r="N31" s="161"/>
      <c r="O31" s="161"/>
      <c r="P31" s="161"/>
      <c r="Q31" s="161"/>
      <c r="R31" s="225"/>
      <c r="S31" s="233"/>
      <c r="T31" s="49"/>
      <c r="V31" s="241">
        <f>IF(K30="",0,1)</f>
        <v>1</v>
      </c>
      <c r="W31" s="245"/>
      <c r="AA31" s="255"/>
      <c r="AB31" s="259">
        <f>IF(AND($S$29=AB30,$AA$30&gt;=5),3,0)</f>
        <v>0</v>
      </c>
      <c r="AC31" s="270">
        <f>IF(AND($S$29=AC30,$AA$30&gt;=4),2.5,0)</f>
        <v>0</v>
      </c>
      <c r="AD31" s="270">
        <f>IF(AND($S$29=AD30,$AA$30&gt;=3),2,0)</f>
        <v>2</v>
      </c>
      <c r="AE31" s="270">
        <f>IF(AND($S$29=AE30,$AA$30&gt;=2),1.5,0)</f>
        <v>0</v>
      </c>
      <c r="AF31" s="270">
        <f>IF(AND($S$29=AF30,$AA$30&gt;=1),1,0)</f>
        <v>0</v>
      </c>
      <c r="AG31" s="274">
        <f>IF(AND($S$29=AG30,$AA$30&gt;=0),0,0)</f>
        <v>0</v>
      </c>
      <c r="AQ31" s="311">
        <f>IF(AND(AA30&gt;=0,AA30&lt;=5),SUM(AB31:AP31),0)</f>
        <v>2</v>
      </c>
    </row>
    <row r="32" spans="1:43" ht="45" customHeight="1">
      <c r="A32" s="49"/>
      <c r="B32" s="56"/>
      <c r="C32" s="62"/>
      <c r="D32" s="66"/>
      <c r="E32" s="78"/>
      <c r="F32" s="97"/>
      <c r="G32" s="104"/>
      <c r="H32" s="116"/>
      <c r="I32" s="129" t="s">
        <v>592</v>
      </c>
      <c r="J32" s="129"/>
      <c r="K32" s="165">
        <v>45627</v>
      </c>
      <c r="L32" s="161"/>
      <c r="M32" s="161"/>
      <c r="N32" s="161"/>
      <c r="O32" s="161"/>
      <c r="P32" s="161"/>
      <c r="Q32" s="161"/>
      <c r="R32" s="225"/>
      <c r="S32" s="233"/>
      <c r="T32" s="49"/>
      <c r="V32" s="241">
        <f>IF(K32="",0,1)</f>
        <v>1</v>
      </c>
      <c r="W32" s="245"/>
      <c r="AA32" s="255"/>
      <c r="AB32" s="255"/>
      <c r="AC32" s="255"/>
      <c r="AD32" s="255"/>
      <c r="AE32" s="255"/>
      <c r="AG32" s="294"/>
    </row>
    <row r="33" spans="1:33" ht="45" customHeight="1">
      <c r="A33" s="49"/>
      <c r="B33" s="56"/>
      <c r="C33" s="62"/>
      <c r="D33" s="66"/>
      <c r="E33" s="78"/>
      <c r="F33" s="97"/>
      <c r="G33" s="104"/>
      <c r="H33" s="116"/>
      <c r="I33" s="64" t="s">
        <v>230</v>
      </c>
      <c r="J33" s="64"/>
      <c r="K33" s="161" t="s">
        <v>595</v>
      </c>
      <c r="L33" s="161"/>
      <c r="M33" s="161"/>
      <c r="N33" s="161"/>
      <c r="O33" s="161"/>
      <c r="P33" s="161"/>
      <c r="Q33" s="161"/>
      <c r="R33" s="225"/>
      <c r="S33" s="233"/>
      <c r="T33" s="49"/>
      <c r="V33" s="241">
        <f>IF(K33="",0,1)</f>
        <v>1</v>
      </c>
      <c r="W33" s="245"/>
      <c r="AA33" s="255"/>
      <c r="AB33" s="255"/>
      <c r="AC33" s="255"/>
      <c r="AD33" s="255"/>
      <c r="AE33" s="255"/>
      <c r="AG33" s="294"/>
    </row>
    <row r="34" spans="1:33" ht="45" customHeight="1">
      <c r="A34" s="49"/>
      <c r="B34" s="56"/>
      <c r="C34" s="62"/>
      <c r="D34" s="66"/>
      <c r="E34" s="78"/>
      <c r="F34" s="97"/>
      <c r="G34" s="104"/>
      <c r="H34" s="116"/>
      <c r="I34" s="132" t="s">
        <v>300</v>
      </c>
      <c r="J34" s="151"/>
      <c r="K34" s="151"/>
      <c r="L34" s="151"/>
      <c r="M34" s="151"/>
      <c r="N34" s="151"/>
      <c r="O34" s="151"/>
      <c r="P34" s="151"/>
      <c r="Q34" s="213"/>
      <c r="R34" s="225"/>
      <c r="S34" s="233"/>
      <c r="T34" s="49"/>
      <c r="W34" s="246"/>
      <c r="AA34" s="255"/>
      <c r="AB34" s="255"/>
      <c r="AC34" s="255"/>
      <c r="AD34" s="255"/>
      <c r="AE34" s="255"/>
      <c r="AG34" s="294"/>
    </row>
    <row r="35" spans="1:33" ht="45" customHeight="1">
      <c r="A35" s="49"/>
      <c r="B35" s="56"/>
      <c r="C35" s="62"/>
      <c r="D35" s="66"/>
      <c r="E35" s="78"/>
      <c r="F35" s="97"/>
      <c r="G35" s="104"/>
      <c r="H35" s="116"/>
      <c r="I35" s="131" t="s">
        <v>318</v>
      </c>
      <c r="J35" s="150"/>
      <c r="K35" s="166" t="s">
        <v>236</v>
      </c>
      <c r="L35" s="166"/>
      <c r="M35" s="166"/>
      <c r="N35" s="166"/>
      <c r="O35" s="166"/>
      <c r="P35" s="166"/>
      <c r="Q35" s="166"/>
      <c r="R35" s="225"/>
      <c r="S35" s="233"/>
      <c r="T35" s="49"/>
      <c r="V35" s="241">
        <f>IF(K35="",0,1)</f>
        <v>1</v>
      </c>
      <c r="W35" s="245"/>
      <c r="Y35" s="250">
        <f>SUM(V35:W38)</f>
        <v>4</v>
      </c>
      <c r="Z35" s="253" t="s">
        <v>182</v>
      </c>
      <c r="AA35" s="255"/>
      <c r="AB35" s="255"/>
      <c r="AC35" s="255"/>
      <c r="AD35" s="255"/>
      <c r="AE35" s="255"/>
      <c r="AG35" s="294"/>
    </row>
    <row r="36" spans="1:33" ht="45" customHeight="1">
      <c r="A36" s="49"/>
      <c r="B36" s="56"/>
      <c r="C36" s="62"/>
      <c r="D36" s="66"/>
      <c r="E36" s="78"/>
      <c r="F36" s="97"/>
      <c r="G36" s="104"/>
      <c r="H36" s="116"/>
      <c r="I36" s="131" t="s">
        <v>38</v>
      </c>
      <c r="J36" s="150"/>
      <c r="K36" s="161" t="s">
        <v>579</v>
      </c>
      <c r="L36" s="161"/>
      <c r="M36" s="161"/>
      <c r="N36" s="161"/>
      <c r="O36" s="161"/>
      <c r="P36" s="161"/>
      <c r="Q36" s="161"/>
      <c r="R36" s="225"/>
      <c r="S36" s="233"/>
      <c r="T36" s="49"/>
      <c r="V36" s="241">
        <f>IF(K36="",0,1)</f>
        <v>1</v>
      </c>
      <c r="W36" s="245"/>
      <c r="AA36" s="255"/>
      <c r="AB36" s="255"/>
      <c r="AC36" s="255"/>
      <c r="AD36" s="255"/>
      <c r="AE36" s="255"/>
      <c r="AG36" s="294"/>
    </row>
    <row r="37" spans="1:33" ht="45" customHeight="1">
      <c r="A37" s="49"/>
      <c r="B37" s="56"/>
      <c r="C37" s="62"/>
      <c r="D37" s="66"/>
      <c r="E37" s="78"/>
      <c r="F37" s="97"/>
      <c r="G37" s="104"/>
      <c r="H37" s="116"/>
      <c r="I37" s="129" t="s">
        <v>592</v>
      </c>
      <c r="J37" s="129"/>
      <c r="K37" s="165">
        <v>45627</v>
      </c>
      <c r="L37" s="161"/>
      <c r="M37" s="161"/>
      <c r="N37" s="161"/>
      <c r="O37" s="161"/>
      <c r="P37" s="161"/>
      <c r="Q37" s="161"/>
      <c r="R37" s="225"/>
      <c r="S37" s="233"/>
      <c r="T37" s="49"/>
      <c r="V37" s="241">
        <f>IF(K37="",0,1)</f>
        <v>1</v>
      </c>
      <c r="W37" s="245"/>
      <c r="AA37" s="255"/>
      <c r="AB37" s="255"/>
      <c r="AC37" s="255"/>
      <c r="AD37" s="255"/>
      <c r="AE37" s="255"/>
      <c r="AG37" s="294"/>
    </row>
    <row r="38" spans="1:33" ht="45" customHeight="1">
      <c r="A38" s="49"/>
      <c r="B38" s="56"/>
      <c r="C38" s="62"/>
      <c r="D38" s="66"/>
      <c r="E38" s="78"/>
      <c r="F38" s="97"/>
      <c r="G38" s="104"/>
      <c r="H38" s="116"/>
      <c r="I38" s="64" t="s">
        <v>230</v>
      </c>
      <c r="J38" s="64"/>
      <c r="K38" s="161" t="s">
        <v>595</v>
      </c>
      <c r="L38" s="161"/>
      <c r="M38" s="161"/>
      <c r="N38" s="161"/>
      <c r="O38" s="161"/>
      <c r="P38" s="161"/>
      <c r="Q38" s="161"/>
      <c r="R38" s="225"/>
      <c r="S38" s="233"/>
      <c r="T38" s="49"/>
      <c r="V38" s="241">
        <f>IF(K38="",0,1)</f>
        <v>1</v>
      </c>
      <c r="W38" s="245"/>
      <c r="AA38" s="255"/>
      <c r="AB38" s="255"/>
      <c r="AC38" s="255"/>
      <c r="AD38" s="255"/>
      <c r="AE38" s="255"/>
      <c r="AG38" s="294"/>
    </row>
    <row r="39" spans="1:33" ht="45" customHeight="1">
      <c r="A39" s="49"/>
      <c r="B39" s="56"/>
      <c r="C39" s="62"/>
      <c r="D39" s="66"/>
      <c r="E39" s="78"/>
      <c r="F39" s="97"/>
      <c r="G39" s="104"/>
      <c r="H39" s="116"/>
      <c r="I39" s="132" t="s">
        <v>499</v>
      </c>
      <c r="J39" s="151"/>
      <c r="K39" s="151"/>
      <c r="L39" s="151"/>
      <c r="M39" s="151"/>
      <c r="N39" s="151"/>
      <c r="O39" s="151"/>
      <c r="P39" s="151"/>
      <c r="Q39" s="213"/>
      <c r="R39" s="225"/>
      <c r="S39" s="233"/>
      <c r="T39" s="49"/>
      <c r="W39" s="246"/>
      <c r="AA39" s="255"/>
      <c r="AB39" s="255"/>
      <c r="AC39" s="255"/>
      <c r="AD39" s="255"/>
      <c r="AE39" s="255"/>
      <c r="AG39" s="294"/>
    </row>
    <row r="40" spans="1:33" ht="45" customHeight="1">
      <c r="A40" s="49"/>
      <c r="B40" s="56"/>
      <c r="C40" s="62"/>
      <c r="D40" s="66"/>
      <c r="E40" s="78"/>
      <c r="F40" s="97"/>
      <c r="G40" s="104"/>
      <c r="H40" s="116"/>
      <c r="I40" s="131" t="s">
        <v>318</v>
      </c>
      <c r="J40" s="150"/>
      <c r="K40" s="166" t="s">
        <v>236</v>
      </c>
      <c r="L40" s="166"/>
      <c r="M40" s="166"/>
      <c r="N40" s="166"/>
      <c r="O40" s="166"/>
      <c r="P40" s="166"/>
      <c r="Q40" s="166"/>
      <c r="R40" s="225"/>
      <c r="S40" s="233"/>
      <c r="T40" s="49"/>
      <c r="V40" s="241">
        <f>IF(K40="",0,1)</f>
        <v>1</v>
      </c>
      <c r="W40" s="245"/>
      <c r="Y40" s="250">
        <f>SUM(V40:W43)</f>
        <v>4</v>
      </c>
      <c r="Z40" s="253" t="s">
        <v>182</v>
      </c>
      <c r="AA40" s="255"/>
      <c r="AB40" s="255"/>
      <c r="AC40" s="255"/>
      <c r="AD40" s="255"/>
      <c r="AE40" s="255"/>
      <c r="AG40" s="294"/>
    </row>
    <row r="41" spans="1:33" ht="45" customHeight="1">
      <c r="A41" s="49"/>
      <c r="B41" s="56"/>
      <c r="C41" s="62"/>
      <c r="D41" s="66"/>
      <c r="E41" s="78"/>
      <c r="F41" s="97"/>
      <c r="G41" s="104"/>
      <c r="H41" s="116"/>
      <c r="I41" s="131" t="s">
        <v>38</v>
      </c>
      <c r="J41" s="150"/>
      <c r="K41" s="161" t="s">
        <v>579</v>
      </c>
      <c r="L41" s="161"/>
      <c r="M41" s="161"/>
      <c r="N41" s="161"/>
      <c r="O41" s="161"/>
      <c r="P41" s="161"/>
      <c r="Q41" s="161"/>
      <c r="R41" s="225"/>
      <c r="S41" s="233"/>
      <c r="T41" s="49"/>
      <c r="V41" s="241">
        <f>IF(K41="",0,1)</f>
        <v>1</v>
      </c>
      <c r="W41" s="245"/>
      <c r="AA41" s="255"/>
      <c r="AB41" s="255"/>
      <c r="AC41" s="255"/>
      <c r="AD41" s="255"/>
      <c r="AE41" s="255"/>
      <c r="AG41" s="294"/>
    </row>
    <row r="42" spans="1:33" ht="45" customHeight="1">
      <c r="A42" s="49"/>
      <c r="B42" s="56"/>
      <c r="C42" s="62"/>
      <c r="D42" s="66"/>
      <c r="E42" s="78"/>
      <c r="F42" s="97"/>
      <c r="G42" s="104"/>
      <c r="H42" s="116"/>
      <c r="I42" s="129" t="s">
        <v>592</v>
      </c>
      <c r="J42" s="129"/>
      <c r="K42" s="165">
        <v>45627</v>
      </c>
      <c r="L42" s="161"/>
      <c r="M42" s="161"/>
      <c r="N42" s="161"/>
      <c r="O42" s="161"/>
      <c r="P42" s="161"/>
      <c r="Q42" s="161"/>
      <c r="R42" s="225"/>
      <c r="S42" s="233"/>
      <c r="T42" s="49"/>
      <c r="V42" s="241">
        <f>IF(K42="",0,1)</f>
        <v>1</v>
      </c>
      <c r="W42" s="245"/>
      <c r="AA42" s="255"/>
      <c r="AB42" s="255"/>
      <c r="AC42" s="255"/>
      <c r="AD42" s="255"/>
      <c r="AE42" s="255"/>
      <c r="AG42" s="294"/>
    </row>
    <row r="43" spans="1:33" ht="45" customHeight="1">
      <c r="A43" s="49"/>
      <c r="B43" s="56"/>
      <c r="C43" s="62"/>
      <c r="D43" s="66"/>
      <c r="E43" s="78"/>
      <c r="F43" s="97"/>
      <c r="G43" s="104"/>
      <c r="H43" s="116"/>
      <c r="I43" s="64" t="s">
        <v>230</v>
      </c>
      <c r="J43" s="64"/>
      <c r="K43" s="161" t="s">
        <v>595</v>
      </c>
      <c r="L43" s="161"/>
      <c r="M43" s="161"/>
      <c r="N43" s="161"/>
      <c r="O43" s="161"/>
      <c r="P43" s="161"/>
      <c r="Q43" s="161"/>
      <c r="R43" s="225"/>
      <c r="S43" s="233"/>
      <c r="T43" s="49"/>
      <c r="V43" s="241">
        <f>IF(K43="",0,1)</f>
        <v>1</v>
      </c>
      <c r="W43" s="245"/>
      <c r="AA43" s="255"/>
      <c r="AB43" s="255"/>
      <c r="AC43" s="255"/>
      <c r="AD43" s="255"/>
      <c r="AE43" s="255"/>
      <c r="AG43" s="294"/>
    </row>
    <row r="44" spans="1:33" ht="45" customHeight="1">
      <c r="A44" s="49"/>
      <c r="B44" s="56"/>
      <c r="C44" s="62"/>
      <c r="D44" s="66"/>
      <c r="E44" s="78"/>
      <c r="F44" s="97"/>
      <c r="G44" s="104"/>
      <c r="H44" s="116"/>
      <c r="I44" s="132" t="s">
        <v>553</v>
      </c>
      <c r="J44" s="151"/>
      <c r="K44" s="151"/>
      <c r="L44" s="151"/>
      <c r="M44" s="151"/>
      <c r="N44" s="151"/>
      <c r="O44" s="151"/>
      <c r="P44" s="151"/>
      <c r="Q44" s="213"/>
      <c r="R44" s="225"/>
      <c r="S44" s="233"/>
      <c r="T44" s="49"/>
      <c r="W44" s="246"/>
      <c r="AA44" s="255"/>
      <c r="AB44" s="255"/>
      <c r="AC44" s="255"/>
      <c r="AD44" s="255"/>
      <c r="AE44" s="255"/>
      <c r="AG44" s="294"/>
    </row>
    <row r="45" spans="1:33" ht="45" customHeight="1">
      <c r="A45" s="49"/>
      <c r="B45" s="56"/>
      <c r="C45" s="62"/>
      <c r="D45" s="66"/>
      <c r="E45" s="78"/>
      <c r="F45" s="97"/>
      <c r="G45" s="104"/>
      <c r="H45" s="116"/>
      <c r="I45" s="131" t="s">
        <v>318</v>
      </c>
      <c r="J45" s="150"/>
      <c r="K45" s="166"/>
      <c r="L45" s="166"/>
      <c r="M45" s="166"/>
      <c r="N45" s="166"/>
      <c r="O45" s="166"/>
      <c r="P45" s="166"/>
      <c r="Q45" s="166"/>
      <c r="R45" s="225"/>
      <c r="S45" s="233"/>
      <c r="T45" s="49"/>
      <c r="V45" s="241">
        <f>IF(K45="",0,1)</f>
        <v>0</v>
      </c>
      <c r="W45" s="245"/>
      <c r="Y45" s="250">
        <f>SUM(V45:W48)</f>
        <v>0</v>
      </c>
      <c r="Z45" s="253" t="s">
        <v>182</v>
      </c>
      <c r="AA45" s="255"/>
      <c r="AB45" s="255"/>
      <c r="AC45" s="255"/>
      <c r="AD45" s="255"/>
      <c r="AE45" s="255"/>
      <c r="AG45" s="294"/>
    </row>
    <row r="46" spans="1:33" ht="45" customHeight="1">
      <c r="A46" s="49"/>
      <c r="B46" s="56"/>
      <c r="C46" s="62"/>
      <c r="D46" s="66"/>
      <c r="E46" s="78"/>
      <c r="F46" s="97"/>
      <c r="G46" s="104"/>
      <c r="H46" s="116"/>
      <c r="I46" s="131" t="s">
        <v>38</v>
      </c>
      <c r="J46" s="150"/>
      <c r="K46" s="161"/>
      <c r="L46" s="161"/>
      <c r="M46" s="161"/>
      <c r="N46" s="161"/>
      <c r="O46" s="161"/>
      <c r="P46" s="161"/>
      <c r="Q46" s="161"/>
      <c r="R46" s="225"/>
      <c r="S46" s="233"/>
      <c r="T46" s="49"/>
      <c r="V46" s="241">
        <f>IF(K46="",0,1)</f>
        <v>0</v>
      </c>
      <c r="W46" s="245"/>
      <c r="AA46" s="255"/>
      <c r="AB46" s="255"/>
      <c r="AC46" s="255"/>
      <c r="AD46" s="255"/>
      <c r="AE46" s="255"/>
      <c r="AG46" s="294"/>
    </row>
    <row r="47" spans="1:33" ht="45" customHeight="1">
      <c r="A47" s="49"/>
      <c r="B47" s="56"/>
      <c r="C47" s="62"/>
      <c r="D47" s="66"/>
      <c r="E47" s="78"/>
      <c r="F47" s="97"/>
      <c r="G47" s="104"/>
      <c r="H47" s="116"/>
      <c r="I47" s="129" t="s">
        <v>592</v>
      </c>
      <c r="J47" s="129"/>
      <c r="K47" s="165"/>
      <c r="L47" s="161"/>
      <c r="M47" s="161"/>
      <c r="N47" s="161"/>
      <c r="O47" s="161"/>
      <c r="P47" s="161"/>
      <c r="Q47" s="161"/>
      <c r="R47" s="225"/>
      <c r="S47" s="233"/>
      <c r="T47" s="49"/>
      <c r="V47" s="241">
        <f>IF(K47="",0,1)</f>
        <v>0</v>
      </c>
      <c r="W47" s="245"/>
      <c r="AA47" s="255"/>
      <c r="AB47" s="255"/>
      <c r="AC47" s="255"/>
      <c r="AD47" s="255"/>
      <c r="AE47" s="255"/>
      <c r="AG47" s="294"/>
    </row>
    <row r="48" spans="1:33" ht="45" customHeight="1">
      <c r="A48" s="49"/>
      <c r="B48" s="56"/>
      <c r="C48" s="62"/>
      <c r="D48" s="66"/>
      <c r="E48" s="78"/>
      <c r="F48" s="97"/>
      <c r="G48" s="104"/>
      <c r="H48" s="116"/>
      <c r="I48" s="64" t="s">
        <v>230</v>
      </c>
      <c r="J48" s="64"/>
      <c r="K48" s="161"/>
      <c r="L48" s="161"/>
      <c r="M48" s="161"/>
      <c r="N48" s="161"/>
      <c r="O48" s="161"/>
      <c r="P48" s="161"/>
      <c r="Q48" s="161"/>
      <c r="R48" s="225"/>
      <c r="S48" s="233"/>
      <c r="T48" s="49"/>
      <c r="V48" s="241">
        <f>IF(K48="",0,1)</f>
        <v>0</v>
      </c>
      <c r="W48" s="245"/>
      <c r="AA48" s="255"/>
      <c r="AB48" s="255"/>
      <c r="AC48" s="255"/>
      <c r="AD48" s="255"/>
      <c r="AE48" s="255"/>
      <c r="AG48" s="294"/>
    </row>
    <row r="49" spans="1:43" ht="45" customHeight="1">
      <c r="A49" s="49"/>
      <c r="B49" s="56"/>
      <c r="C49" s="62"/>
      <c r="D49" s="66"/>
      <c r="E49" s="78"/>
      <c r="F49" s="97"/>
      <c r="G49" s="104"/>
      <c r="H49" s="116"/>
      <c r="I49" s="132" t="s">
        <v>261</v>
      </c>
      <c r="J49" s="151"/>
      <c r="K49" s="151"/>
      <c r="L49" s="151"/>
      <c r="M49" s="151"/>
      <c r="N49" s="151"/>
      <c r="O49" s="151"/>
      <c r="P49" s="151"/>
      <c r="Q49" s="213"/>
      <c r="R49" s="225"/>
      <c r="S49" s="233"/>
      <c r="T49" s="49"/>
      <c r="W49" s="246"/>
      <c r="AA49" s="255"/>
      <c r="AB49" s="255"/>
      <c r="AC49" s="255"/>
      <c r="AD49" s="255"/>
      <c r="AE49" s="255"/>
      <c r="AG49" s="294"/>
    </row>
    <row r="50" spans="1:43" ht="45" customHeight="1">
      <c r="A50" s="49"/>
      <c r="B50" s="56"/>
      <c r="C50" s="62"/>
      <c r="D50" s="66"/>
      <c r="E50" s="78"/>
      <c r="F50" s="97"/>
      <c r="G50" s="104"/>
      <c r="H50" s="116"/>
      <c r="I50" s="131" t="s">
        <v>318</v>
      </c>
      <c r="J50" s="150"/>
      <c r="K50" s="166"/>
      <c r="L50" s="166"/>
      <c r="M50" s="166"/>
      <c r="N50" s="166"/>
      <c r="O50" s="166"/>
      <c r="P50" s="166"/>
      <c r="Q50" s="166"/>
      <c r="R50" s="225"/>
      <c r="S50" s="233"/>
      <c r="T50" s="49"/>
      <c r="V50" s="241">
        <f t="shared" ref="V50:V55" si="0">IF(K50="",0,1)</f>
        <v>0</v>
      </c>
      <c r="W50" s="245"/>
      <c r="Y50" s="250">
        <f>SUM(V50:W53)</f>
        <v>0</v>
      </c>
      <c r="Z50" s="253" t="s">
        <v>182</v>
      </c>
      <c r="AA50" s="255"/>
      <c r="AB50" s="255"/>
      <c r="AC50" s="255"/>
      <c r="AD50" s="255"/>
      <c r="AE50" s="255"/>
      <c r="AG50" s="294"/>
    </row>
    <row r="51" spans="1:43" ht="45" customHeight="1">
      <c r="A51" s="49"/>
      <c r="B51" s="56"/>
      <c r="C51" s="62"/>
      <c r="D51" s="66"/>
      <c r="E51" s="78"/>
      <c r="F51" s="97"/>
      <c r="G51" s="104"/>
      <c r="H51" s="116"/>
      <c r="I51" s="131" t="s">
        <v>38</v>
      </c>
      <c r="J51" s="150"/>
      <c r="K51" s="161"/>
      <c r="L51" s="161"/>
      <c r="M51" s="161"/>
      <c r="N51" s="161"/>
      <c r="O51" s="161"/>
      <c r="P51" s="161"/>
      <c r="Q51" s="161"/>
      <c r="R51" s="225"/>
      <c r="S51" s="233"/>
      <c r="T51" s="49"/>
      <c r="V51" s="241">
        <f t="shared" si="0"/>
        <v>0</v>
      </c>
      <c r="W51" s="245"/>
      <c r="AA51" s="255"/>
      <c r="AB51" s="255"/>
      <c r="AC51" s="255"/>
      <c r="AD51" s="255"/>
      <c r="AE51" s="255"/>
      <c r="AG51" s="294"/>
    </row>
    <row r="52" spans="1:43" ht="45" customHeight="1">
      <c r="A52" s="49"/>
      <c r="B52" s="56"/>
      <c r="C52" s="62"/>
      <c r="D52" s="66"/>
      <c r="E52" s="78"/>
      <c r="F52" s="97"/>
      <c r="G52" s="104"/>
      <c r="H52" s="116"/>
      <c r="I52" s="129" t="s">
        <v>592</v>
      </c>
      <c r="J52" s="129"/>
      <c r="K52" s="165"/>
      <c r="L52" s="161"/>
      <c r="M52" s="161"/>
      <c r="N52" s="161"/>
      <c r="O52" s="161"/>
      <c r="P52" s="161"/>
      <c r="Q52" s="161"/>
      <c r="R52" s="225"/>
      <c r="S52" s="233"/>
      <c r="T52" s="49"/>
      <c r="V52" s="241">
        <f t="shared" si="0"/>
        <v>0</v>
      </c>
      <c r="W52" s="245"/>
      <c r="AA52" s="255"/>
      <c r="AB52" s="255"/>
      <c r="AC52" s="255"/>
      <c r="AD52" s="255"/>
      <c r="AE52" s="255"/>
      <c r="AG52" s="294"/>
    </row>
    <row r="53" spans="1:43" ht="45" customHeight="1">
      <c r="A53" s="49"/>
      <c r="B53" s="57"/>
      <c r="C53" s="63"/>
      <c r="D53" s="67"/>
      <c r="E53" s="79"/>
      <c r="F53" s="98"/>
      <c r="G53" s="105"/>
      <c r="H53" s="117"/>
      <c r="I53" s="64" t="s">
        <v>230</v>
      </c>
      <c r="J53" s="64"/>
      <c r="K53" s="161"/>
      <c r="L53" s="161"/>
      <c r="M53" s="161"/>
      <c r="N53" s="161"/>
      <c r="O53" s="161"/>
      <c r="P53" s="161"/>
      <c r="Q53" s="161"/>
      <c r="R53" s="226"/>
      <c r="S53" s="234"/>
      <c r="T53" s="49"/>
      <c r="V53" s="241">
        <f t="shared" si="0"/>
        <v>0</v>
      </c>
      <c r="W53" s="245"/>
      <c r="AA53" s="255"/>
      <c r="AB53" s="255"/>
      <c r="AC53" s="255"/>
      <c r="AD53" s="255"/>
      <c r="AE53" s="255"/>
      <c r="AG53" s="294"/>
    </row>
    <row r="54" spans="1:43" ht="45" customHeight="1">
      <c r="A54" s="49"/>
      <c r="B54" s="55" t="s">
        <v>175</v>
      </c>
      <c r="C54" s="61" t="s">
        <v>308</v>
      </c>
      <c r="D54" s="68" t="s">
        <v>19</v>
      </c>
      <c r="E54" s="64" t="s">
        <v>36</v>
      </c>
      <c r="F54" s="96">
        <f>IF(AND(B54="○"),4,"-")</f>
        <v>4</v>
      </c>
      <c r="G54" s="106">
        <f>SUM(H54:H62)</f>
        <v>2.5</v>
      </c>
      <c r="H54" s="118">
        <f>IF(AND(B54="○"),AQ55,"-")</f>
        <v>1</v>
      </c>
      <c r="I54" s="71" t="s">
        <v>340</v>
      </c>
      <c r="J54" s="82"/>
      <c r="K54" s="161" t="s">
        <v>577</v>
      </c>
      <c r="L54" s="161"/>
      <c r="M54" s="161"/>
      <c r="N54" s="161"/>
      <c r="O54" s="161"/>
      <c r="P54" s="161"/>
      <c r="Q54" s="161"/>
      <c r="R54" s="224" t="s">
        <v>270</v>
      </c>
      <c r="S54" s="231" t="s">
        <v>88</v>
      </c>
      <c r="T54" s="49"/>
      <c r="V54" s="241">
        <f t="shared" si="0"/>
        <v>1</v>
      </c>
      <c r="W54" s="242"/>
      <c r="X54" s="241">
        <f>IF(S54="",0,1)</f>
        <v>1</v>
      </c>
      <c r="Y54" s="250">
        <f>SUM(V54:X55)</f>
        <v>3</v>
      </c>
      <c r="Z54" s="253" t="s">
        <v>51</v>
      </c>
      <c r="AA54" s="255"/>
      <c r="AB54" s="260" t="s">
        <v>88</v>
      </c>
      <c r="AC54" s="272" t="s">
        <v>69</v>
      </c>
      <c r="AD54" s="273" t="s">
        <v>243</v>
      </c>
      <c r="AG54" s="294"/>
      <c r="AQ54" s="310" t="s">
        <v>27</v>
      </c>
    </row>
    <row r="55" spans="1:43" ht="45" customHeight="1">
      <c r="A55" s="49"/>
      <c r="B55" s="56"/>
      <c r="C55" s="62"/>
      <c r="D55" s="69"/>
      <c r="E55" s="64"/>
      <c r="F55" s="97"/>
      <c r="G55" s="107"/>
      <c r="H55" s="118"/>
      <c r="I55" s="64" t="s">
        <v>273</v>
      </c>
      <c r="J55" s="64"/>
      <c r="K55" s="161" t="s">
        <v>259</v>
      </c>
      <c r="L55" s="161"/>
      <c r="M55" s="161"/>
      <c r="N55" s="161"/>
      <c r="O55" s="161"/>
      <c r="P55" s="161"/>
      <c r="Q55" s="161"/>
      <c r="R55" s="226" t="s">
        <v>65</v>
      </c>
      <c r="S55" s="231"/>
      <c r="T55" s="49"/>
      <c r="V55" s="241">
        <f t="shared" si="0"/>
        <v>1</v>
      </c>
      <c r="W55" s="242"/>
      <c r="AA55" s="255"/>
      <c r="AB55" s="259">
        <f>IF($S$54=AB54,1,0)</f>
        <v>1</v>
      </c>
      <c r="AC55" s="270">
        <f>IF($S$54=AC54,0.5,0)</f>
        <v>0</v>
      </c>
      <c r="AD55" s="274">
        <f>IF($S$54=AD54,0,0)</f>
        <v>0</v>
      </c>
      <c r="AG55" s="294"/>
      <c r="AQ55" s="311">
        <f>IF(Y54=3,SUM(AB55:AP55),0)</f>
        <v>1</v>
      </c>
    </row>
    <row r="56" spans="1:43" ht="45" customHeight="1">
      <c r="A56" s="49"/>
      <c r="B56" s="56"/>
      <c r="C56" s="62"/>
      <c r="D56" s="69"/>
      <c r="E56" s="64" t="s">
        <v>554</v>
      </c>
      <c r="F56" s="97"/>
      <c r="G56" s="107"/>
      <c r="H56" s="118">
        <f>IF(AND(B54="○"),AQ57,"-")</f>
        <v>0.5</v>
      </c>
      <c r="I56" s="64" t="s">
        <v>1</v>
      </c>
      <c r="J56" s="64" t="s">
        <v>361</v>
      </c>
      <c r="K56" s="167" t="s">
        <v>73</v>
      </c>
      <c r="L56" s="182"/>
      <c r="M56" s="182"/>
      <c r="N56" s="182"/>
      <c r="O56" s="182"/>
      <c r="P56" s="182"/>
      <c r="Q56" s="191"/>
      <c r="R56" s="224" t="s">
        <v>270</v>
      </c>
      <c r="S56" s="231" t="s">
        <v>311</v>
      </c>
      <c r="V56" s="242"/>
      <c r="W56" s="242"/>
      <c r="X56" s="241">
        <f>IF(S56="",0,1)</f>
        <v>1</v>
      </c>
      <c r="AA56" s="257">
        <f>COUNTIF(Y57:Y58,3)</f>
        <v>2</v>
      </c>
      <c r="AB56" s="260" t="s">
        <v>525</v>
      </c>
      <c r="AC56" s="272" t="s">
        <v>149</v>
      </c>
      <c r="AD56" s="273" t="s">
        <v>101</v>
      </c>
      <c r="AG56" s="294"/>
      <c r="AQ56" s="310" t="s">
        <v>27</v>
      </c>
    </row>
    <row r="57" spans="1:43" ht="45" customHeight="1">
      <c r="A57" s="49"/>
      <c r="B57" s="56"/>
      <c r="C57" s="62"/>
      <c r="D57" s="69"/>
      <c r="E57" s="64"/>
      <c r="F57" s="97"/>
      <c r="G57" s="107"/>
      <c r="H57" s="118"/>
      <c r="I57" s="133" t="s">
        <v>362</v>
      </c>
      <c r="J57" s="133" t="s">
        <v>580</v>
      </c>
      <c r="K57" s="168">
        <v>45748</v>
      </c>
      <c r="L57" s="183"/>
      <c r="M57" s="183"/>
      <c r="N57" s="183"/>
      <c r="O57" s="183"/>
      <c r="P57" s="183"/>
      <c r="Q57" s="214"/>
      <c r="R57" s="225"/>
      <c r="S57" s="231"/>
      <c r="T57" s="49"/>
      <c r="V57" s="241">
        <f t="shared" ref="V57:X58" si="1">IF(I57="",0,1)</f>
        <v>1</v>
      </c>
      <c r="W57" s="241">
        <f t="shared" si="1"/>
        <v>1</v>
      </c>
      <c r="X57" s="241">
        <f t="shared" si="1"/>
        <v>1</v>
      </c>
      <c r="Y57" s="250">
        <f>SUM(V57:X57)</f>
        <v>3</v>
      </c>
      <c r="Z57" s="253" t="s">
        <v>51</v>
      </c>
      <c r="AA57" s="255"/>
      <c r="AB57" s="259">
        <f>IF(AND($S$56=AB56,$AA$56&gt;=2),1,0)</f>
        <v>0</v>
      </c>
      <c r="AC57" s="270">
        <f>IF(AND($S$56=AC56,$AA$56&gt;=1),0.5,0)</f>
        <v>0.5</v>
      </c>
      <c r="AD57" s="274">
        <f>IF(AND($S$56=AD56,$AA$56&gt;=0),0,0)</f>
        <v>0</v>
      </c>
      <c r="AG57" s="294"/>
      <c r="AQ57" s="311">
        <f>IF(AND(AA56&gt;=0,AA56&lt;=2),SUM(AB57:AP57),0)</f>
        <v>0.5</v>
      </c>
    </row>
    <row r="58" spans="1:43" ht="45" customHeight="1">
      <c r="A58" s="49"/>
      <c r="B58" s="56"/>
      <c r="C58" s="62"/>
      <c r="D58" s="69"/>
      <c r="E58" s="64"/>
      <c r="F58" s="97"/>
      <c r="G58" s="107"/>
      <c r="H58" s="118"/>
      <c r="I58" s="133" t="s">
        <v>367</v>
      </c>
      <c r="J58" s="133" t="s">
        <v>17</v>
      </c>
      <c r="K58" s="168" t="s">
        <v>17</v>
      </c>
      <c r="L58" s="183"/>
      <c r="M58" s="183"/>
      <c r="N58" s="183"/>
      <c r="O58" s="183"/>
      <c r="P58" s="183"/>
      <c r="Q58" s="214"/>
      <c r="R58" s="226" t="s">
        <v>65</v>
      </c>
      <c r="S58" s="231"/>
      <c r="T58" s="49"/>
      <c r="V58" s="241">
        <f t="shared" si="1"/>
        <v>1</v>
      </c>
      <c r="W58" s="241">
        <f t="shared" si="1"/>
        <v>1</v>
      </c>
      <c r="X58" s="241">
        <f t="shared" si="1"/>
        <v>1</v>
      </c>
      <c r="Y58" s="250">
        <f>SUM(V58:X58)</f>
        <v>3</v>
      </c>
      <c r="Z58" s="253" t="s">
        <v>51</v>
      </c>
      <c r="AA58" s="255"/>
      <c r="AG58" s="294"/>
    </row>
    <row r="59" spans="1:43" ht="45" customHeight="1">
      <c r="A59" s="49"/>
      <c r="B59" s="56"/>
      <c r="C59" s="62"/>
      <c r="D59" s="69"/>
      <c r="E59" s="80" t="s">
        <v>368</v>
      </c>
      <c r="F59" s="97"/>
      <c r="G59" s="107"/>
      <c r="H59" s="118">
        <f>IF(AND(B54="○"),AQ60,"-")</f>
        <v>1</v>
      </c>
      <c r="I59" s="64" t="s">
        <v>489</v>
      </c>
      <c r="J59" s="64"/>
      <c r="K59" s="133" t="s">
        <v>148</v>
      </c>
      <c r="L59" s="133"/>
      <c r="M59" s="133"/>
      <c r="N59" s="133"/>
      <c r="O59" s="133"/>
      <c r="P59" s="133"/>
      <c r="Q59" s="133"/>
      <c r="R59" s="224" t="s">
        <v>270</v>
      </c>
      <c r="S59" s="231" t="s">
        <v>50</v>
      </c>
      <c r="T59" s="49"/>
      <c r="V59" s="241">
        <f>IF(K59="",0,1)</f>
        <v>1</v>
      </c>
      <c r="W59" s="242"/>
      <c r="X59" s="241">
        <f>IF(S59="",0,1)</f>
        <v>1</v>
      </c>
      <c r="Y59" s="250">
        <f>SUM(V59:W59)</f>
        <v>1</v>
      </c>
      <c r="Z59" s="253" t="s">
        <v>216</v>
      </c>
      <c r="AA59" s="257">
        <f>COUNTIF(Y59:Y60,1)</f>
        <v>2</v>
      </c>
      <c r="AB59" s="260" t="s">
        <v>50</v>
      </c>
      <c r="AC59" s="272" t="s">
        <v>102</v>
      </c>
      <c r="AD59" s="273" t="s">
        <v>43</v>
      </c>
      <c r="AH59" s="294"/>
      <c r="AQ59" s="310" t="s">
        <v>27</v>
      </c>
    </row>
    <row r="60" spans="1:43" ht="45" customHeight="1">
      <c r="A60" s="49"/>
      <c r="B60" s="56"/>
      <c r="C60" s="62"/>
      <c r="D60" s="69"/>
      <c r="E60" s="81"/>
      <c r="F60" s="97"/>
      <c r="G60" s="107"/>
      <c r="H60" s="118"/>
      <c r="I60" s="64"/>
      <c r="J60" s="64"/>
      <c r="K60" s="133" t="s">
        <v>535</v>
      </c>
      <c r="L60" s="133"/>
      <c r="M60" s="133"/>
      <c r="N60" s="133"/>
      <c r="O60" s="133"/>
      <c r="P60" s="133"/>
      <c r="Q60" s="133"/>
      <c r="R60" s="226" t="s">
        <v>65</v>
      </c>
      <c r="S60" s="231"/>
      <c r="T60" s="49"/>
      <c r="V60" s="241">
        <f>IF(K60="",0,1)</f>
        <v>1</v>
      </c>
      <c r="W60" s="244"/>
      <c r="Y60" s="250">
        <f>SUM(V60:W60)</f>
        <v>1</v>
      </c>
      <c r="Z60" s="253" t="s">
        <v>216</v>
      </c>
      <c r="AA60" s="255"/>
      <c r="AB60" s="259">
        <f>IF(AND($S$59=AB59,$AA$59&gt;=2),1,0)</f>
        <v>1</v>
      </c>
      <c r="AC60" s="270">
        <f>IF(AND($S$59=AC59,$AA$59&gt;=1),0.5,0)</f>
        <v>0</v>
      </c>
      <c r="AD60" s="274">
        <f>IF(AND($S$59=AD59,$AA$59&gt;=0),0,0)</f>
        <v>0</v>
      </c>
      <c r="AH60" s="294"/>
      <c r="AQ60" s="311">
        <f>IF(AND(AA59&gt;=0,AA59&lt;=2),SUM(AB60:AP60),0)</f>
        <v>1</v>
      </c>
    </row>
    <row r="61" spans="1:43" ht="45" customHeight="1">
      <c r="A61" s="49"/>
      <c r="B61" s="56"/>
      <c r="C61" s="62"/>
      <c r="D61" s="69"/>
      <c r="E61" s="80" t="s">
        <v>394</v>
      </c>
      <c r="F61" s="97"/>
      <c r="G61" s="107"/>
      <c r="H61" s="118">
        <f>IF(AND(B54="○"),AQ62,"-")</f>
        <v>0</v>
      </c>
      <c r="I61" s="71" t="s">
        <v>530</v>
      </c>
      <c r="J61" s="84"/>
      <c r="K61" s="84"/>
      <c r="L61" s="84"/>
      <c r="M61" s="84"/>
      <c r="N61" s="84"/>
      <c r="O61" s="84"/>
      <c r="P61" s="84"/>
      <c r="Q61" s="82"/>
      <c r="R61" s="224" t="s">
        <v>270</v>
      </c>
      <c r="S61" s="235" t="s">
        <v>20</v>
      </c>
      <c r="T61" s="49"/>
      <c r="V61" s="243"/>
      <c r="W61" s="242"/>
      <c r="X61" s="241">
        <f>IF(S61="",0,1)</f>
        <v>1</v>
      </c>
      <c r="Y61" s="250">
        <f>SUM(V61:X62)</f>
        <v>1</v>
      </c>
      <c r="Z61" s="253" t="s">
        <v>216</v>
      </c>
      <c r="AA61" s="255"/>
      <c r="AB61" s="260" t="s">
        <v>35</v>
      </c>
      <c r="AC61" s="273" t="s">
        <v>20</v>
      </c>
      <c r="AQ61" s="310" t="s">
        <v>27</v>
      </c>
    </row>
    <row r="62" spans="1:43" ht="45" customHeight="1">
      <c r="A62" s="49"/>
      <c r="B62" s="57"/>
      <c r="C62" s="62"/>
      <c r="D62" s="70"/>
      <c r="E62" s="81"/>
      <c r="F62" s="98"/>
      <c r="G62" s="108"/>
      <c r="H62" s="118"/>
      <c r="I62" s="72"/>
      <c r="J62" s="152"/>
      <c r="K62" s="152"/>
      <c r="L62" s="152"/>
      <c r="M62" s="152"/>
      <c r="N62" s="152"/>
      <c r="O62" s="152"/>
      <c r="P62" s="152"/>
      <c r="Q62" s="83"/>
      <c r="R62" s="226" t="s">
        <v>65</v>
      </c>
      <c r="S62" s="236"/>
      <c r="T62" s="49"/>
      <c r="V62" s="243"/>
      <c r="W62" s="243"/>
      <c r="AA62" s="255"/>
      <c r="AB62" s="259">
        <f>IF($S$61=AB61,1,0)</f>
        <v>0</v>
      </c>
      <c r="AC62" s="274">
        <f>IF($S$61=AC61,0,0)</f>
        <v>0</v>
      </c>
      <c r="AD62" s="281"/>
      <c r="AQ62" s="313">
        <f>IF(Y61=1,SUM(AB62:AP62),0)</f>
        <v>0</v>
      </c>
    </row>
    <row r="63" spans="1:43" ht="45" customHeight="1">
      <c r="A63" s="49"/>
      <c r="B63" s="54" t="s">
        <v>175</v>
      </c>
      <c r="C63" s="62"/>
      <c r="D63" s="64" t="s">
        <v>555</v>
      </c>
      <c r="E63" s="64"/>
      <c r="F63" s="96">
        <f>IF(COUNTIF(B63:B65,"○")&gt;=1,COUNTIF(B63:B65,"○"),"-")</f>
        <v>3</v>
      </c>
      <c r="G63" s="109">
        <f>SUM(H63:H65)</f>
        <v>3</v>
      </c>
      <c r="H63" s="119">
        <f>IF(AND(B63="○"),SUM(AQ63),"-")</f>
        <v>1</v>
      </c>
      <c r="I63" s="129" t="s">
        <v>251</v>
      </c>
      <c r="J63" s="129"/>
      <c r="K63" s="129"/>
      <c r="L63" s="129"/>
      <c r="M63" s="129"/>
      <c r="N63" s="129"/>
      <c r="O63" s="129"/>
      <c r="P63" s="129"/>
      <c r="Q63" s="129"/>
      <c r="R63" s="227" t="s">
        <v>184</v>
      </c>
      <c r="S63" s="231" t="s">
        <v>106</v>
      </c>
      <c r="T63" s="49"/>
      <c r="V63" s="242"/>
      <c r="W63" s="242"/>
      <c r="X63" s="241">
        <f>IF(S63="",0,1)</f>
        <v>1</v>
      </c>
      <c r="Y63" s="250">
        <f>SUM(V63:X63)</f>
        <v>1</v>
      </c>
      <c r="Z63" s="253" t="s">
        <v>216</v>
      </c>
      <c r="AB63" s="260" t="s">
        <v>106</v>
      </c>
      <c r="AC63" s="272" t="s">
        <v>107</v>
      </c>
      <c r="AD63" s="273" t="s">
        <v>110</v>
      </c>
      <c r="AE63" s="260" t="s">
        <v>114</v>
      </c>
      <c r="AF63" s="272" t="s">
        <v>109</v>
      </c>
      <c r="AG63" s="272" t="s">
        <v>336</v>
      </c>
      <c r="AH63" s="273" t="s">
        <v>335</v>
      </c>
      <c r="AI63" s="260" t="s">
        <v>452</v>
      </c>
      <c r="AJ63" s="272" t="s">
        <v>240</v>
      </c>
      <c r="AK63" s="273" t="s">
        <v>110</v>
      </c>
      <c r="AP63" s="302" t="s">
        <v>27</v>
      </c>
      <c r="AQ63" s="314">
        <f>IF(Y63=1,SUM(AB64:AD64),0)</f>
        <v>1</v>
      </c>
    </row>
    <row r="64" spans="1:43" ht="45" customHeight="1">
      <c r="A64" s="49"/>
      <c r="B64" s="54" t="s">
        <v>175</v>
      </c>
      <c r="C64" s="62"/>
      <c r="D64" s="64"/>
      <c r="E64" s="64"/>
      <c r="F64" s="97"/>
      <c r="G64" s="110"/>
      <c r="H64" s="119">
        <f>IF(AND(B64="○"),SUM(AQ64),"-")</f>
        <v>1</v>
      </c>
      <c r="I64" s="129" t="s">
        <v>188</v>
      </c>
      <c r="J64" s="129"/>
      <c r="K64" s="129"/>
      <c r="L64" s="129"/>
      <c r="M64" s="129"/>
      <c r="N64" s="129"/>
      <c r="O64" s="129"/>
      <c r="P64" s="129"/>
      <c r="Q64" s="129"/>
      <c r="R64" s="227" t="s">
        <v>184</v>
      </c>
      <c r="S64" s="237" t="s">
        <v>114</v>
      </c>
      <c r="T64" s="49"/>
      <c r="V64" s="242"/>
      <c r="W64" s="242"/>
      <c r="X64" s="241">
        <f>IF(S64="",0,1)</f>
        <v>1</v>
      </c>
      <c r="Y64" s="250">
        <f>SUM(V64:X64)</f>
        <v>1</v>
      </c>
      <c r="Z64" s="253" t="s">
        <v>216</v>
      </c>
      <c r="AB64" s="259">
        <f>IF($S$63=AB63,1,0)</f>
        <v>1</v>
      </c>
      <c r="AC64" s="270">
        <f>IF($S$63=AC63,0.5,0)</f>
        <v>0</v>
      </c>
      <c r="AD64" s="274">
        <f>IF($S$63=AD63,0,0)</f>
        <v>0</v>
      </c>
      <c r="AE64" s="259">
        <f>IF($S$64=AE63,1,0)</f>
        <v>1</v>
      </c>
      <c r="AF64" s="297">
        <f>IF($S$64=AF63,0.75,0)</f>
        <v>0</v>
      </c>
      <c r="AG64" s="270">
        <f>IF($S$64=AG63,0.5,0)</f>
        <v>0</v>
      </c>
      <c r="AH64" s="274">
        <f>IF($S$64=AH63,0,0)</f>
        <v>0</v>
      </c>
      <c r="AI64" s="259">
        <f>IF($S$65=AI63,1,0)</f>
        <v>1</v>
      </c>
      <c r="AJ64" s="270">
        <f>IF($S$65=AJ63,0.5,0)</f>
        <v>0</v>
      </c>
      <c r="AK64" s="274">
        <f>IF($S$65=AK63,0,0)</f>
        <v>0</v>
      </c>
      <c r="AP64" s="303"/>
      <c r="AQ64" s="315">
        <f>IF(Y64=1,SUM(AE64:AH64),0)</f>
        <v>1</v>
      </c>
    </row>
    <row r="65" spans="1:43" ht="45" customHeight="1">
      <c r="A65" s="49"/>
      <c r="B65" s="54" t="s">
        <v>175</v>
      </c>
      <c r="C65" s="62"/>
      <c r="D65" s="64"/>
      <c r="E65" s="64"/>
      <c r="F65" s="98"/>
      <c r="G65" s="111"/>
      <c r="H65" s="119">
        <f>IF(AND(B65="○"),SUM(AQ65),"-")</f>
        <v>1</v>
      </c>
      <c r="I65" s="129" t="s">
        <v>531</v>
      </c>
      <c r="J65" s="129"/>
      <c r="K65" s="129"/>
      <c r="L65" s="129"/>
      <c r="M65" s="129"/>
      <c r="N65" s="129"/>
      <c r="O65" s="129"/>
      <c r="P65" s="129"/>
      <c r="Q65" s="129"/>
      <c r="R65" s="227" t="s">
        <v>184</v>
      </c>
      <c r="S65" s="238" t="s">
        <v>452</v>
      </c>
      <c r="T65" s="49"/>
      <c r="V65" s="242"/>
      <c r="W65" s="242"/>
      <c r="X65" s="241">
        <f>IF(S65="",0,1)</f>
        <v>1</v>
      </c>
      <c r="Y65" s="250">
        <f>SUM(V65:X65)</f>
        <v>1</v>
      </c>
      <c r="Z65" s="253" t="s">
        <v>216</v>
      </c>
      <c r="AC65" s="275"/>
      <c r="AD65" s="275"/>
      <c r="AP65" s="304"/>
      <c r="AQ65" s="316">
        <f>IF(Y65=1,SUM(AI64:AM64),0)</f>
        <v>1</v>
      </c>
    </row>
    <row r="66" spans="1:43" ht="45" customHeight="1">
      <c r="A66" s="49"/>
      <c r="B66" s="55" t="s">
        <v>175</v>
      </c>
      <c r="C66" s="62"/>
      <c r="D66" s="65" t="s">
        <v>556</v>
      </c>
      <c r="E66" s="77"/>
      <c r="F66" s="96">
        <f>IF(AND(B66="○"),2.5,"-")</f>
        <v>2.5</v>
      </c>
      <c r="G66" s="106">
        <f>SUM(H66:H73)</f>
        <v>2.5</v>
      </c>
      <c r="H66" s="115">
        <f>IF(AND(B66="○"),AQ67,"-")</f>
        <v>0</v>
      </c>
      <c r="I66" s="134" t="s">
        <v>155</v>
      </c>
      <c r="J66" s="53" t="s">
        <v>156</v>
      </c>
      <c r="K66" s="167" t="s">
        <v>157</v>
      </c>
      <c r="L66" s="182"/>
      <c r="M66" s="191"/>
      <c r="N66" s="135" t="s">
        <v>164</v>
      </c>
      <c r="O66" s="154"/>
      <c r="P66" s="154"/>
      <c r="Q66" s="193"/>
      <c r="R66" s="224" t="s">
        <v>184</v>
      </c>
      <c r="S66" s="232" t="s">
        <v>563</v>
      </c>
      <c r="T66" s="49"/>
      <c r="V66" s="242"/>
      <c r="W66" s="242"/>
      <c r="X66" s="241">
        <f>IF(S66="",0,1)</f>
        <v>1</v>
      </c>
      <c r="Y66" s="250">
        <f>SUM(V66:X68)</f>
        <v>1</v>
      </c>
      <c r="Z66" s="253" t="s">
        <v>158</v>
      </c>
      <c r="AA66" s="255"/>
      <c r="AB66" s="260" t="s">
        <v>159</v>
      </c>
      <c r="AC66" s="272" t="s">
        <v>62</v>
      </c>
      <c r="AD66" s="273" t="s">
        <v>160</v>
      </c>
      <c r="AE66" s="260" t="s">
        <v>161</v>
      </c>
      <c r="AF66" s="272" t="s">
        <v>162</v>
      </c>
      <c r="AG66" s="273" t="s">
        <v>116</v>
      </c>
      <c r="AH66" s="260"/>
      <c r="AI66" s="273"/>
      <c r="AQ66" s="310" t="s">
        <v>27</v>
      </c>
    </row>
    <row r="67" spans="1:43" ht="45" customHeight="1">
      <c r="A67" s="49"/>
      <c r="B67" s="56"/>
      <c r="C67" s="62"/>
      <c r="D67" s="66"/>
      <c r="E67" s="78"/>
      <c r="F67" s="97"/>
      <c r="G67" s="107"/>
      <c r="H67" s="116"/>
      <c r="I67" s="133"/>
      <c r="J67" s="153"/>
      <c r="K67" s="169"/>
      <c r="L67" s="184"/>
      <c r="M67" s="192"/>
      <c r="N67" s="197" t="e">
        <f>ROUND(J67/K67,0)</f>
        <v>#DIV/0!</v>
      </c>
      <c r="O67" s="202"/>
      <c r="P67" s="202"/>
      <c r="Q67" s="215"/>
      <c r="R67" s="225"/>
      <c r="S67" s="233"/>
      <c r="T67" s="49"/>
      <c r="V67" s="241">
        <f t="shared" ref="V67:X68" si="2">IF(I67="",0,1)</f>
        <v>0</v>
      </c>
      <c r="W67" s="241">
        <f t="shared" si="2"/>
        <v>0</v>
      </c>
      <c r="X67" s="241">
        <f t="shared" si="2"/>
        <v>0</v>
      </c>
      <c r="Z67" s="254"/>
      <c r="AA67" s="255"/>
      <c r="AB67" s="259">
        <f>IF($S$66=AB66,2,0)</f>
        <v>0</v>
      </c>
      <c r="AC67" s="270">
        <f>IF($S$66=AC66,1,0)</f>
        <v>0</v>
      </c>
      <c r="AD67" s="274">
        <f>IF($S$66=AD66,0,0)</f>
        <v>0</v>
      </c>
      <c r="AE67" s="259">
        <f>IF($S$66=AE66,2,0)</f>
        <v>0</v>
      </c>
      <c r="AF67" s="270">
        <f>IF($S$66=AF66,1,0)</f>
        <v>0</v>
      </c>
      <c r="AG67" s="274">
        <f>IF($S$66=AG66,0,0)</f>
        <v>0</v>
      </c>
      <c r="AH67" s="259"/>
      <c r="AI67" s="274"/>
      <c r="AQ67" s="311">
        <f>IF(Y66=7,SUM(AB67:AP67),0)</f>
        <v>0</v>
      </c>
    </row>
    <row r="68" spans="1:43" ht="45" customHeight="1">
      <c r="A68" s="49"/>
      <c r="B68" s="56"/>
      <c r="C68" s="62"/>
      <c r="D68" s="66"/>
      <c r="E68" s="78"/>
      <c r="F68" s="97"/>
      <c r="G68" s="107"/>
      <c r="H68" s="116"/>
      <c r="I68" s="133"/>
      <c r="J68" s="153"/>
      <c r="K68" s="169"/>
      <c r="L68" s="184"/>
      <c r="M68" s="192"/>
      <c r="N68" s="197" t="e">
        <f>ROUND(J68/K68,0)</f>
        <v>#DIV/0!</v>
      </c>
      <c r="O68" s="202"/>
      <c r="P68" s="202"/>
      <c r="Q68" s="215"/>
      <c r="R68" s="225"/>
      <c r="S68" s="233"/>
      <c r="T68" s="49"/>
      <c r="V68" s="241">
        <f t="shared" si="2"/>
        <v>0</v>
      </c>
      <c r="W68" s="241">
        <f t="shared" si="2"/>
        <v>0</v>
      </c>
      <c r="X68" s="241">
        <f t="shared" si="2"/>
        <v>0</v>
      </c>
      <c r="Z68" s="254"/>
      <c r="AA68" s="255"/>
      <c r="AG68" s="294"/>
    </row>
    <row r="69" spans="1:43" ht="45" customHeight="1">
      <c r="A69" s="49"/>
      <c r="B69" s="56"/>
      <c r="C69" s="62"/>
      <c r="D69" s="66"/>
      <c r="E69" s="78"/>
      <c r="F69" s="97"/>
      <c r="G69" s="107"/>
      <c r="H69" s="117"/>
      <c r="I69" s="135" t="s">
        <v>72</v>
      </c>
      <c r="J69" s="154"/>
      <c r="K69" s="154"/>
      <c r="L69" s="154"/>
      <c r="M69" s="193"/>
      <c r="N69" s="198" t="e">
        <f>ROUND((((N68-N67)/N67)*100),2)</f>
        <v>#DIV/0!</v>
      </c>
      <c r="O69" s="203"/>
      <c r="P69" s="203"/>
      <c r="Q69" s="216"/>
      <c r="R69" s="225"/>
      <c r="S69" s="233"/>
      <c r="T69" s="49"/>
      <c r="V69" s="242"/>
      <c r="W69" s="242"/>
      <c r="X69" s="248"/>
      <c r="Y69" s="251"/>
      <c r="Z69" s="253"/>
      <c r="AB69" s="260" t="s">
        <v>565</v>
      </c>
      <c r="AC69" s="273" t="s">
        <v>460</v>
      </c>
      <c r="AD69" s="282"/>
      <c r="AE69" s="293"/>
      <c r="AF69" s="293"/>
      <c r="AG69" s="285"/>
      <c r="AH69" s="293"/>
      <c r="AI69" s="293"/>
      <c r="AP69" s="305" t="s">
        <v>27</v>
      </c>
      <c r="AQ69" s="317">
        <f>IF(Y70=4,SUM(AB70:AC70),0)</f>
        <v>2</v>
      </c>
    </row>
    <row r="70" spans="1:43" ht="45" customHeight="1">
      <c r="A70" s="49"/>
      <c r="B70" s="56"/>
      <c r="C70" s="62"/>
      <c r="D70" s="66"/>
      <c r="E70" s="78"/>
      <c r="F70" s="97"/>
      <c r="G70" s="107"/>
      <c r="H70" s="115">
        <f>IF(AND(B66="○"),AQ69,"-")</f>
        <v>2</v>
      </c>
      <c r="I70" s="134" t="s">
        <v>567</v>
      </c>
      <c r="J70" s="53" t="s">
        <v>156</v>
      </c>
      <c r="K70" s="167" t="s">
        <v>157</v>
      </c>
      <c r="L70" s="182"/>
      <c r="M70" s="191"/>
      <c r="N70" s="135" t="s">
        <v>164</v>
      </c>
      <c r="O70" s="154"/>
      <c r="P70" s="154"/>
      <c r="Q70" s="193"/>
      <c r="R70" s="225"/>
      <c r="S70" s="233"/>
      <c r="T70" s="49"/>
      <c r="V70" s="242"/>
      <c r="W70" s="242"/>
      <c r="X70" s="247">
        <f>IF(S66="",0,1)</f>
        <v>1</v>
      </c>
      <c r="Y70" s="250">
        <f>SUM(V70:X71)</f>
        <v>4</v>
      </c>
      <c r="Z70" s="253" t="s">
        <v>182</v>
      </c>
      <c r="AA70" s="255"/>
      <c r="AB70" s="259">
        <f>IF($S$66=AB69,2,0)</f>
        <v>2</v>
      </c>
      <c r="AC70" s="274">
        <f>IF($S$66=AC69,0,0)</f>
        <v>0</v>
      </c>
      <c r="AD70" s="283"/>
      <c r="AE70" s="293"/>
      <c r="AF70" s="293"/>
      <c r="AG70" s="293"/>
      <c r="AQ70" s="318"/>
    </row>
    <row r="71" spans="1:43" ht="45" customHeight="1">
      <c r="A71" s="49"/>
      <c r="B71" s="56"/>
      <c r="C71" s="62"/>
      <c r="D71" s="66"/>
      <c r="E71" s="78"/>
      <c r="F71" s="97"/>
      <c r="G71" s="107"/>
      <c r="H71" s="116"/>
      <c r="I71" s="136" t="s">
        <v>92</v>
      </c>
      <c r="J71" s="153">
        <v>57000000</v>
      </c>
      <c r="K71" s="169">
        <v>10</v>
      </c>
      <c r="L71" s="184"/>
      <c r="M71" s="192"/>
      <c r="N71" s="197">
        <f>ROUND(J71/K71,0)</f>
        <v>5700000</v>
      </c>
      <c r="O71" s="202"/>
      <c r="P71" s="202"/>
      <c r="Q71" s="215"/>
      <c r="R71" s="225"/>
      <c r="S71" s="233"/>
      <c r="T71" s="49"/>
      <c r="V71" s="241">
        <f>IF(I71="",0,1)</f>
        <v>1</v>
      </c>
      <c r="W71" s="241">
        <f>IF(J71="",0,1)</f>
        <v>1</v>
      </c>
      <c r="X71" s="241">
        <f>IF(K71="",0,1)</f>
        <v>1</v>
      </c>
      <c r="Z71" s="254"/>
      <c r="AA71" s="255"/>
      <c r="AB71" s="262"/>
      <c r="AC71" s="262"/>
      <c r="AD71" s="284"/>
      <c r="AE71" s="284"/>
      <c r="AF71" s="284"/>
      <c r="AG71" s="284"/>
      <c r="AQ71" s="319"/>
    </row>
    <row r="72" spans="1:43" ht="45" customHeight="1">
      <c r="A72" s="49"/>
      <c r="B72" s="56"/>
      <c r="C72" s="62"/>
      <c r="D72" s="66"/>
      <c r="E72" s="78"/>
      <c r="F72" s="97"/>
      <c r="G72" s="107"/>
      <c r="H72" s="117"/>
      <c r="I72" s="137" t="s">
        <v>566</v>
      </c>
      <c r="J72" s="155"/>
      <c r="K72" s="155"/>
      <c r="L72" s="155"/>
      <c r="M72" s="194"/>
      <c r="N72" s="199">
        <v>5652500</v>
      </c>
      <c r="O72" s="204"/>
      <c r="P72" s="204"/>
      <c r="Q72" s="217"/>
      <c r="R72" s="226"/>
      <c r="S72" s="234"/>
      <c r="T72" s="49"/>
      <c r="V72" s="242"/>
      <c r="W72" s="242"/>
      <c r="X72" s="241">
        <f>IF(S73="",0,1)</f>
        <v>1</v>
      </c>
      <c r="Y72" s="250">
        <f>SUM(V72:X72)</f>
        <v>1</v>
      </c>
      <c r="Z72" s="253" t="s">
        <v>216</v>
      </c>
      <c r="AB72" s="263" t="s">
        <v>94</v>
      </c>
      <c r="AC72" s="273" t="s">
        <v>473</v>
      </c>
      <c r="AD72" s="285"/>
      <c r="AE72" s="293"/>
      <c r="AF72" s="293"/>
      <c r="AG72" s="285"/>
      <c r="AH72" s="293"/>
      <c r="AI72" s="293"/>
      <c r="AP72" s="306" t="s">
        <v>27</v>
      </c>
      <c r="AQ72" s="317">
        <f>IF(X72=1,SUM(AB73:AC73),0)</f>
        <v>0.5</v>
      </c>
    </row>
    <row r="73" spans="1:43" ht="45" customHeight="1">
      <c r="A73" s="49"/>
      <c r="B73" s="57"/>
      <c r="C73" s="62"/>
      <c r="D73" s="67"/>
      <c r="E73" s="79"/>
      <c r="F73" s="98"/>
      <c r="G73" s="108"/>
      <c r="H73" s="120">
        <f>IF(AND(B66="○"),SUM(AQ72),"-")</f>
        <v>0.5</v>
      </c>
      <c r="I73" s="64" t="s">
        <v>86</v>
      </c>
      <c r="J73" s="64"/>
      <c r="K73" s="64"/>
      <c r="L73" s="64"/>
      <c r="M73" s="64"/>
      <c r="N73" s="64"/>
      <c r="O73" s="64"/>
      <c r="P73" s="64"/>
      <c r="Q73" s="64"/>
      <c r="R73" s="227" t="s">
        <v>184</v>
      </c>
      <c r="S73" s="231" t="s">
        <v>94</v>
      </c>
      <c r="T73" s="49"/>
      <c r="V73" s="242"/>
      <c r="W73" s="242"/>
      <c r="X73" s="249"/>
      <c r="Y73" s="252"/>
      <c r="Z73" s="253"/>
      <c r="AB73" s="259">
        <f>IF($S$73=AB72,0.5,0)</f>
        <v>0.5</v>
      </c>
      <c r="AC73" s="274">
        <f>IF($S$73=AC72,0,0)</f>
        <v>0</v>
      </c>
      <c r="AD73" s="286"/>
      <c r="AE73" s="293"/>
      <c r="AF73" s="293"/>
      <c r="AG73" s="286"/>
      <c r="AH73" s="293"/>
      <c r="AI73" s="293"/>
      <c r="AP73" s="307"/>
      <c r="AQ73" s="317"/>
    </row>
    <row r="74" spans="1:43" ht="45" customHeight="1">
      <c r="A74" s="49"/>
      <c r="B74" s="54" t="s">
        <v>175</v>
      </c>
      <c r="C74" s="62"/>
      <c r="D74" s="64" t="s">
        <v>557</v>
      </c>
      <c r="E74" s="64"/>
      <c r="F74" s="95">
        <f>IF(AND(B74="○"),2,"-")</f>
        <v>2</v>
      </c>
      <c r="G74" s="103">
        <f>IF(AND(B74="○"),AQ75,"-")</f>
        <v>2</v>
      </c>
      <c r="H74" s="115"/>
      <c r="I74" s="129" t="s">
        <v>323</v>
      </c>
      <c r="J74" s="156" t="s">
        <v>135</v>
      </c>
      <c r="K74" s="170"/>
      <c r="L74" s="170"/>
      <c r="M74" s="170"/>
      <c r="N74" s="170"/>
      <c r="O74" s="170"/>
      <c r="P74" s="170"/>
      <c r="Q74" s="218"/>
      <c r="R74" s="224" t="s">
        <v>270</v>
      </c>
      <c r="S74" s="231" t="s">
        <v>319</v>
      </c>
      <c r="T74" s="49"/>
      <c r="V74" s="242"/>
      <c r="W74" s="242"/>
      <c r="X74" s="241">
        <f>IF(S74="",0,1)</f>
        <v>1</v>
      </c>
      <c r="Y74" s="250">
        <f>SUM(V74:X75)</f>
        <v>3</v>
      </c>
      <c r="Z74" s="253" t="s">
        <v>51</v>
      </c>
      <c r="AA74" s="255"/>
      <c r="AB74" s="264" t="s">
        <v>319</v>
      </c>
      <c r="AC74" s="276" t="s">
        <v>290</v>
      </c>
      <c r="AD74" s="287" t="s">
        <v>44</v>
      </c>
      <c r="AG74" s="294"/>
      <c r="AQ74" s="310" t="s">
        <v>27</v>
      </c>
    </row>
    <row r="75" spans="1:43" ht="45" customHeight="1">
      <c r="A75" s="49"/>
      <c r="B75" s="54"/>
      <c r="C75" s="62"/>
      <c r="D75" s="64"/>
      <c r="E75" s="64"/>
      <c r="F75" s="95"/>
      <c r="G75" s="105"/>
      <c r="H75" s="117"/>
      <c r="I75" s="138" t="s">
        <v>314</v>
      </c>
      <c r="J75" s="157" t="s">
        <v>581</v>
      </c>
      <c r="K75" s="171"/>
      <c r="L75" s="171"/>
      <c r="M75" s="171"/>
      <c r="N75" s="171"/>
      <c r="O75" s="171"/>
      <c r="P75" s="171"/>
      <c r="Q75" s="219"/>
      <c r="R75" s="226" t="s">
        <v>65</v>
      </c>
      <c r="S75" s="231"/>
      <c r="T75" s="49"/>
      <c r="V75" s="241">
        <f>IF(I75="",0,1)</f>
        <v>1</v>
      </c>
      <c r="W75" s="241">
        <f>IF(J75="",0,1)</f>
        <v>1</v>
      </c>
      <c r="AA75" s="255"/>
      <c r="AB75" s="259">
        <f>IF($S$74=AB74,2,0)</f>
        <v>2</v>
      </c>
      <c r="AC75" s="270">
        <f>IF($S$74=AC74,1,0)</f>
        <v>0</v>
      </c>
      <c r="AD75" s="274">
        <f>IF($S$74=AD74,0,0)</f>
        <v>0</v>
      </c>
      <c r="AG75" s="294"/>
      <c r="AQ75" s="311">
        <f>IF(Y74=3,SUM(AB75:AP75),0)</f>
        <v>2</v>
      </c>
    </row>
    <row r="76" spans="1:43" ht="45" customHeight="1">
      <c r="A76" s="49"/>
      <c r="B76" s="54" t="s">
        <v>17</v>
      </c>
      <c r="C76" s="62"/>
      <c r="D76" s="64" t="s">
        <v>546</v>
      </c>
      <c r="E76" s="64"/>
      <c r="F76" s="95" t="str">
        <f>IF(AND(B76="○"),2,"-")</f>
        <v>-</v>
      </c>
      <c r="G76" s="103" t="str">
        <f>IF(AND(B76="○"),AQ77,"-")</f>
        <v>-</v>
      </c>
      <c r="H76" s="115"/>
      <c r="I76" s="129" t="s">
        <v>297</v>
      </c>
      <c r="J76" s="129"/>
      <c r="K76" s="129"/>
      <c r="L76" s="129"/>
      <c r="M76" s="129"/>
      <c r="N76" s="129"/>
      <c r="O76" s="129"/>
      <c r="P76" s="129"/>
      <c r="Q76" s="129"/>
      <c r="R76" s="224" t="s">
        <v>270</v>
      </c>
      <c r="S76" s="231"/>
      <c r="T76" s="49"/>
      <c r="V76" s="242"/>
      <c r="W76" s="242"/>
      <c r="X76" s="241">
        <f>IF(S76="",0,1)</f>
        <v>0</v>
      </c>
      <c r="Y76" s="250">
        <f>SUM(V76:X77)</f>
        <v>0</v>
      </c>
      <c r="Z76" s="253" t="s">
        <v>216</v>
      </c>
      <c r="AA76" s="255"/>
      <c r="AB76" s="264" t="s">
        <v>298</v>
      </c>
      <c r="AC76" s="276" t="s">
        <v>228</v>
      </c>
      <c r="AD76" s="287" t="s">
        <v>233</v>
      </c>
      <c r="AQ76" s="310" t="s">
        <v>27</v>
      </c>
    </row>
    <row r="77" spans="1:43" ht="45" customHeight="1">
      <c r="A77" s="49"/>
      <c r="B77" s="54"/>
      <c r="C77" s="62"/>
      <c r="D77" s="64"/>
      <c r="E77" s="64"/>
      <c r="F77" s="95"/>
      <c r="G77" s="105"/>
      <c r="H77" s="117"/>
      <c r="I77" s="129"/>
      <c r="J77" s="129"/>
      <c r="K77" s="129"/>
      <c r="L77" s="129"/>
      <c r="M77" s="129"/>
      <c r="N77" s="129"/>
      <c r="O77" s="129"/>
      <c r="P77" s="129"/>
      <c r="Q77" s="129"/>
      <c r="R77" s="226" t="s">
        <v>65</v>
      </c>
      <c r="S77" s="231"/>
      <c r="T77" s="49"/>
      <c r="V77" s="242"/>
      <c r="W77" s="242"/>
      <c r="AA77" s="255"/>
      <c r="AB77" s="259">
        <f>IF($S$76=AB76,2,0)</f>
        <v>0</v>
      </c>
      <c r="AC77" s="270">
        <f>IF($S$76=AC76,1,0)</f>
        <v>0</v>
      </c>
      <c r="AD77" s="274">
        <f>IF($S$76=AD76,0,0)</f>
        <v>0</v>
      </c>
      <c r="AH77" s="241"/>
      <c r="AI77" s="250"/>
      <c r="AJ77" s="253" t="s">
        <v>51</v>
      </c>
      <c r="AL77" s="260"/>
      <c r="AM77" s="273"/>
      <c r="AQ77" s="311">
        <f>IF(Y76=1,SUM(AB77:AD77),0)</f>
        <v>0</v>
      </c>
    </row>
    <row r="78" spans="1:43" ht="45" customHeight="1">
      <c r="A78" s="49"/>
      <c r="B78" s="54" t="s">
        <v>175</v>
      </c>
      <c r="C78" s="62"/>
      <c r="D78" s="64" t="s">
        <v>163</v>
      </c>
      <c r="E78" s="64"/>
      <c r="F78" s="95">
        <f>IF(AND(B78="○"),2,"-")</f>
        <v>2</v>
      </c>
      <c r="G78" s="103">
        <f>IF(AND(B78="○"),AQ79,"-")</f>
        <v>2</v>
      </c>
      <c r="H78" s="115"/>
      <c r="I78" s="129" t="s">
        <v>77</v>
      </c>
      <c r="J78" s="129"/>
      <c r="K78" s="129"/>
      <c r="L78" s="129"/>
      <c r="M78" s="129"/>
      <c r="N78" s="129"/>
      <c r="O78" s="129"/>
      <c r="P78" s="129"/>
      <c r="Q78" s="129"/>
      <c r="R78" s="224" t="s">
        <v>270</v>
      </c>
      <c r="S78" s="231" t="s">
        <v>81</v>
      </c>
      <c r="T78" s="49"/>
      <c r="V78" s="242"/>
      <c r="W78" s="242"/>
      <c r="X78" s="241">
        <f>IF(S78="",0,1)</f>
        <v>1</v>
      </c>
      <c r="Y78" s="250">
        <f>SUM(V78:X79)</f>
        <v>1</v>
      </c>
      <c r="Z78" s="253" t="s">
        <v>216</v>
      </c>
      <c r="AA78" s="255"/>
      <c r="AB78" s="264" t="s">
        <v>81</v>
      </c>
      <c r="AC78" s="276" t="s">
        <v>295</v>
      </c>
      <c r="AD78" s="287" t="s">
        <v>234</v>
      </c>
      <c r="AH78" s="241"/>
      <c r="AK78" s="255"/>
      <c r="AL78" s="259"/>
      <c r="AM78" s="274"/>
      <c r="AQ78" s="310" t="s">
        <v>27</v>
      </c>
    </row>
    <row r="79" spans="1:43" ht="45" customHeight="1">
      <c r="A79" s="49"/>
      <c r="B79" s="54"/>
      <c r="C79" s="62"/>
      <c r="D79" s="64"/>
      <c r="E79" s="64"/>
      <c r="F79" s="95"/>
      <c r="G79" s="105"/>
      <c r="H79" s="117"/>
      <c r="I79" s="129"/>
      <c r="J79" s="129"/>
      <c r="K79" s="129"/>
      <c r="L79" s="129"/>
      <c r="M79" s="129"/>
      <c r="N79" s="129"/>
      <c r="O79" s="129"/>
      <c r="P79" s="129"/>
      <c r="Q79" s="129"/>
      <c r="R79" s="226" t="s">
        <v>65</v>
      </c>
      <c r="S79" s="231"/>
      <c r="T79" s="49"/>
      <c r="V79" s="242"/>
      <c r="W79" s="242"/>
      <c r="AA79" s="255"/>
      <c r="AB79" s="259">
        <f>IF($S$78=AB78,2,0)</f>
        <v>2</v>
      </c>
      <c r="AC79" s="270">
        <f>IF($S$78=AC78,1,0)</f>
        <v>0</v>
      </c>
      <c r="AD79" s="274">
        <f>IF($S$78=AD78,0,0)</f>
        <v>0</v>
      </c>
      <c r="AH79" s="241"/>
      <c r="AK79" s="255"/>
      <c r="AQ79" s="311">
        <f>IF(Y78=1,SUM(AB79:AP79),0)</f>
        <v>2</v>
      </c>
    </row>
    <row r="80" spans="1:43" ht="45" customHeight="1">
      <c r="A80" s="49"/>
      <c r="B80" s="54" t="s">
        <v>175</v>
      </c>
      <c r="C80" s="62"/>
      <c r="D80" s="64" t="s">
        <v>256</v>
      </c>
      <c r="E80" s="64"/>
      <c r="F80" s="95">
        <f>IF(AND(B80="○"),2,"-")</f>
        <v>2</v>
      </c>
      <c r="G80" s="103">
        <f>IF(AND(B80="○"),AQ81,"-")</f>
        <v>0</v>
      </c>
      <c r="H80" s="115"/>
      <c r="I80" s="129" t="s">
        <v>534</v>
      </c>
      <c r="J80" s="129"/>
      <c r="K80" s="129"/>
      <c r="L80" s="129"/>
      <c r="M80" s="129"/>
      <c r="N80" s="129"/>
      <c r="O80" s="129"/>
      <c r="P80" s="129"/>
      <c r="Q80" s="129"/>
      <c r="R80" s="224" t="s">
        <v>270</v>
      </c>
      <c r="S80" s="231"/>
      <c r="T80" s="49"/>
      <c r="V80" s="242"/>
      <c r="W80" s="242"/>
      <c r="X80" s="241">
        <f>IF(S80="",0,1)</f>
        <v>0</v>
      </c>
      <c r="Y80" s="250">
        <f>SUM(V80:X81)</f>
        <v>0</v>
      </c>
      <c r="Z80" s="253" t="s">
        <v>216</v>
      </c>
      <c r="AA80" s="255"/>
      <c r="AB80" s="265" t="s">
        <v>496</v>
      </c>
      <c r="AC80" s="277" t="s">
        <v>438</v>
      </c>
      <c r="AD80" s="288" t="s">
        <v>497</v>
      </c>
      <c r="AQ80" s="310" t="s">
        <v>27</v>
      </c>
    </row>
    <row r="81" spans="1:43" ht="45" customHeight="1">
      <c r="A81" s="49"/>
      <c r="B81" s="54"/>
      <c r="C81" s="62"/>
      <c r="D81" s="64"/>
      <c r="E81" s="64"/>
      <c r="F81" s="95"/>
      <c r="G81" s="105"/>
      <c r="H81" s="117"/>
      <c r="I81" s="129"/>
      <c r="J81" s="129"/>
      <c r="K81" s="129"/>
      <c r="L81" s="129"/>
      <c r="M81" s="129"/>
      <c r="N81" s="129"/>
      <c r="O81" s="129"/>
      <c r="P81" s="129"/>
      <c r="Q81" s="129"/>
      <c r="R81" s="226" t="s">
        <v>65</v>
      </c>
      <c r="S81" s="231"/>
      <c r="T81" s="49"/>
      <c r="V81" s="242"/>
      <c r="W81" s="242"/>
      <c r="AA81" s="255"/>
      <c r="AB81" s="259">
        <f>IF($S$80=AB80,2,0)</f>
        <v>0</v>
      </c>
      <c r="AC81" s="270">
        <f>IF($S$80=AC80,1,0)</f>
        <v>0</v>
      </c>
      <c r="AD81" s="274">
        <f>IF($S$80=AD80,0,0)</f>
        <v>0</v>
      </c>
      <c r="AQ81" s="311">
        <f>IF(Y80=1,SUM(AB81:AP81),0)</f>
        <v>0</v>
      </c>
    </row>
    <row r="82" spans="1:43" ht="45" customHeight="1">
      <c r="A82" s="49"/>
      <c r="B82" s="54" t="s">
        <v>175</v>
      </c>
      <c r="C82" s="62"/>
      <c r="D82" s="64" t="s">
        <v>428</v>
      </c>
      <c r="E82" s="64"/>
      <c r="F82" s="95">
        <f>IF(AND(B82="○"),1,"-")</f>
        <v>1</v>
      </c>
      <c r="G82" s="103">
        <f>IF(AND(B82="○"),AQ83,"-")</f>
        <v>1</v>
      </c>
      <c r="H82" s="115"/>
      <c r="I82" s="125" t="s">
        <v>79</v>
      </c>
      <c r="J82" s="125"/>
      <c r="K82" s="161" t="s">
        <v>596</v>
      </c>
      <c r="L82" s="161"/>
      <c r="M82" s="161"/>
      <c r="N82" s="161"/>
      <c r="O82" s="161"/>
      <c r="P82" s="161"/>
      <c r="Q82" s="161"/>
      <c r="R82" s="224" t="s">
        <v>184</v>
      </c>
      <c r="S82" s="231" t="s">
        <v>226</v>
      </c>
      <c r="T82" s="49"/>
      <c r="V82" s="241">
        <f>IF(K82="",0,1)</f>
        <v>1</v>
      </c>
      <c r="W82" s="242"/>
      <c r="X82" s="241">
        <f>IF(S82="",0,1)</f>
        <v>1</v>
      </c>
      <c r="Y82" s="250">
        <f>SUM(V82:X84)</f>
        <v>5</v>
      </c>
      <c r="Z82" s="253" t="s">
        <v>53</v>
      </c>
      <c r="AA82" s="255"/>
      <c r="AB82" s="264" t="s">
        <v>13</v>
      </c>
      <c r="AC82" s="276" t="s">
        <v>220</v>
      </c>
      <c r="AD82" s="287" t="s">
        <v>252</v>
      </c>
      <c r="AH82" s="294"/>
      <c r="AQ82" s="310" t="s">
        <v>27</v>
      </c>
    </row>
    <row r="83" spans="1:43" ht="45" customHeight="1">
      <c r="A83" s="49"/>
      <c r="B83" s="54"/>
      <c r="C83" s="62"/>
      <c r="D83" s="64"/>
      <c r="E83" s="64"/>
      <c r="F83" s="95"/>
      <c r="G83" s="104"/>
      <c r="H83" s="116"/>
      <c r="I83" s="126" t="s">
        <v>532</v>
      </c>
      <c r="J83" s="146"/>
      <c r="K83" s="162">
        <v>45017</v>
      </c>
      <c r="L83" s="180"/>
      <c r="M83" s="190"/>
      <c r="N83" s="53" t="s">
        <v>239</v>
      </c>
      <c r="O83" s="162">
        <v>45747</v>
      </c>
      <c r="P83" s="180"/>
      <c r="Q83" s="190"/>
      <c r="R83" s="225"/>
      <c r="S83" s="231"/>
      <c r="T83" s="49"/>
      <c r="V83" s="241">
        <f>IF(K83="",0,1)</f>
        <v>1</v>
      </c>
      <c r="W83" s="241">
        <f>IF(O83="",0,1)</f>
        <v>1</v>
      </c>
      <c r="AA83" s="255"/>
      <c r="AB83" s="259">
        <f>IF($S$82=AB82,1,0)</f>
        <v>1</v>
      </c>
      <c r="AC83" s="270">
        <f>IF($S$82=AC82,0.5,0)</f>
        <v>0</v>
      </c>
      <c r="AD83" s="274">
        <f>IF($S$82=AD82,0,0)</f>
        <v>0</v>
      </c>
      <c r="AG83" s="294"/>
      <c r="AH83" s="294"/>
      <c r="AQ83" s="311">
        <f>IF(Y82=5,SUM(AB83:AP83),0)</f>
        <v>1</v>
      </c>
    </row>
    <row r="84" spans="1:43" ht="45" customHeight="1">
      <c r="A84" s="49"/>
      <c r="B84" s="54"/>
      <c r="C84" s="62"/>
      <c r="D84" s="64"/>
      <c r="E84" s="64"/>
      <c r="F84" s="95"/>
      <c r="G84" s="105"/>
      <c r="H84" s="117"/>
      <c r="I84" s="64" t="s">
        <v>61</v>
      </c>
      <c r="J84" s="64"/>
      <c r="K84" s="161" t="s">
        <v>112</v>
      </c>
      <c r="L84" s="161"/>
      <c r="M84" s="161"/>
      <c r="N84" s="161"/>
      <c r="O84" s="161"/>
      <c r="P84" s="161"/>
      <c r="Q84" s="161"/>
      <c r="R84" s="226"/>
      <c r="S84" s="231"/>
      <c r="T84" s="49"/>
      <c r="V84" s="241">
        <f>IF(K84="",0,1)</f>
        <v>1</v>
      </c>
      <c r="W84" s="244"/>
      <c r="AA84" s="255"/>
      <c r="AG84" s="294"/>
      <c r="AH84" s="294"/>
    </row>
    <row r="85" spans="1:43" ht="45" customHeight="1">
      <c r="A85" s="49"/>
      <c r="B85" s="54" t="s">
        <v>175</v>
      </c>
      <c r="C85" s="62"/>
      <c r="D85" s="64" t="s">
        <v>423</v>
      </c>
      <c r="E85" s="64"/>
      <c r="F85" s="95">
        <f>IF(AND(B85="○"),0,"-")</f>
        <v>0</v>
      </c>
      <c r="G85" s="103">
        <f>IF(AND(B85="○"),AQ86,"-")</f>
        <v>0</v>
      </c>
      <c r="H85" s="115"/>
      <c r="I85" s="139" t="s">
        <v>527</v>
      </c>
      <c r="J85" s="139"/>
      <c r="K85" s="139" t="s">
        <v>100</v>
      </c>
      <c r="L85" s="139"/>
      <c r="M85" s="139"/>
      <c r="N85" s="139"/>
      <c r="O85" s="139"/>
      <c r="P85" s="139"/>
      <c r="Q85" s="139"/>
      <c r="R85" s="224" t="s">
        <v>270</v>
      </c>
      <c r="S85" s="231" t="s">
        <v>117</v>
      </c>
      <c r="T85" s="49"/>
      <c r="V85" s="242"/>
      <c r="W85" s="242"/>
      <c r="X85" s="241">
        <f>IF(S85="",0,1)</f>
        <v>1</v>
      </c>
      <c r="Y85" s="250">
        <f>SUM(V85:X86)</f>
        <v>2</v>
      </c>
      <c r="Z85" s="253" t="s">
        <v>501</v>
      </c>
      <c r="AA85" s="255"/>
      <c r="AB85" s="260" t="s">
        <v>117</v>
      </c>
      <c r="AC85" s="272" t="s">
        <v>118</v>
      </c>
      <c r="AD85" s="273" t="s">
        <v>104</v>
      </c>
      <c r="AG85" s="294"/>
      <c r="AQ85" s="310" t="s">
        <v>27</v>
      </c>
    </row>
    <row r="86" spans="1:43" ht="45" customHeight="1">
      <c r="A86" s="49"/>
      <c r="B86" s="54"/>
      <c r="C86" s="63"/>
      <c r="D86" s="64"/>
      <c r="E86" s="64"/>
      <c r="F86" s="95"/>
      <c r="G86" s="105"/>
      <c r="H86" s="117"/>
      <c r="I86" s="140" t="s">
        <v>326</v>
      </c>
      <c r="J86" s="140"/>
      <c r="K86" s="172" t="s">
        <v>17</v>
      </c>
      <c r="L86" s="172"/>
      <c r="M86" s="172"/>
      <c r="N86" s="172"/>
      <c r="O86" s="172"/>
      <c r="P86" s="172"/>
      <c r="Q86" s="172"/>
      <c r="R86" s="226" t="s">
        <v>65</v>
      </c>
      <c r="S86" s="231"/>
      <c r="T86" s="49"/>
      <c r="V86" s="241">
        <f>IF(I86="",0,1)</f>
        <v>1</v>
      </c>
      <c r="W86" s="242"/>
      <c r="AA86" s="255"/>
      <c r="AB86" s="259">
        <f>IF($S$85=AB85,0,0)</f>
        <v>0</v>
      </c>
      <c r="AC86" s="270">
        <f>IF($S$85=AC85,-1,0)</f>
        <v>0</v>
      </c>
      <c r="AD86" s="274">
        <f>IF($S$85=AD85,-2,0)</f>
        <v>0</v>
      </c>
      <c r="AG86" s="294"/>
      <c r="AQ86" s="311">
        <f>IF(Y85=2,SUM(AB86:AP86),-2)</f>
        <v>0</v>
      </c>
    </row>
    <row r="87" spans="1:43" ht="45" customHeight="1">
      <c r="A87" s="49"/>
      <c r="B87" s="54" t="s">
        <v>175</v>
      </c>
      <c r="C87" s="61" t="s">
        <v>68</v>
      </c>
      <c r="D87" s="71" t="s">
        <v>558</v>
      </c>
      <c r="E87" s="82"/>
      <c r="F87" s="95">
        <f>IF(AND(B87="○"),2,"-")</f>
        <v>2</v>
      </c>
      <c r="G87" s="112">
        <f>IF(AND(B87="○"),AQ88,"-")</f>
        <v>1.2</v>
      </c>
      <c r="H87" s="121"/>
      <c r="I87" s="141" t="s">
        <v>167</v>
      </c>
      <c r="J87" s="125" t="s">
        <v>166</v>
      </c>
      <c r="K87" s="173" t="s">
        <v>170</v>
      </c>
      <c r="L87" s="185"/>
      <c r="M87" s="195"/>
      <c r="N87" s="200" t="s">
        <v>187</v>
      </c>
      <c r="O87" s="173" t="s">
        <v>371</v>
      </c>
      <c r="P87" s="185"/>
      <c r="Q87" s="195"/>
      <c r="R87" s="224" t="s">
        <v>184</v>
      </c>
      <c r="S87" s="235" t="s">
        <v>80</v>
      </c>
      <c r="T87" s="49"/>
      <c r="V87" s="241">
        <f>IF(I88="",0,1)</f>
        <v>1</v>
      </c>
      <c r="W87" s="241">
        <f>IF(J88="",0,1)</f>
        <v>1</v>
      </c>
      <c r="X87" s="241">
        <f>IF(S87="",0,1)</f>
        <v>1</v>
      </c>
      <c r="Y87" s="250">
        <f>SUM(V87:X88)</f>
        <v>6</v>
      </c>
      <c r="Z87" s="253" t="s">
        <v>7</v>
      </c>
      <c r="AA87" s="255"/>
      <c r="AB87" s="260" t="s">
        <v>122</v>
      </c>
      <c r="AC87" s="272" t="s">
        <v>341</v>
      </c>
      <c r="AD87" s="272" t="s">
        <v>80</v>
      </c>
      <c r="AE87" s="272" t="s">
        <v>206</v>
      </c>
      <c r="AF87" s="273" t="s">
        <v>82</v>
      </c>
      <c r="AG87" s="300"/>
      <c r="AH87" s="260" t="s">
        <v>119</v>
      </c>
      <c r="AI87" s="272" t="s">
        <v>120</v>
      </c>
      <c r="AJ87" s="273" t="s">
        <v>26</v>
      </c>
      <c r="AQ87" s="310" t="s">
        <v>27</v>
      </c>
    </row>
    <row r="88" spans="1:43" ht="45" customHeight="1">
      <c r="A88" s="49"/>
      <c r="B88" s="54"/>
      <c r="C88" s="62"/>
      <c r="D88" s="72"/>
      <c r="E88" s="83"/>
      <c r="F88" s="95"/>
      <c r="G88" s="113"/>
      <c r="H88" s="122"/>
      <c r="I88" s="142" t="s">
        <v>598</v>
      </c>
      <c r="J88" s="153" t="s">
        <v>597</v>
      </c>
      <c r="K88" s="174">
        <v>34</v>
      </c>
      <c r="L88" s="186"/>
      <c r="M88" s="196"/>
      <c r="N88" s="201" t="s">
        <v>293</v>
      </c>
      <c r="O88" s="174" t="s">
        <v>56</v>
      </c>
      <c r="P88" s="186"/>
      <c r="Q88" s="196"/>
      <c r="R88" s="225"/>
      <c r="S88" s="239"/>
      <c r="T88" s="49"/>
      <c r="V88" s="241">
        <f t="shared" ref="V88:V94" si="3">IF(K88="",0,1)</f>
        <v>1</v>
      </c>
      <c r="W88" s="241">
        <f>IF(N88="",0,1)</f>
        <v>1</v>
      </c>
      <c r="X88" s="241">
        <f>IF(O88="",0,1)</f>
        <v>1</v>
      </c>
      <c r="Z88" s="254"/>
      <c r="AA88" s="255"/>
      <c r="AB88" s="259">
        <f>IF($S$87=AB87,2,0)</f>
        <v>0</v>
      </c>
      <c r="AC88" s="270">
        <f>IF($S$87=AC87,1.6,0)</f>
        <v>0</v>
      </c>
      <c r="AD88" s="270">
        <f>IF($S$87=AD87,1.2,0)</f>
        <v>1.2</v>
      </c>
      <c r="AE88" s="270">
        <f>IF($S$87=AE87,0.8,0)</f>
        <v>0</v>
      </c>
      <c r="AF88" s="274">
        <f>IF($S$87=AF87,0,0)</f>
        <v>0</v>
      </c>
      <c r="AG88" s="294"/>
      <c r="AH88" s="259">
        <f>IF($S$87=AH87,1.2,0)</f>
        <v>0</v>
      </c>
      <c r="AI88" s="270">
        <f>IF($S$87=AI87,0.6,0)</f>
        <v>0</v>
      </c>
      <c r="AJ88" s="274">
        <f>IF($S$87=AJ87,0,0)</f>
        <v>0</v>
      </c>
      <c r="AQ88" s="311">
        <f>IF(Y87=6,SUM(AB88:AP88),0)</f>
        <v>1.2</v>
      </c>
    </row>
    <row r="89" spans="1:43" ht="45" customHeight="1">
      <c r="A89" s="49"/>
      <c r="B89" s="54" t="s">
        <v>175</v>
      </c>
      <c r="C89" s="62"/>
      <c r="D89" s="71" t="s">
        <v>522</v>
      </c>
      <c r="E89" s="84"/>
      <c r="F89" s="84"/>
      <c r="G89" s="84"/>
      <c r="H89" s="84"/>
      <c r="I89" s="84"/>
      <c r="J89" s="82"/>
      <c r="K89" s="163" t="s">
        <v>580</v>
      </c>
      <c r="L89" s="163"/>
      <c r="M89" s="163"/>
      <c r="N89" s="163"/>
      <c r="O89" s="163"/>
      <c r="P89" s="163"/>
      <c r="Q89" s="163"/>
      <c r="R89" s="224" t="s">
        <v>184</v>
      </c>
      <c r="S89" s="231" t="s">
        <v>476</v>
      </c>
      <c r="T89" s="49"/>
      <c r="V89" s="241">
        <f t="shared" si="3"/>
        <v>1</v>
      </c>
      <c r="W89" s="242"/>
      <c r="X89" s="241">
        <f>IF(S89="",0,1)</f>
        <v>1</v>
      </c>
      <c r="Y89" s="250">
        <f>SUM(V89:X94)</f>
        <v>8</v>
      </c>
      <c r="Z89" s="253" t="s">
        <v>479</v>
      </c>
      <c r="AA89" s="255"/>
      <c r="AB89" s="260" t="s">
        <v>476</v>
      </c>
      <c r="AC89" s="272" t="s">
        <v>453</v>
      </c>
      <c r="AD89" s="272" t="s">
        <v>150</v>
      </c>
      <c r="AE89" s="273" t="s">
        <v>243</v>
      </c>
      <c r="AG89" s="294"/>
      <c r="AH89" s="294"/>
      <c r="AQ89" s="310" t="s">
        <v>27</v>
      </c>
    </row>
    <row r="90" spans="1:43" ht="45" customHeight="1">
      <c r="A90" s="49"/>
      <c r="B90" s="54"/>
      <c r="C90" s="62"/>
      <c r="D90" s="73"/>
      <c r="E90" s="85" t="s">
        <v>477</v>
      </c>
      <c r="F90" s="99"/>
      <c r="G90" s="99"/>
      <c r="H90" s="99"/>
      <c r="I90" s="99"/>
      <c r="J90" s="158"/>
      <c r="K90" s="175" t="s">
        <v>74</v>
      </c>
      <c r="L90" s="187"/>
      <c r="M90" s="187"/>
      <c r="N90" s="187"/>
      <c r="O90" s="187"/>
      <c r="P90" s="187"/>
      <c r="Q90" s="220"/>
      <c r="R90" s="225"/>
      <c r="S90" s="231"/>
      <c r="T90" s="49"/>
      <c r="V90" s="241">
        <f t="shared" si="3"/>
        <v>1</v>
      </c>
      <c r="W90" s="242"/>
      <c r="Z90" s="254"/>
      <c r="AA90" s="255"/>
      <c r="AB90" s="259">
        <f>IF($S$89=AB89,2,0)</f>
        <v>2</v>
      </c>
      <c r="AC90" s="270">
        <f>IF($S$89=AC89,1,0)</f>
        <v>0</v>
      </c>
      <c r="AD90" s="270">
        <f>IF($S$89=AD89,1,0)</f>
        <v>0</v>
      </c>
      <c r="AE90" s="274">
        <f>IF($S$89=AE89,0,0)</f>
        <v>0</v>
      </c>
      <c r="AG90" s="294"/>
      <c r="AH90" s="294"/>
      <c r="AQ90" s="311">
        <f>IF(Y89=8,SUM(AB90:AP90),0)</f>
        <v>2</v>
      </c>
    </row>
    <row r="91" spans="1:43" ht="45" customHeight="1">
      <c r="A91" s="49"/>
      <c r="B91" s="54"/>
      <c r="C91" s="62"/>
      <c r="D91" s="73"/>
      <c r="E91" s="80" t="s">
        <v>560</v>
      </c>
      <c r="F91" s="96">
        <f>IF(AND(B89="○"),2,"-")</f>
        <v>2</v>
      </c>
      <c r="G91" s="103">
        <f>IF(AND(B89="○"),AQ90,"-")</f>
        <v>2</v>
      </c>
      <c r="H91" s="115"/>
      <c r="I91" s="125" t="s">
        <v>79</v>
      </c>
      <c r="J91" s="125"/>
      <c r="K91" s="161" t="s">
        <v>582</v>
      </c>
      <c r="L91" s="161"/>
      <c r="M91" s="161"/>
      <c r="N91" s="161"/>
      <c r="O91" s="161"/>
      <c r="P91" s="161"/>
      <c r="Q91" s="161"/>
      <c r="R91" s="225"/>
      <c r="S91" s="231"/>
      <c r="T91" s="49"/>
      <c r="V91" s="241">
        <f t="shared" si="3"/>
        <v>1</v>
      </c>
      <c r="W91" s="242"/>
      <c r="Z91" s="254"/>
      <c r="AA91" s="255"/>
      <c r="AG91" s="294"/>
      <c r="AH91" s="294"/>
    </row>
    <row r="92" spans="1:43" ht="45" customHeight="1">
      <c r="A92" s="49"/>
      <c r="B92" s="54"/>
      <c r="C92" s="62"/>
      <c r="D92" s="73"/>
      <c r="E92" s="86"/>
      <c r="F92" s="97"/>
      <c r="G92" s="104"/>
      <c r="H92" s="116"/>
      <c r="I92" s="125" t="s">
        <v>317</v>
      </c>
      <c r="J92" s="125"/>
      <c r="K92" s="161" t="s">
        <v>432</v>
      </c>
      <c r="L92" s="161"/>
      <c r="M92" s="161"/>
      <c r="N92" s="161"/>
      <c r="O92" s="161"/>
      <c r="P92" s="161"/>
      <c r="Q92" s="161"/>
      <c r="R92" s="225"/>
      <c r="S92" s="231"/>
      <c r="T92" s="49"/>
      <c r="V92" s="241">
        <f t="shared" si="3"/>
        <v>1</v>
      </c>
      <c r="W92" s="242"/>
      <c r="Z92" s="254"/>
      <c r="AA92" s="255"/>
      <c r="AG92" s="294"/>
      <c r="AH92" s="294"/>
    </row>
    <row r="93" spans="1:43" ht="45" customHeight="1">
      <c r="A93" s="49"/>
      <c r="B93" s="54"/>
      <c r="C93" s="62"/>
      <c r="D93" s="73"/>
      <c r="E93" s="86"/>
      <c r="F93" s="97"/>
      <c r="G93" s="104"/>
      <c r="H93" s="116"/>
      <c r="I93" s="126" t="s">
        <v>529</v>
      </c>
      <c r="J93" s="146"/>
      <c r="K93" s="162">
        <v>45017</v>
      </c>
      <c r="L93" s="180"/>
      <c r="M93" s="190"/>
      <c r="N93" s="53" t="s">
        <v>239</v>
      </c>
      <c r="O93" s="162">
        <v>45366</v>
      </c>
      <c r="P93" s="180"/>
      <c r="Q93" s="190"/>
      <c r="R93" s="225"/>
      <c r="S93" s="231"/>
      <c r="T93" s="49"/>
      <c r="V93" s="241">
        <f t="shared" si="3"/>
        <v>1</v>
      </c>
      <c r="W93" s="241">
        <f>IF(O93="",0,1)</f>
        <v>1</v>
      </c>
      <c r="Z93" s="254"/>
      <c r="AA93" s="255"/>
      <c r="AG93" s="294"/>
      <c r="AH93" s="294"/>
    </row>
    <row r="94" spans="1:43" ht="45" customHeight="1">
      <c r="A94" s="49"/>
      <c r="B94" s="54"/>
      <c r="C94" s="62"/>
      <c r="D94" s="73"/>
      <c r="E94" s="81"/>
      <c r="F94" s="98"/>
      <c r="G94" s="105"/>
      <c r="H94" s="117"/>
      <c r="I94" s="64" t="s">
        <v>230</v>
      </c>
      <c r="J94" s="64"/>
      <c r="K94" s="161">
        <v>0</v>
      </c>
      <c r="L94" s="161"/>
      <c r="M94" s="161"/>
      <c r="N94" s="161"/>
      <c r="O94" s="161"/>
      <c r="P94" s="161"/>
      <c r="Q94" s="161"/>
      <c r="R94" s="226"/>
      <c r="S94" s="231"/>
      <c r="T94" s="49"/>
      <c r="V94" s="241">
        <f t="shared" si="3"/>
        <v>1</v>
      </c>
      <c r="W94" s="244"/>
      <c r="AA94" s="255"/>
      <c r="AG94" s="294"/>
      <c r="AH94" s="294"/>
    </row>
    <row r="95" spans="1:43" ht="45" customHeight="1">
      <c r="A95" s="49"/>
      <c r="B95" s="54" t="s">
        <v>175</v>
      </c>
      <c r="C95" s="62"/>
      <c r="D95" s="73"/>
      <c r="E95" s="87" t="s">
        <v>55</v>
      </c>
      <c r="F95" s="95">
        <f>IF(AND(B95="○"),3,"-")</f>
        <v>3</v>
      </c>
      <c r="G95" s="103">
        <f>IF(AND(B95="○"),AQ96,"-")</f>
        <v>3</v>
      </c>
      <c r="H95" s="115"/>
      <c r="I95" s="131" t="s">
        <v>37</v>
      </c>
      <c r="J95" s="150"/>
      <c r="K95" s="176" t="s">
        <v>32</v>
      </c>
      <c r="L95" s="188"/>
      <c r="M95" s="188"/>
      <c r="N95" s="188"/>
      <c r="O95" s="188"/>
      <c r="P95" s="188"/>
      <c r="Q95" s="221"/>
      <c r="R95" s="224" t="s">
        <v>184</v>
      </c>
      <c r="S95" s="231" t="s">
        <v>14</v>
      </c>
      <c r="T95" s="49"/>
      <c r="V95" s="241">
        <f>IF(AND(K95&lt;&gt;""),1,0)</f>
        <v>1</v>
      </c>
      <c r="W95" s="242"/>
      <c r="X95" s="241">
        <f>IF(S95="",0,1)</f>
        <v>1</v>
      </c>
      <c r="Y95" s="250">
        <f>SUM(V95:X96)</f>
        <v>3</v>
      </c>
      <c r="Z95" s="253" t="s">
        <v>51</v>
      </c>
      <c r="AB95" s="266" t="s">
        <v>14</v>
      </c>
      <c r="AC95" s="278" t="s">
        <v>454</v>
      </c>
      <c r="AD95" s="278" t="s">
        <v>279</v>
      </c>
      <c r="AE95" s="278" t="s">
        <v>455</v>
      </c>
      <c r="AF95" s="278" t="s">
        <v>141</v>
      </c>
      <c r="AG95" s="278" t="s">
        <v>456</v>
      </c>
      <c r="AH95" s="301" t="s">
        <v>60</v>
      </c>
      <c r="AQ95" s="310" t="s">
        <v>27</v>
      </c>
    </row>
    <row r="96" spans="1:43" ht="45" customHeight="1">
      <c r="A96" s="49"/>
      <c r="B96" s="54"/>
      <c r="C96" s="62"/>
      <c r="D96" s="73"/>
      <c r="E96" s="88"/>
      <c r="F96" s="95"/>
      <c r="G96" s="105"/>
      <c r="H96" s="117"/>
      <c r="I96" s="64" t="s">
        <v>136</v>
      </c>
      <c r="J96" s="64"/>
      <c r="K96" s="164">
        <v>89</v>
      </c>
      <c r="L96" s="181"/>
      <c r="M96" s="181"/>
      <c r="N96" s="181"/>
      <c r="O96" s="181"/>
      <c r="P96" s="181"/>
      <c r="Q96" s="191" t="s">
        <v>9</v>
      </c>
      <c r="R96" s="226"/>
      <c r="S96" s="231"/>
      <c r="T96" s="49"/>
      <c r="V96" s="241">
        <f>IF(AND(K96&lt;&gt;""),1,0)</f>
        <v>1</v>
      </c>
      <c r="W96" s="244"/>
      <c r="Z96" s="254"/>
      <c r="AB96" s="259">
        <f>IF($S$95=AB95,3,0)</f>
        <v>3</v>
      </c>
      <c r="AC96" s="270">
        <f>IF($S$95=AC95,2.5,0)</f>
        <v>0</v>
      </c>
      <c r="AD96" s="270">
        <f>IF($S$95=AD95,2,0)</f>
        <v>0</v>
      </c>
      <c r="AE96" s="270">
        <f>IF($S$95=AE95,1.5,0)</f>
        <v>0</v>
      </c>
      <c r="AF96" s="270">
        <f>IF($S$95=AF95,1,0)</f>
        <v>0</v>
      </c>
      <c r="AG96" s="270">
        <f>IF($S$95=AG95,0.5,0)</f>
        <v>0</v>
      </c>
      <c r="AH96" s="274">
        <f>IF($S$95=AH95,0,0)</f>
        <v>0</v>
      </c>
      <c r="AQ96" s="311">
        <f>IF(Y95=3,SUM(AB96:AP96),0)</f>
        <v>3</v>
      </c>
    </row>
    <row r="97" spans="1:43" ht="45" customHeight="1">
      <c r="A97" s="49"/>
      <c r="B97" s="54" t="s">
        <v>175</v>
      </c>
      <c r="C97" s="62"/>
      <c r="D97" s="73"/>
      <c r="E97" s="87" t="s">
        <v>561</v>
      </c>
      <c r="F97" s="95">
        <f>IF(AND(B97="○"),1,"-")</f>
        <v>1</v>
      </c>
      <c r="G97" s="103">
        <f>IF(AND(B97="○"),AQ98,"-")</f>
        <v>1</v>
      </c>
      <c r="H97" s="115"/>
      <c r="I97" s="141" t="s">
        <v>363</v>
      </c>
      <c r="J97" s="141"/>
      <c r="K97" s="177" t="s">
        <v>269</v>
      </c>
      <c r="L97" s="177"/>
      <c r="M97" s="177" t="s">
        <v>275</v>
      </c>
      <c r="N97" s="177"/>
      <c r="O97" s="177" t="s">
        <v>274</v>
      </c>
      <c r="P97" s="177"/>
      <c r="Q97" s="177"/>
      <c r="R97" s="227" t="s">
        <v>184</v>
      </c>
      <c r="S97" s="231" t="s">
        <v>142</v>
      </c>
      <c r="T97" s="49"/>
      <c r="V97" s="242"/>
      <c r="W97" s="242"/>
      <c r="X97" s="241">
        <f>IF(S97="",0,1)</f>
        <v>1</v>
      </c>
      <c r="Y97" s="250">
        <f>SUM(V97:X98)</f>
        <v>4</v>
      </c>
      <c r="Z97" s="253" t="s">
        <v>182</v>
      </c>
      <c r="AA97" s="255"/>
      <c r="AB97" s="264" t="s">
        <v>142</v>
      </c>
      <c r="AC97" s="276" t="s">
        <v>143</v>
      </c>
      <c r="AD97" s="287" t="s">
        <v>131</v>
      </c>
      <c r="AE97" s="294"/>
      <c r="AF97" s="294"/>
      <c r="AG97" s="294"/>
      <c r="AQ97" s="310" t="s">
        <v>27</v>
      </c>
    </row>
    <row r="98" spans="1:43" ht="45" customHeight="1">
      <c r="A98" s="49"/>
      <c r="B98" s="54"/>
      <c r="C98" s="62"/>
      <c r="D98" s="73"/>
      <c r="E98" s="88"/>
      <c r="F98" s="95"/>
      <c r="G98" s="105"/>
      <c r="H98" s="117"/>
      <c r="I98" s="142" t="s">
        <v>313</v>
      </c>
      <c r="J98" s="142"/>
      <c r="K98" s="178">
        <v>50</v>
      </c>
      <c r="L98" s="178"/>
      <c r="M98" s="178">
        <v>50</v>
      </c>
      <c r="N98" s="178"/>
      <c r="O98" s="205">
        <f>M98/K98</f>
        <v>1</v>
      </c>
      <c r="P98" s="205"/>
      <c r="Q98" s="205"/>
      <c r="R98" s="227"/>
      <c r="S98" s="231"/>
      <c r="T98" s="49"/>
      <c r="V98" s="241">
        <f>IF(I98="",0,1)</f>
        <v>1</v>
      </c>
      <c r="W98" s="241">
        <f>IF(K98="",0,1)</f>
        <v>1</v>
      </c>
      <c r="X98" s="241">
        <f>IF(M98="",0,1)</f>
        <v>1</v>
      </c>
      <c r="Z98" s="254"/>
      <c r="AA98" s="255"/>
      <c r="AB98" s="267">
        <f>IF($S$97=AB97,1,0)</f>
        <v>1</v>
      </c>
      <c r="AC98" s="279">
        <f>IF($S$97=AC97,0.5,0)</f>
        <v>0</v>
      </c>
      <c r="AD98" s="289">
        <f>IF($S$97=AD97,0,0)</f>
        <v>0</v>
      </c>
      <c r="AE98" s="294"/>
      <c r="AF98" s="294"/>
      <c r="AG98" s="294"/>
      <c r="AQ98" s="311">
        <f>IF(Y97=4,SUM(AB98:AP98),0)</f>
        <v>1</v>
      </c>
    </row>
    <row r="99" spans="1:43" ht="45" customHeight="1">
      <c r="A99" s="49"/>
      <c r="B99" s="54" t="s">
        <v>175</v>
      </c>
      <c r="C99" s="62"/>
      <c r="D99" s="73"/>
      <c r="E99" s="87" t="s">
        <v>147</v>
      </c>
      <c r="F99" s="95">
        <f>IF(AND(B99="○"),2,"-")</f>
        <v>2</v>
      </c>
      <c r="G99" s="103">
        <f>IF(AND(B99="○"),AQ100,"-")</f>
        <v>2</v>
      </c>
      <c r="H99" s="115"/>
      <c r="I99" s="71" t="s">
        <v>99</v>
      </c>
      <c r="J99" s="84"/>
      <c r="K99" s="84"/>
      <c r="L99" s="84"/>
      <c r="M99" s="84"/>
      <c r="N99" s="84"/>
      <c r="O99" s="84"/>
      <c r="P99" s="84"/>
      <c r="Q99" s="82"/>
      <c r="R99" s="227" t="s">
        <v>270</v>
      </c>
      <c r="S99" s="231" t="s">
        <v>208</v>
      </c>
      <c r="T99" s="49"/>
      <c r="V99" s="242"/>
      <c r="W99" s="242"/>
      <c r="X99" s="241">
        <f>IF(S99="",0,1)</f>
        <v>1</v>
      </c>
      <c r="Y99" s="250">
        <f>SUM(V99:X100)</f>
        <v>1</v>
      </c>
      <c r="Z99" s="253" t="s">
        <v>216</v>
      </c>
      <c r="AA99" s="255"/>
      <c r="AB99" s="266" t="s">
        <v>208</v>
      </c>
      <c r="AC99" s="278" t="s">
        <v>209</v>
      </c>
      <c r="AD99" s="278" t="s">
        <v>210</v>
      </c>
      <c r="AE99" s="278" t="s">
        <v>211</v>
      </c>
      <c r="AF99" s="278" t="s">
        <v>213</v>
      </c>
      <c r="AG99" s="278" t="s">
        <v>214</v>
      </c>
      <c r="AH99" s="278" t="s">
        <v>215</v>
      </c>
      <c r="AI99" s="278" t="s">
        <v>108</v>
      </c>
      <c r="AJ99" s="278" t="s">
        <v>115</v>
      </c>
      <c r="AK99" s="278" t="s">
        <v>217</v>
      </c>
      <c r="AL99" s="278" t="s">
        <v>219</v>
      </c>
      <c r="AM99" s="278" t="s">
        <v>221</v>
      </c>
      <c r="AN99" s="278" t="s">
        <v>223</v>
      </c>
      <c r="AO99" s="278" t="s">
        <v>533</v>
      </c>
      <c r="AP99" s="301" t="s">
        <v>224</v>
      </c>
      <c r="AQ99" s="310" t="s">
        <v>27</v>
      </c>
    </row>
    <row r="100" spans="1:43" ht="45" customHeight="1">
      <c r="A100" s="49"/>
      <c r="B100" s="54"/>
      <c r="C100" s="62"/>
      <c r="D100" s="74"/>
      <c r="E100" s="88"/>
      <c r="F100" s="95"/>
      <c r="G100" s="105"/>
      <c r="H100" s="117"/>
      <c r="I100" s="72"/>
      <c r="J100" s="152"/>
      <c r="K100" s="152"/>
      <c r="L100" s="152"/>
      <c r="M100" s="152"/>
      <c r="N100" s="152"/>
      <c r="O100" s="152"/>
      <c r="P100" s="152"/>
      <c r="Q100" s="83"/>
      <c r="R100" s="227" t="s">
        <v>65</v>
      </c>
      <c r="S100" s="231"/>
      <c r="T100" s="49"/>
      <c r="V100" s="242"/>
      <c r="W100" s="242"/>
      <c r="Z100" s="254"/>
      <c r="AA100" s="255"/>
      <c r="AB100" s="259">
        <f>IF($S$99=AB99,2,0)</f>
        <v>2</v>
      </c>
      <c r="AC100" s="270">
        <f>IF($S$99=AC99,1,0)</f>
        <v>0</v>
      </c>
      <c r="AD100" s="270">
        <f>IF($S$99=AD99,2,0)</f>
        <v>0</v>
      </c>
      <c r="AE100" s="270">
        <f>IF($S$99=AE99,2,0)</f>
        <v>0</v>
      </c>
      <c r="AF100" s="270">
        <f>IF($S$99=AF99,2,0)</f>
        <v>0</v>
      </c>
      <c r="AG100" s="270">
        <f>IF($S$99=AG99,2,0)</f>
        <v>0</v>
      </c>
      <c r="AH100" s="270">
        <f>IF($S$99=AH99,2,0)</f>
        <v>0</v>
      </c>
      <c r="AI100" s="270">
        <f>IF($S$99=AI99,1,0)</f>
        <v>0</v>
      </c>
      <c r="AJ100" s="270">
        <f>IF($S$99=AJ99,2,0)</f>
        <v>0</v>
      </c>
      <c r="AK100" s="270">
        <f>IF($S$99=AK99,2,0)</f>
        <v>0</v>
      </c>
      <c r="AL100" s="270">
        <f>IF($S$99=AL99,2,0)</f>
        <v>0</v>
      </c>
      <c r="AM100" s="270">
        <f>IF($S$99=AM99,2,0)</f>
        <v>0</v>
      </c>
      <c r="AN100" s="270">
        <f>IF($S$99=AN99,1,0)</f>
        <v>0</v>
      </c>
      <c r="AO100" s="270">
        <f>IF($S$99=AO99,2,0)</f>
        <v>0</v>
      </c>
      <c r="AP100" s="274">
        <f>IF($S$99=AP99,0,0)</f>
        <v>0</v>
      </c>
      <c r="AQ100" s="311">
        <f>IF(Y99=1,SUM(AB100:AP100),0)</f>
        <v>2</v>
      </c>
    </row>
    <row r="101" spans="1:43" ht="45" customHeight="1">
      <c r="A101" s="49"/>
      <c r="B101" s="54" t="s">
        <v>175</v>
      </c>
      <c r="C101" s="62"/>
      <c r="D101" s="64" t="s">
        <v>125</v>
      </c>
      <c r="E101" s="64"/>
      <c r="F101" s="95">
        <f>IF(AND(B101="○"),1,"-")</f>
        <v>1</v>
      </c>
      <c r="G101" s="103">
        <f>IF(AND(B101="○"),AQ102,"-")</f>
        <v>0.5</v>
      </c>
      <c r="H101" s="115"/>
      <c r="I101" s="131" t="s">
        <v>351</v>
      </c>
      <c r="J101" s="150"/>
      <c r="K101" s="131" t="s">
        <v>280</v>
      </c>
      <c r="L101" s="189"/>
      <c r="M101" s="189"/>
      <c r="N101" s="189"/>
      <c r="O101" s="189"/>
      <c r="P101" s="189"/>
      <c r="Q101" s="150"/>
      <c r="R101" s="227" t="s">
        <v>270</v>
      </c>
      <c r="S101" s="231" t="s">
        <v>204</v>
      </c>
      <c r="T101" s="49"/>
      <c r="V101" s="241">
        <f>IF(I102="",0,1)</f>
        <v>1</v>
      </c>
      <c r="W101" s="241">
        <f>IF(K102="",0,1)</f>
        <v>1</v>
      </c>
      <c r="X101" s="241">
        <f>IF(S101="",0,1)</f>
        <v>1</v>
      </c>
      <c r="Y101" s="250">
        <f>SUM(V101:X102)</f>
        <v>3</v>
      </c>
      <c r="Z101" s="253" t="s">
        <v>51</v>
      </c>
      <c r="AA101" s="255"/>
      <c r="AB101" s="268" t="s">
        <v>207</v>
      </c>
      <c r="AC101" s="280" t="s">
        <v>204</v>
      </c>
      <c r="AD101" s="290" t="s">
        <v>110</v>
      </c>
      <c r="AE101" s="294"/>
      <c r="AF101" s="294"/>
      <c r="AG101" s="294"/>
      <c r="AQ101" s="310" t="s">
        <v>27</v>
      </c>
    </row>
    <row r="102" spans="1:43" ht="45" customHeight="1">
      <c r="A102" s="49"/>
      <c r="B102" s="54"/>
      <c r="C102" s="63"/>
      <c r="D102" s="64"/>
      <c r="E102" s="64"/>
      <c r="F102" s="95"/>
      <c r="G102" s="105"/>
      <c r="H102" s="117"/>
      <c r="I102" s="143" t="s">
        <v>526</v>
      </c>
      <c r="J102" s="159"/>
      <c r="K102" s="179" t="s">
        <v>447</v>
      </c>
      <c r="L102" s="180"/>
      <c r="M102" s="180"/>
      <c r="N102" s="180"/>
      <c r="O102" s="180"/>
      <c r="P102" s="180"/>
      <c r="Q102" s="190"/>
      <c r="R102" s="227" t="s">
        <v>65</v>
      </c>
      <c r="S102" s="231"/>
      <c r="T102" s="49"/>
      <c r="V102" s="242"/>
      <c r="W102" s="242"/>
      <c r="Z102" s="254"/>
      <c r="AA102" s="255"/>
      <c r="AB102" s="259">
        <f>IF($S$101=AB101,1,0)</f>
        <v>0</v>
      </c>
      <c r="AC102" s="270">
        <f>IF($S$101=AC101,0.5,0)</f>
        <v>0.5</v>
      </c>
      <c r="AD102" s="274">
        <f>IF($S$101=AD101,0,0)</f>
        <v>0</v>
      </c>
      <c r="AE102" s="294"/>
      <c r="AF102" s="294"/>
      <c r="AG102" s="294"/>
      <c r="AQ102" s="311">
        <f>IF(Y101=3,SUM(AB102:AO102),0)</f>
        <v>0.5</v>
      </c>
    </row>
  </sheetData>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13:J13"/>
    <mergeCell ref="K13:Q13"/>
    <mergeCell ref="I14:J14"/>
    <mergeCell ref="K14:Q14"/>
    <mergeCell ref="I15:J15"/>
    <mergeCell ref="K15:Q15"/>
    <mergeCell ref="I16:J16"/>
    <mergeCell ref="K16:P16"/>
    <mergeCell ref="I17:J17"/>
    <mergeCell ref="K17:Q17"/>
    <mergeCell ref="I18:J18"/>
    <mergeCell ref="K18:Q18"/>
    <mergeCell ref="I19:J19"/>
    <mergeCell ref="K19:Q19"/>
    <mergeCell ref="I20:J20"/>
    <mergeCell ref="K20:Q20"/>
    <mergeCell ref="I27:J27"/>
    <mergeCell ref="K27:Q27"/>
    <mergeCell ref="I28:J28"/>
    <mergeCell ref="K28:Q28"/>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I49:Q49"/>
    <mergeCell ref="I50:J50"/>
    <mergeCell ref="K50:Q50"/>
    <mergeCell ref="I51:J51"/>
    <mergeCell ref="K51:Q51"/>
    <mergeCell ref="I52:J52"/>
    <mergeCell ref="K52:Q52"/>
    <mergeCell ref="I53:J53"/>
    <mergeCell ref="K53:Q53"/>
    <mergeCell ref="I54:J54"/>
    <mergeCell ref="K54:Q54"/>
    <mergeCell ref="I55:J55"/>
    <mergeCell ref="K55:Q55"/>
    <mergeCell ref="K56:Q56"/>
    <mergeCell ref="K57:Q57"/>
    <mergeCell ref="K58:Q58"/>
    <mergeCell ref="K59:Q59"/>
    <mergeCell ref="K60:Q60"/>
    <mergeCell ref="I63:Q63"/>
    <mergeCell ref="I64:Q64"/>
    <mergeCell ref="I65:Q65"/>
    <mergeCell ref="K66:M66"/>
    <mergeCell ref="N66:Q66"/>
    <mergeCell ref="K67:M67"/>
    <mergeCell ref="N67:Q67"/>
    <mergeCell ref="K68:M68"/>
    <mergeCell ref="N68:Q68"/>
    <mergeCell ref="I69:M69"/>
    <mergeCell ref="N69:Q69"/>
    <mergeCell ref="K70:M70"/>
    <mergeCell ref="N70:Q70"/>
    <mergeCell ref="K71:M71"/>
    <mergeCell ref="N71:Q71"/>
    <mergeCell ref="I72:M72"/>
    <mergeCell ref="N72:Q72"/>
    <mergeCell ref="I73:Q73"/>
    <mergeCell ref="J74:Q74"/>
    <mergeCell ref="J75:Q75"/>
    <mergeCell ref="I82:J82"/>
    <mergeCell ref="K82:Q82"/>
    <mergeCell ref="I83:J83"/>
    <mergeCell ref="K83:M83"/>
    <mergeCell ref="O83:Q83"/>
    <mergeCell ref="I84:J84"/>
    <mergeCell ref="K84:Q84"/>
    <mergeCell ref="I85:J85"/>
    <mergeCell ref="K85:Q85"/>
    <mergeCell ref="I86:J86"/>
    <mergeCell ref="K86:Q86"/>
    <mergeCell ref="K87:M87"/>
    <mergeCell ref="O87:Q87"/>
    <mergeCell ref="K88:M88"/>
    <mergeCell ref="O88:Q88"/>
    <mergeCell ref="D89:J89"/>
    <mergeCell ref="K89:Q89"/>
    <mergeCell ref="E90:J90"/>
    <mergeCell ref="K90:Q90"/>
    <mergeCell ref="I91:J91"/>
    <mergeCell ref="K91:Q91"/>
    <mergeCell ref="I92:J92"/>
    <mergeCell ref="K92:Q92"/>
    <mergeCell ref="I93:J93"/>
    <mergeCell ref="K93:M93"/>
    <mergeCell ref="O93:Q93"/>
    <mergeCell ref="I94:J94"/>
    <mergeCell ref="K94:Q94"/>
    <mergeCell ref="I95:J95"/>
    <mergeCell ref="K95:Q95"/>
    <mergeCell ref="I96:J96"/>
    <mergeCell ref="K96:P96"/>
    <mergeCell ref="I97:J97"/>
    <mergeCell ref="K97:L97"/>
    <mergeCell ref="M97:N97"/>
    <mergeCell ref="O97:Q97"/>
    <mergeCell ref="I98:J98"/>
    <mergeCell ref="K98:L98"/>
    <mergeCell ref="M98:N98"/>
    <mergeCell ref="O98:Q98"/>
    <mergeCell ref="I101:J101"/>
    <mergeCell ref="K101:Q101"/>
    <mergeCell ref="I102:J102"/>
    <mergeCell ref="K102:Q102"/>
    <mergeCell ref="F7:S8"/>
    <mergeCell ref="B10:B14"/>
    <mergeCell ref="D10:E14"/>
    <mergeCell ref="F10:F14"/>
    <mergeCell ref="G10:H14"/>
    <mergeCell ref="R10:R14"/>
    <mergeCell ref="S10:S14"/>
    <mergeCell ref="B15:B16"/>
    <mergeCell ref="D15:E16"/>
    <mergeCell ref="F15:F16"/>
    <mergeCell ref="G15:H16"/>
    <mergeCell ref="S15:S16"/>
    <mergeCell ref="B17:B18"/>
    <mergeCell ref="D17:E18"/>
    <mergeCell ref="F17:F18"/>
    <mergeCell ref="G17:H18"/>
    <mergeCell ref="S17:S18"/>
    <mergeCell ref="B19:B20"/>
    <mergeCell ref="D19:E20"/>
    <mergeCell ref="F19:F20"/>
    <mergeCell ref="G19:H20"/>
    <mergeCell ref="S19:S20"/>
    <mergeCell ref="B21:B22"/>
    <mergeCell ref="D21:E22"/>
    <mergeCell ref="F21:F22"/>
    <mergeCell ref="G21:H22"/>
    <mergeCell ref="I21:Q22"/>
    <mergeCell ref="S21:S22"/>
    <mergeCell ref="B23:B24"/>
    <mergeCell ref="D23:E24"/>
    <mergeCell ref="F23:F24"/>
    <mergeCell ref="G23:H24"/>
    <mergeCell ref="I23:Q24"/>
    <mergeCell ref="S23:S24"/>
    <mergeCell ref="B25:B26"/>
    <mergeCell ref="D25:E26"/>
    <mergeCell ref="F25:F26"/>
    <mergeCell ref="G25:H26"/>
    <mergeCell ref="I25:Q26"/>
    <mergeCell ref="S25:S26"/>
    <mergeCell ref="B27:B28"/>
    <mergeCell ref="D27:E28"/>
    <mergeCell ref="F27:F28"/>
    <mergeCell ref="G27:H28"/>
    <mergeCell ref="S27:S28"/>
    <mergeCell ref="E54:E55"/>
    <mergeCell ref="H54:H55"/>
    <mergeCell ref="S54:S55"/>
    <mergeCell ref="E56:E58"/>
    <mergeCell ref="H56:H58"/>
    <mergeCell ref="S56:S58"/>
    <mergeCell ref="E59:E60"/>
    <mergeCell ref="H59:H60"/>
    <mergeCell ref="I59:J60"/>
    <mergeCell ref="S59:S60"/>
    <mergeCell ref="E61:E62"/>
    <mergeCell ref="H61:H62"/>
    <mergeCell ref="I61:Q62"/>
    <mergeCell ref="S61:S62"/>
    <mergeCell ref="D63:E65"/>
    <mergeCell ref="F63:F65"/>
    <mergeCell ref="G63:G65"/>
    <mergeCell ref="AP63:AP65"/>
    <mergeCell ref="H66:H69"/>
    <mergeCell ref="H70:H72"/>
    <mergeCell ref="B74:B75"/>
    <mergeCell ref="D74:E75"/>
    <mergeCell ref="F74:F75"/>
    <mergeCell ref="G74:H75"/>
    <mergeCell ref="S74:S75"/>
    <mergeCell ref="B76:B77"/>
    <mergeCell ref="D76:E77"/>
    <mergeCell ref="F76:F77"/>
    <mergeCell ref="G76:H77"/>
    <mergeCell ref="I76:Q77"/>
    <mergeCell ref="S76:S77"/>
    <mergeCell ref="B78:B79"/>
    <mergeCell ref="D78:E79"/>
    <mergeCell ref="F78:F79"/>
    <mergeCell ref="G78:H79"/>
    <mergeCell ref="I78:Q79"/>
    <mergeCell ref="S78:S79"/>
    <mergeCell ref="B80:B81"/>
    <mergeCell ref="D80:E81"/>
    <mergeCell ref="F80:F81"/>
    <mergeCell ref="G80:H81"/>
    <mergeCell ref="I80:Q81"/>
    <mergeCell ref="S80:S81"/>
    <mergeCell ref="B82:B84"/>
    <mergeCell ref="D82:E84"/>
    <mergeCell ref="F82:F84"/>
    <mergeCell ref="G82:H84"/>
    <mergeCell ref="R82:R84"/>
    <mergeCell ref="S82:S84"/>
    <mergeCell ref="B85:B86"/>
    <mergeCell ref="D85:E86"/>
    <mergeCell ref="F85:F86"/>
    <mergeCell ref="G85:H86"/>
    <mergeCell ref="S85:S86"/>
    <mergeCell ref="B87:B88"/>
    <mergeCell ref="D87:E88"/>
    <mergeCell ref="F87:F88"/>
    <mergeCell ref="G87:H88"/>
    <mergeCell ref="R87:R88"/>
    <mergeCell ref="S87:S88"/>
    <mergeCell ref="B89:B94"/>
    <mergeCell ref="R89:R94"/>
    <mergeCell ref="S89:S94"/>
    <mergeCell ref="E91:E94"/>
    <mergeCell ref="F91:F94"/>
    <mergeCell ref="G91:H94"/>
    <mergeCell ref="B95:B96"/>
    <mergeCell ref="E95:E96"/>
    <mergeCell ref="F95:F96"/>
    <mergeCell ref="G95:H96"/>
    <mergeCell ref="R95:R96"/>
    <mergeCell ref="S95:S96"/>
    <mergeCell ref="B97:B98"/>
    <mergeCell ref="E97:E98"/>
    <mergeCell ref="F97:F98"/>
    <mergeCell ref="G97:H98"/>
    <mergeCell ref="R97:R98"/>
    <mergeCell ref="S97:S98"/>
    <mergeCell ref="B99:B100"/>
    <mergeCell ref="E99:E100"/>
    <mergeCell ref="F99:F100"/>
    <mergeCell ref="G99:H100"/>
    <mergeCell ref="I99:Q100"/>
    <mergeCell ref="S99:S100"/>
    <mergeCell ref="B101:B102"/>
    <mergeCell ref="D101:E102"/>
    <mergeCell ref="F101:F102"/>
    <mergeCell ref="G101:H102"/>
    <mergeCell ref="S101:S102"/>
    <mergeCell ref="C10:C53"/>
    <mergeCell ref="B29:B53"/>
    <mergeCell ref="D29:E53"/>
    <mergeCell ref="F29:F53"/>
    <mergeCell ref="G29:H53"/>
    <mergeCell ref="R29:R53"/>
    <mergeCell ref="S29:S53"/>
    <mergeCell ref="B54:B62"/>
    <mergeCell ref="C54:C86"/>
    <mergeCell ref="D54:D62"/>
    <mergeCell ref="F54:F62"/>
    <mergeCell ref="G54:G62"/>
    <mergeCell ref="B66:B73"/>
    <mergeCell ref="D66:E73"/>
    <mergeCell ref="F66:F73"/>
    <mergeCell ref="G66:G73"/>
    <mergeCell ref="R66:R72"/>
    <mergeCell ref="S66:S72"/>
    <mergeCell ref="C87:C102"/>
    <mergeCell ref="D90:D100"/>
  </mergeCells>
  <phoneticPr fontId="3"/>
  <conditionalFormatting sqref="D66 F66 I66:S66 N67:Q68 I69:Q70 D70 I71 N71:Q71 I72:Q72">
    <cfRule type="expression" dxfId="42" priority="32">
      <formula>$B$66="-"</formula>
    </cfRule>
  </conditionalFormatting>
  <conditionalFormatting sqref="D63:G65">
    <cfRule type="expression" dxfId="41" priority="18">
      <formula>AND($B$63="-",$B$64="-",$B$65="-")</formula>
    </cfRule>
  </conditionalFormatting>
  <conditionalFormatting sqref="D54:J55 R54:S55 D56:S62">
    <cfRule type="expression" dxfId="40" priority="33">
      <formula>$B$54="-"</formula>
    </cfRule>
  </conditionalFormatting>
  <conditionalFormatting sqref="D89:Q89 E90:Q90 D90:D100">
    <cfRule type="expression" dxfId="39" priority="19">
      <formula>AND($B$89="-",$B$95="-",$B$97="-",$B$99="-")</formula>
    </cfRule>
  </conditionalFormatting>
  <conditionalFormatting sqref="D10:S14">
    <cfRule type="expression" dxfId="38" priority="13">
      <formula>$B$10="-"</formula>
    </cfRule>
  </conditionalFormatting>
  <conditionalFormatting sqref="D15:S16">
    <cfRule type="expression" dxfId="37" priority="41">
      <formula>$B$15="-"</formula>
    </cfRule>
  </conditionalFormatting>
  <conditionalFormatting sqref="D17:S18">
    <cfRule type="expression" dxfId="36" priority="40">
      <formula>$B$17="-"</formula>
    </cfRule>
  </conditionalFormatting>
  <conditionalFormatting sqref="D19:S20">
    <cfRule type="expression" dxfId="35" priority="39">
      <formula>$B$19="-"</formula>
    </cfRule>
  </conditionalFormatting>
  <conditionalFormatting sqref="D21:S22">
    <cfRule type="expression" dxfId="34" priority="38">
      <formula>$B$21="-"</formula>
    </cfRule>
  </conditionalFormatting>
  <conditionalFormatting sqref="D23:S24">
    <cfRule type="expression" dxfId="33" priority="37">
      <formula>$B$23="-"</formula>
    </cfRule>
  </conditionalFormatting>
  <conditionalFormatting sqref="D25:S26">
    <cfRule type="expression" dxfId="32" priority="36">
      <formula>$B$25="-"</formula>
    </cfRule>
  </conditionalFormatting>
  <conditionalFormatting sqref="D27:S28">
    <cfRule type="expression" dxfId="31" priority="35">
      <formula>$B$27="-"</formula>
    </cfRule>
  </conditionalFormatting>
  <conditionalFormatting sqref="D29:S29 D30:J33 R30:S33 D34:S34 D35:J38 R35:S38 D39:S39 D40:J43 R40:S43 D44:S44 D45:J48 R45:S48 D49:S49 D50:J53 R50:S53">
    <cfRule type="expression" dxfId="30" priority="34">
      <formula>$B$29="-"</formula>
    </cfRule>
  </conditionalFormatting>
  <conditionalFormatting sqref="D74:S75">
    <cfRule type="expression" dxfId="29" priority="31">
      <formula>$B$74="-"</formula>
    </cfRule>
  </conditionalFormatting>
  <conditionalFormatting sqref="D76:S77">
    <cfRule type="expression" dxfId="28" priority="30">
      <formula>$B$76="-"</formula>
    </cfRule>
  </conditionalFormatting>
  <conditionalFormatting sqref="D78:S79">
    <cfRule type="expression" dxfId="27" priority="29">
      <formula>$B$78="-"</formula>
    </cfRule>
  </conditionalFormatting>
  <conditionalFormatting sqref="D80:S81">
    <cfRule type="expression" dxfId="26" priority="28">
      <formula>$B$80="-"</formula>
    </cfRule>
  </conditionalFormatting>
  <conditionalFormatting sqref="D82:S83 D84:J84 R84:S84">
    <cfRule type="expression" dxfId="25" priority="27">
      <formula>$B$82="-"</formula>
    </cfRule>
  </conditionalFormatting>
  <conditionalFormatting sqref="D85:S86">
    <cfRule type="expression" dxfId="24" priority="26">
      <formula>$B$85="-"</formula>
    </cfRule>
  </conditionalFormatting>
  <conditionalFormatting sqref="D87:S87 D88:H88 R88:S88">
    <cfRule type="expression" dxfId="23" priority="25">
      <formula>$B$87="-"</formula>
    </cfRule>
  </conditionalFormatting>
  <conditionalFormatting sqref="D101:S101 D102:H102 R102:S102">
    <cfRule type="expression" dxfId="22" priority="20">
      <formula>$B$101="-"</formula>
    </cfRule>
  </conditionalFormatting>
  <conditionalFormatting sqref="E95:S96">
    <cfRule type="expression" dxfId="21" priority="23">
      <formula>$B$95="-"</formula>
    </cfRule>
  </conditionalFormatting>
  <conditionalFormatting sqref="E97:S97 E98:H98 O98:S98">
    <cfRule type="expression" dxfId="20" priority="22">
      <formula>$B$97="-"</formula>
    </cfRule>
  </conditionalFormatting>
  <conditionalFormatting sqref="E99:S100">
    <cfRule type="expression" dxfId="19" priority="21">
      <formula>$B$99="-"</formula>
    </cfRule>
  </conditionalFormatting>
  <conditionalFormatting sqref="H63:S63">
    <cfRule type="expression" dxfId="18" priority="44">
      <formula>$B$63="-"</formula>
    </cfRule>
  </conditionalFormatting>
  <conditionalFormatting sqref="H64:S64">
    <cfRule type="expression" dxfId="17" priority="43">
      <formula>$B$64="-"</formula>
    </cfRule>
  </conditionalFormatting>
  <conditionalFormatting sqref="H65:S65">
    <cfRule type="expression" dxfId="16" priority="42">
      <formula>$B$65="-"</formula>
    </cfRule>
  </conditionalFormatting>
  <conditionalFormatting sqref="I67:J68">
    <cfRule type="expression" dxfId="15" priority="8">
      <formula>$B$54="-"</formula>
    </cfRule>
  </conditionalFormatting>
  <conditionalFormatting sqref="I98:N98">
    <cfRule type="expression" dxfId="14" priority="3">
      <formula>$B$86="-"</formula>
    </cfRule>
  </conditionalFormatting>
  <conditionalFormatting sqref="I102:Q102">
    <cfRule type="expression" dxfId="13" priority="2">
      <formula>$B$90="-"</formula>
    </cfRule>
  </conditionalFormatting>
  <conditionalFormatting sqref="I73:S73">
    <cfRule type="expression" dxfId="12" priority="16">
      <formula>#REF!="-"</formula>
    </cfRule>
  </conditionalFormatting>
  <conditionalFormatting sqref="J71">
    <cfRule type="expression" dxfId="11" priority="6">
      <formula>$B$54="-"</formula>
    </cfRule>
  </conditionalFormatting>
  <conditionalFormatting sqref="K67:M68">
    <cfRule type="expression" dxfId="10" priority="14">
      <formula>$B$59="-"</formula>
    </cfRule>
  </conditionalFormatting>
  <conditionalFormatting sqref="K71:M71">
    <cfRule type="expression" dxfId="9" priority="7">
      <formula>$B$59="-"</formula>
    </cfRule>
  </conditionalFormatting>
  <conditionalFormatting sqref="K30:Q33">
    <cfRule type="expression" dxfId="8" priority="15">
      <formula>$B$32="-"</formula>
    </cfRule>
  </conditionalFormatting>
  <conditionalFormatting sqref="K35:Q38">
    <cfRule type="expression" dxfId="7" priority="12">
      <formula>$B$32="-"</formula>
    </cfRule>
  </conditionalFormatting>
  <conditionalFormatting sqref="K40:Q43">
    <cfRule type="expression" dxfId="6" priority="11">
      <formula>$B$32="-"</formula>
    </cfRule>
  </conditionalFormatting>
  <conditionalFormatting sqref="K45:Q48">
    <cfRule type="expression" dxfId="5" priority="10">
      <formula>$B$32="-"</formula>
    </cfRule>
  </conditionalFormatting>
  <conditionalFormatting sqref="K50:Q53">
    <cfRule type="expression" dxfId="4" priority="9">
      <formula>$B$32="-"</formula>
    </cfRule>
  </conditionalFormatting>
  <conditionalFormatting sqref="K54:Q55">
    <cfRule type="expression" dxfId="3" priority="1">
      <formula>$B$47="-"</formula>
    </cfRule>
  </conditionalFormatting>
  <conditionalFormatting sqref="K84:Q84">
    <cfRule type="expression" dxfId="2" priority="5">
      <formula>$B$71="-"</formula>
    </cfRule>
  </conditionalFormatting>
  <conditionalFormatting sqref="K86:Q86">
    <cfRule type="expression" dxfId="1" priority="17">
      <formula>$I$86="措置無し"</formula>
    </cfRule>
  </conditionalFormatting>
  <conditionalFormatting sqref="R89:S94 E91:Q91 E92:J92 E93:Q94">
    <cfRule type="expression" dxfId="0" priority="24">
      <formula>$B$89="-"</formula>
    </cfRule>
  </conditionalFormatting>
  <printOptions horizontalCentered="1"/>
  <pageMargins left="0.70866141732283472" right="0.31496062992125984" top="0.35433070866141736" bottom="0.15748031496062992" header="0" footer="0.31496062992125984"/>
  <pageSetup paperSize="8" scale="51" fitToWidth="1" fitToHeight="2" orientation="portrait" usePrinterDefaults="1"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DropDown="0" showInputMessage="1" showErrorMessage="1">
          <x14:formula1>
            <xm:f>リスト!$U$4:$U$11</xm:f>
          </x14:formula1>
          <xm:sqref>S66:S72</xm:sqref>
        </x14:dataValidation>
        <x14:dataValidation type="list" allowBlank="1" showDropDown="0" showInputMessage="1" showErrorMessage="1">
          <x14:formula1>
            <xm:f>リスト!$P$8:$P$17</xm:f>
          </x14:formula1>
          <xm:sqref>K60:Q60</xm:sqref>
        </x14:dataValidation>
        <x14:dataValidation type="list" allowBlank="1" showDropDown="0" showInputMessage="1" showErrorMessage="1">
          <x14:formula1>
            <xm:f>リスト!$P$9:$P$17</xm:f>
          </x14:formula1>
          <xm:sqref>K59:Q59</xm:sqref>
        </x14:dataValidation>
        <x14:dataValidation type="list" allowBlank="1" showDropDown="0" showInputMessage="1" showErrorMessage="1">
          <x14:formula1>
            <xm:f>リスト!$G$4:$G$11</xm:f>
          </x14:formula1>
          <xm:sqref>S15:S16</xm:sqref>
        </x14:dataValidation>
        <x14:dataValidation type="list" allowBlank="1" showDropDown="0" showInputMessage="1" showErrorMessage="1">
          <x14:formula1>
            <xm:f>リスト!$W$4:$W$6</xm:f>
          </x14:formula1>
          <xm:sqref>S76:S77</xm:sqref>
        </x14:dataValidation>
        <x14:dataValidation type="list" allowBlank="1" showDropDown="0" showInputMessage="1" showErrorMessage="1">
          <x14:formula1>
            <xm:f>リスト!$V$4:$V$6</xm:f>
          </x14:formula1>
          <xm:sqref>S74:S75</xm:sqref>
        </x14:dataValidation>
        <x14:dataValidation type="list" allowBlank="1" showDropDown="0" showInputMessage="1" showErrorMessage="1">
          <x14:formula1>
            <xm:f>リスト!$V$10:$V$11</xm:f>
          </x14:formula1>
          <xm:sqref>I75</xm:sqref>
        </x14:dataValidation>
        <x14:dataValidation type="list" allowBlank="1" showDropDown="0" showInputMessage="1" showErrorMessage="1">
          <x14:formula1>
            <xm:f>リスト!$C$4:$C$5</xm:f>
          </x14:formula1>
          <xm:sqref>K90</xm:sqref>
        </x14:dataValidation>
        <x14:dataValidation type="list" allowBlank="1" showDropDown="0" showInputMessage="1" showErrorMessage="1">
          <x14:formula1>
            <xm:f>リスト!$AC$4:$AC$7</xm:f>
          </x14:formula1>
          <xm:sqref>S89:S94</xm:sqref>
        </x14:dataValidation>
        <x14:dataValidation type="list" allowBlank="1" showDropDown="0" showInputMessage="1" showErrorMessage="1">
          <x14:formula1>
            <xm:f>リスト!$M$5:$M$10</xm:f>
          </x14:formula1>
          <xm:sqref>S29:S53</xm:sqref>
        </x14:dataValidation>
        <x14:dataValidation type="list" allowBlank="1" showDropDown="0" showInputMessage="1" showErrorMessage="1">
          <x14:formula1>
            <xm:f>リスト!$J$5:$J$6</xm:f>
          </x14:formula1>
          <xm:sqref>S73</xm:sqref>
        </x14:dataValidation>
        <x14:dataValidation type="list" allowBlank="1" showDropDown="0" showInputMessage="1" showErrorMessage="1">
          <x14:formula1>
            <xm:f>リスト!$B$4:$B$5</xm:f>
          </x14:formula1>
          <xm:sqref>B89:B93 B99 B95:B97 B101 B87 B85 B82:B83 B80 B78 B63:B66 B19 B15 B17 B10:B13 B54 B25 B23 B27 B29 B76 B21 B74</xm:sqref>
        </x14:dataValidation>
        <x14:dataValidation type="list" allowBlank="1" showDropDown="0" showInputMessage="1" showErrorMessage="1">
          <x14:formula1>
            <xm:f>リスト!$F$4:$F$6</xm:f>
          </x14:formula1>
          <xm:sqref>S10:S14</xm:sqref>
        </x14:dataValidation>
        <x14:dataValidation type="list" allowBlank="1" showDropDown="0" showInputMessage="1" showErrorMessage="1">
          <x14:formula1>
            <xm:f>リスト!$E$4:$E$19</xm:f>
          </x14:formula1>
          <xm:sqref>K95:Q95 K15:Q15 K18:Q18 K20:Q20</xm:sqref>
        </x14:dataValidation>
        <x14:dataValidation type="list" allowBlank="1" showDropDown="0" showInputMessage="1" showErrorMessage="1">
          <x14:formula1>
            <xm:f>リスト!$K$4:$K$17</xm:f>
          </x14:formula1>
          <xm:sqref>S21:S22</xm:sqref>
        </x14:dataValidation>
        <x14:dataValidation type="list" allowBlank="1" showDropDown="0" showInputMessage="1" showErrorMessage="1">
          <x14:formula1>
            <xm:f>リスト!$K$18:$K$25</xm:f>
          </x14:formula1>
          <xm:sqref>S23:S24</xm:sqref>
        </x14:dataValidation>
        <x14:dataValidation type="list" allowBlank="1" showDropDown="0" showInputMessage="1" showErrorMessage="1">
          <x14:formula1>
            <xm:f>リスト!$K$26:$K$32</xm:f>
          </x14:formula1>
          <xm:sqref>S25:S26</xm:sqref>
        </x14:dataValidation>
        <x14:dataValidation type="list" allowBlank="1" showDropDown="0" showInputMessage="1" showErrorMessage="1">
          <x14:formula1>
            <xm:f>リスト!$O$4:$O$6</xm:f>
          </x14:formula1>
          <xm:sqref>S56:S57</xm:sqref>
        </x14:dataValidation>
        <x14:dataValidation type="list" allowBlank="1" showDropDown="0" showInputMessage="1" showErrorMessage="1">
          <x14:formula1>
            <xm:f>リスト!$L$5:$L$7</xm:f>
          </x14:formula1>
          <xm:sqref>S27:S28</xm:sqref>
        </x14:dataValidation>
        <x14:dataValidation type="list" allowBlank="1" showDropDown="0" showInputMessage="1" showErrorMessage="1">
          <x14:formula1>
            <xm:f>リスト!$L$9:$L$12</xm:f>
          </x14:formula1>
          <xm:sqref>K27:Q27</xm:sqref>
        </x14:dataValidation>
        <x14:dataValidation type="list" allowBlank="1" showDropDown="0" showInputMessage="1" showErrorMessage="1">
          <x14:formula1>
            <xm:f>リスト!$D$4:$D$12</xm:f>
          </x14:formula1>
          <xm:sqref>K28:Q28</xm:sqref>
        </x14:dataValidation>
        <x14:dataValidation type="list" allowBlank="1" showDropDown="0" showInputMessage="1" showErrorMessage="1">
          <x14:formula1>
            <xm:f>リスト!$N$4:$N$6</xm:f>
          </x14:formula1>
          <xm:sqref>S54:S55</xm:sqref>
        </x14:dataValidation>
        <x14:dataValidation type="list" allowBlank="1" showDropDown="0" showInputMessage="1" showErrorMessage="1">
          <x14:formula1>
            <xm:f>リスト!$P$4:$P$6</xm:f>
          </x14:formula1>
          <xm:sqref>S59</xm:sqref>
        </x14:dataValidation>
        <x14:dataValidation type="list" allowBlank="1" showDropDown="0" showInputMessage="1" showErrorMessage="1">
          <x14:formula1>
            <xm:f>リスト!$Q$4:$Q$5</xm:f>
          </x14:formula1>
          <xm:sqref>S61</xm:sqref>
        </x14:dataValidation>
        <x14:dataValidation type="list" allowBlank="1" showDropDown="0" showInputMessage="1" showErrorMessage="1">
          <x14:formula1>
            <xm:f>リスト!$R$4:$R$6</xm:f>
          </x14:formula1>
          <xm:sqref>S63</xm:sqref>
        </x14:dataValidation>
        <x14:dataValidation type="list" allowBlank="1" showDropDown="0" showInputMessage="1" showErrorMessage="1">
          <x14:formula1>
            <xm:f>リスト!$S$4:$S$7</xm:f>
          </x14:formula1>
          <xm:sqref>S64</xm:sqref>
        </x14:dataValidation>
        <x14:dataValidation type="list" allowBlank="1" showDropDown="0" showInputMessage="1" showErrorMessage="1">
          <x14:formula1>
            <xm:f>リスト!$AA$4:$AA$6</xm:f>
          </x14:formula1>
          <xm:sqref>S85:S86</xm:sqref>
        </x14:dataValidation>
        <x14:dataValidation type="list" allowBlank="1" showDropDown="0" showInputMessage="1" showErrorMessage="1">
          <x14:formula1>
            <xm:f>リスト!$Z$4:$Z$6</xm:f>
          </x14:formula1>
          <xm:sqref>S82:S84</xm:sqref>
        </x14:dataValidation>
        <x14:dataValidation type="list" allowBlank="1" showDropDown="0" showInputMessage="1" showErrorMessage="1">
          <x14:formula1>
            <xm:f>リスト!$X$4:$X$6</xm:f>
          </x14:formula1>
          <xm:sqref>S78:S79</xm:sqref>
        </x14:dataValidation>
        <x14:dataValidation type="list" allowBlank="1" showDropDown="0" showInputMessage="1" showErrorMessage="1">
          <x14:formula1>
            <xm:f>リスト!$Y$4:$Y$6</xm:f>
          </x14:formula1>
          <xm:sqref>S80:S81</xm:sqref>
        </x14:dataValidation>
        <x14:dataValidation type="list" allowBlank="1" showDropDown="0" showInputMessage="1" showErrorMessage="1">
          <x14:formula1>
            <xm:f>リスト!$AB$4:$AB$12</xm:f>
          </x14:formula1>
          <xm:sqref>S87:S88</xm:sqref>
        </x14:dataValidation>
        <x14:dataValidation type="list" allowBlank="1" showDropDown="0" showInputMessage="1" showErrorMessage="1">
          <x14:formula1>
            <xm:f>リスト!$AD$4:$AD$10</xm:f>
          </x14:formula1>
          <xm:sqref>S95:S96</xm:sqref>
        </x14:dataValidation>
        <x14:dataValidation type="list" allowBlank="1" showDropDown="0" showInputMessage="1" showErrorMessage="1">
          <x14:formula1>
            <xm:f>リスト!$AE$4:$AE$6</xm:f>
          </x14:formula1>
          <xm:sqref>S97:S98</xm:sqref>
        </x14:dataValidation>
        <x14:dataValidation type="list" allowBlank="1" showDropDown="0" showInputMessage="1" showErrorMessage="1">
          <x14:formula1>
            <xm:f>リスト!$AF$4:$AF$18</xm:f>
          </x14:formula1>
          <xm:sqref>S99:S100</xm:sqref>
        </x14:dataValidation>
        <x14:dataValidation type="list" allowBlank="1" showDropDown="0" showInputMessage="1" showErrorMessage="1">
          <x14:formula1>
            <xm:f>リスト!$AG$4:$AG$6</xm:f>
          </x14:formula1>
          <xm:sqref>S101:S102</xm:sqref>
        </x14:dataValidation>
        <x14:dataValidation type="list" allowBlank="1" showDropDown="0" showInputMessage="1" showErrorMessage="1">
          <x14:formula1>
            <xm:f>リスト!$A$4:$A$8</xm:f>
          </x14:formula1>
          <xm:sqref>F3:J3</xm:sqref>
        </x14:dataValidation>
        <x14:dataValidation type="list" allowBlank="1" showDropDown="0" showInputMessage="1" showErrorMessage="1">
          <x14:formula1>
            <xm:f>リスト!$T$4:$T$6</xm:f>
          </x14:formula1>
          <xm:sqref>S65</xm:sqref>
        </x14:dataValidation>
        <x14:dataValidation type="list" allowBlank="1" showDropDown="0" showInputMessage="1" showErrorMessage="1">
          <x14:formula1>
            <xm:f>リスト!$H$4:$H$5</xm:f>
          </x14:formula1>
          <xm:sqref>S17:S18</xm:sqref>
        </x14:dataValidation>
        <x14:dataValidation type="list" allowBlank="1" showDropDown="0" showInputMessage="1" showErrorMessage="1">
          <x14:formula1>
            <xm:f>リスト!$I$4:$I$6</xm:f>
          </x14:formula1>
          <xm:sqref>S19:S20</xm:sqref>
        </x14:dataValidation>
        <x14:dataValidation type="list" allowBlank="1" showDropDown="0" showInputMessage="1" showErrorMessage="1">
          <x14:formula1>
            <xm:f>リスト!$O$8:$O$10</xm:f>
          </x14:formula1>
          <xm:sqref>I57:I58</xm:sqref>
        </x14:dataValidation>
        <x14:dataValidation type="list" allowBlank="1" showDropDown="0" showInputMessage="1" showErrorMessage="1">
          <x14:formula1>
            <xm:f>リスト!$AA$9:$AA$12</xm:f>
          </x14:formula1>
          <xm:sqref>I86:J86</xm:sqref>
        </x14:dataValidation>
        <x14:dataValidation type="list" allowBlank="1" showDropDown="0" showInputMessage="1" showErrorMessage="1">
          <x14:formula1>
            <xm:f>リスト!$AB$17:$AB$19</xm:f>
          </x14:formula1>
          <xm:sqref>O88</xm:sqref>
        </x14:dataValidation>
        <x14:dataValidation type="list" allowBlank="1" showDropDown="0" showInputMessage="1" showErrorMessage="1">
          <x14:formula1>
            <xm:f>リスト!$AB$21:$AB$22</xm:f>
          </x14:formula1>
          <xm:sqref>N88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60"/>
  <sheetViews>
    <sheetView view="pageBreakPreview" zoomScaleSheetLayoutView="100" workbookViewId="0">
      <selection activeCell="S10" sqref="S10:S14"/>
    </sheetView>
  </sheetViews>
  <sheetFormatPr defaultColWidth="9" defaultRowHeight="12"/>
  <cols>
    <col min="1" max="1" width="16.875" style="320" customWidth="1"/>
    <col min="2" max="2" width="16.125" style="320" customWidth="1"/>
    <col min="3" max="3" width="12.25" style="320" customWidth="1"/>
    <col min="4" max="4" width="15.625" style="320" customWidth="1"/>
    <col min="5" max="5" width="12.625" style="320" customWidth="1"/>
    <col min="6" max="6" width="12.25" style="320" customWidth="1"/>
    <col min="7" max="7" width="9" style="320" bestFit="1" customWidth="0"/>
    <col min="8" max="16384" width="9" style="320"/>
  </cols>
  <sheetData>
    <row r="1" spans="1:11">
      <c r="A1" s="320" t="s">
        <v>70</v>
      </c>
    </row>
    <row r="2" spans="1:11">
      <c r="A2" s="322"/>
      <c r="B2" s="322"/>
      <c r="C2" s="322"/>
      <c r="D2" s="322"/>
      <c r="E2" s="322"/>
      <c r="F2" s="322"/>
    </row>
    <row r="3" spans="1:11" ht="21">
      <c r="A3" s="323" t="s">
        <v>395</v>
      </c>
      <c r="B3" s="323"/>
      <c r="C3" s="323"/>
      <c r="D3" s="323"/>
      <c r="E3" s="323"/>
      <c r="F3" s="323"/>
      <c r="G3" s="347"/>
      <c r="H3" s="347"/>
      <c r="I3" s="347"/>
      <c r="J3" s="347"/>
      <c r="K3" s="347"/>
    </row>
    <row r="4" spans="1:11">
      <c r="A4" s="322"/>
      <c r="B4" s="322"/>
      <c r="C4" s="322"/>
      <c r="D4" s="322"/>
      <c r="E4" s="322"/>
      <c r="F4" s="322"/>
    </row>
    <row r="5" spans="1:11" ht="13.5">
      <c r="A5" s="322"/>
      <c r="B5" s="332"/>
      <c r="C5" s="338"/>
      <c r="D5" s="342" t="s">
        <v>397</v>
      </c>
      <c r="E5" s="342"/>
      <c r="F5" s="342"/>
    </row>
    <row r="6" spans="1:11" s="321" customFormat="1" ht="13.5">
      <c r="A6" s="324"/>
      <c r="B6" s="333"/>
      <c r="C6" s="339"/>
      <c r="D6" s="333"/>
      <c r="E6" s="333"/>
      <c r="F6" s="333"/>
    </row>
    <row r="7" spans="1:11" s="321" customFormat="1" ht="13.5">
      <c r="A7" s="324" t="s">
        <v>16</v>
      </c>
      <c r="B7" s="324"/>
      <c r="C7" s="324"/>
      <c r="D7" s="324"/>
      <c r="E7" s="324"/>
      <c r="F7" s="324"/>
    </row>
    <row r="8" spans="1:11" s="321" customFormat="1" ht="19.5" customHeight="1">
      <c r="A8" s="325"/>
      <c r="B8" s="324" t="s">
        <v>303</v>
      </c>
      <c r="C8" s="324"/>
      <c r="D8" s="324"/>
      <c r="E8" s="324"/>
      <c r="F8" s="324"/>
    </row>
    <row r="9" spans="1:11" s="321" customFormat="1" ht="13.5">
      <c r="A9" s="324"/>
      <c r="B9" s="324"/>
      <c r="C9" s="324"/>
      <c r="D9" s="324"/>
      <c r="E9" s="324"/>
      <c r="F9" s="324"/>
    </row>
    <row r="10" spans="1:11" s="321" customFormat="1" ht="13.5">
      <c r="A10" s="324"/>
      <c r="B10" s="324"/>
      <c r="C10" s="334" t="s">
        <v>408</v>
      </c>
      <c r="D10" s="324"/>
      <c r="E10" s="324"/>
      <c r="F10" s="324"/>
    </row>
    <row r="11" spans="1:11" s="321" customFormat="1" ht="13.5">
      <c r="A11" s="324"/>
      <c r="B11" s="324"/>
      <c r="C11" s="324"/>
      <c r="D11" s="324" t="s">
        <v>410</v>
      </c>
      <c r="E11" s="324"/>
      <c r="F11" s="324"/>
    </row>
    <row r="12" spans="1:11" s="321" customFormat="1" ht="13.5">
      <c r="A12" s="324"/>
      <c r="B12" s="324"/>
      <c r="C12" s="324"/>
      <c r="D12" s="324" t="s">
        <v>411</v>
      </c>
      <c r="E12" s="324"/>
      <c r="F12" s="343"/>
    </row>
    <row r="13" spans="1:11" s="321" customFormat="1" ht="13.5">
      <c r="A13" s="324"/>
      <c r="B13" s="324"/>
      <c r="C13" s="324"/>
      <c r="D13" s="324"/>
      <c r="E13" s="324"/>
      <c r="F13" s="324"/>
    </row>
    <row r="14" spans="1:11" s="321" customFormat="1" ht="13.5">
      <c r="A14" s="324"/>
      <c r="B14" s="324"/>
      <c r="C14" s="324"/>
      <c r="D14" s="324"/>
      <c r="E14" s="324"/>
      <c r="F14" s="324"/>
    </row>
    <row r="15" spans="1:11" s="321" customFormat="1" ht="13.5">
      <c r="A15" s="324"/>
      <c r="B15" s="324"/>
      <c r="C15" s="324"/>
      <c r="D15" s="324"/>
      <c r="E15" s="324"/>
      <c r="F15" s="324"/>
    </row>
    <row r="16" spans="1:11" s="321" customFormat="1" ht="13.5">
      <c r="A16" s="326" t="s">
        <v>296</v>
      </c>
      <c r="B16" s="326"/>
      <c r="C16" s="326"/>
      <c r="D16" s="326"/>
      <c r="E16" s="326"/>
      <c r="F16" s="326"/>
    </row>
    <row r="17" spans="1:6" s="321" customFormat="1" ht="13.5">
      <c r="A17" s="326" t="s">
        <v>197</v>
      </c>
      <c r="B17" s="326"/>
      <c r="C17" s="326"/>
      <c r="D17" s="326"/>
      <c r="E17" s="326"/>
      <c r="F17" s="326"/>
    </row>
    <row r="18" spans="1:6" s="321" customFormat="1" ht="13.5">
      <c r="A18" s="324"/>
      <c r="B18" s="324"/>
      <c r="C18" s="324"/>
      <c r="D18" s="324"/>
      <c r="E18" s="324"/>
      <c r="F18" s="324"/>
    </row>
    <row r="19" spans="1:6" s="321" customFormat="1" ht="13.5">
      <c r="A19" s="324"/>
      <c r="B19" s="324"/>
      <c r="C19" s="324"/>
      <c r="D19" s="324"/>
      <c r="E19" s="324"/>
      <c r="F19" s="324"/>
    </row>
    <row r="20" spans="1:6" s="321" customFormat="1" ht="13.5">
      <c r="A20" s="327" t="s">
        <v>398</v>
      </c>
      <c r="B20" s="324" t="s">
        <v>378</v>
      </c>
      <c r="C20" s="324"/>
      <c r="D20" s="324"/>
      <c r="E20" s="324"/>
      <c r="F20" s="324"/>
    </row>
    <row r="21" spans="1:6" s="321" customFormat="1" ht="13.5">
      <c r="A21" s="324"/>
      <c r="B21" s="324"/>
      <c r="C21" s="324"/>
      <c r="D21" s="324"/>
      <c r="E21" s="324"/>
      <c r="F21" s="324"/>
    </row>
    <row r="22" spans="1:6" s="321" customFormat="1" ht="13.5">
      <c r="A22" s="327" t="s">
        <v>385</v>
      </c>
      <c r="B22" s="324"/>
      <c r="C22" s="324"/>
      <c r="D22" s="324"/>
      <c r="E22" s="324"/>
      <c r="F22" s="324"/>
    </row>
    <row r="23" spans="1:6" s="321" customFormat="1" ht="13.5">
      <c r="A23" s="324"/>
      <c r="B23" s="324"/>
      <c r="C23" s="324"/>
      <c r="D23" s="324"/>
      <c r="E23" s="324"/>
      <c r="F23" s="322"/>
    </row>
    <row r="24" spans="1:6" s="321" customFormat="1" ht="13.5">
      <c r="A24" s="327" t="s">
        <v>400</v>
      </c>
      <c r="B24" s="334" t="s">
        <v>346</v>
      </c>
      <c r="C24" s="324"/>
      <c r="D24" s="324" t="s">
        <v>59</v>
      </c>
      <c r="E24" s="324"/>
      <c r="F24" s="324"/>
    </row>
    <row r="25" spans="1:6" s="321" customFormat="1" ht="13.5">
      <c r="A25" s="324"/>
      <c r="B25" s="334" t="s">
        <v>346</v>
      </c>
      <c r="C25" s="324"/>
      <c r="D25" s="324" t="s">
        <v>59</v>
      </c>
      <c r="E25" s="324"/>
      <c r="F25" s="324"/>
    </row>
    <row r="26" spans="1:6" s="321" customFormat="1" ht="13.5">
      <c r="A26" s="324"/>
      <c r="B26" s="334" t="s">
        <v>346</v>
      </c>
      <c r="C26" s="324"/>
      <c r="D26" s="324" t="s">
        <v>412</v>
      </c>
      <c r="E26" s="324"/>
      <c r="F26" s="324" t="s">
        <v>59</v>
      </c>
    </row>
    <row r="27" spans="1:6" s="321" customFormat="1" ht="13.5">
      <c r="A27" s="324"/>
      <c r="B27" s="324"/>
      <c r="C27" s="324"/>
      <c r="D27" s="324"/>
      <c r="E27" s="324"/>
      <c r="F27" s="324"/>
    </row>
    <row r="28" spans="1:6" s="321" customFormat="1" ht="13.5">
      <c r="A28" s="327" t="s">
        <v>154</v>
      </c>
      <c r="B28" s="335"/>
      <c r="C28" s="340"/>
      <c r="D28" s="340"/>
      <c r="E28" s="340"/>
      <c r="F28" s="344"/>
    </row>
    <row r="29" spans="1:6" s="321" customFormat="1" ht="13.5">
      <c r="A29" s="328" t="s">
        <v>301</v>
      </c>
      <c r="B29" s="336"/>
      <c r="C29" s="326"/>
      <c r="D29" s="326"/>
      <c r="E29" s="326"/>
      <c r="F29" s="345"/>
    </row>
    <row r="30" spans="1:6" s="321" customFormat="1" ht="13.5">
      <c r="A30" s="324"/>
      <c r="B30" s="336"/>
      <c r="C30" s="326"/>
      <c r="D30" s="326"/>
      <c r="E30" s="326"/>
      <c r="F30" s="345"/>
    </row>
    <row r="31" spans="1:6" s="321" customFormat="1" ht="13.5">
      <c r="A31" s="324"/>
      <c r="B31" s="336"/>
      <c r="C31" s="326"/>
      <c r="D31" s="326"/>
      <c r="E31" s="326"/>
      <c r="F31" s="345"/>
    </row>
    <row r="32" spans="1:6" s="321" customFormat="1" ht="13.5">
      <c r="A32" s="324"/>
      <c r="B32" s="337"/>
      <c r="C32" s="341"/>
      <c r="D32" s="341"/>
      <c r="E32" s="341"/>
      <c r="F32" s="346"/>
    </row>
    <row r="33" spans="1:6" s="321" customFormat="1" ht="13.5">
      <c r="A33" s="324"/>
      <c r="B33" s="324"/>
      <c r="C33" s="324"/>
      <c r="D33" s="324"/>
      <c r="E33" s="324"/>
      <c r="F33" s="324"/>
    </row>
    <row r="34" spans="1:6" s="321" customFormat="1" ht="13.5">
      <c r="A34" s="324"/>
      <c r="B34" s="324"/>
      <c r="C34" s="324"/>
      <c r="D34" s="324"/>
      <c r="E34" s="324"/>
      <c r="F34" s="324"/>
    </row>
    <row r="35" spans="1:6" s="321" customFormat="1" ht="13.5">
      <c r="A35" s="329"/>
      <c r="B35" s="329"/>
      <c r="C35" s="329"/>
      <c r="D35" s="329"/>
      <c r="E35" s="329"/>
      <c r="F35" s="329"/>
    </row>
    <row r="36" spans="1:6" s="321" customFormat="1" ht="13.5">
      <c r="A36" s="324"/>
      <c r="B36" s="324"/>
      <c r="C36" s="324"/>
      <c r="D36" s="324"/>
      <c r="E36" s="324"/>
      <c r="F36" s="324"/>
    </row>
    <row r="37" spans="1:6" s="321" customFormat="1" ht="13.5">
      <c r="A37" s="324"/>
      <c r="B37" s="324"/>
      <c r="C37" s="324"/>
      <c r="D37" s="324"/>
      <c r="E37" s="324"/>
      <c r="F37" s="324"/>
    </row>
    <row r="38" spans="1:6" s="321" customFormat="1" ht="13.5">
      <c r="A38" s="324"/>
      <c r="B38" s="324"/>
      <c r="C38" s="324"/>
      <c r="D38" s="324"/>
      <c r="E38" s="324"/>
      <c r="F38" s="324"/>
    </row>
    <row r="39" spans="1:6" s="321" customFormat="1" ht="13.5">
      <c r="A39" s="324"/>
      <c r="B39" s="324"/>
      <c r="C39" s="324"/>
      <c r="D39" s="324"/>
      <c r="E39" s="324"/>
      <c r="F39" s="324"/>
    </row>
    <row r="40" spans="1:6" s="321" customFormat="1" ht="13.5">
      <c r="A40" s="326" t="s">
        <v>401</v>
      </c>
      <c r="B40" s="326"/>
      <c r="C40" s="326"/>
      <c r="D40" s="326"/>
      <c r="E40" s="326"/>
      <c r="F40" s="326"/>
    </row>
    <row r="41" spans="1:6" s="321" customFormat="1" ht="13.5">
      <c r="A41" s="324" t="s">
        <v>152</v>
      </c>
      <c r="B41" s="324"/>
      <c r="C41" s="324"/>
      <c r="D41" s="324"/>
      <c r="E41" s="324"/>
      <c r="F41" s="324"/>
    </row>
    <row r="42" spans="1:6" s="321" customFormat="1" ht="13.5">
      <c r="A42" s="324"/>
      <c r="B42" s="324"/>
      <c r="C42" s="324"/>
      <c r="D42" s="324"/>
      <c r="E42" s="324"/>
      <c r="F42" s="324"/>
    </row>
    <row r="43" spans="1:6" s="321" customFormat="1" ht="13.5">
      <c r="A43" s="324"/>
      <c r="B43" s="324"/>
      <c r="C43" s="324"/>
      <c r="D43" s="324"/>
      <c r="E43" s="324"/>
      <c r="F43" s="324"/>
    </row>
    <row r="44" spans="1:6" s="321" customFormat="1" ht="13.5">
      <c r="A44" s="324"/>
      <c r="B44" s="324"/>
      <c r="C44" s="324"/>
      <c r="D44" s="324"/>
      <c r="E44" s="324"/>
      <c r="F44" s="324"/>
    </row>
    <row r="45" spans="1:6" s="321" customFormat="1" ht="13.5">
      <c r="A45" s="324"/>
      <c r="B45" s="324"/>
      <c r="C45" s="324"/>
      <c r="D45" s="324"/>
      <c r="E45" s="324"/>
      <c r="F45" s="324"/>
    </row>
    <row r="46" spans="1:6" s="321" customFormat="1" ht="13.5">
      <c r="A46" s="324"/>
      <c r="B46" s="324"/>
      <c r="C46" s="324"/>
      <c r="D46" s="324"/>
      <c r="E46" s="324"/>
      <c r="F46" s="324"/>
    </row>
    <row r="47" spans="1:6" s="321" customFormat="1" ht="13.5">
      <c r="A47" s="324"/>
      <c r="B47" s="324"/>
      <c r="C47" s="324"/>
      <c r="D47" s="328" t="s">
        <v>397</v>
      </c>
      <c r="E47" s="328"/>
      <c r="F47" s="324"/>
    </row>
    <row r="48" spans="1:6" s="321" customFormat="1" ht="13.5">
      <c r="A48" s="324"/>
      <c r="B48" s="324"/>
      <c r="C48" s="324"/>
      <c r="D48" s="324"/>
      <c r="E48" s="324"/>
      <c r="F48" s="324"/>
    </row>
    <row r="49" spans="1:6" s="321" customFormat="1" ht="13.5">
      <c r="A49" s="324"/>
      <c r="B49" s="324"/>
      <c r="C49" s="324"/>
      <c r="D49" s="324"/>
      <c r="E49" s="324"/>
      <c r="F49" s="324"/>
    </row>
    <row r="50" spans="1:6" s="321" customFormat="1" ht="13.5">
      <c r="A50" s="324"/>
      <c r="B50" s="324"/>
      <c r="C50" s="324" t="s">
        <v>200</v>
      </c>
      <c r="D50" s="325"/>
      <c r="E50" s="328"/>
      <c r="F50" s="343"/>
    </row>
    <row r="51" spans="1:6" s="321" customFormat="1" ht="13.5">
      <c r="A51" s="324"/>
      <c r="B51" s="324"/>
      <c r="C51" s="324"/>
      <c r="D51" s="324"/>
      <c r="E51" s="324"/>
      <c r="F51" s="324"/>
    </row>
    <row r="52" spans="1:6" s="321" customFormat="1" ht="13.5">
      <c r="A52" s="324"/>
      <c r="B52" s="324"/>
      <c r="C52" s="324"/>
      <c r="D52" s="324"/>
      <c r="E52" s="324"/>
      <c r="F52" s="324"/>
    </row>
    <row r="53" spans="1:6" s="321" customFormat="1" ht="13.5">
      <c r="A53" s="324"/>
      <c r="B53" s="324"/>
      <c r="C53" s="324"/>
      <c r="D53" s="324"/>
      <c r="E53" s="324"/>
      <c r="F53" s="324"/>
    </row>
    <row r="54" spans="1:6" s="321" customFormat="1" ht="13.5">
      <c r="A54" s="322"/>
      <c r="B54" s="322"/>
      <c r="C54" s="322"/>
      <c r="D54" s="322"/>
      <c r="E54" s="322"/>
      <c r="F54" s="322"/>
    </row>
    <row r="55" spans="1:6" s="321" customFormat="1" ht="13.5">
      <c r="A55" s="330" t="s">
        <v>31</v>
      </c>
      <c r="B55" s="330"/>
      <c r="C55" s="330"/>
      <c r="D55" s="330"/>
      <c r="E55" s="330"/>
      <c r="F55" s="330"/>
    </row>
    <row r="56" spans="1:6">
      <c r="A56" s="330" t="s">
        <v>403</v>
      </c>
      <c r="B56" s="330"/>
      <c r="C56" s="330"/>
      <c r="D56" s="330"/>
      <c r="E56" s="330"/>
      <c r="F56" s="330"/>
    </row>
    <row r="57" spans="1:6" ht="13.5" customHeight="1">
      <c r="A57" s="330" t="s">
        <v>352</v>
      </c>
      <c r="B57" s="330"/>
      <c r="C57" s="330"/>
      <c r="D57" s="330"/>
      <c r="E57" s="330"/>
      <c r="F57" s="330"/>
    </row>
    <row r="58" spans="1:6" ht="13.5" customHeight="1">
      <c r="A58" s="330" t="s">
        <v>404</v>
      </c>
      <c r="B58" s="330"/>
      <c r="C58" s="330"/>
      <c r="D58" s="330"/>
      <c r="E58" s="330"/>
      <c r="F58" s="330"/>
    </row>
    <row r="59" spans="1:6" ht="12" customHeight="1">
      <c r="A59" s="331" t="s">
        <v>407</v>
      </c>
      <c r="B59" s="330"/>
      <c r="C59" s="330"/>
      <c r="D59" s="330"/>
      <c r="E59" s="330"/>
      <c r="F59" s="330"/>
    </row>
    <row r="60" spans="1:6">
      <c r="A60" s="322" t="s">
        <v>195</v>
      </c>
      <c r="B60" s="322"/>
      <c r="C60" s="322"/>
      <c r="D60" s="322"/>
      <c r="E60" s="322"/>
      <c r="F60" s="322"/>
    </row>
  </sheetData>
  <mergeCells count="14">
    <mergeCell ref="A3:F3"/>
    <mergeCell ref="D5:F5"/>
    <mergeCell ref="D6:F6"/>
    <mergeCell ref="A16:F16"/>
    <mergeCell ref="A17:F17"/>
    <mergeCell ref="A40:F40"/>
    <mergeCell ref="D47:E47"/>
    <mergeCell ref="D50:E50"/>
    <mergeCell ref="A55:F55"/>
    <mergeCell ref="A56:F56"/>
    <mergeCell ref="A57:F57"/>
    <mergeCell ref="A58:F58"/>
    <mergeCell ref="A59:F59"/>
    <mergeCell ref="B28:F32"/>
  </mergeCells>
  <phoneticPr fontId="28"/>
  <pageMargins left="0.78740157480314965" right="0.78740157480314965" top="0.78740157480314965" bottom="0.78740157480314965" header="0" footer="0"/>
  <pageSetup paperSize="9" scale="9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B1:K53"/>
  <sheetViews>
    <sheetView view="pageBreakPreview" topLeftCell="A25" zoomScale="85" zoomScaleSheetLayoutView="85" workbookViewId="0">
      <selection activeCell="S10" sqref="S10:S14"/>
    </sheetView>
  </sheetViews>
  <sheetFormatPr defaultColWidth="9" defaultRowHeight="15"/>
  <cols>
    <col min="1" max="1" width="2.125" style="348" customWidth="1"/>
    <col min="2" max="4" width="10.625" style="348" customWidth="1"/>
    <col min="5" max="5" width="12.25" style="348" customWidth="1"/>
    <col min="6" max="7" width="13.625" style="348" customWidth="1"/>
    <col min="8" max="8" width="10.625" style="348" customWidth="1"/>
    <col min="9" max="9" width="2.125" style="348" customWidth="1"/>
    <col min="10" max="16384" width="9" style="348"/>
  </cols>
  <sheetData>
    <row r="1" spans="2:8">
      <c r="B1" s="320" t="s">
        <v>426</v>
      </c>
    </row>
    <row r="2" spans="2:8">
      <c r="B2" s="349" t="s">
        <v>413</v>
      </c>
      <c r="C2" s="349"/>
      <c r="D2" s="349"/>
      <c r="E2" s="349"/>
      <c r="F2" s="349"/>
      <c r="G2" s="349"/>
      <c r="H2" s="349"/>
    </row>
    <row r="3" spans="2:8">
      <c r="B3" s="349"/>
      <c r="C3" s="349"/>
      <c r="D3" s="349"/>
      <c r="E3" s="349"/>
      <c r="F3" s="349"/>
      <c r="G3" s="349"/>
      <c r="H3" s="349"/>
    </row>
    <row r="4" spans="2:8">
      <c r="B4" s="349"/>
      <c r="C4" s="349"/>
      <c r="D4" s="349"/>
      <c r="E4" s="349"/>
      <c r="F4" s="349"/>
      <c r="G4" s="349"/>
      <c r="H4" s="349"/>
    </row>
    <row r="5" spans="2:8" ht="18.75" customHeight="1">
      <c r="B5" s="350" t="s">
        <v>58</v>
      </c>
      <c r="C5" s="361"/>
      <c r="D5" s="361"/>
      <c r="E5" s="361"/>
      <c r="F5" s="361"/>
      <c r="G5" s="361"/>
      <c r="H5" s="383"/>
    </row>
    <row r="6" spans="2:8" ht="18.75" customHeight="1">
      <c r="B6" s="351"/>
      <c r="C6" s="362"/>
      <c r="D6" s="362"/>
      <c r="E6" s="362"/>
      <c r="F6" s="362"/>
      <c r="G6" s="362"/>
      <c r="H6" s="384"/>
    </row>
    <row r="7" spans="2:8" ht="18.75" customHeight="1">
      <c r="B7" s="351"/>
      <c r="C7" s="362"/>
      <c r="D7" s="362"/>
      <c r="E7" s="362"/>
      <c r="F7" s="362"/>
      <c r="G7" s="362"/>
      <c r="H7" s="384"/>
    </row>
    <row r="8" spans="2:8">
      <c r="B8" s="352"/>
      <c r="C8" s="363"/>
      <c r="D8" s="363"/>
      <c r="E8" s="363"/>
      <c r="F8" s="363"/>
      <c r="G8" s="363"/>
      <c r="H8" s="385"/>
    </row>
    <row r="9" spans="2:8">
      <c r="B9" s="348" t="s">
        <v>45</v>
      </c>
    </row>
    <row r="10" spans="2:8">
      <c r="B10" s="353"/>
      <c r="C10" s="364"/>
      <c r="D10" s="364"/>
      <c r="E10" s="364"/>
      <c r="F10" s="364"/>
      <c r="G10" s="364"/>
      <c r="H10" s="386"/>
    </row>
    <row r="11" spans="2:8">
      <c r="B11" s="354"/>
      <c r="C11" s="365"/>
      <c r="D11" s="365"/>
      <c r="E11" s="365"/>
      <c r="F11" s="365"/>
      <c r="G11" s="365"/>
      <c r="H11" s="387"/>
    </row>
    <row r="12" spans="2:8">
      <c r="B12" s="354"/>
      <c r="C12" s="365"/>
      <c r="D12" s="365"/>
      <c r="E12" s="365"/>
      <c r="F12" s="365"/>
      <c r="G12" s="365"/>
      <c r="H12" s="387"/>
    </row>
    <row r="13" spans="2:8">
      <c r="B13" s="354"/>
      <c r="C13" s="365"/>
      <c r="D13" s="365"/>
      <c r="E13" s="365"/>
      <c r="F13" s="365"/>
      <c r="G13" s="365"/>
      <c r="H13" s="387"/>
    </row>
    <row r="14" spans="2:8">
      <c r="B14" s="355"/>
      <c r="C14" s="366"/>
      <c r="D14" s="366"/>
      <c r="E14" s="366"/>
      <c r="F14" s="366"/>
      <c r="G14" s="366"/>
      <c r="H14" s="388"/>
    </row>
    <row r="15" spans="2:8" ht="15" customHeight="1"/>
    <row r="16" spans="2:8" ht="18" customHeight="1">
      <c r="E16" s="367" t="s">
        <v>419</v>
      </c>
      <c r="F16" s="367"/>
      <c r="G16" s="367"/>
      <c r="H16" s="367"/>
    </row>
    <row r="17" spans="2:11" ht="18" customHeight="1">
      <c r="E17" s="367" t="s">
        <v>231</v>
      </c>
      <c r="F17" s="367"/>
      <c r="G17" s="367"/>
      <c r="H17" s="367"/>
    </row>
    <row r="18" spans="2:11" ht="18" customHeight="1">
      <c r="E18" s="367" t="s">
        <v>28</v>
      </c>
      <c r="F18" s="367"/>
      <c r="G18" s="367"/>
      <c r="H18" s="367"/>
    </row>
    <row r="19" spans="2:11" ht="18" customHeight="1">
      <c r="E19" s="367" t="s">
        <v>420</v>
      </c>
      <c r="F19" s="367"/>
      <c r="G19" s="367"/>
      <c r="H19" s="367"/>
    </row>
    <row r="20" spans="2:11" ht="15" customHeight="1"/>
    <row r="21" spans="2:11">
      <c r="B21" s="348" t="s">
        <v>103</v>
      </c>
    </row>
    <row r="22" spans="2:11" ht="18" customHeight="1">
      <c r="C22" s="367" t="s">
        <v>121</v>
      </c>
    </row>
    <row r="23" spans="2:11" ht="18" customHeight="1">
      <c r="C23" s="367" t="s">
        <v>415</v>
      </c>
    </row>
    <row r="24" spans="2:11" ht="18" customHeight="1">
      <c r="C24" s="367" t="s">
        <v>406</v>
      </c>
    </row>
    <row r="25" spans="2:11" ht="18" customHeight="1">
      <c r="C25" s="367" t="s">
        <v>416</v>
      </c>
      <c r="K25" s="367"/>
    </row>
    <row r="26" spans="2:11">
      <c r="H26" s="389" t="s">
        <v>179</v>
      </c>
    </row>
    <row r="27" spans="2:11" ht="30">
      <c r="B27" s="356"/>
      <c r="C27" s="356"/>
      <c r="D27" s="356"/>
      <c r="E27" s="356"/>
      <c r="F27" s="374" t="s">
        <v>457</v>
      </c>
      <c r="G27" s="374" t="s">
        <v>492</v>
      </c>
      <c r="H27" s="390" t="s">
        <v>366</v>
      </c>
    </row>
    <row r="28" spans="2:11" ht="15.95" customHeight="1">
      <c r="B28" s="357" t="s">
        <v>370</v>
      </c>
      <c r="C28" s="357"/>
      <c r="D28" s="357"/>
      <c r="E28" s="357"/>
      <c r="F28" s="375"/>
      <c r="G28" s="375"/>
      <c r="H28" s="391" t="s">
        <v>190</v>
      </c>
    </row>
    <row r="29" spans="2:11" ht="15.95" customHeight="1">
      <c r="B29" s="358"/>
      <c r="C29" s="358"/>
      <c r="D29" s="358"/>
      <c r="E29" s="358"/>
      <c r="F29" s="376"/>
      <c r="G29" s="376"/>
      <c r="H29" s="392"/>
    </row>
    <row r="30" spans="2:11" ht="15.95" customHeight="1">
      <c r="B30" s="358" t="s">
        <v>348</v>
      </c>
      <c r="C30" s="368" t="s">
        <v>483</v>
      </c>
      <c r="D30" s="368"/>
      <c r="E30" s="368"/>
      <c r="F30" s="376"/>
      <c r="G30" s="376"/>
      <c r="H30" s="393" t="s">
        <v>422</v>
      </c>
    </row>
    <row r="31" spans="2:11" ht="15.95" customHeight="1">
      <c r="B31" s="358"/>
      <c r="C31" s="368"/>
      <c r="D31" s="368"/>
      <c r="E31" s="368"/>
      <c r="F31" s="376"/>
      <c r="G31" s="376"/>
      <c r="H31" s="393"/>
    </row>
    <row r="32" spans="2:11" ht="15.95" customHeight="1">
      <c r="B32" s="358"/>
      <c r="C32" s="368" t="s">
        <v>232</v>
      </c>
      <c r="D32" s="368"/>
      <c r="E32" s="368"/>
      <c r="F32" s="376"/>
      <c r="G32" s="376"/>
      <c r="H32" s="393" t="s">
        <v>422</v>
      </c>
    </row>
    <row r="33" spans="2:8" ht="15.95" customHeight="1">
      <c r="B33" s="358"/>
      <c r="C33" s="368"/>
      <c r="D33" s="368"/>
      <c r="E33" s="368"/>
      <c r="F33" s="376"/>
      <c r="G33" s="376"/>
      <c r="H33" s="393"/>
    </row>
    <row r="34" spans="2:8" ht="15.95" customHeight="1">
      <c r="B34" s="358"/>
      <c r="C34" s="368" t="s">
        <v>485</v>
      </c>
      <c r="D34" s="368"/>
      <c r="E34" s="368"/>
      <c r="F34" s="376"/>
      <c r="G34" s="376"/>
      <c r="H34" s="393" t="s">
        <v>422</v>
      </c>
    </row>
    <row r="35" spans="2:8" ht="15.95" customHeight="1">
      <c r="B35" s="358"/>
      <c r="C35" s="368"/>
      <c r="D35" s="368"/>
      <c r="E35" s="368"/>
      <c r="F35" s="376"/>
      <c r="G35" s="376"/>
      <c r="H35" s="393"/>
    </row>
    <row r="36" spans="2:8" ht="15.95" customHeight="1">
      <c r="B36" s="358"/>
      <c r="C36" s="368" t="s">
        <v>338</v>
      </c>
      <c r="D36" s="368"/>
      <c r="E36" s="368"/>
      <c r="F36" s="376"/>
      <c r="G36" s="376"/>
      <c r="H36" s="393" t="s">
        <v>490</v>
      </c>
    </row>
    <row r="37" spans="2:8" ht="15.95" customHeight="1">
      <c r="B37" s="358"/>
      <c r="C37" s="368"/>
      <c r="D37" s="368"/>
      <c r="E37" s="368"/>
      <c r="F37" s="376"/>
      <c r="G37" s="376"/>
      <c r="H37" s="393"/>
    </row>
    <row r="38" spans="2:8" ht="15.95" customHeight="1">
      <c r="B38" s="358"/>
      <c r="C38" s="368" t="s">
        <v>487</v>
      </c>
      <c r="D38" s="368"/>
      <c r="E38" s="368"/>
      <c r="F38" s="376"/>
      <c r="G38" s="376"/>
      <c r="H38" s="393" t="s">
        <v>422</v>
      </c>
    </row>
    <row r="39" spans="2:8" ht="15.95" customHeight="1">
      <c r="B39" s="358"/>
      <c r="C39" s="368"/>
      <c r="D39" s="368"/>
      <c r="E39" s="368"/>
      <c r="F39" s="376"/>
      <c r="G39" s="376"/>
      <c r="H39" s="393"/>
    </row>
    <row r="40" spans="2:8" ht="15.95" customHeight="1">
      <c r="B40" s="358"/>
      <c r="C40" s="368" t="s">
        <v>418</v>
      </c>
      <c r="D40" s="368"/>
      <c r="E40" s="368"/>
      <c r="F40" s="376"/>
      <c r="G40" s="376"/>
      <c r="H40" s="393" t="s">
        <v>424</v>
      </c>
    </row>
    <row r="41" spans="2:8" ht="15.95" customHeight="1">
      <c r="B41" s="358"/>
      <c r="C41" s="368"/>
      <c r="D41" s="368"/>
      <c r="E41" s="368"/>
      <c r="F41" s="376"/>
      <c r="G41" s="376"/>
      <c r="H41" s="393"/>
    </row>
    <row r="42" spans="2:8" ht="15.95" customHeight="1">
      <c r="B42" s="358"/>
      <c r="C42" s="368" t="s">
        <v>488</v>
      </c>
      <c r="D42" s="368"/>
      <c r="E42" s="368"/>
      <c r="F42" s="376"/>
      <c r="G42" s="376"/>
      <c r="H42" s="393" t="s">
        <v>212</v>
      </c>
    </row>
    <row r="43" spans="2:8" ht="15.95" customHeight="1">
      <c r="B43" s="358"/>
      <c r="C43" s="368"/>
      <c r="D43" s="368"/>
      <c r="E43" s="368"/>
      <c r="F43" s="376"/>
      <c r="G43" s="376"/>
      <c r="H43" s="393"/>
    </row>
    <row r="44" spans="2:8" ht="15.95" customHeight="1">
      <c r="B44" s="358"/>
      <c r="C44" s="369" t="s">
        <v>508</v>
      </c>
      <c r="D44" s="368"/>
      <c r="E44" s="368"/>
      <c r="F44" s="376"/>
      <c r="G44" s="376"/>
      <c r="H44" s="394" t="s">
        <v>425</v>
      </c>
    </row>
    <row r="45" spans="2:8" ht="15.95" customHeight="1">
      <c r="B45" s="358"/>
      <c r="C45" s="368"/>
      <c r="D45" s="368"/>
      <c r="E45" s="368"/>
      <c r="F45" s="376"/>
      <c r="G45" s="376"/>
      <c r="H45" s="394"/>
    </row>
    <row r="46" spans="2:8" ht="9.9499999999999993" customHeight="1">
      <c r="B46" s="359" t="s">
        <v>382</v>
      </c>
      <c r="C46" s="370"/>
      <c r="D46" s="370"/>
      <c r="E46" s="372"/>
      <c r="F46" s="377">
        <f>F28-F30-F32-F34-F36-F38-F40-F42-F44</f>
        <v>0</v>
      </c>
      <c r="G46" s="377">
        <f>G28-G30-G32-G34-G36-G38-G40-G42-G44</f>
        <v>0</v>
      </c>
      <c r="H46" s="377"/>
    </row>
    <row r="47" spans="2:8" ht="9.9499999999999993" customHeight="1">
      <c r="B47" s="360"/>
      <c r="C47" s="371"/>
      <c r="D47" s="371"/>
      <c r="E47" s="373"/>
      <c r="F47" s="377"/>
      <c r="G47" s="377"/>
      <c r="H47" s="377"/>
    </row>
    <row r="48" spans="2:8" ht="9.9499999999999993" customHeight="1">
      <c r="B48" s="359" t="s">
        <v>414</v>
      </c>
      <c r="C48" s="370"/>
      <c r="D48" s="370"/>
      <c r="E48" s="372"/>
      <c r="F48" s="378"/>
      <c r="G48" s="378"/>
      <c r="H48" s="395" t="s">
        <v>475</v>
      </c>
    </row>
    <row r="49" spans="2:8" ht="9.9499999999999993" customHeight="1">
      <c r="B49" s="360"/>
      <c r="C49" s="371"/>
      <c r="D49" s="371"/>
      <c r="E49" s="373"/>
      <c r="F49" s="378"/>
      <c r="G49" s="378"/>
      <c r="H49" s="395"/>
    </row>
    <row r="50" spans="2:8" ht="9.9499999999999993" customHeight="1">
      <c r="B50" s="359" t="s">
        <v>218</v>
      </c>
      <c r="C50" s="370"/>
      <c r="D50" s="370"/>
      <c r="E50" s="372"/>
      <c r="F50" s="379" t="e">
        <f>ROUNDUP(F46/F48,0)</f>
        <v>#DIV/0!</v>
      </c>
      <c r="G50" s="379" t="e">
        <f>ROUNDUP(G46/G48,0)</f>
        <v>#DIV/0!</v>
      </c>
      <c r="H50" s="379"/>
    </row>
    <row r="51" spans="2:8" ht="9.9499999999999993" customHeight="1">
      <c r="B51" s="360"/>
      <c r="C51" s="371"/>
      <c r="D51" s="371"/>
      <c r="E51" s="373"/>
      <c r="F51" s="379"/>
      <c r="G51" s="379"/>
      <c r="H51" s="379"/>
    </row>
    <row r="52" spans="2:8" ht="9.9499999999999993" customHeight="1">
      <c r="B52" s="359" t="s">
        <v>87</v>
      </c>
      <c r="C52" s="370"/>
      <c r="D52" s="370"/>
      <c r="E52" s="372"/>
      <c r="F52" s="380"/>
      <c r="G52" s="381" t="e">
        <f>ROUND((G50-F50)/F50,4)</f>
        <v>#DIV/0!</v>
      </c>
      <c r="H52" s="396"/>
    </row>
    <row r="53" spans="2:8" ht="17.25" customHeight="1">
      <c r="B53" s="360"/>
      <c r="C53" s="371"/>
      <c r="D53" s="371"/>
      <c r="E53" s="373"/>
      <c r="F53" s="380"/>
      <c r="G53" s="382"/>
      <c r="H53" s="396"/>
    </row>
    <row r="54" spans="2:8" ht="6" customHeight="1"/>
    <row r="55" spans="2:8" ht="6" customHeight="1"/>
  </sheetData>
  <mergeCells count="57">
    <mergeCell ref="B27:E27"/>
    <mergeCell ref="B2:H4"/>
    <mergeCell ref="B5:H8"/>
    <mergeCell ref="B10:H14"/>
    <mergeCell ref="B28:E29"/>
    <mergeCell ref="F28:F29"/>
    <mergeCell ref="G28:G29"/>
    <mergeCell ref="H28:H29"/>
    <mergeCell ref="C30:E31"/>
    <mergeCell ref="F30:F31"/>
    <mergeCell ref="G30:G31"/>
    <mergeCell ref="H30:H31"/>
    <mergeCell ref="C32:E33"/>
    <mergeCell ref="F32:F33"/>
    <mergeCell ref="G32:G33"/>
    <mergeCell ref="H32:H33"/>
    <mergeCell ref="C34:E35"/>
    <mergeCell ref="F34:F35"/>
    <mergeCell ref="G34:G35"/>
    <mergeCell ref="H34:H35"/>
    <mergeCell ref="C36:E37"/>
    <mergeCell ref="F36:F37"/>
    <mergeCell ref="G36:G37"/>
    <mergeCell ref="H36:H37"/>
    <mergeCell ref="C38:E39"/>
    <mergeCell ref="F38:F39"/>
    <mergeCell ref="G38:G39"/>
    <mergeCell ref="H38:H39"/>
    <mergeCell ref="C40:E41"/>
    <mergeCell ref="F40:F41"/>
    <mergeCell ref="G40:G41"/>
    <mergeCell ref="H40:H41"/>
    <mergeCell ref="C42:E43"/>
    <mergeCell ref="F42:F43"/>
    <mergeCell ref="G42:G43"/>
    <mergeCell ref="H42:H43"/>
    <mergeCell ref="C44:E45"/>
    <mergeCell ref="F44:F45"/>
    <mergeCell ref="G44:G45"/>
    <mergeCell ref="H44:H45"/>
    <mergeCell ref="B46:E47"/>
    <mergeCell ref="F46:F47"/>
    <mergeCell ref="G46:G47"/>
    <mergeCell ref="H46:H47"/>
    <mergeCell ref="B48:E49"/>
    <mergeCell ref="F48:F49"/>
    <mergeCell ref="G48:G49"/>
    <mergeCell ref="H48:H49"/>
    <mergeCell ref="B50:E51"/>
    <mergeCell ref="F50:F51"/>
    <mergeCell ref="G50:G51"/>
    <mergeCell ref="H50:H51"/>
    <mergeCell ref="B52:E53"/>
    <mergeCell ref="F52:F53"/>
    <mergeCell ref="G52:G53"/>
    <mergeCell ref="H52:H53"/>
    <mergeCell ref="B30:B45"/>
  </mergeCells>
  <phoneticPr fontId="3"/>
  <pageMargins left="0.51181102362204722" right="0.51181102362204722" top="0.35433070866141736" bottom="0.35433070866141736" header="0.31496062992125984" footer="0.31496062992125984"/>
  <pageSetup paperSize="9" scale="95"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314325</xdr:colOff>
                    <xdr:row>22</xdr:row>
                    <xdr:rowOff>0</xdr:rowOff>
                  </from>
                  <to xmlns:xdr="http://schemas.openxmlformats.org/drawingml/2006/spreadsheetDrawing">
                    <xdr:col>1</xdr:col>
                    <xdr:colOff>619125</xdr:colOff>
                    <xdr:row>23</xdr:row>
                    <xdr:rowOff>19050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xdr:col>
                    <xdr:colOff>314325</xdr:colOff>
                    <xdr:row>23</xdr:row>
                    <xdr:rowOff>0</xdr:rowOff>
                  </from>
                  <to xmlns:xdr="http://schemas.openxmlformats.org/drawingml/2006/spreadsheetDrawing">
                    <xdr:col>1</xdr:col>
                    <xdr:colOff>619125</xdr:colOff>
                    <xdr:row>24</xdr:row>
                    <xdr:rowOff>19050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xdr:col>
                    <xdr:colOff>314325</xdr:colOff>
                    <xdr:row>24</xdr:row>
                    <xdr:rowOff>0</xdr:rowOff>
                  </from>
                  <to xmlns:xdr="http://schemas.openxmlformats.org/drawingml/2006/spreadsheetDrawing">
                    <xdr:col>1</xdr:col>
                    <xdr:colOff>619125</xdr:colOff>
                    <xdr:row>25</xdr:row>
                    <xdr:rowOff>19685</xdr:rowOff>
                  </to>
                </anchor>
              </controlPr>
            </control>
          </mc:Choice>
        </mc:AlternateContent>
        <mc:AlternateContent>
          <mc:Choice Requires="x14">
            <control shapeId="3077" r:id="rId7" name="チェック 5">
              <controlPr defaultSize="0" autoFill="0" autoLine="0" autoPict="0">
                <anchor moveWithCells="1">
                  <from xmlns:xdr="http://schemas.openxmlformats.org/drawingml/2006/spreadsheetDrawing">
                    <xdr:col>1</xdr:col>
                    <xdr:colOff>314325</xdr:colOff>
                    <xdr:row>21</xdr:row>
                    <xdr:rowOff>0</xdr:rowOff>
                  </from>
                  <to xmlns:xdr="http://schemas.openxmlformats.org/drawingml/2006/spreadsheetDrawing">
                    <xdr:col>1</xdr:col>
                    <xdr:colOff>619125</xdr:colOff>
                    <xdr:row>22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B1:K53"/>
  <sheetViews>
    <sheetView view="pageBreakPreview" zoomScale="85" zoomScaleSheetLayoutView="85" workbookViewId="0">
      <selection activeCell="S10" sqref="S10:S14"/>
    </sheetView>
  </sheetViews>
  <sheetFormatPr defaultColWidth="9" defaultRowHeight="15"/>
  <cols>
    <col min="1" max="1" width="2.125" style="348" customWidth="1"/>
    <col min="2" max="4" width="10.625" style="348" customWidth="1"/>
    <col min="5" max="5" width="12.25" style="348" customWidth="1"/>
    <col min="6" max="7" width="13.625" style="348" customWidth="1"/>
    <col min="8" max="8" width="10.625" style="348" customWidth="1"/>
    <col min="9" max="9" width="2.125" style="348" customWidth="1"/>
    <col min="10" max="16384" width="9" style="348"/>
  </cols>
  <sheetData>
    <row r="1" spans="2:8" ht="15.75">
      <c r="B1" s="320" t="s">
        <v>426</v>
      </c>
      <c r="H1" s="397" t="s">
        <v>444</v>
      </c>
    </row>
    <row r="2" spans="2:8">
      <c r="B2" s="349" t="s">
        <v>413</v>
      </c>
      <c r="C2" s="349"/>
      <c r="D2" s="349"/>
      <c r="E2" s="349"/>
      <c r="F2" s="349"/>
      <c r="G2" s="349"/>
      <c r="H2" s="349"/>
    </row>
    <row r="3" spans="2:8">
      <c r="B3" s="349"/>
      <c r="C3" s="349"/>
      <c r="D3" s="349"/>
      <c r="E3" s="349"/>
      <c r="F3" s="349"/>
      <c r="G3" s="349"/>
      <c r="H3" s="349"/>
    </row>
    <row r="4" spans="2:8">
      <c r="B4" s="349"/>
      <c r="C4" s="349"/>
      <c r="D4" s="349"/>
      <c r="E4" s="349"/>
      <c r="F4" s="349"/>
      <c r="G4" s="349"/>
      <c r="H4" s="349"/>
    </row>
    <row r="5" spans="2:8" ht="18.75" customHeight="1">
      <c r="B5" s="350" t="s">
        <v>537</v>
      </c>
      <c r="C5" s="361"/>
      <c r="D5" s="361"/>
      <c r="E5" s="361"/>
      <c r="F5" s="361"/>
      <c r="G5" s="361"/>
      <c r="H5" s="383"/>
    </row>
    <row r="6" spans="2:8" ht="18.75" customHeight="1">
      <c r="B6" s="351"/>
      <c r="C6" s="362"/>
      <c r="D6" s="362"/>
      <c r="E6" s="362"/>
      <c r="F6" s="362"/>
      <c r="G6" s="362"/>
      <c r="H6" s="384"/>
    </row>
    <row r="7" spans="2:8" ht="18.75" customHeight="1">
      <c r="B7" s="351"/>
      <c r="C7" s="362"/>
      <c r="D7" s="362"/>
      <c r="E7" s="362"/>
      <c r="F7" s="362"/>
      <c r="G7" s="362"/>
      <c r="H7" s="384"/>
    </row>
    <row r="8" spans="2:8">
      <c r="B8" s="352"/>
      <c r="C8" s="363"/>
      <c r="D8" s="363"/>
      <c r="E8" s="363"/>
      <c r="F8" s="363"/>
      <c r="G8" s="363"/>
      <c r="H8" s="385"/>
    </row>
    <row r="9" spans="2:8">
      <c r="B9" s="348" t="s">
        <v>45</v>
      </c>
    </row>
    <row r="10" spans="2:8">
      <c r="B10" s="353" t="s">
        <v>409</v>
      </c>
      <c r="C10" s="364"/>
      <c r="D10" s="364"/>
      <c r="E10" s="364"/>
      <c r="F10" s="364"/>
      <c r="G10" s="364"/>
      <c r="H10" s="386"/>
    </row>
    <row r="11" spans="2:8">
      <c r="B11" s="354"/>
      <c r="C11" s="365"/>
      <c r="D11" s="365"/>
      <c r="E11" s="365"/>
      <c r="F11" s="365"/>
      <c r="G11" s="365"/>
      <c r="H11" s="387"/>
    </row>
    <row r="12" spans="2:8">
      <c r="B12" s="354"/>
      <c r="C12" s="365"/>
      <c r="D12" s="365"/>
      <c r="E12" s="365"/>
      <c r="F12" s="365"/>
      <c r="G12" s="365"/>
      <c r="H12" s="387"/>
    </row>
    <row r="13" spans="2:8">
      <c r="B13" s="354"/>
      <c r="C13" s="365"/>
      <c r="D13" s="365"/>
      <c r="E13" s="365"/>
      <c r="F13" s="365"/>
      <c r="G13" s="365"/>
      <c r="H13" s="387"/>
    </row>
    <row r="14" spans="2:8">
      <c r="B14" s="355"/>
      <c r="C14" s="366"/>
      <c r="D14" s="366"/>
      <c r="E14" s="366"/>
      <c r="F14" s="366"/>
      <c r="G14" s="366"/>
      <c r="H14" s="388"/>
    </row>
    <row r="15" spans="2:8" ht="15" customHeight="1"/>
    <row r="16" spans="2:8" ht="18" customHeight="1">
      <c r="E16" s="367" t="s">
        <v>419</v>
      </c>
      <c r="F16" s="367"/>
      <c r="G16" s="367"/>
      <c r="H16" s="367"/>
    </row>
    <row r="17" spans="2:11" ht="18" customHeight="1">
      <c r="E17" s="367" t="s">
        <v>231</v>
      </c>
      <c r="F17" s="367"/>
      <c r="G17" s="367"/>
      <c r="H17" s="367"/>
    </row>
    <row r="18" spans="2:11" ht="18" customHeight="1">
      <c r="E18" s="367" t="s">
        <v>28</v>
      </c>
      <c r="F18" s="367"/>
      <c r="G18" s="367"/>
      <c r="H18" s="367"/>
    </row>
    <row r="19" spans="2:11" ht="18" customHeight="1">
      <c r="E19" s="367" t="s">
        <v>420</v>
      </c>
      <c r="F19" s="367"/>
      <c r="G19" s="367"/>
      <c r="H19" s="367"/>
    </row>
    <row r="20" spans="2:11" ht="15" customHeight="1"/>
    <row r="21" spans="2:11">
      <c r="B21" s="348" t="s">
        <v>103</v>
      </c>
    </row>
    <row r="22" spans="2:11" ht="18" customHeight="1">
      <c r="C22" s="367" t="s">
        <v>121</v>
      </c>
    </row>
    <row r="23" spans="2:11" ht="18" customHeight="1">
      <c r="C23" s="367" t="s">
        <v>415</v>
      </c>
    </row>
    <row r="24" spans="2:11" ht="18" customHeight="1">
      <c r="C24" s="367" t="s">
        <v>406</v>
      </c>
    </row>
    <row r="25" spans="2:11" ht="18" customHeight="1">
      <c r="C25" s="367" t="s">
        <v>416</v>
      </c>
      <c r="K25" s="367"/>
    </row>
    <row r="26" spans="2:11">
      <c r="H26" s="389" t="s">
        <v>179</v>
      </c>
    </row>
    <row r="27" spans="2:11" ht="30">
      <c r="B27" s="356"/>
      <c r="C27" s="356"/>
      <c r="D27" s="356"/>
      <c r="E27" s="356"/>
      <c r="F27" s="374" t="s">
        <v>457</v>
      </c>
      <c r="G27" s="374" t="s">
        <v>492</v>
      </c>
      <c r="H27" s="390" t="s">
        <v>366</v>
      </c>
    </row>
    <row r="28" spans="2:11" ht="15.95" customHeight="1">
      <c r="B28" s="357" t="s">
        <v>370</v>
      </c>
      <c r="C28" s="357"/>
      <c r="D28" s="357"/>
      <c r="E28" s="357"/>
      <c r="F28" s="375">
        <v>214685000</v>
      </c>
      <c r="G28" s="375">
        <v>202131000</v>
      </c>
      <c r="H28" s="391" t="s">
        <v>190</v>
      </c>
    </row>
    <row r="29" spans="2:11" ht="15.95" customHeight="1">
      <c r="B29" s="358"/>
      <c r="C29" s="358"/>
      <c r="D29" s="358"/>
      <c r="E29" s="358"/>
      <c r="F29" s="376"/>
      <c r="G29" s="376"/>
      <c r="H29" s="392"/>
    </row>
    <row r="30" spans="2:11" ht="15.95" customHeight="1">
      <c r="B30" s="358" t="s">
        <v>348</v>
      </c>
      <c r="C30" s="368" t="s">
        <v>483</v>
      </c>
      <c r="D30" s="368"/>
      <c r="E30" s="368"/>
      <c r="F30" s="376"/>
      <c r="G30" s="376"/>
      <c r="H30" s="393" t="s">
        <v>422</v>
      </c>
    </row>
    <row r="31" spans="2:11" ht="15.95" customHeight="1">
      <c r="B31" s="358"/>
      <c r="C31" s="368"/>
      <c r="D31" s="368"/>
      <c r="E31" s="368"/>
      <c r="F31" s="376"/>
      <c r="G31" s="376"/>
      <c r="H31" s="393"/>
    </row>
    <row r="32" spans="2:11" ht="15.95" customHeight="1">
      <c r="B32" s="358"/>
      <c r="C32" s="368" t="s">
        <v>232</v>
      </c>
      <c r="D32" s="368"/>
      <c r="E32" s="368"/>
      <c r="F32" s="376"/>
      <c r="G32" s="376"/>
      <c r="H32" s="393" t="s">
        <v>422</v>
      </c>
    </row>
    <row r="33" spans="2:8" ht="15.95" customHeight="1">
      <c r="B33" s="358"/>
      <c r="C33" s="368"/>
      <c r="D33" s="368"/>
      <c r="E33" s="368"/>
      <c r="F33" s="376"/>
      <c r="G33" s="376"/>
      <c r="H33" s="393"/>
    </row>
    <row r="34" spans="2:8" ht="15.95" customHeight="1">
      <c r="B34" s="358"/>
      <c r="C34" s="368" t="s">
        <v>485</v>
      </c>
      <c r="D34" s="368"/>
      <c r="E34" s="368"/>
      <c r="F34" s="376"/>
      <c r="G34" s="376"/>
      <c r="H34" s="393" t="s">
        <v>422</v>
      </c>
    </row>
    <row r="35" spans="2:8" ht="15.95" customHeight="1">
      <c r="B35" s="358"/>
      <c r="C35" s="368"/>
      <c r="D35" s="368"/>
      <c r="E35" s="368"/>
      <c r="F35" s="376"/>
      <c r="G35" s="376"/>
      <c r="H35" s="393"/>
    </row>
    <row r="36" spans="2:8" ht="15.95" customHeight="1">
      <c r="B36" s="358"/>
      <c r="C36" s="368" t="s">
        <v>338</v>
      </c>
      <c r="D36" s="368"/>
      <c r="E36" s="368"/>
      <c r="F36" s="376"/>
      <c r="G36" s="376"/>
      <c r="H36" s="393" t="s">
        <v>490</v>
      </c>
    </row>
    <row r="37" spans="2:8" ht="15.95" customHeight="1">
      <c r="B37" s="358"/>
      <c r="C37" s="368"/>
      <c r="D37" s="368"/>
      <c r="E37" s="368"/>
      <c r="F37" s="376"/>
      <c r="G37" s="376"/>
      <c r="H37" s="393"/>
    </row>
    <row r="38" spans="2:8" ht="15.95" customHeight="1">
      <c r="B38" s="358"/>
      <c r="C38" s="368" t="s">
        <v>487</v>
      </c>
      <c r="D38" s="368"/>
      <c r="E38" s="368"/>
      <c r="F38" s="376"/>
      <c r="G38" s="376"/>
      <c r="H38" s="393" t="s">
        <v>422</v>
      </c>
    </row>
    <row r="39" spans="2:8" ht="15.95" customHeight="1">
      <c r="B39" s="358"/>
      <c r="C39" s="368"/>
      <c r="D39" s="368"/>
      <c r="E39" s="368"/>
      <c r="F39" s="376"/>
      <c r="G39" s="376"/>
      <c r="H39" s="393"/>
    </row>
    <row r="40" spans="2:8" ht="15.95" customHeight="1">
      <c r="B40" s="358"/>
      <c r="C40" s="368" t="s">
        <v>418</v>
      </c>
      <c r="D40" s="368"/>
      <c r="E40" s="368"/>
      <c r="F40" s="376">
        <v>50000000</v>
      </c>
      <c r="G40" s="376">
        <v>40000000</v>
      </c>
      <c r="H40" s="393" t="s">
        <v>424</v>
      </c>
    </row>
    <row r="41" spans="2:8" ht="15.95" customHeight="1">
      <c r="B41" s="358"/>
      <c r="C41" s="368"/>
      <c r="D41" s="368"/>
      <c r="E41" s="368"/>
      <c r="F41" s="376"/>
      <c r="G41" s="376"/>
      <c r="H41" s="393"/>
    </row>
    <row r="42" spans="2:8" ht="15.95" customHeight="1">
      <c r="B42" s="358"/>
      <c r="C42" s="368" t="s">
        <v>488</v>
      </c>
      <c r="D42" s="368"/>
      <c r="E42" s="368"/>
      <c r="F42" s="376"/>
      <c r="G42" s="376"/>
      <c r="H42" s="393" t="s">
        <v>212</v>
      </c>
    </row>
    <row r="43" spans="2:8" ht="15.95" customHeight="1">
      <c r="B43" s="358"/>
      <c r="C43" s="368"/>
      <c r="D43" s="368"/>
      <c r="E43" s="368"/>
      <c r="F43" s="376"/>
      <c r="G43" s="376"/>
      <c r="H43" s="393"/>
    </row>
    <row r="44" spans="2:8" ht="15.95" customHeight="1">
      <c r="B44" s="358"/>
      <c r="C44" s="369" t="s">
        <v>508</v>
      </c>
      <c r="D44" s="368"/>
      <c r="E44" s="368"/>
      <c r="F44" s="376"/>
      <c r="G44" s="376"/>
      <c r="H44" s="394" t="s">
        <v>425</v>
      </c>
    </row>
    <row r="45" spans="2:8" ht="15.95" customHeight="1">
      <c r="B45" s="358"/>
      <c r="C45" s="368"/>
      <c r="D45" s="368"/>
      <c r="E45" s="368"/>
      <c r="F45" s="376"/>
      <c r="G45" s="376"/>
      <c r="H45" s="394"/>
    </row>
    <row r="46" spans="2:8" ht="9.9499999999999993" customHeight="1">
      <c r="B46" s="359" t="s">
        <v>382</v>
      </c>
      <c r="C46" s="370"/>
      <c r="D46" s="370"/>
      <c r="E46" s="372"/>
      <c r="F46" s="377">
        <f>F28-F30-F32-F34-F36-F38-F40-F42-F44</f>
        <v>164685000</v>
      </c>
      <c r="G46" s="377">
        <f>G28-G30-G32-G34-G36-G38-G40-G42-G44</f>
        <v>162131000</v>
      </c>
      <c r="H46" s="377"/>
    </row>
    <row r="47" spans="2:8" ht="9.9499999999999993" customHeight="1">
      <c r="B47" s="360"/>
      <c r="C47" s="371"/>
      <c r="D47" s="371"/>
      <c r="E47" s="373"/>
      <c r="F47" s="377"/>
      <c r="G47" s="377"/>
      <c r="H47" s="377"/>
    </row>
    <row r="48" spans="2:8" ht="9.9499999999999993" customHeight="1">
      <c r="B48" s="359" t="s">
        <v>414</v>
      </c>
      <c r="C48" s="370"/>
      <c r="D48" s="370"/>
      <c r="E48" s="372"/>
      <c r="F48" s="378">
        <v>31</v>
      </c>
      <c r="G48" s="378">
        <v>30</v>
      </c>
      <c r="H48" s="395" t="s">
        <v>475</v>
      </c>
    </row>
    <row r="49" spans="2:8" ht="9.9499999999999993" customHeight="1">
      <c r="B49" s="360"/>
      <c r="C49" s="371"/>
      <c r="D49" s="371"/>
      <c r="E49" s="373"/>
      <c r="F49" s="378"/>
      <c r="G49" s="378"/>
      <c r="H49" s="395"/>
    </row>
    <row r="50" spans="2:8" ht="9.9499999999999993" customHeight="1">
      <c r="B50" s="359" t="s">
        <v>218</v>
      </c>
      <c r="C50" s="370"/>
      <c r="D50" s="370"/>
      <c r="E50" s="372"/>
      <c r="F50" s="379">
        <f>ROUNDUP(F46/F48,0)</f>
        <v>5312420</v>
      </c>
      <c r="G50" s="379">
        <f>ROUNDUP(G46/G48,0)</f>
        <v>5404367</v>
      </c>
      <c r="H50" s="379"/>
    </row>
    <row r="51" spans="2:8" ht="9.9499999999999993" customHeight="1">
      <c r="B51" s="360"/>
      <c r="C51" s="371"/>
      <c r="D51" s="371"/>
      <c r="E51" s="373"/>
      <c r="F51" s="379"/>
      <c r="G51" s="379"/>
      <c r="H51" s="379"/>
    </row>
    <row r="52" spans="2:8" ht="9.9499999999999993" customHeight="1">
      <c r="B52" s="359" t="s">
        <v>87</v>
      </c>
      <c r="C52" s="370"/>
      <c r="D52" s="370"/>
      <c r="E52" s="372"/>
      <c r="F52" s="380"/>
      <c r="G52" s="381">
        <f>ROUND((G50-F50)/F50,4)</f>
        <v>1.7299999999999999e-002</v>
      </c>
      <c r="H52" s="396"/>
    </row>
    <row r="53" spans="2:8" ht="17.25" customHeight="1">
      <c r="B53" s="360"/>
      <c r="C53" s="371"/>
      <c r="D53" s="371"/>
      <c r="E53" s="373"/>
      <c r="F53" s="380"/>
      <c r="G53" s="382"/>
      <c r="H53" s="396"/>
    </row>
    <row r="54" spans="2:8" ht="6" customHeight="1"/>
    <row r="55" spans="2:8" ht="6" customHeight="1"/>
  </sheetData>
  <mergeCells count="57">
    <mergeCell ref="B27:E27"/>
    <mergeCell ref="B2:H4"/>
    <mergeCell ref="B5:H8"/>
    <mergeCell ref="B10:H14"/>
    <mergeCell ref="B28:E29"/>
    <mergeCell ref="F28:F29"/>
    <mergeCell ref="G28:G29"/>
    <mergeCell ref="H28:H29"/>
    <mergeCell ref="C30:E31"/>
    <mergeCell ref="F30:F31"/>
    <mergeCell ref="G30:G31"/>
    <mergeCell ref="H30:H31"/>
    <mergeCell ref="C32:E33"/>
    <mergeCell ref="F32:F33"/>
    <mergeCell ref="G32:G33"/>
    <mergeCell ref="H32:H33"/>
    <mergeCell ref="C34:E35"/>
    <mergeCell ref="F34:F35"/>
    <mergeCell ref="G34:G35"/>
    <mergeCell ref="H34:H35"/>
    <mergeCell ref="C36:E37"/>
    <mergeCell ref="F36:F37"/>
    <mergeCell ref="G36:G37"/>
    <mergeCell ref="H36:H37"/>
    <mergeCell ref="C38:E39"/>
    <mergeCell ref="F38:F39"/>
    <mergeCell ref="G38:G39"/>
    <mergeCell ref="H38:H39"/>
    <mergeCell ref="C40:E41"/>
    <mergeCell ref="F40:F41"/>
    <mergeCell ref="G40:G41"/>
    <mergeCell ref="H40:H41"/>
    <mergeCell ref="C42:E43"/>
    <mergeCell ref="F42:F43"/>
    <mergeCell ref="G42:G43"/>
    <mergeCell ref="H42:H43"/>
    <mergeCell ref="C44:E45"/>
    <mergeCell ref="F44:F45"/>
    <mergeCell ref="G44:G45"/>
    <mergeCell ref="H44:H45"/>
    <mergeCell ref="B46:E47"/>
    <mergeCell ref="F46:F47"/>
    <mergeCell ref="G46:G47"/>
    <mergeCell ref="H46:H47"/>
    <mergeCell ref="B48:E49"/>
    <mergeCell ref="F48:F49"/>
    <mergeCell ref="G48:G49"/>
    <mergeCell ref="H48:H49"/>
    <mergeCell ref="B50:E51"/>
    <mergeCell ref="F50:F51"/>
    <mergeCell ref="G50:G51"/>
    <mergeCell ref="H50:H51"/>
    <mergeCell ref="B52:E53"/>
    <mergeCell ref="F52:F53"/>
    <mergeCell ref="G52:G53"/>
    <mergeCell ref="H52:H53"/>
    <mergeCell ref="B30:B45"/>
  </mergeCells>
  <phoneticPr fontId="3"/>
  <pageMargins left="0.51181102362204722" right="0.51181102362204722" top="0.35433070866141736" bottom="0.35433070866141736" header="0.31496062992125984" footer="0.31496062992125984"/>
  <pageSetup paperSize="9" scale="95"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21505" r:id="rId4" name="チェック 1">
              <controlPr defaultSize="0" autoFill="0" autoLine="0" autoPict="0">
                <anchor moveWithCells="1">
                  <from xmlns:xdr="http://schemas.openxmlformats.org/drawingml/2006/spreadsheetDrawing">
                    <xdr:col>1</xdr:col>
                    <xdr:colOff>314325</xdr:colOff>
                    <xdr:row>22</xdr:row>
                    <xdr:rowOff>0</xdr:rowOff>
                  </from>
                  <to xmlns:xdr="http://schemas.openxmlformats.org/drawingml/2006/spreadsheetDrawing">
                    <xdr:col>1</xdr:col>
                    <xdr:colOff>619125</xdr:colOff>
                    <xdr:row>23</xdr:row>
                    <xdr:rowOff>19050</xdr:rowOff>
                  </to>
                </anchor>
              </controlPr>
            </control>
          </mc:Choice>
        </mc:AlternateContent>
        <mc:AlternateContent>
          <mc:Choice Requires="x14">
            <control shapeId="21506" r:id="rId5" name="チェック 2">
              <controlPr defaultSize="0" autoFill="0" autoLine="0" autoPict="0">
                <anchor moveWithCells="1">
                  <from xmlns:xdr="http://schemas.openxmlformats.org/drawingml/2006/spreadsheetDrawing">
                    <xdr:col>1</xdr:col>
                    <xdr:colOff>314325</xdr:colOff>
                    <xdr:row>23</xdr:row>
                    <xdr:rowOff>0</xdr:rowOff>
                  </from>
                  <to xmlns:xdr="http://schemas.openxmlformats.org/drawingml/2006/spreadsheetDrawing">
                    <xdr:col>1</xdr:col>
                    <xdr:colOff>619125</xdr:colOff>
                    <xdr:row>24</xdr:row>
                    <xdr:rowOff>19050</xdr:rowOff>
                  </to>
                </anchor>
              </controlPr>
            </control>
          </mc:Choice>
        </mc:AlternateContent>
        <mc:AlternateContent>
          <mc:Choice Requires="x14">
            <control shapeId="21507" r:id="rId6" name="チェック 3">
              <controlPr defaultSize="0" autoFill="0" autoLine="0" autoPict="0">
                <anchor moveWithCells="1">
                  <from xmlns:xdr="http://schemas.openxmlformats.org/drawingml/2006/spreadsheetDrawing">
                    <xdr:col>1</xdr:col>
                    <xdr:colOff>314325</xdr:colOff>
                    <xdr:row>24</xdr:row>
                    <xdr:rowOff>0</xdr:rowOff>
                  </from>
                  <to xmlns:xdr="http://schemas.openxmlformats.org/drawingml/2006/spreadsheetDrawing">
                    <xdr:col>1</xdr:col>
                    <xdr:colOff>619125</xdr:colOff>
                    <xdr:row>25</xdr:row>
                    <xdr:rowOff>19685</xdr:rowOff>
                  </to>
                </anchor>
              </controlPr>
            </control>
          </mc:Choice>
        </mc:AlternateContent>
        <mc:AlternateContent>
          <mc:Choice Requires="x14">
            <control shapeId="21508" r:id="rId7" name="チェック 4">
              <controlPr defaultSize="0" autoFill="0" autoLine="0" autoPict="0">
                <anchor moveWithCells="1">
                  <from xmlns:xdr="http://schemas.openxmlformats.org/drawingml/2006/spreadsheetDrawing">
                    <xdr:col>1</xdr:col>
                    <xdr:colOff>314325</xdr:colOff>
                    <xdr:row>21</xdr:row>
                    <xdr:rowOff>0</xdr:rowOff>
                  </from>
                  <to xmlns:xdr="http://schemas.openxmlformats.org/drawingml/2006/spreadsheetDrawing">
                    <xdr:col>1</xdr:col>
                    <xdr:colOff>619125</xdr:colOff>
                    <xdr:row>22</xdr:row>
                    <xdr:rowOff>57150</xdr:rowOff>
                  </to>
                </anchor>
              </controlPr>
            </control>
          </mc:Choice>
        </mc:AlternateContent>
        <mc:AlternateContent>
          <mc:Choice Requires="x14">
            <control shapeId="21509" r:id="rId8" name="チェック 5">
              <controlPr defaultSize="0" autoFill="0" autoLine="0" autoPict="0">
                <anchor moveWithCells="1">
                  <from xmlns:xdr="http://schemas.openxmlformats.org/drawingml/2006/spreadsheetDrawing">
                    <xdr:col>1</xdr:col>
                    <xdr:colOff>314325</xdr:colOff>
                    <xdr:row>22</xdr:row>
                    <xdr:rowOff>0</xdr:rowOff>
                  </from>
                  <to xmlns:xdr="http://schemas.openxmlformats.org/drawingml/2006/spreadsheetDrawing">
                    <xdr:col>1</xdr:col>
                    <xdr:colOff>619125</xdr:colOff>
                    <xdr:row>23</xdr:row>
                    <xdr:rowOff>19050</xdr:rowOff>
                  </to>
                </anchor>
              </controlPr>
            </control>
          </mc:Choice>
        </mc:AlternateContent>
        <mc:AlternateContent>
          <mc:Choice Requires="x14">
            <control shapeId="21510" r:id="rId9" name="チェック 6">
              <controlPr defaultSize="0" autoFill="0" autoLine="0" autoPict="0">
                <anchor moveWithCells="1">
                  <from xmlns:xdr="http://schemas.openxmlformats.org/drawingml/2006/spreadsheetDrawing">
                    <xdr:col>1</xdr:col>
                    <xdr:colOff>314325</xdr:colOff>
                    <xdr:row>23</xdr:row>
                    <xdr:rowOff>0</xdr:rowOff>
                  </from>
                  <to xmlns:xdr="http://schemas.openxmlformats.org/drawingml/2006/spreadsheetDrawing">
                    <xdr:col>1</xdr:col>
                    <xdr:colOff>619125</xdr:colOff>
                    <xdr:row>24</xdr:row>
                    <xdr:rowOff>19050</xdr:rowOff>
                  </to>
                </anchor>
              </controlPr>
            </control>
          </mc:Choice>
        </mc:AlternateContent>
        <mc:AlternateContent>
          <mc:Choice Requires="x14">
            <control shapeId="21511" r:id="rId10" name="チェック 7">
              <controlPr defaultSize="0" autoFill="0" autoLine="0" autoPict="0">
                <anchor moveWithCells="1">
                  <from xmlns:xdr="http://schemas.openxmlformats.org/drawingml/2006/spreadsheetDrawing">
                    <xdr:col>1</xdr:col>
                    <xdr:colOff>314325</xdr:colOff>
                    <xdr:row>24</xdr:row>
                    <xdr:rowOff>0</xdr:rowOff>
                  </from>
                  <to xmlns:xdr="http://schemas.openxmlformats.org/drawingml/2006/spreadsheetDrawing">
                    <xdr:col>1</xdr:col>
                    <xdr:colOff>619125</xdr:colOff>
                    <xdr:row>25</xdr:row>
                    <xdr:rowOff>19685</xdr:rowOff>
                  </to>
                </anchor>
              </controlPr>
            </control>
          </mc:Choice>
        </mc:AlternateContent>
        <mc:AlternateContent>
          <mc:Choice Requires="x14">
            <control shapeId="21512" r:id="rId11" name="チェック 8">
              <controlPr defaultSize="0" autoFill="0" autoLine="0" autoPict="0">
                <anchor moveWithCells="1">
                  <from xmlns:xdr="http://schemas.openxmlformats.org/drawingml/2006/spreadsheetDrawing">
                    <xdr:col>1</xdr:col>
                    <xdr:colOff>314325</xdr:colOff>
                    <xdr:row>21</xdr:row>
                    <xdr:rowOff>0</xdr:rowOff>
                  </from>
                  <to xmlns:xdr="http://schemas.openxmlformats.org/drawingml/2006/spreadsheetDrawing">
                    <xdr:col>1</xdr:col>
                    <xdr:colOff>619125</xdr:colOff>
                    <xdr:row>22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C46"/>
  <sheetViews>
    <sheetView view="pageBreakPreview" zoomScale="85" zoomScaleNormal="85"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399" t="s">
        <v>461</v>
      </c>
    </row>
    <row r="2" spans="1:3" ht="9.9499999999999993" customHeight="1">
      <c r="A2" s="399"/>
    </row>
    <row r="3" spans="1:3" ht="25.5">
      <c r="A3" s="400" t="s">
        <v>399</v>
      </c>
    </row>
    <row r="4" spans="1:3" ht="9.9499999999999993" customHeight="1"/>
    <row r="5" spans="1:3" ht="19.5">
      <c r="A5" s="401" t="s">
        <v>381</v>
      </c>
      <c r="B5" s="410"/>
    </row>
    <row r="6" spans="1:3">
      <c r="A6" s="402" t="s">
        <v>463</v>
      </c>
      <c r="B6" s="410"/>
    </row>
    <row r="7" spans="1:3" ht="9.9499999999999993" customHeight="1"/>
    <row r="8" spans="1:3" ht="20.100000000000001" customHeight="1"/>
    <row r="9" spans="1:3" s="398" customFormat="1" ht="20.100000000000001" customHeight="1">
      <c r="A9" s="403" t="s">
        <v>321</v>
      </c>
      <c r="B9" s="403" t="s">
        <v>238</v>
      </c>
      <c r="C9" s="403" t="s">
        <v>464</v>
      </c>
    </row>
    <row r="10" spans="1:3">
      <c r="A10" s="404"/>
      <c r="B10" s="411"/>
      <c r="C10" s="403"/>
    </row>
    <row r="11" spans="1:3" ht="285" customHeight="1">
      <c r="A11" s="405"/>
      <c r="B11" s="411"/>
      <c r="C11" s="403"/>
    </row>
    <row r="12" spans="1:3">
      <c r="A12" s="404"/>
      <c r="B12" s="411"/>
      <c r="C12" s="403"/>
    </row>
    <row r="13" spans="1:3" ht="285" customHeight="1">
      <c r="A13" s="405"/>
      <c r="B13" s="411"/>
      <c r="C13" s="403"/>
    </row>
    <row r="14" spans="1:3" ht="19.5">
      <c r="A14" s="406" t="s">
        <v>189</v>
      </c>
      <c r="B14" s="408" t="s">
        <v>469</v>
      </c>
    </row>
    <row r="15" spans="1:3" ht="19.5">
      <c r="A15" s="406" t="s">
        <v>467</v>
      </c>
      <c r="B15" s="408" t="s">
        <v>237</v>
      </c>
    </row>
    <row r="16" spans="1:3">
      <c r="A16" s="399" t="s">
        <v>198</v>
      </c>
    </row>
    <row r="17" spans="1:3" ht="9.9499999999999993" customHeight="1">
      <c r="A17" s="399"/>
    </row>
    <row r="18" spans="1:3" ht="25.5">
      <c r="A18" s="400" t="s">
        <v>506</v>
      </c>
    </row>
    <row r="19" spans="1:3" ht="9.9499999999999993" customHeight="1"/>
    <row r="20" spans="1:3" ht="19.5">
      <c r="A20" s="401" t="s">
        <v>381</v>
      </c>
      <c r="B20" s="410"/>
      <c r="C20" s="408"/>
    </row>
    <row r="21" spans="1:3" ht="19.5">
      <c r="A21" s="402" t="s">
        <v>463</v>
      </c>
      <c r="B21" s="410"/>
      <c r="C21" s="408"/>
    </row>
    <row r="22" spans="1:3" ht="9.9499999999999993" customHeight="1">
      <c r="A22" s="408"/>
      <c r="B22" s="408"/>
      <c r="C22" s="408"/>
    </row>
    <row r="23" spans="1:3" ht="20.100000000000001" customHeight="1">
      <c r="A23" s="407" t="s">
        <v>235</v>
      </c>
      <c r="B23" s="412"/>
      <c r="C23" s="413"/>
    </row>
    <row r="24" spans="1:3" s="398" customFormat="1" ht="20.100000000000001" customHeight="1">
      <c r="A24" s="409" t="s">
        <v>321</v>
      </c>
      <c r="B24" s="409" t="s">
        <v>238</v>
      </c>
      <c r="C24" s="409" t="s">
        <v>464</v>
      </c>
    </row>
    <row r="25" spans="1:3">
      <c r="A25" s="404"/>
      <c r="B25" s="411"/>
      <c r="C25" s="403"/>
    </row>
    <row r="26" spans="1:3" ht="285" customHeight="1">
      <c r="A26" s="405"/>
      <c r="B26" s="411"/>
      <c r="C26" s="403"/>
    </row>
    <row r="27" spans="1:3">
      <c r="A27" s="404"/>
      <c r="B27" s="411"/>
      <c r="C27" s="403"/>
    </row>
    <row r="28" spans="1:3" ht="285" customHeight="1">
      <c r="A28" s="405"/>
      <c r="B28" s="411"/>
      <c r="C28" s="403"/>
    </row>
    <row r="29" spans="1:3" ht="19.5">
      <c r="A29" s="406" t="s">
        <v>189</v>
      </c>
      <c r="B29" s="408" t="s">
        <v>469</v>
      </c>
    </row>
    <row r="30" spans="1:3" ht="19.5">
      <c r="A30" s="406" t="s">
        <v>467</v>
      </c>
      <c r="B30" s="408" t="s">
        <v>237</v>
      </c>
    </row>
    <row r="31" spans="1:3">
      <c r="A31" s="399" t="s">
        <v>75</v>
      </c>
    </row>
    <row r="32" spans="1:3" ht="9.9499999999999993" customHeight="1">
      <c r="A32" s="399"/>
    </row>
    <row r="33" spans="1:3" ht="25.5">
      <c r="A33" s="400" t="s">
        <v>486</v>
      </c>
    </row>
    <row r="34" spans="1:3" ht="9.9499999999999993" customHeight="1"/>
    <row r="35" spans="1:3" ht="19.5">
      <c r="A35" s="401" t="s">
        <v>381</v>
      </c>
      <c r="B35" s="410"/>
      <c r="C35" s="408"/>
    </row>
    <row r="36" spans="1:3" ht="19.5">
      <c r="A36" s="402" t="s">
        <v>463</v>
      </c>
      <c r="B36" s="410"/>
      <c r="C36" s="408"/>
    </row>
    <row r="37" spans="1:3" ht="9.9499999999999993" customHeight="1">
      <c r="A37" s="408"/>
      <c r="B37" s="408"/>
      <c r="C37" s="408"/>
    </row>
    <row r="38" spans="1:3" ht="20.100000000000001" customHeight="1">
      <c r="A38" s="408"/>
      <c r="B38" s="408"/>
      <c r="C38" s="408"/>
    </row>
    <row r="39" spans="1:3" s="398" customFormat="1" ht="20.100000000000001" customHeight="1">
      <c r="A39" s="403" t="s">
        <v>321</v>
      </c>
      <c r="B39" s="403" t="s">
        <v>238</v>
      </c>
      <c r="C39" s="403" t="s">
        <v>464</v>
      </c>
    </row>
    <row r="40" spans="1:3">
      <c r="A40" s="404"/>
      <c r="B40" s="411"/>
      <c r="C40" s="403"/>
    </row>
    <row r="41" spans="1:3" ht="279.95" customHeight="1">
      <c r="A41" s="405"/>
      <c r="B41" s="411"/>
      <c r="C41" s="403"/>
    </row>
    <row r="42" spans="1:3">
      <c r="A42" s="404"/>
      <c r="B42" s="411"/>
      <c r="C42" s="403"/>
    </row>
    <row r="43" spans="1:3" ht="279.95" customHeight="1">
      <c r="A43" s="405"/>
      <c r="B43" s="411"/>
      <c r="C43" s="403"/>
    </row>
    <row r="44" spans="1:3" ht="19.5">
      <c r="A44" s="408"/>
      <c r="B44" s="408"/>
      <c r="C44" s="408"/>
    </row>
    <row r="45" spans="1:3" ht="19.5">
      <c r="A45" s="406" t="s">
        <v>189</v>
      </c>
      <c r="B45" s="408" t="s">
        <v>469</v>
      </c>
      <c r="C45" s="408"/>
    </row>
    <row r="46" spans="1:3" ht="19.5">
      <c r="A46" s="406" t="s">
        <v>467</v>
      </c>
      <c r="B46" s="408" t="s">
        <v>237</v>
      </c>
      <c r="C46" s="408"/>
    </row>
  </sheetData>
  <mergeCells count="13">
    <mergeCell ref="B23:C23"/>
    <mergeCell ref="B10:B11"/>
    <mergeCell ref="C10:C11"/>
    <mergeCell ref="B12:B13"/>
    <mergeCell ref="C12:C13"/>
    <mergeCell ref="B25:B26"/>
    <mergeCell ref="C25:C26"/>
    <mergeCell ref="B27:B28"/>
    <mergeCell ref="C27:C28"/>
    <mergeCell ref="B40:B41"/>
    <mergeCell ref="C40:C41"/>
    <mergeCell ref="B42:B43"/>
    <mergeCell ref="C42:C43"/>
  </mergeCells>
  <phoneticPr fontId="3" type="Hiragana"/>
  <pageMargins left="0.50314960629921257" right="0.30629921259842519" top="0.39370078740157477" bottom="0.19685039370078738"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リスト</vt:lpstr>
      <vt:lpstr>確認資料提出ﾁｪｯｸﾘｽﾄ (R8.2.1~)</vt:lpstr>
      <vt:lpstr xml:space="preserve">自己評価様式 (R8.2.1~) </vt:lpstr>
      <vt:lpstr>自己評価様式 (R8.2.1~)  _(作成例)</vt:lpstr>
      <vt:lpstr>自己評価様式 (R8.2.1~)  (作成例)</vt:lpstr>
      <vt:lpstr>別記様式１（改正なし）</vt:lpstr>
      <vt:lpstr>別記様式２（改正なし）</vt:lpstr>
      <vt:lpstr>別記様式２ (作成例＿)</vt:lpstr>
      <vt:lpstr>施工計画様式－１～３（改正なし）</vt:lpstr>
      <vt:lpstr>施工計画様式－１～３ (作成例)</vt:lpstr>
      <vt:lpstr>技術提案様式（改正なし）</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加賀谷　直樹</dc:creator>
  <cp:lastModifiedBy>工藤　弘太</cp:lastModifiedBy>
  <cp:lastPrinted>2026-01-20T05:23:58Z</cp:lastPrinted>
  <dcterms:created xsi:type="dcterms:W3CDTF">2022-09-12T04:00:07Z</dcterms:created>
  <dcterms:modified xsi:type="dcterms:W3CDTF">2026-03-03T07:52:43Z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2026-03-03T07:52:43Z</vt:filetime>
  </property>
</Properties>
</file>