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omments7.xml" ContentType="application/vnd.openxmlformats-officedocument.spreadsheetml.comments+xml"/>
  <Override PartName="/xl/drawings/drawing3.xml" ContentType="application/vnd.openxmlformats-officedocument.drawing+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10.18.11.7\home\06senkyo2\○R08.02衆院選\A16--_会議一般\立候補予定者等説明会\002配付資料\会議配付資料\提出用\△資料６、７、A　立候補届出関係書類（佐藤（諒）、成田、高柳事前）\○R7衆院選届出関係様式（8.2.8）\"/>
    </mc:Choice>
  </mc:AlternateContent>
  <xr:revisionPtr revIDLastSave="0" documentId="13_ncr:1_{EF30C3F7-CA98-4105-B315-47EC4A1BB3AF}" xr6:coauthVersionLast="47" xr6:coauthVersionMax="47" xr10:uidLastSave="{00000000-0000-0000-0000-000000000000}"/>
  <bookViews>
    <workbookView xWindow="-28920" yWindow="-120" windowWidth="29040" windowHeight="15720" tabRatio="815" activeTab="2" xr2:uid="{00000000-000D-0000-FFFF-FFFF00000000}"/>
  </bookViews>
  <sheets>
    <sheet name="設定シート" sheetId="113" r:id="rId1"/>
    <sheet name="Sheet1" sheetId="131" state="hidden" r:id="rId2"/>
    <sheet name="入力シート" sheetId="2" r:id="rId3"/>
    <sheet name="目次" sheetId="4" r:id="rId4"/>
    <sheet name="様式1" sheetId="109" r:id="rId5"/>
    <sheet name="様式2" sheetId="60" r:id="rId6"/>
    <sheet name="様式3" sheetId="110" r:id="rId7"/>
    <sheet name="様式4" sheetId="111" r:id="rId8"/>
    <sheet name="様式5" sheetId="3" r:id="rId9"/>
    <sheet name="様式6" sheetId="121" r:id="rId10"/>
    <sheet name="様式7" sheetId="122" r:id="rId11"/>
    <sheet name="様式8" sheetId="14" r:id="rId12"/>
    <sheet name="様式9" sheetId="15" r:id="rId13"/>
    <sheet name="様式10" sheetId="44" r:id="rId14"/>
    <sheet name="様式11" sheetId="21" r:id="rId15"/>
    <sheet name="様式12" sheetId="20" r:id="rId16"/>
    <sheet name="様式13" sheetId="124" r:id="rId17"/>
    <sheet name="様式14" sheetId="18" r:id="rId18"/>
    <sheet name="様式15" sheetId="125" r:id="rId19"/>
    <sheet name="様式16" sheetId="126" r:id="rId20"/>
    <sheet name="様式17" sheetId="127" r:id="rId21"/>
    <sheet name="様式18" sheetId="128" r:id="rId22"/>
    <sheet name="様式19" sheetId="129" r:id="rId23"/>
    <sheet name="様式20" sheetId="130" r:id="rId24"/>
    <sheet name="推薦1" sheetId="114" r:id="rId25"/>
    <sheet name="推薦2" sheetId="115" r:id="rId26"/>
    <sheet name="推薦3" sheetId="116" r:id="rId27"/>
    <sheet name="推薦4" sheetId="117" r:id="rId28"/>
    <sheet name="推薦5" sheetId="118" r:id="rId29"/>
    <sheet name="推薦6" sheetId="119" r:id="rId30"/>
  </sheets>
  <externalReferences>
    <externalReference r:id="rId31"/>
  </externalReferences>
  <definedNames>
    <definedName name="_xlnm._FilterDatabase" localSheetId="0" hidden="1">設定シート!$A$1:$Y$1</definedName>
    <definedName name="_xlnm.Print_Area" localSheetId="1">Sheet1!$C$1:$G$29</definedName>
    <definedName name="_xlnm.Print_Area" localSheetId="24">推薦1!$A$1:$J$28</definedName>
    <definedName name="_xlnm.Print_Area" localSheetId="25">推薦2!$A$1:$J$40</definedName>
    <definedName name="_xlnm.Print_Area" localSheetId="26">推薦3!$A$1:$J$33</definedName>
    <definedName name="_xlnm.Print_Area" localSheetId="27">推薦4!$A$1:$J$32</definedName>
    <definedName name="_xlnm.Print_Area" localSheetId="28">推薦5!$A$1:$J$27</definedName>
    <definedName name="_xlnm.Print_Area" localSheetId="29">推薦6!$A$1:$J$30</definedName>
    <definedName name="_xlnm.Print_Area" localSheetId="0">設定シート!$B$1:$P$31,設定シート!$R$1:$V$31</definedName>
    <definedName name="_xlnm.Print_Area" localSheetId="2">入力シート!$A$1:$E$67</definedName>
    <definedName name="_xlnm.Print_Area" localSheetId="3">目次!$A$1:$C$44</definedName>
    <definedName name="_xlnm.Print_Area" localSheetId="4">様式1!$A$1:$N$57</definedName>
    <definedName name="_xlnm.Print_Area" localSheetId="13">様式10!$A$1:$I$31</definedName>
    <definedName name="_xlnm.Print_Area" localSheetId="14">様式11!$A$1:$Q$83</definedName>
    <definedName name="_xlnm.Print_Area" localSheetId="15">様式12!$A$1:$N$36</definedName>
    <definedName name="_xlnm.Print_Area" localSheetId="16">様式13!$A$1:$I$44</definedName>
    <definedName name="_xlnm.Print_Area" localSheetId="17">様式14!$A$1:$I$35</definedName>
    <definedName name="_xlnm.Print_Area" localSheetId="18">様式15!$A$1:$I$36</definedName>
    <definedName name="_xlnm.Print_Area" localSheetId="19">様式16!$A$1:$N$42</definedName>
    <definedName name="_xlnm.Print_Area" localSheetId="20">様式17!$A$1:$M$28</definedName>
    <definedName name="_xlnm.Print_Area" localSheetId="21">様式18!$A$1:$N$41</definedName>
    <definedName name="_xlnm.Print_Area" localSheetId="22">様式19!$A$1:$N$33</definedName>
    <definedName name="_xlnm.Print_Area" localSheetId="5">様式2!$A$1:$I$36</definedName>
    <definedName name="_xlnm.Print_Area" localSheetId="23">様式20!$A$1:$N$25</definedName>
    <definedName name="_xlnm.Print_Area" localSheetId="6">様式3!$A$1:$J$28</definedName>
    <definedName name="_xlnm.Print_Area" localSheetId="7">様式4!$A$1:$I$47</definedName>
    <definedName name="_xlnm.Print_Area" localSheetId="8">様式5!$A$1:$O$38</definedName>
    <definedName name="_xlnm.Print_Area" localSheetId="9">様式6!$A$1:$N$74</definedName>
    <definedName name="_xlnm.Print_Area" localSheetId="10">様式7!$A$1:$N$76</definedName>
    <definedName name="_xlnm.Print_Area" localSheetId="11">様式8!$A$1:$N$40</definedName>
    <definedName name="_xlnm.Print_Area" localSheetId="12">様式9!$A$1:$N$42</definedName>
    <definedName name="市町村名">[1]設定シート!$M$2:$M$26</definedName>
    <definedName name="秋田県第１区">様式16!$AC$4</definedName>
    <definedName name="秋田県第２区">様式16!$AD$4:$AD$18</definedName>
    <definedName name="秋田県第３区">様式16!$AE$4:$AE$12</definedName>
    <definedName name="選挙区名" localSheetId="23">#REF!</definedName>
    <definedName name="選挙区名">様式16!$AC$3:$AE$3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113" l="1"/>
  <c r="G15" i="127"/>
  <c r="C7" i="2" l="1"/>
  <c r="G28" i="109"/>
  <c r="C22" i="109"/>
  <c r="B30" i="3" l="1"/>
  <c r="C6" i="113"/>
  <c r="G8" i="3" l="1"/>
  <c r="G7" i="3"/>
  <c r="C26" i="116" l="1"/>
  <c r="A8" i="116"/>
  <c r="A3" i="15"/>
  <c r="A5" i="14"/>
  <c r="A5" i="121"/>
  <c r="A42" i="121" s="1"/>
  <c r="H53" i="109"/>
  <c r="H48" i="109"/>
  <c r="L53" i="109"/>
  <c r="L48" i="109"/>
  <c r="C27" i="116"/>
  <c r="A10" i="119"/>
  <c r="A10" i="118"/>
  <c r="A8" i="117"/>
  <c r="A15" i="115"/>
  <c r="A8" i="114"/>
  <c r="A10" i="129"/>
  <c r="A21" i="124"/>
  <c r="N39" i="122"/>
  <c r="N1" i="122"/>
  <c r="E9" i="121"/>
  <c r="C26" i="117"/>
  <c r="E10" i="111" l="1"/>
  <c r="N1" i="121" l="1"/>
  <c r="N38" i="121" s="1"/>
  <c r="N1" i="14"/>
  <c r="B32" i="128"/>
  <c r="B10" i="110"/>
  <c r="N29" i="128" a="1"/>
  <c r="N29" i="128" s="1"/>
  <c r="L17" i="127" a="1"/>
  <c r="L17" i="127" s="1"/>
  <c r="M26" i="126" a="1"/>
  <c r="M26" i="126" s="1"/>
  <c r="N49" i="109" a="1"/>
  <c r="N49" i="109" s="1"/>
  <c r="E16" i="2"/>
  <c r="C19" i="109"/>
  <c r="N2" i="109" l="1"/>
  <c r="N1" i="15"/>
  <c r="A11" i="118"/>
  <c r="A16" i="115"/>
  <c r="A4" i="109"/>
  <c r="C25" i="117"/>
  <c r="C24" i="117"/>
  <c r="E18" i="117"/>
  <c r="E30" i="115"/>
  <c r="E26" i="115"/>
  <c r="D9" i="115"/>
  <c r="E19" i="114"/>
  <c r="H13" i="128" l="1"/>
  <c r="I29" i="128"/>
  <c r="I27" i="128"/>
  <c r="B25" i="128"/>
  <c r="E18" i="128"/>
  <c r="H28" i="129"/>
  <c r="H20" i="129"/>
  <c r="H22" i="129"/>
  <c r="F12" i="128"/>
  <c r="F10" i="128"/>
  <c r="G24" i="127"/>
  <c r="G17" i="127"/>
  <c r="F10" i="126"/>
  <c r="F8" i="126"/>
  <c r="A8" i="127"/>
  <c r="G24" i="126"/>
  <c r="B30" i="126"/>
  <c r="G26" i="126"/>
  <c r="A20" i="15"/>
  <c r="G18" i="125"/>
  <c r="A18" i="125"/>
  <c r="A17" i="124"/>
  <c r="G17" i="124"/>
  <c r="G18" i="18"/>
  <c r="A18" i="18"/>
  <c r="I18" i="18" a="1"/>
  <c r="I18" i="18" s="1"/>
  <c r="I18" i="125" a="1"/>
  <c r="I18" i="125" s="1"/>
  <c r="A23" i="125"/>
  <c r="A23" i="18"/>
  <c r="I17" i="124" a="1"/>
  <c r="I17" i="124" s="1"/>
  <c r="M23" i="20" a="1"/>
  <c r="M23" i="20" s="1"/>
  <c r="A21" i="14"/>
  <c r="G19" i="20"/>
  <c r="G21" i="20"/>
  <c r="Q12" i="21" a="1"/>
  <c r="Q12" i="21" s="1"/>
  <c r="G23" i="20"/>
  <c r="D8" i="20"/>
  <c r="F17" i="44"/>
  <c r="E24" i="14"/>
  <c r="E60" i="122"/>
  <c r="E59" i="122" s="1"/>
  <c r="E22" i="122"/>
  <c r="E21" i="122" s="1"/>
  <c r="L12" i="21"/>
  <c r="E10" i="15"/>
  <c r="J13" i="15"/>
  <c r="E13" i="15" s="1"/>
  <c r="J12" i="15"/>
  <c r="J11" i="15"/>
  <c r="J10" i="15"/>
  <c r="L9" i="15"/>
  <c r="J8" i="15"/>
  <c r="J7" i="15"/>
  <c r="E14" i="14"/>
  <c r="E13" i="14"/>
  <c r="E12" i="14"/>
  <c r="E11" i="14"/>
  <c r="J10" i="14"/>
  <c r="E9" i="14"/>
  <c r="E8" i="14"/>
  <c r="A26" i="122"/>
  <c r="C64" i="122"/>
  <c r="E14" i="122"/>
  <c r="E52" i="122" s="1"/>
  <c r="E7" i="15"/>
  <c r="E11" i="15"/>
  <c r="E8" i="15"/>
  <c r="G9" i="15"/>
  <c r="E12" i="15"/>
  <c r="J12" i="122"/>
  <c r="J50" i="122" s="1"/>
  <c r="E11" i="122"/>
  <c r="E49" i="122" s="1"/>
  <c r="E13" i="122"/>
  <c r="E51" i="122" s="1"/>
  <c r="J10" i="122"/>
  <c r="J48" i="122" s="1"/>
  <c r="E9" i="122"/>
  <c r="E47" i="122" s="1"/>
  <c r="C59" i="121"/>
  <c r="E56" i="121"/>
  <c r="E55" i="121" s="1"/>
  <c r="A22" i="121"/>
  <c r="E19" i="121"/>
  <c r="E18" i="121" s="1"/>
  <c r="E12" i="121"/>
  <c r="E49" i="121" s="1"/>
  <c r="E11" i="121"/>
  <c r="J10" i="121"/>
  <c r="J47" i="121" s="1"/>
  <c r="E46" i="121"/>
  <c r="G30" i="3"/>
  <c r="E14" i="111"/>
  <c r="C16" i="109"/>
  <c r="C13" i="109"/>
  <c r="E22" i="110"/>
  <c r="A17" i="60"/>
  <c r="E30" i="60"/>
  <c r="F49" i="109"/>
  <c r="N22" i="129" a="1"/>
  <c r="N22" i="129" s="1"/>
  <c r="E23" i="119"/>
  <c r="E20" i="118"/>
  <c r="E18" i="116"/>
  <c r="E22" i="114"/>
  <c r="F17" i="126"/>
  <c r="H11" i="126"/>
  <c r="A14" i="20"/>
  <c r="A12" i="21"/>
  <c r="A8" i="44"/>
  <c r="E23" i="15"/>
  <c r="E22" i="15" s="1"/>
  <c r="A27" i="14"/>
  <c r="M60" i="122" a="1"/>
  <c r="M60" i="122" s="1"/>
  <c r="M59" i="122" s="1" a="1"/>
  <c r="M59" i="122" s="1"/>
  <c r="M22" i="122" a="1"/>
  <c r="M22" i="122" s="1"/>
  <c r="M21" i="122" s="1" a="1"/>
  <c r="M21" i="122" s="1"/>
  <c r="M56" i="121" a="1"/>
  <c r="M56" i="121" s="1"/>
  <c r="M55" i="121" s="1" a="1"/>
  <c r="M55" i="121" s="1"/>
  <c r="M19" i="121" a="1"/>
  <c r="M19" i="121" s="1"/>
  <c r="M18" i="121" s="1" a="1"/>
  <c r="M18" i="121" s="1"/>
  <c r="E48" i="121" l="1"/>
  <c r="B16" i="121"/>
  <c r="B53" i="121" s="1"/>
  <c r="C57" i="109"/>
  <c r="F37" i="111" l="1"/>
  <c r="E33" i="60"/>
  <c r="I49" i="109"/>
  <c r="H27" i="3"/>
  <c r="E25" i="110"/>
  <c r="H51" i="109"/>
  <c r="I23" i="119" l="1" a="1"/>
  <c r="I23" i="119" s="1"/>
  <c r="I20" i="118" a="1"/>
  <c r="I20" i="118" s="1"/>
  <c r="I18" i="117" a="1"/>
  <c r="I18" i="117" s="1"/>
  <c r="E15" i="117"/>
  <c r="I18" i="116" a="1"/>
  <c r="I18" i="116" s="1"/>
  <c r="E15" i="116"/>
  <c r="I32" i="115" a="1"/>
  <c r="I32" i="115" s="1"/>
  <c r="I28" i="115" a="1"/>
  <c r="I28" i="115" s="1"/>
  <c r="I22" i="114" a="1"/>
  <c r="I22" i="114" s="1"/>
  <c r="E64" i="2"/>
  <c r="E32" i="115" s="1"/>
  <c r="M24" i="14" a="1"/>
  <c r="M24" i="14" s="1"/>
  <c r="E23" i="14"/>
  <c r="M23" i="15" a="1"/>
  <c r="M23" i="15" s="1"/>
  <c r="M22" i="15" s="1" a="1"/>
  <c r="M22" i="15" s="1"/>
  <c r="A42" i="109"/>
  <c r="D40" i="109"/>
  <c r="D39" i="109"/>
  <c r="N52" i="109" a="1"/>
  <c r="N52" i="109" s="1"/>
  <c r="N47" i="109" a="1"/>
  <c r="N47" i="109" s="1"/>
  <c r="H46" i="109"/>
  <c r="E59" i="2"/>
  <c r="H47" i="109" s="1"/>
  <c r="F46" i="109"/>
  <c r="F52" i="109"/>
  <c r="F51" i="109"/>
  <c r="F47" i="109"/>
  <c r="C40" i="109"/>
  <c r="C39" i="109"/>
  <c r="E28" i="115" l="1"/>
  <c r="G22" i="122"/>
  <c r="G21" i="122" s="1"/>
  <c r="G19" i="121"/>
  <c r="G18" i="121" s="1"/>
  <c r="G60" i="122"/>
  <c r="G59" i="122" s="1"/>
  <c r="G56" i="121"/>
  <c r="G55" i="121" s="1"/>
  <c r="G23" i="15"/>
  <c r="G22" i="15" s="1"/>
  <c r="G24" i="14"/>
  <c r="G23" i="14" s="1"/>
  <c r="H52" i="109"/>
  <c r="D11" i="115"/>
  <c r="D20" i="117"/>
  <c r="D25" i="118"/>
  <c r="E26" i="114"/>
  <c r="D21" i="116"/>
  <c r="D28" i="119"/>
  <c r="M23" i="14" a="1"/>
  <c r="M23" i="14" s="1"/>
  <c r="B26" i="20"/>
  <c r="I17" i="44" a="1"/>
  <c r="I17" i="44" s="1"/>
  <c r="A22" i="44"/>
  <c r="N44" i="21" a="1"/>
  <c r="N44" i="21" s="1"/>
  <c r="A15" i="21"/>
  <c r="A26" i="15"/>
  <c r="O27" i="3" a="1"/>
  <c r="O27" i="3" s="1"/>
  <c r="G25" i="3"/>
  <c r="I37" i="111" a="1"/>
  <c r="I37" i="111" s="1"/>
  <c r="F32" i="111"/>
  <c r="I25" i="110" a="1"/>
  <c r="I25" i="110" s="1"/>
  <c r="I33" i="60" a="1"/>
  <c r="I33" i="60" s="1"/>
  <c r="A56" i="109"/>
  <c r="C25" i="109"/>
  <c r="J22" i="109"/>
  <c r="L10" i="109"/>
  <c r="G10" i="109"/>
  <c r="C10" i="109"/>
  <c r="G7" i="109"/>
  <c r="C7" i="109"/>
  <c r="C22" i="2"/>
  <c r="D12" i="2"/>
  <c r="C8" i="2"/>
  <c r="C6" i="2"/>
  <c r="J5" i="2"/>
  <c r="H5" i="2"/>
  <c r="C5" i="2"/>
  <c r="J4" i="2"/>
  <c r="H4" i="2"/>
  <c r="J3" i="2"/>
  <c r="H3" i="2"/>
  <c r="E2" i="2" s="1"/>
  <c r="K26" i="113"/>
  <c r="K25" i="113"/>
  <c r="K24" i="113"/>
  <c r="K23" i="113"/>
  <c r="K22" i="113"/>
  <c r="K21" i="113"/>
  <c r="K20" i="113"/>
  <c r="K19" i="113"/>
  <c r="K18" i="113"/>
  <c r="K17" i="113"/>
  <c r="K16" i="113"/>
  <c r="K15" i="113"/>
  <c r="K14" i="113"/>
  <c r="K13" i="113"/>
  <c r="K12" i="113"/>
  <c r="K11" i="113"/>
  <c r="K10" i="113"/>
  <c r="K9" i="113"/>
  <c r="K8" i="113"/>
  <c r="K7" i="113"/>
  <c r="K6" i="113"/>
  <c r="K5" i="113"/>
  <c r="C4" i="2"/>
  <c r="K4" i="113"/>
  <c r="K3" i="113"/>
  <c r="K2" i="113"/>
  <c r="B14" i="44" l="1"/>
  <c r="B9" i="21"/>
  <c r="B16" i="110"/>
  <c r="B15" i="114"/>
  <c r="B24" i="60"/>
  <c r="L30" i="3"/>
  <c r="K32" i="128"/>
  <c r="E8" i="2"/>
  <c r="E19" i="2" s="1"/>
  <c r="B18" i="14"/>
  <c r="B13" i="124"/>
  <c r="E3" i="2"/>
  <c r="A16" i="3"/>
  <c r="A16" i="60"/>
  <c r="C23" i="2"/>
  <c r="C5" i="113"/>
  <c r="C1" i="2" s="1"/>
  <c r="B22" i="3"/>
  <c r="B44" i="109"/>
  <c r="F57" i="109"/>
  <c r="C14" i="126" l="1"/>
  <c r="C16" i="128"/>
  <c r="C24" i="2"/>
  <c r="C30" i="109"/>
  <c r="E8" i="122"/>
  <c r="E46" i="122" s="1"/>
  <c r="E8" i="121"/>
  <c r="E45" i="121" s="1"/>
  <c r="L20" i="10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HP Customer</author>
  </authors>
  <commentList>
    <comment ref="C1" authorId="0" shapeId="0" xr:uid="{00000000-0006-0000-0200-000001000000}">
      <text>
        <r>
          <rPr>
            <b/>
            <sz val="9"/>
            <rFont val="ＭＳ Ｐゴシック"/>
            <family val="3"/>
            <charset val="128"/>
          </rPr>
          <t>このセルは、修正しないでください。</t>
        </r>
      </text>
    </comment>
    <comment ref="C2" authorId="0" shapeId="0" xr:uid="{00000000-0006-0000-0200-000002000000}">
      <text>
        <r>
          <rPr>
            <b/>
            <sz val="12"/>
            <rFont val="ＭＳ Ｐゴシック"/>
            <family val="3"/>
            <charset val="128"/>
          </rPr>
          <t>選挙区を選択してください。</t>
        </r>
      </text>
    </comment>
    <comment ref="E2" authorId="0" shapeId="0" xr:uid="{00000000-0006-0000-0200-000003000000}">
      <text>
        <r>
          <rPr>
            <b/>
            <sz val="9"/>
            <rFont val="ＭＳ Ｐゴシック"/>
            <family val="3"/>
            <charset val="128"/>
          </rPr>
          <t xml:space="preserve">・このセルは修正しないでください。
</t>
        </r>
      </text>
    </comment>
    <comment ref="E3" authorId="0" shapeId="0" xr:uid="{00000000-0006-0000-0200-000004000000}">
      <text>
        <r>
          <rPr>
            <b/>
            <sz val="9"/>
            <rFont val="ＭＳ Ｐゴシック"/>
            <family val="3"/>
            <charset val="128"/>
          </rPr>
          <t>・このセルは修正しないでください。</t>
        </r>
      </text>
    </comment>
    <comment ref="C4" authorId="0" shapeId="0" xr:uid="{00000000-0006-0000-0200-000005000000}">
      <text>
        <r>
          <rPr>
            <b/>
            <sz val="9"/>
            <rFont val="ＭＳ Ｐゴシック"/>
            <family val="3"/>
            <charset val="128"/>
          </rPr>
          <t>このシートは修正しないでください。</t>
        </r>
      </text>
    </comment>
    <comment ref="E4" authorId="0" shapeId="0" xr:uid="{00000000-0006-0000-0200-000006000000}">
      <text>
        <r>
          <rPr>
            <b/>
            <sz val="9"/>
            <rFont val="ＭＳ Ｐゴシック"/>
            <family val="3"/>
            <charset val="128"/>
          </rPr>
          <t>このセルは修正しないでください。</t>
        </r>
      </text>
    </comment>
    <comment ref="C5" authorId="0" shapeId="0" xr:uid="{00000000-0006-0000-0200-000007000000}">
      <text>
        <r>
          <rPr>
            <b/>
            <sz val="9"/>
            <rFont val="ＭＳ Ｐゴシック"/>
            <family val="3"/>
            <charset val="128"/>
          </rPr>
          <t>このセルは修正しないでください。</t>
        </r>
      </text>
    </comment>
    <comment ref="E5" authorId="0" shapeId="0" xr:uid="{00000000-0006-0000-0200-000008000000}">
      <text>
        <r>
          <rPr>
            <b/>
            <sz val="9"/>
            <rFont val="ＭＳ Ｐゴシック"/>
            <family val="3"/>
            <charset val="128"/>
          </rPr>
          <t>このセルは修正しないでください。</t>
        </r>
      </text>
    </comment>
    <comment ref="C6" authorId="0" shapeId="0" xr:uid="{00000000-0006-0000-0200-000009000000}">
      <text>
        <r>
          <rPr>
            <b/>
            <sz val="9"/>
            <rFont val="ＭＳ Ｐゴシック"/>
            <family val="3"/>
            <charset val="128"/>
          </rPr>
          <t>このセルは修正しないでください。</t>
        </r>
      </text>
    </comment>
    <comment ref="C7" authorId="0" shapeId="0" xr:uid="{00000000-0006-0000-0200-00000A000000}">
      <text>
        <r>
          <rPr>
            <b/>
            <sz val="9"/>
            <rFont val="ＭＳ Ｐゴシック"/>
            <family val="3"/>
            <charset val="128"/>
          </rPr>
          <t>このセルは修正しないでください。</t>
        </r>
      </text>
    </comment>
    <comment ref="C8" authorId="0" shapeId="0" xr:uid="{00000000-0006-0000-0200-00000B000000}">
      <text>
        <r>
          <rPr>
            <b/>
            <sz val="9"/>
            <rFont val="ＭＳ Ｐゴシック"/>
            <family val="3"/>
            <charset val="128"/>
          </rPr>
          <t>このセルは修正しないでください。</t>
        </r>
      </text>
    </comment>
    <comment ref="E8" authorId="0" shapeId="0" xr:uid="{00000000-0006-0000-0200-00000C000000}">
      <text>
        <r>
          <rPr>
            <b/>
            <sz val="9"/>
            <rFont val="ＭＳ Ｐゴシック"/>
            <family val="3"/>
            <charset val="128"/>
          </rPr>
          <t>このセルは修正しないでください。</t>
        </r>
      </text>
    </comment>
    <comment ref="C18" authorId="1" shapeId="0" xr:uid="{00000000-0006-0000-0200-00000D000000}">
      <text>
        <r>
          <rPr>
            <b/>
            <sz val="9"/>
            <rFont val="ＭＳ Ｐゴシック"/>
            <family val="3"/>
            <charset val="128"/>
          </rPr>
          <t>男か女を選択</t>
        </r>
      </text>
    </comment>
    <comment ref="C31" authorId="1" shapeId="0" xr:uid="{00000000-0006-0000-0200-000013000000}">
      <text>
        <r>
          <rPr>
            <b/>
            <sz val="9"/>
            <rFont val="ＭＳ Ｐゴシック"/>
            <family val="3"/>
            <charset val="128"/>
          </rPr>
          <t>市町村名を選択。</t>
        </r>
      </text>
    </comment>
    <comment ref="C57" authorId="1" shapeId="0" xr:uid="{00000000-0006-0000-0200-000018000000}">
      <text>
        <r>
          <rPr>
            <b/>
            <sz val="9"/>
            <rFont val="ＭＳ Ｐゴシック"/>
            <family val="3"/>
            <charset val="128"/>
          </rPr>
          <t>市町村名を選択。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成田  斗希也</author>
    <author>201user</author>
  </authors>
  <commentList>
    <comment ref="C24" authorId="0" shapeId="0" xr:uid="{3B4DCD01-8F39-4779-BDCA-E20B1CCB205C}">
      <text>
        <r>
          <rPr>
            <b/>
            <sz val="9"/>
            <color indexed="81"/>
            <rFont val="MS P ゴシック"/>
            <family val="3"/>
            <charset val="128"/>
          </rPr>
          <t>その他略称を「（略称）何々」と記載してください。</t>
        </r>
      </text>
    </comment>
    <comment ref="C57" authorId="1" shapeId="0" xr:uid="{00000000-0006-0000-0400-000001000000}">
      <text>
        <r>
          <rPr>
            <b/>
            <sz val="9"/>
            <rFont val="ＭＳ Ｐゴシック"/>
            <family val="3"/>
            <charset val="128"/>
          </rPr>
          <t>自動表示されます。</t>
        </r>
        <r>
          <rPr>
            <sz val="9"/>
            <rFont val="ＭＳ Ｐ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6" authorId="0" shapeId="0" xr:uid="{00000000-0006-0000-0700-000001000000}">
      <text>
        <r>
          <rPr>
            <b/>
            <sz val="9"/>
            <rFont val="ＭＳ Ｐゴシック"/>
            <family val="3"/>
            <charset val="128"/>
          </rPr>
          <t>　所属党派証明書が所属政党等から交付された場合は、この様式による必要はありません。</t>
        </r>
      </text>
    </comment>
    <comment ref="B28" authorId="0" shapeId="0" xr:uid="{00000000-0006-0000-0700-000002000000}">
      <text>
        <r>
          <rPr>
            <b/>
            <sz val="12"/>
            <rFont val="ＭＳ Ｐゴシック"/>
            <family val="3"/>
            <charset val="128"/>
          </rPr>
          <t xml:space="preserve">証明年月日を入力してください。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FJ-USER</author>
  </authors>
  <commentList>
    <comment ref="M16" authorId="0" shapeId="0" xr:uid="{00000000-0006-0000-0800-000001000000}">
      <text>
        <r>
          <rPr>
            <b/>
            <sz val="9"/>
            <rFont val="ＭＳ Ｐゴシック"/>
            <family val="3"/>
            <charset val="128"/>
          </rPr>
          <t>自動表示されます。</t>
        </r>
        <r>
          <rPr>
            <sz val="9"/>
            <rFont val="ＭＳ Ｐ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user</author>
    <author>HP Customer</author>
  </authors>
  <commentList>
    <comment ref="A19" authorId="0" shapeId="0" xr:uid="{00000000-0006-0000-1200-000003000000}">
      <text>
        <r>
          <rPr>
            <b/>
            <sz val="9"/>
            <rFont val="ＭＳ Ｐゴシック"/>
            <family val="3"/>
            <charset val="128"/>
          </rPr>
          <t xml:space="preserve">使用する者の氏名を御記入ください。
</t>
        </r>
      </text>
    </comment>
    <comment ref="C19" authorId="0" shapeId="0" xr:uid="{00000000-0006-0000-1200-000004000000}">
      <text>
        <r>
          <rPr>
            <b/>
            <sz val="9"/>
            <rFont val="ＭＳ Ｐゴシック"/>
            <family val="3"/>
            <charset val="128"/>
          </rPr>
          <t>使用する者の自宅住所を御記入ください。</t>
        </r>
      </text>
    </comment>
    <comment ref="G19" authorId="0" shapeId="0" xr:uid="{00000000-0006-0000-1200-000005000000}">
      <text>
        <r>
          <rPr>
            <b/>
            <sz val="9"/>
            <rFont val="ＭＳ Ｐゴシック"/>
            <family val="3"/>
            <charset val="128"/>
          </rPr>
          <t>使用する者の年齢を御記入ください。なお、公職選挙法第１３７条の２において未成年者の選挙運動は禁止されているため、未成年者を本用紙に記載することはできません。</t>
        </r>
      </text>
    </comment>
    <comment ref="H19" authorId="1" shapeId="0" xr:uid="{00000000-0006-0000-1200-000006000000}">
      <text>
        <r>
          <rPr>
            <b/>
            <sz val="9"/>
            <rFont val="ＭＳ Ｐゴシック"/>
            <family val="3"/>
            <charset val="128"/>
          </rPr>
          <t>男、女から選択</t>
        </r>
      </text>
    </comment>
    <comment ref="I19" authorId="1" shapeId="0" xr:uid="{00000000-0006-0000-1200-000007000000}">
      <text>
        <r>
          <rPr>
            <sz val="9"/>
            <rFont val="ＭＳ Ｐゴシック"/>
            <family val="3"/>
            <charset val="128"/>
          </rPr>
          <t xml:space="preserve">車上運動員、事務員、手話通訳者、要約筆記者から選択
</t>
        </r>
      </text>
    </comment>
    <comment ref="L19" authorId="0" shapeId="0" xr:uid="{00000000-0006-0000-1200-000008000000}">
      <text>
        <r>
          <rPr>
            <b/>
            <sz val="9"/>
            <rFont val="ＭＳ Ｐゴシック"/>
            <family val="3"/>
            <charset val="128"/>
          </rPr>
          <t>使用する者の期間を御記入ください。</t>
        </r>
      </text>
    </comment>
    <comment ref="H21" authorId="1" shapeId="0" xr:uid="{00000000-0006-0000-1200-000009000000}">
      <text>
        <r>
          <rPr>
            <b/>
            <sz val="9"/>
            <rFont val="ＭＳ Ｐゴシック"/>
            <family val="3"/>
            <charset val="128"/>
          </rPr>
          <t>男、女から選択</t>
        </r>
      </text>
    </comment>
    <comment ref="I21" authorId="1" shapeId="0" xr:uid="{00000000-0006-0000-1200-00000A000000}">
      <text>
        <r>
          <rPr>
            <sz val="9"/>
            <rFont val="ＭＳ Ｐゴシック"/>
            <family val="3"/>
            <charset val="128"/>
          </rPr>
          <t xml:space="preserve">車上運動員、事務員、手話通訳者、要約筆記者から選択
</t>
        </r>
      </text>
    </comment>
    <comment ref="L21" authorId="0" shapeId="0" xr:uid="{00000000-0006-0000-1200-00000B000000}">
      <text>
        <r>
          <rPr>
            <b/>
            <sz val="9"/>
            <rFont val="ＭＳ Ｐゴシック"/>
            <family val="3"/>
            <charset val="128"/>
          </rPr>
          <t>使用する者の期間を御記入ください。</t>
        </r>
      </text>
    </comment>
    <comment ref="H23" authorId="1" shapeId="0" xr:uid="{00000000-0006-0000-1200-00000C000000}">
      <text>
        <r>
          <rPr>
            <b/>
            <sz val="9"/>
            <rFont val="ＭＳ Ｐゴシック"/>
            <family val="3"/>
            <charset val="128"/>
          </rPr>
          <t>男、女から選択</t>
        </r>
      </text>
    </comment>
    <comment ref="I23" authorId="1" shapeId="0" xr:uid="{00000000-0006-0000-1200-00000D000000}">
      <text>
        <r>
          <rPr>
            <sz val="9"/>
            <rFont val="ＭＳ Ｐゴシック"/>
            <family val="3"/>
            <charset val="128"/>
          </rPr>
          <t xml:space="preserve">車上運動員、事務員、手話通訳者、要約筆記者から選択
</t>
        </r>
      </text>
    </comment>
    <comment ref="L23" authorId="0" shapeId="0" xr:uid="{00000000-0006-0000-1200-00000E000000}">
      <text>
        <r>
          <rPr>
            <b/>
            <sz val="9"/>
            <rFont val="ＭＳ Ｐゴシック"/>
            <family val="3"/>
            <charset val="128"/>
          </rPr>
          <t>使用する者の期間を御記入ください。</t>
        </r>
      </text>
    </comment>
    <comment ref="H25" authorId="1" shapeId="0" xr:uid="{00000000-0006-0000-1200-00000F000000}">
      <text>
        <r>
          <rPr>
            <b/>
            <sz val="9"/>
            <rFont val="ＭＳ Ｐゴシック"/>
            <family val="3"/>
            <charset val="128"/>
          </rPr>
          <t>男、女から選択</t>
        </r>
      </text>
    </comment>
    <comment ref="I25" authorId="1" shapeId="0" xr:uid="{00000000-0006-0000-1200-000010000000}">
      <text>
        <r>
          <rPr>
            <sz val="9"/>
            <rFont val="ＭＳ Ｐゴシック"/>
            <family val="3"/>
            <charset val="128"/>
          </rPr>
          <t xml:space="preserve">車上運動員、事務員、手話通訳者、要約筆記者から選択
</t>
        </r>
      </text>
    </comment>
    <comment ref="L25" authorId="0" shapeId="0" xr:uid="{00000000-0006-0000-1200-000011000000}">
      <text>
        <r>
          <rPr>
            <b/>
            <sz val="9"/>
            <rFont val="ＭＳ Ｐゴシック"/>
            <family val="3"/>
            <charset val="128"/>
          </rPr>
          <t>使用する者の期間を御記入ください。</t>
        </r>
      </text>
    </comment>
    <comment ref="H27" authorId="1" shapeId="0" xr:uid="{00000000-0006-0000-1200-000012000000}">
      <text>
        <r>
          <rPr>
            <b/>
            <sz val="9"/>
            <rFont val="ＭＳ Ｐゴシック"/>
            <family val="3"/>
            <charset val="128"/>
          </rPr>
          <t>男、女から選択</t>
        </r>
      </text>
    </comment>
    <comment ref="I27" authorId="1" shapeId="0" xr:uid="{00000000-0006-0000-1200-000013000000}">
      <text>
        <r>
          <rPr>
            <sz val="9"/>
            <rFont val="ＭＳ Ｐゴシック"/>
            <family val="3"/>
            <charset val="128"/>
          </rPr>
          <t xml:space="preserve">車上運動員、事務員、手話通訳者、要約筆記者から選択
</t>
        </r>
      </text>
    </comment>
    <comment ref="L27" authorId="0" shapeId="0" xr:uid="{00000000-0006-0000-1200-000014000000}">
      <text>
        <r>
          <rPr>
            <b/>
            <sz val="9"/>
            <rFont val="ＭＳ Ｐゴシック"/>
            <family val="3"/>
            <charset val="128"/>
          </rPr>
          <t>使用する者の期間を御記入ください。</t>
        </r>
      </text>
    </comment>
    <comment ref="H29" authorId="1" shapeId="0" xr:uid="{00000000-0006-0000-1200-000015000000}">
      <text>
        <r>
          <rPr>
            <b/>
            <sz val="9"/>
            <rFont val="ＭＳ Ｐゴシック"/>
            <family val="3"/>
            <charset val="128"/>
          </rPr>
          <t>男、女から選択</t>
        </r>
      </text>
    </comment>
    <comment ref="I29" authorId="1" shapeId="0" xr:uid="{00000000-0006-0000-1200-000016000000}">
      <text>
        <r>
          <rPr>
            <sz val="9"/>
            <rFont val="ＭＳ Ｐゴシック"/>
            <family val="3"/>
            <charset val="128"/>
          </rPr>
          <t xml:space="preserve">車上運動員、事務員、手話通訳者、要約筆記者から選択
</t>
        </r>
      </text>
    </comment>
    <comment ref="L29" authorId="0" shapeId="0" xr:uid="{00000000-0006-0000-1200-000017000000}">
      <text>
        <r>
          <rPr>
            <b/>
            <sz val="9"/>
            <rFont val="ＭＳ Ｐゴシック"/>
            <family val="3"/>
            <charset val="128"/>
          </rPr>
          <t>使用する者の期間を御記入ください。</t>
        </r>
      </text>
    </comment>
    <comment ref="H31" authorId="1" shapeId="0" xr:uid="{00000000-0006-0000-1200-000018000000}">
      <text>
        <r>
          <rPr>
            <b/>
            <sz val="9"/>
            <rFont val="ＭＳ Ｐゴシック"/>
            <family val="3"/>
            <charset val="128"/>
          </rPr>
          <t>男、女から選択</t>
        </r>
      </text>
    </comment>
    <comment ref="I31" authorId="1" shapeId="0" xr:uid="{00000000-0006-0000-1200-000019000000}">
      <text>
        <r>
          <rPr>
            <sz val="9"/>
            <rFont val="ＭＳ Ｐゴシック"/>
            <family val="3"/>
            <charset val="128"/>
          </rPr>
          <t xml:space="preserve">車上運動員、事務員、手話通訳者、要約筆記者から選択
</t>
        </r>
      </text>
    </comment>
    <comment ref="L31" authorId="0" shapeId="0" xr:uid="{00000000-0006-0000-1200-00001A000000}">
      <text>
        <r>
          <rPr>
            <b/>
            <sz val="9"/>
            <rFont val="ＭＳ Ｐゴシック"/>
            <family val="3"/>
            <charset val="128"/>
          </rPr>
          <t>使用する者の期間を御記入ください。</t>
        </r>
      </text>
    </comment>
    <comment ref="H33" authorId="1" shapeId="0" xr:uid="{00000000-0006-0000-1200-00001B000000}">
      <text>
        <r>
          <rPr>
            <b/>
            <sz val="9"/>
            <rFont val="ＭＳ Ｐゴシック"/>
            <family val="3"/>
            <charset val="128"/>
          </rPr>
          <t>男、女から選択</t>
        </r>
      </text>
    </comment>
    <comment ref="I33" authorId="1" shapeId="0" xr:uid="{00000000-0006-0000-1200-00001C000000}">
      <text>
        <r>
          <rPr>
            <sz val="9"/>
            <rFont val="ＭＳ Ｐゴシック"/>
            <family val="3"/>
            <charset val="128"/>
          </rPr>
          <t xml:space="preserve">車上運動員、事務員、手話通訳者、要約筆記者から選択
</t>
        </r>
      </text>
    </comment>
    <comment ref="L33" authorId="0" shapeId="0" xr:uid="{00000000-0006-0000-1200-00001D000000}">
      <text>
        <r>
          <rPr>
            <b/>
            <sz val="9"/>
            <rFont val="ＭＳ Ｐゴシック"/>
            <family val="3"/>
            <charset val="128"/>
          </rPr>
          <t>使用する者の期間を御記入ください。</t>
        </r>
      </text>
    </comment>
    <comment ref="H35" authorId="1" shapeId="0" xr:uid="{00000000-0006-0000-1200-00001E000000}">
      <text>
        <r>
          <rPr>
            <b/>
            <sz val="9"/>
            <rFont val="ＭＳ Ｐゴシック"/>
            <family val="3"/>
            <charset val="128"/>
          </rPr>
          <t>男、女から選択</t>
        </r>
      </text>
    </comment>
    <comment ref="I35" authorId="1" shapeId="0" xr:uid="{00000000-0006-0000-1200-00001F000000}">
      <text>
        <r>
          <rPr>
            <sz val="9"/>
            <rFont val="ＭＳ Ｐゴシック"/>
            <family val="3"/>
            <charset val="128"/>
          </rPr>
          <t xml:space="preserve">車上運動員、事務員、手話通訳者、要約筆記者から選択
</t>
        </r>
      </text>
    </comment>
    <comment ref="L35" authorId="0" shapeId="0" xr:uid="{00000000-0006-0000-1200-000020000000}">
      <text>
        <r>
          <rPr>
            <b/>
            <sz val="9"/>
            <rFont val="ＭＳ Ｐゴシック"/>
            <family val="3"/>
            <charset val="128"/>
          </rPr>
          <t>使用する者の期間を御記入ください。</t>
        </r>
      </text>
    </comment>
    <comment ref="H37" authorId="1" shapeId="0" xr:uid="{00000000-0006-0000-1200-000021000000}">
      <text>
        <r>
          <rPr>
            <b/>
            <sz val="9"/>
            <rFont val="ＭＳ Ｐゴシック"/>
            <family val="3"/>
            <charset val="128"/>
          </rPr>
          <t>男、女から選択</t>
        </r>
      </text>
    </comment>
    <comment ref="I37" authorId="1" shapeId="0" xr:uid="{00000000-0006-0000-1200-000022000000}">
      <text>
        <r>
          <rPr>
            <sz val="9"/>
            <rFont val="ＭＳ Ｐゴシック"/>
            <family val="3"/>
            <charset val="128"/>
          </rPr>
          <t xml:space="preserve">車上運動員、事務員、手話通訳者、要約筆記者から選択
</t>
        </r>
      </text>
    </comment>
    <comment ref="L37" authorId="0" shapeId="0" xr:uid="{00000000-0006-0000-1200-000023000000}">
      <text>
        <r>
          <rPr>
            <b/>
            <sz val="9"/>
            <rFont val="ＭＳ Ｐゴシック"/>
            <family val="3"/>
            <charset val="128"/>
          </rPr>
          <t>使用する者の期間を御記入ください。</t>
        </r>
      </text>
    </comment>
    <comment ref="H39" authorId="1" shapeId="0" xr:uid="{00000000-0006-0000-1200-000024000000}">
      <text>
        <r>
          <rPr>
            <b/>
            <sz val="9"/>
            <rFont val="ＭＳ Ｐゴシック"/>
            <family val="3"/>
            <charset val="128"/>
          </rPr>
          <t>男、女から選択</t>
        </r>
      </text>
    </comment>
    <comment ref="I39" authorId="1" shapeId="0" xr:uid="{00000000-0006-0000-1200-000025000000}">
      <text>
        <r>
          <rPr>
            <sz val="9"/>
            <rFont val="ＭＳ Ｐゴシック"/>
            <family val="3"/>
            <charset val="128"/>
          </rPr>
          <t xml:space="preserve">車上運動員、事務員、手話通訳者、要約筆記者から選択
</t>
        </r>
      </text>
    </comment>
    <comment ref="L39" authorId="0" shapeId="0" xr:uid="{00000000-0006-0000-1200-000026000000}">
      <text>
        <r>
          <rPr>
            <b/>
            <sz val="9"/>
            <rFont val="ＭＳ Ｐゴシック"/>
            <family val="3"/>
            <charset val="128"/>
          </rPr>
          <t>使用する者の期間を御記入ください。</t>
        </r>
      </text>
    </comment>
    <comment ref="H42" authorId="1" shapeId="0" xr:uid="{00000000-0006-0000-1200-000027000000}">
      <text>
        <r>
          <rPr>
            <b/>
            <sz val="9"/>
            <rFont val="ＭＳ Ｐゴシック"/>
            <family val="3"/>
            <charset val="128"/>
          </rPr>
          <t>男、女から選択</t>
        </r>
      </text>
    </comment>
    <comment ref="I42" authorId="1" shapeId="0" xr:uid="{00000000-0006-0000-1200-000028000000}">
      <text>
        <r>
          <rPr>
            <sz val="9"/>
            <rFont val="ＭＳ Ｐゴシック"/>
            <family val="3"/>
            <charset val="128"/>
          </rPr>
          <t xml:space="preserve">車上運動員、事務員、手話通訳者、要約筆記者から選択
</t>
        </r>
      </text>
    </comment>
    <comment ref="L42" authorId="0" shapeId="0" xr:uid="{00000000-0006-0000-1200-000029000000}">
      <text>
        <r>
          <rPr>
            <b/>
            <sz val="9"/>
            <rFont val="ＭＳ Ｐゴシック"/>
            <family val="3"/>
            <charset val="128"/>
          </rPr>
          <t>使用する者の期間を御記入ください。</t>
        </r>
      </text>
    </comment>
    <comment ref="H44" authorId="1" shapeId="0" xr:uid="{00000000-0006-0000-1200-00002A000000}">
      <text>
        <r>
          <rPr>
            <b/>
            <sz val="9"/>
            <rFont val="ＭＳ Ｐゴシック"/>
            <family val="3"/>
            <charset val="128"/>
          </rPr>
          <t>男、女から選択</t>
        </r>
      </text>
    </comment>
    <comment ref="I44" authorId="1" shapeId="0" xr:uid="{00000000-0006-0000-1200-00002B000000}">
      <text>
        <r>
          <rPr>
            <sz val="9"/>
            <rFont val="ＭＳ Ｐゴシック"/>
            <family val="3"/>
            <charset val="128"/>
          </rPr>
          <t xml:space="preserve">車上運動員、事務員、手話通訳者、要約筆記者から選択
</t>
        </r>
      </text>
    </comment>
    <comment ref="L44" authorId="0" shapeId="0" xr:uid="{00000000-0006-0000-1200-00002C000000}">
      <text>
        <r>
          <rPr>
            <b/>
            <sz val="9"/>
            <rFont val="ＭＳ Ｐゴシック"/>
            <family val="3"/>
            <charset val="128"/>
          </rPr>
          <t>使用する者の期間を御記入ください。</t>
        </r>
      </text>
    </comment>
    <comment ref="H46" authorId="1" shapeId="0" xr:uid="{00000000-0006-0000-1200-00002D000000}">
      <text>
        <r>
          <rPr>
            <b/>
            <sz val="9"/>
            <rFont val="ＭＳ Ｐゴシック"/>
            <family val="3"/>
            <charset val="128"/>
          </rPr>
          <t>男、女から選択</t>
        </r>
      </text>
    </comment>
    <comment ref="I46" authorId="1" shapeId="0" xr:uid="{00000000-0006-0000-1200-00002E000000}">
      <text>
        <r>
          <rPr>
            <sz val="9"/>
            <rFont val="ＭＳ Ｐゴシック"/>
            <family val="3"/>
            <charset val="128"/>
          </rPr>
          <t xml:space="preserve">車上運動員、事務員、手話通訳者、要約筆記者から選択
</t>
        </r>
      </text>
    </comment>
    <comment ref="L46" authorId="0" shapeId="0" xr:uid="{00000000-0006-0000-1200-00002F000000}">
      <text>
        <r>
          <rPr>
            <b/>
            <sz val="9"/>
            <rFont val="ＭＳ Ｐゴシック"/>
            <family val="3"/>
            <charset val="128"/>
          </rPr>
          <t>使用する者の期間を御記入ください。</t>
        </r>
      </text>
    </comment>
    <comment ref="H48" authorId="1" shapeId="0" xr:uid="{00000000-0006-0000-1200-000030000000}">
      <text>
        <r>
          <rPr>
            <b/>
            <sz val="9"/>
            <rFont val="ＭＳ Ｐゴシック"/>
            <family val="3"/>
            <charset val="128"/>
          </rPr>
          <t>男、女から選択</t>
        </r>
      </text>
    </comment>
    <comment ref="I48" authorId="1" shapeId="0" xr:uid="{00000000-0006-0000-1200-000031000000}">
      <text>
        <r>
          <rPr>
            <sz val="9"/>
            <rFont val="ＭＳ Ｐゴシック"/>
            <family val="3"/>
            <charset val="128"/>
          </rPr>
          <t xml:space="preserve">車上運動員、事務員、手話通訳者、要約筆記者から選択
</t>
        </r>
      </text>
    </comment>
    <comment ref="L48" authorId="0" shapeId="0" xr:uid="{00000000-0006-0000-1200-000032000000}">
      <text>
        <r>
          <rPr>
            <b/>
            <sz val="9"/>
            <rFont val="ＭＳ Ｐゴシック"/>
            <family val="3"/>
            <charset val="128"/>
          </rPr>
          <t>使用する者の期間を御記入ください。</t>
        </r>
      </text>
    </comment>
    <comment ref="H50" authorId="1" shapeId="0" xr:uid="{00000000-0006-0000-1200-000033000000}">
      <text>
        <r>
          <rPr>
            <b/>
            <sz val="9"/>
            <rFont val="ＭＳ Ｐゴシック"/>
            <family val="3"/>
            <charset val="128"/>
          </rPr>
          <t>男、女から選択</t>
        </r>
      </text>
    </comment>
    <comment ref="I50" authorId="1" shapeId="0" xr:uid="{00000000-0006-0000-1200-000034000000}">
      <text>
        <r>
          <rPr>
            <sz val="9"/>
            <rFont val="ＭＳ Ｐゴシック"/>
            <family val="3"/>
            <charset val="128"/>
          </rPr>
          <t xml:space="preserve">車上運動員、事務員、手話通訳者、要約筆記者から選択
</t>
        </r>
      </text>
    </comment>
    <comment ref="L50" authorId="0" shapeId="0" xr:uid="{00000000-0006-0000-1200-000035000000}">
      <text>
        <r>
          <rPr>
            <b/>
            <sz val="9"/>
            <rFont val="ＭＳ Ｐゴシック"/>
            <family val="3"/>
            <charset val="128"/>
          </rPr>
          <t>使用する者の期間を御記入ください。</t>
        </r>
      </text>
    </comment>
    <comment ref="H52" authorId="1" shapeId="0" xr:uid="{00000000-0006-0000-1200-000036000000}">
      <text>
        <r>
          <rPr>
            <b/>
            <sz val="9"/>
            <rFont val="ＭＳ Ｐゴシック"/>
            <family val="3"/>
            <charset val="128"/>
          </rPr>
          <t>男、女から選択</t>
        </r>
      </text>
    </comment>
    <comment ref="I52" authorId="1" shapeId="0" xr:uid="{00000000-0006-0000-1200-000037000000}">
      <text>
        <r>
          <rPr>
            <sz val="9"/>
            <rFont val="ＭＳ Ｐゴシック"/>
            <family val="3"/>
            <charset val="128"/>
          </rPr>
          <t xml:space="preserve">車上運動員、事務員、手話通訳者、要約筆記者から選択
</t>
        </r>
      </text>
    </comment>
    <comment ref="L52" authorId="0" shapeId="0" xr:uid="{00000000-0006-0000-1200-000038000000}">
      <text>
        <r>
          <rPr>
            <b/>
            <sz val="9"/>
            <rFont val="ＭＳ Ｐゴシック"/>
            <family val="3"/>
            <charset val="128"/>
          </rPr>
          <t>使用する者の期間を御記入ください。</t>
        </r>
      </text>
    </comment>
    <comment ref="H54" authorId="1" shapeId="0" xr:uid="{00000000-0006-0000-1200-000039000000}">
      <text>
        <r>
          <rPr>
            <b/>
            <sz val="9"/>
            <rFont val="ＭＳ Ｐゴシック"/>
            <family val="3"/>
            <charset val="128"/>
          </rPr>
          <t>男、女から選択</t>
        </r>
      </text>
    </comment>
    <comment ref="I54" authorId="1" shapeId="0" xr:uid="{00000000-0006-0000-1200-00003A000000}">
      <text>
        <r>
          <rPr>
            <sz val="9"/>
            <rFont val="ＭＳ Ｐゴシック"/>
            <family val="3"/>
            <charset val="128"/>
          </rPr>
          <t xml:space="preserve">車上運動員、事務員、手話通訳者、要約筆記者から選択
</t>
        </r>
      </text>
    </comment>
    <comment ref="L54" authorId="0" shapeId="0" xr:uid="{00000000-0006-0000-1200-00003B000000}">
      <text>
        <r>
          <rPr>
            <b/>
            <sz val="9"/>
            <rFont val="ＭＳ Ｐゴシック"/>
            <family val="3"/>
            <charset val="128"/>
          </rPr>
          <t>使用する者の期間を御記入ください。</t>
        </r>
      </text>
    </comment>
    <comment ref="H56" authorId="1" shapeId="0" xr:uid="{00000000-0006-0000-1200-00003C000000}">
      <text>
        <r>
          <rPr>
            <b/>
            <sz val="9"/>
            <rFont val="ＭＳ Ｐゴシック"/>
            <family val="3"/>
            <charset val="128"/>
          </rPr>
          <t>男、女から選択</t>
        </r>
      </text>
    </comment>
    <comment ref="I56" authorId="1" shapeId="0" xr:uid="{00000000-0006-0000-1200-00003D000000}">
      <text>
        <r>
          <rPr>
            <sz val="9"/>
            <rFont val="ＭＳ Ｐゴシック"/>
            <family val="3"/>
            <charset val="128"/>
          </rPr>
          <t xml:space="preserve">車上運動員、事務員、手話通訳者、要約筆記者から選択
</t>
        </r>
      </text>
    </comment>
    <comment ref="L56" authorId="0" shapeId="0" xr:uid="{00000000-0006-0000-1200-00003E000000}">
      <text>
        <r>
          <rPr>
            <b/>
            <sz val="9"/>
            <rFont val="ＭＳ Ｐゴシック"/>
            <family val="3"/>
            <charset val="128"/>
          </rPr>
          <t>使用する者の期間を御記入ください。</t>
        </r>
      </text>
    </comment>
    <comment ref="H58" authorId="1" shapeId="0" xr:uid="{00000000-0006-0000-1200-00003F000000}">
      <text>
        <r>
          <rPr>
            <b/>
            <sz val="9"/>
            <rFont val="ＭＳ Ｐゴシック"/>
            <family val="3"/>
            <charset val="128"/>
          </rPr>
          <t>男、女から選択</t>
        </r>
      </text>
    </comment>
    <comment ref="I58" authorId="1" shapeId="0" xr:uid="{00000000-0006-0000-1200-000040000000}">
      <text>
        <r>
          <rPr>
            <sz val="9"/>
            <rFont val="ＭＳ Ｐゴシック"/>
            <family val="3"/>
            <charset val="128"/>
          </rPr>
          <t xml:space="preserve">車上運動員、事務員、手話通訳者、要約筆記者から選択
</t>
        </r>
      </text>
    </comment>
    <comment ref="L58" authorId="0" shapeId="0" xr:uid="{00000000-0006-0000-1200-000041000000}">
      <text>
        <r>
          <rPr>
            <b/>
            <sz val="9"/>
            <rFont val="ＭＳ Ｐゴシック"/>
            <family val="3"/>
            <charset val="128"/>
          </rPr>
          <t>使用する者の期間を御記入ください。</t>
        </r>
      </text>
    </comment>
    <comment ref="H60" authorId="1" shapeId="0" xr:uid="{00000000-0006-0000-1200-000042000000}">
      <text>
        <r>
          <rPr>
            <b/>
            <sz val="9"/>
            <rFont val="ＭＳ Ｐゴシック"/>
            <family val="3"/>
            <charset val="128"/>
          </rPr>
          <t>男、女から選択</t>
        </r>
      </text>
    </comment>
    <comment ref="I60" authorId="1" shapeId="0" xr:uid="{00000000-0006-0000-1200-000043000000}">
      <text>
        <r>
          <rPr>
            <sz val="9"/>
            <rFont val="ＭＳ Ｐゴシック"/>
            <family val="3"/>
            <charset val="128"/>
          </rPr>
          <t xml:space="preserve">車上運動員、事務員、手話通訳者、要約筆記者から選択
</t>
        </r>
      </text>
    </comment>
    <comment ref="L60" authorId="0" shapeId="0" xr:uid="{00000000-0006-0000-1200-000044000000}">
      <text>
        <r>
          <rPr>
            <b/>
            <sz val="9"/>
            <rFont val="ＭＳ Ｐゴシック"/>
            <family val="3"/>
            <charset val="128"/>
          </rPr>
          <t>使用する者の期間を御記入ください。</t>
        </r>
      </text>
    </comment>
    <comment ref="H62" authorId="1" shapeId="0" xr:uid="{00000000-0006-0000-1200-000045000000}">
      <text>
        <r>
          <rPr>
            <b/>
            <sz val="9"/>
            <rFont val="ＭＳ Ｐゴシック"/>
            <family val="3"/>
            <charset val="128"/>
          </rPr>
          <t>男、女から選択</t>
        </r>
      </text>
    </comment>
    <comment ref="I62" authorId="1" shapeId="0" xr:uid="{00000000-0006-0000-1200-000046000000}">
      <text>
        <r>
          <rPr>
            <sz val="9"/>
            <rFont val="ＭＳ Ｐゴシック"/>
            <family val="3"/>
            <charset val="128"/>
          </rPr>
          <t xml:space="preserve">車上運動員、事務員、手話通訳者、要約筆記者から選択
</t>
        </r>
      </text>
    </comment>
    <comment ref="L62" authorId="0" shapeId="0" xr:uid="{00000000-0006-0000-1200-000047000000}">
      <text>
        <r>
          <rPr>
            <b/>
            <sz val="9"/>
            <rFont val="ＭＳ Ｐゴシック"/>
            <family val="3"/>
            <charset val="128"/>
          </rPr>
          <t>使用する者の期間を御記入ください。</t>
        </r>
      </text>
    </comment>
    <comment ref="H64" authorId="1" shapeId="0" xr:uid="{00000000-0006-0000-1200-000048000000}">
      <text>
        <r>
          <rPr>
            <b/>
            <sz val="9"/>
            <rFont val="ＭＳ Ｐゴシック"/>
            <family val="3"/>
            <charset val="128"/>
          </rPr>
          <t>男、女から選択</t>
        </r>
      </text>
    </comment>
    <comment ref="I64" authorId="1" shapeId="0" xr:uid="{00000000-0006-0000-1200-000049000000}">
      <text>
        <r>
          <rPr>
            <sz val="9"/>
            <rFont val="ＭＳ Ｐゴシック"/>
            <family val="3"/>
            <charset val="128"/>
          </rPr>
          <t xml:space="preserve">車上運動員、事務員、手話通訳者、要約筆記者から選択
</t>
        </r>
      </text>
    </comment>
    <comment ref="L64" authorId="0" shapeId="0" xr:uid="{00000000-0006-0000-1200-00004A000000}">
      <text>
        <r>
          <rPr>
            <b/>
            <sz val="9"/>
            <rFont val="ＭＳ Ｐゴシック"/>
            <family val="3"/>
            <charset val="128"/>
          </rPr>
          <t>使用する者の期間を御記入ください。</t>
        </r>
      </text>
    </comment>
    <comment ref="H66" authorId="1" shapeId="0" xr:uid="{00000000-0006-0000-1200-00004B000000}">
      <text>
        <r>
          <rPr>
            <b/>
            <sz val="9"/>
            <rFont val="ＭＳ Ｐゴシック"/>
            <family val="3"/>
            <charset val="128"/>
          </rPr>
          <t>男、女から選択</t>
        </r>
      </text>
    </comment>
    <comment ref="I66" authorId="1" shapeId="0" xr:uid="{00000000-0006-0000-1200-00004C000000}">
      <text>
        <r>
          <rPr>
            <sz val="9"/>
            <rFont val="ＭＳ Ｐゴシック"/>
            <family val="3"/>
            <charset val="128"/>
          </rPr>
          <t xml:space="preserve">車上運動員、事務員、手話通訳者、要約筆記者から選択
</t>
        </r>
      </text>
    </comment>
    <comment ref="L66" authorId="0" shapeId="0" xr:uid="{00000000-0006-0000-1200-00004D000000}">
      <text>
        <r>
          <rPr>
            <b/>
            <sz val="9"/>
            <rFont val="ＭＳ Ｐゴシック"/>
            <family val="3"/>
            <charset val="128"/>
          </rPr>
          <t>使用する者の期間を御記入ください。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N6" authorId="0" shapeId="0" xr:uid="{347C21C3-8715-45C8-AC65-158022E33F10}">
      <text>
        <r>
          <rPr>
            <b/>
            <sz val="9"/>
            <rFont val="ＭＳ Ｐゴシック"/>
            <family val="3"/>
            <charset val="1"/>
          </rPr>
          <t>開催日時、施設名称及び所在地は、入力後印刷するか、印刷後手書きで入力くださるようお願いします。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201user</author>
  </authors>
  <commentList>
    <comment ref="B30" authorId="0" shapeId="0" xr:uid="{A616782B-23B1-4C2F-B60C-9EE7906FA000}">
      <text>
        <r>
          <rPr>
            <b/>
            <sz val="9"/>
            <rFont val="ＭＳ Ｐゴシック"/>
            <family val="3"/>
            <charset val="1"/>
          </rPr>
          <t>自動表示されます。</t>
        </r>
        <r>
          <rPr>
            <sz val="9"/>
            <rFont val="ＭＳ Ｐゴシック"/>
            <family val="3"/>
            <charset val="1"/>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<sst xmlns="http://schemas.openxmlformats.org/spreadsheetml/2006/main" count="1098" uniqueCount="574">
  <si>
    <t>項目</t>
    <rPh sb="0" eb="2">
      <t>コウモク</t>
    </rPh>
    <phoneticPr fontId="4"/>
  </si>
  <si>
    <t>目　　次　　一　　覧</t>
    <rPh sb="0" eb="1">
      <t>メ</t>
    </rPh>
    <rPh sb="3" eb="4">
      <t>ツギ</t>
    </rPh>
    <rPh sb="6" eb="7">
      <t>イチ</t>
    </rPh>
    <rPh sb="9" eb="10">
      <t>ラン</t>
    </rPh>
    <phoneticPr fontId="8"/>
  </si>
  <si>
    <t>選挙区</t>
    <rPh sb="0" eb="3">
      <t>センキョク</t>
    </rPh>
    <phoneticPr fontId="4"/>
  </si>
  <si>
    <t>⇒西暦へ自動変換</t>
    <rPh sb="1" eb="3">
      <t>セイレキ</t>
    </rPh>
    <rPh sb="4" eb="6">
      <t>ジドウ</t>
    </rPh>
    <rPh sb="6" eb="8">
      <t>ヘンカン</t>
    </rPh>
    <phoneticPr fontId="4"/>
  </si>
  <si>
    <t>　</t>
  </si>
  <si>
    <t>元号</t>
    <rPh sb="0" eb="2">
      <t>ゲンゴウ</t>
    </rPh>
    <phoneticPr fontId="4"/>
  </si>
  <si>
    <t>年</t>
    <rPh sb="0" eb="1">
      <t>ネン</t>
    </rPh>
    <phoneticPr fontId="4"/>
  </si>
  <si>
    <t>月</t>
    <rPh sb="0" eb="1">
      <t>ツキ</t>
    </rPh>
    <phoneticPr fontId="4"/>
  </si>
  <si>
    <t>日</t>
    <rPh sb="0" eb="1">
      <t>ニチ</t>
    </rPh>
    <phoneticPr fontId="4"/>
  </si>
  <si>
    <t>黄色のセルのみ入力してください。（以下、同じ）</t>
    <rPh sb="0" eb="2">
      <t>キイロ</t>
    </rPh>
    <rPh sb="7" eb="9">
      <t>ニュウリョク</t>
    </rPh>
    <rPh sb="17" eb="19">
      <t>イカ</t>
    </rPh>
    <rPh sb="20" eb="21">
      <t>オナ</t>
    </rPh>
    <phoneticPr fontId="4"/>
  </si>
  <si>
    <t>（和暦で入力してください。）</t>
    <rPh sb="1" eb="2">
      <t>ワ</t>
    </rPh>
    <rPh sb="2" eb="3">
      <t>レキ</t>
    </rPh>
    <rPh sb="4" eb="6">
      <t>ニュウリョク</t>
    </rPh>
    <phoneticPr fontId="4"/>
  </si>
  <si>
    <t>開票区名</t>
    <rPh sb="0" eb="2">
      <t>カイヒョウ</t>
    </rPh>
    <rPh sb="2" eb="3">
      <t>ク</t>
    </rPh>
    <rPh sb="3" eb="4">
      <t>ナ</t>
    </rPh>
    <phoneticPr fontId="4"/>
  </si>
  <si>
    <t>選挙長</t>
    <rPh sb="0" eb="2">
      <t>センキョ</t>
    </rPh>
    <rPh sb="2" eb="3">
      <t>チョウ</t>
    </rPh>
    <phoneticPr fontId="4"/>
  </si>
  <si>
    <t>生年月日</t>
    <rPh sb="0" eb="2">
      <t>セイネン</t>
    </rPh>
    <rPh sb="2" eb="4">
      <t>ガッピ</t>
    </rPh>
    <phoneticPr fontId="4"/>
  </si>
  <si>
    <t>添付書類</t>
    <rPh sb="0" eb="2">
      <t>テンプ</t>
    </rPh>
    <rPh sb="2" eb="4">
      <t>ショルイ</t>
    </rPh>
    <phoneticPr fontId="4"/>
  </si>
  <si>
    <t>本　　籍</t>
    <rPh sb="0" eb="1">
      <t>ホン</t>
    </rPh>
    <rPh sb="3" eb="4">
      <t>セキ</t>
    </rPh>
    <phoneticPr fontId="4"/>
  </si>
  <si>
    <t>住　　所</t>
    <rPh sb="0" eb="1">
      <t>ジュウ</t>
    </rPh>
    <rPh sb="3" eb="4">
      <t>ショ</t>
    </rPh>
    <phoneticPr fontId="4"/>
  </si>
  <si>
    <t>選　　挙</t>
    <rPh sb="0" eb="1">
      <t>セン</t>
    </rPh>
    <rPh sb="3" eb="4">
      <t>キョ</t>
    </rPh>
    <phoneticPr fontId="4"/>
  </si>
  <si>
    <t>候 補 者</t>
    <rPh sb="0" eb="1">
      <t>コウ</t>
    </rPh>
    <rPh sb="2" eb="3">
      <t>タスク</t>
    </rPh>
    <rPh sb="4" eb="5">
      <t>シャ</t>
    </rPh>
    <phoneticPr fontId="4"/>
  </si>
  <si>
    <t>性別</t>
    <rPh sb="0" eb="2">
      <t>セイベツ</t>
    </rPh>
    <phoneticPr fontId="4"/>
  </si>
  <si>
    <t>候補者生年月日</t>
    <rPh sb="0" eb="3">
      <t>コウホシャ</t>
    </rPh>
    <rPh sb="3" eb="5">
      <t>セイネン</t>
    </rPh>
    <rPh sb="5" eb="7">
      <t>ガッピ</t>
    </rPh>
    <phoneticPr fontId="4"/>
  </si>
  <si>
    <t>選挙の期日</t>
    <rPh sb="0" eb="2">
      <t>センキョ</t>
    </rPh>
    <rPh sb="3" eb="5">
      <t>キジツ</t>
    </rPh>
    <phoneticPr fontId="4"/>
  </si>
  <si>
    <t>候補者職業</t>
    <rPh sb="0" eb="3">
      <t>コウホシャ</t>
    </rPh>
    <rPh sb="3" eb="5">
      <t>ショクギョウ</t>
    </rPh>
    <phoneticPr fontId="4"/>
  </si>
  <si>
    <t>候補者氏</t>
    <rPh sb="0" eb="3">
      <t>コウホシャ</t>
    </rPh>
    <rPh sb="3" eb="4">
      <t>シ</t>
    </rPh>
    <phoneticPr fontId="4"/>
  </si>
  <si>
    <t>候補者氏ふりがな</t>
    <rPh sb="0" eb="3">
      <t>コウホシャ</t>
    </rPh>
    <rPh sb="3" eb="4">
      <t>シ</t>
    </rPh>
    <phoneticPr fontId="4"/>
  </si>
  <si>
    <t>候補者名</t>
    <rPh sb="0" eb="3">
      <t>コウホシャ</t>
    </rPh>
    <rPh sb="3" eb="4">
      <t>ナ</t>
    </rPh>
    <phoneticPr fontId="4"/>
  </si>
  <si>
    <t>候補者名ふりがな</t>
    <rPh sb="0" eb="3">
      <t>コウホシャ</t>
    </rPh>
    <rPh sb="3" eb="4">
      <t>メイ</t>
    </rPh>
    <phoneticPr fontId="4"/>
  </si>
  <si>
    <t>候補者性別</t>
    <rPh sb="0" eb="3">
      <t>コウホシャ</t>
    </rPh>
    <rPh sb="3" eb="5">
      <t>セイベツ</t>
    </rPh>
    <phoneticPr fontId="4"/>
  </si>
  <si>
    <t>（満</t>
    <rPh sb="1" eb="2">
      <t>マン</t>
    </rPh>
    <phoneticPr fontId="4"/>
  </si>
  <si>
    <t>歳）</t>
    <rPh sb="0" eb="1">
      <t>サイ</t>
    </rPh>
    <phoneticPr fontId="4"/>
  </si>
  <si>
    <t>（選択）</t>
    <rPh sb="1" eb="3">
      <t>センタク</t>
    </rPh>
    <phoneticPr fontId="4"/>
  </si>
  <si>
    <t>（手入力）</t>
    <rPh sb="1" eb="2">
      <t>テ</t>
    </rPh>
    <rPh sb="2" eb="4">
      <t>ニュウリョク</t>
    </rPh>
    <phoneticPr fontId="4"/>
  </si>
  <si>
    <t>宣　　誓　　書</t>
    <rPh sb="0" eb="1">
      <t>ヨロシ</t>
    </rPh>
    <rPh sb="3" eb="4">
      <t>チカイ</t>
    </rPh>
    <rPh sb="6" eb="7">
      <t>ショ</t>
    </rPh>
    <phoneticPr fontId="4"/>
  </si>
  <si>
    <t>住所</t>
    <rPh sb="0" eb="2">
      <t>ジュウショ</t>
    </rPh>
    <phoneticPr fontId="4"/>
  </si>
  <si>
    <t>氏名</t>
    <rPh sb="0" eb="2">
      <t>シメイ</t>
    </rPh>
    <phoneticPr fontId="4"/>
  </si>
  <si>
    <t>通称認定申請書</t>
    <rPh sb="0" eb="2">
      <t>ツウショウ</t>
    </rPh>
    <rPh sb="2" eb="4">
      <t>ニンテイ</t>
    </rPh>
    <rPh sb="4" eb="7">
      <t>シンセイショ</t>
    </rPh>
    <phoneticPr fontId="4"/>
  </si>
  <si>
    <t>候補者</t>
    <rPh sb="0" eb="3">
      <t>コウホシャ</t>
    </rPh>
    <phoneticPr fontId="4"/>
  </si>
  <si>
    <t>呼　　称</t>
    <rPh sb="0" eb="1">
      <t>コ</t>
    </rPh>
    <rPh sb="3" eb="4">
      <t>ショウ</t>
    </rPh>
    <phoneticPr fontId="4"/>
  </si>
  <si>
    <t>選挙立会人生年月日</t>
    <rPh sb="0" eb="2">
      <t>センキョ</t>
    </rPh>
    <rPh sb="2" eb="4">
      <t>タチアイ</t>
    </rPh>
    <rPh sb="4" eb="5">
      <t>ニン</t>
    </rPh>
    <rPh sb="5" eb="7">
      <t>セイネン</t>
    </rPh>
    <rPh sb="7" eb="9">
      <t>ガッピ</t>
    </rPh>
    <phoneticPr fontId="4"/>
  </si>
  <si>
    <t>選挙立会人となるべき者の届出書</t>
    <rPh sb="0" eb="2">
      <t>センキョ</t>
    </rPh>
    <rPh sb="2" eb="4">
      <t>タチアイ</t>
    </rPh>
    <rPh sb="4" eb="5">
      <t>ニン</t>
    </rPh>
    <rPh sb="10" eb="11">
      <t>シャ</t>
    </rPh>
    <rPh sb="12" eb="15">
      <t>トドケデショ</t>
    </rPh>
    <phoneticPr fontId="4"/>
  </si>
  <si>
    <t>開票立会人となるべき者の届出書</t>
    <rPh sb="0" eb="2">
      <t>カイヒョウ</t>
    </rPh>
    <rPh sb="2" eb="4">
      <t>タチアイ</t>
    </rPh>
    <rPh sb="4" eb="5">
      <t>ニン</t>
    </rPh>
    <rPh sb="10" eb="11">
      <t>シャ</t>
    </rPh>
    <rPh sb="12" eb="15">
      <t>トドケデショ</t>
    </rPh>
    <phoneticPr fontId="4"/>
  </si>
  <si>
    <t>選挙立会人居住市町村</t>
    <rPh sb="0" eb="2">
      <t>センキョ</t>
    </rPh>
    <rPh sb="2" eb="4">
      <t>タチアイ</t>
    </rPh>
    <rPh sb="4" eb="5">
      <t>ニン</t>
    </rPh>
    <rPh sb="5" eb="7">
      <t>キョジュウ</t>
    </rPh>
    <rPh sb="7" eb="10">
      <t>シチョウソン</t>
    </rPh>
    <phoneticPr fontId="4"/>
  </si>
  <si>
    <t>記</t>
    <rPh sb="0" eb="1">
      <t>キ</t>
    </rPh>
    <phoneticPr fontId="4"/>
  </si>
  <si>
    <t>出納責任者選任届</t>
    <rPh sb="0" eb="2">
      <t>スイトウ</t>
    </rPh>
    <rPh sb="2" eb="5">
      <t>セキニンシャ</t>
    </rPh>
    <rPh sb="5" eb="7">
      <t>センニン</t>
    </rPh>
    <rPh sb="7" eb="8">
      <t>トドケ</t>
    </rPh>
    <phoneticPr fontId="4"/>
  </si>
  <si>
    <t>出納責任者の住所</t>
    <rPh sb="0" eb="2">
      <t>スイトウ</t>
    </rPh>
    <rPh sb="2" eb="5">
      <t>セキニンシャ</t>
    </rPh>
    <rPh sb="6" eb="8">
      <t>ジュウショ</t>
    </rPh>
    <phoneticPr fontId="4"/>
  </si>
  <si>
    <t>出納責任者の連絡先電話</t>
    <rPh sb="0" eb="2">
      <t>スイトウ</t>
    </rPh>
    <rPh sb="2" eb="5">
      <t>セキニンシャ</t>
    </rPh>
    <rPh sb="6" eb="9">
      <t>レンラクサキ</t>
    </rPh>
    <rPh sb="9" eb="11">
      <t>デンワ</t>
    </rPh>
    <phoneticPr fontId="4"/>
  </si>
  <si>
    <t>出納責任者の職業</t>
    <rPh sb="0" eb="2">
      <t>スイトウ</t>
    </rPh>
    <rPh sb="2" eb="5">
      <t>セキニンシャ</t>
    </rPh>
    <rPh sb="6" eb="8">
      <t>ショクギョウ</t>
    </rPh>
    <phoneticPr fontId="4"/>
  </si>
  <si>
    <t>出納責任者の生年月日</t>
    <rPh sb="0" eb="2">
      <t>スイトウ</t>
    </rPh>
    <rPh sb="2" eb="5">
      <t>セキニンシャ</t>
    </rPh>
    <rPh sb="6" eb="8">
      <t>セイネン</t>
    </rPh>
    <rPh sb="8" eb="10">
      <t>ガッピ</t>
    </rPh>
    <phoneticPr fontId="4"/>
  </si>
  <si>
    <t>出納責任者選任年月日</t>
    <rPh sb="0" eb="2">
      <t>スイトウ</t>
    </rPh>
    <rPh sb="2" eb="5">
      <t>セキニンシャ</t>
    </rPh>
    <rPh sb="5" eb="7">
      <t>センニン</t>
    </rPh>
    <rPh sb="7" eb="10">
      <t>ネンガッピ</t>
    </rPh>
    <phoneticPr fontId="4"/>
  </si>
  <si>
    <t>（出納責任者に異動があった場合）</t>
    <rPh sb="1" eb="3">
      <t>スイトウ</t>
    </rPh>
    <rPh sb="3" eb="6">
      <t>セキニンシャ</t>
    </rPh>
    <rPh sb="7" eb="9">
      <t>イドウ</t>
    </rPh>
    <rPh sb="13" eb="15">
      <t>バアイ</t>
    </rPh>
    <phoneticPr fontId="4"/>
  </si>
  <si>
    <t>新出納責任者選任年月日</t>
    <rPh sb="0" eb="1">
      <t>シン</t>
    </rPh>
    <rPh sb="1" eb="3">
      <t>スイトウ</t>
    </rPh>
    <rPh sb="3" eb="6">
      <t>セキニンシャ</t>
    </rPh>
    <rPh sb="6" eb="8">
      <t>センニン</t>
    </rPh>
    <rPh sb="8" eb="11">
      <t>ネンガッピ</t>
    </rPh>
    <phoneticPr fontId="4"/>
  </si>
  <si>
    <t>新出納責任者の生年月日</t>
    <rPh sb="0" eb="1">
      <t>シン</t>
    </rPh>
    <rPh sb="1" eb="3">
      <t>スイトウ</t>
    </rPh>
    <rPh sb="3" eb="6">
      <t>セキニンシャ</t>
    </rPh>
    <rPh sb="7" eb="9">
      <t>セイネン</t>
    </rPh>
    <rPh sb="9" eb="11">
      <t>ガッピ</t>
    </rPh>
    <phoneticPr fontId="4"/>
  </si>
  <si>
    <t>新出納責任者の連絡先電話</t>
    <rPh sb="0" eb="1">
      <t>シン</t>
    </rPh>
    <rPh sb="1" eb="3">
      <t>スイトウ</t>
    </rPh>
    <rPh sb="3" eb="6">
      <t>セキニンシャ</t>
    </rPh>
    <rPh sb="7" eb="10">
      <t>レンラクサキ</t>
    </rPh>
    <rPh sb="10" eb="12">
      <t>デンワ</t>
    </rPh>
    <phoneticPr fontId="4"/>
  </si>
  <si>
    <t>新出納責任者の職業</t>
    <rPh sb="0" eb="1">
      <t>シン</t>
    </rPh>
    <rPh sb="1" eb="3">
      <t>スイトウ</t>
    </rPh>
    <rPh sb="3" eb="6">
      <t>セキニンシャ</t>
    </rPh>
    <rPh sb="7" eb="9">
      <t>ショクギョウ</t>
    </rPh>
    <phoneticPr fontId="4"/>
  </si>
  <si>
    <t>選挙公報掲載文撤回申請書</t>
    <rPh sb="0" eb="2">
      <t>センキョ</t>
    </rPh>
    <rPh sb="2" eb="4">
      <t>コウホウ</t>
    </rPh>
    <rPh sb="4" eb="6">
      <t>ケイサイ</t>
    </rPh>
    <rPh sb="6" eb="7">
      <t>ブン</t>
    </rPh>
    <rPh sb="7" eb="9">
      <t>テッカイ</t>
    </rPh>
    <rPh sb="9" eb="11">
      <t>シンセイ</t>
    </rPh>
    <rPh sb="11" eb="12">
      <t>ショ</t>
    </rPh>
    <phoneticPr fontId="4"/>
  </si>
  <si>
    <t>個人演説会開催市町村名</t>
    <rPh sb="0" eb="2">
      <t>コジン</t>
    </rPh>
    <rPh sb="2" eb="4">
      <t>エンゼツ</t>
    </rPh>
    <rPh sb="4" eb="5">
      <t>カイ</t>
    </rPh>
    <rPh sb="5" eb="7">
      <t>カイサイ</t>
    </rPh>
    <rPh sb="7" eb="10">
      <t>シチョウソン</t>
    </rPh>
    <rPh sb="10" eb="11">
      <t>メイ</t>
    </rPh>
    <phoneticPr fontId="4"/>
  </si>
  <si>
    <t>個人演説会開催申出書</t>
    <rPh sb="0" eb="2">
      <t>コジン</t>
    </rPh>
    <rPh sb="2" eb="4">
      <t>エンゼツ</t>
    </rPh>
    <rPh sb="4" eb="5">
      <t>カイ</t>
    </rPh>
    <rPh sb="5" eb="7">
      <t>カイサイ</t>
    </rPh>
    <rPh sb="7" eb="10">
      <t>モウシデショ</t>
    </rPh>
    <phoneticPr fontId="4"/>
  </si>
  <si>
    <t>住　所</t>
    <rPh sb="0" eb="1">
      <t>ジュウ</t>
    </rPh>
    <rPh sb="2" eb="3">
      <t>ショ</t>
    </rPh>
    <phoneticPr fontId="4"/>
  </si>
  <si>
    <t>年齢</t>
    <rPh sb="0" eb="2">
      <t>ネンレイ</t>
    </rPh>
    <phoneticPr fontId="4"/>
  </si>
  <si>
    <t>使用する者の別</t>
    <rPh sb="0" eb="2">
      <t>シヨウ</t>
    </rPh>
    <rPh sb="4" eb="5">
      <t>シャ</t>
    </rPh>
    <rPh sb="6" eb="7">
      <t>ベツ</t>
    </rPh>
    <phoneticPr fontId="4"/>
  </si>
  <si>
    <t>使用する者の期間</t>
    <rPh sb="0" eb="2">
      <t>シヨウ</t>
    </rPh>
    <rPh sb="4" eb="5">
      <t>シャ</t>
    </rPh>
    <rPh sb="6" eb="8">
      <t>キカン</t>
    </rPh>
    <phoneticPr fontId="4"/>
  </si>
  <si>
    <t>備考</t>
    <rPh sb="0" eb="2">
      <t>ビコウ</t>
    </rPh>
    <phoneticPr fontId="4"/>
  </si>
  <si>
    <t>（数字を半角）</t>
    <rPh sb="1" eb="3">
      <t>スウジ</t>
    </rPh>
    <rPh sb="4" eb="6">
      <t>ハンカク</t>
    </rPh>
    <phoneticPr fontId="4"/>
  </si>
  <si>
    <t>（漢数字へその１）</t>
    <rPh sb="1" eb="4">
      <t>カンスウジ</t>
    </rPh>
    <phoneticPr fontId="4"/>
  </si>
  <si>
    <t>（漢数字へその２）</t>
    <rPh sb="1" eb="4">
      <t>カンスウジ</t>
    </rPh>
    <phoneticPr fontId="4"/>
  </si>
  <si>
    <t>選挙の公示日</t>
    <rPh sb="0" eb="2">
      <t>センキョ</t>
    </rPh>
    <rPh sb="3" eb="5">
      <t>コウジ</t>
    </rPh>
    <rPh sb="5" eb="6">
      <t>ビ</t>
    </rPh>
    <phoneticPr fontId="4"/>
  </si>
  <si>
    <t>代表者の氏名</t>
    <rPh sb="0" eb="3">
      <t>ダイヒョウシャ</t>
    </rPh>
    <rPh sb="4" eb="6">
      <t>シメイ</t>
    </rPh>
    <phoneticPr fontId="4"/>
  </si>
  <si>
    <t>氏　名</t>
    <rPh sb="0" eb="1">
      <t>シ</t>
    </rPh>
    <rPh sb="2" eb="3">
      <t>メイ</t>
    </rPh>
    <phoneticPr fontId="4"/>
  </si>
  <si>
    <t>届出先選管名</t>
    <rPh sb="0" eb="2">
      <t>トドケデ</t>
    </rPh>
    <rPh sb="2" eb="3">
      <t>サキ</t>
    </rPh>
    <rPh sb="3" eb="5">
      <t>センカン</t>
    </rPh>
    <rPh sb="5" eb="6">
      <t>メイ</t>
    </rPh>
    <phoneticPr fontId="4"/>
  </si>
  <si>
    <t>選挙の名称</t>
    <rPh sb="0" eb="2">
      <t>センキョ</t>
    </rPh>
    <rPh sb="3" eb="5">
      <t>メイショウ</t>
    </rPh>
    <phoneticPr fontId="4"/>
  </si>
  <si>
    <t>候補者となることができない者でない旨の宣誓書</t>
    <rPh sb="0" eb="3">
      <t>コウホシャ</t>
    </rPh>
    <rPh sb="13" eb="14">
      <t>シャ</t>
    </rPh>
    <rPh sb="17" eb="18">
      <t>ムネ</t>
    </rPh>
    <rPh sb="19" eb="22">
      <t>センセイショ</t>
    </rPh>
    <phoneticPr fontId="4"/>
  </si>
  <si>
    <t>（選挙立会人となるべき者の）承諾書</t>
    <rPh sb="1" eb="3">
      <t>センキョ</t>
    </rPh>
    <rPh sb="3" eb="5">
      <t>タチアイ</t>
    </rPh>
    <rPh sb="5" eb="6">
      <t>ニン</t>
    </rPh>
    <rPh sb="11" eb="12">
      <t>シャ</t>
    </rPh>
    <rPh sb="14" eb="17">
      <t>ショウダクショ</t>
    </rPh>
    <phoneticPr fontId="4"/>
  </si>
  <si>
    <t>（開票立会人となるべき者の）承諾書</t>
    <rPh sb="1" eb="3">
      <t>カイヒョウ</t>
    </rPh>
    <rPh sb="3" eb="5">
      <t>タチアイ</t>
    </rPh>
    <rPh sb="5" eb="6">
      <t>ニン</t>
    </rPh>
    <rPh sb="11" eb="12">
      <t>シャ</t>
    </rPh>
    <rPh sb="14" eb="17">
      <t>ショウダクショ</t>
    </rPh>
    <phoneticPr fontId="4"/>
  </si>
  <si>
    <t>選挙事務所設置届出書（候補者用）</t>
    <rPh sb="0" eb="2">
      <t>センキョ</t>
    </rPh>
    <rPh sb="2" eb="4">
      <t>ジム</t>
    </rPh>
    <rPh sb="4" eb="5">
      <t>ショ</t>
    </rPh>
    <rPh sb="5" eb="7">
      <t>セッチ</t>
    </rPh>
    <rPh sb="7" eb="10">
      <t>トドケデショ</t>
    </rPh>
    <rPh sb="11" eb="15">
      <t>コウホシャヨウ</t>
    </rPh>
    <phoneticPr fontId="4"/>
  </si>
  <si>
    <t>選挙事務所異動届出書（候補者用）</t>
    <rPh sb="0" eb="2">
      <t>センキョ</t>
    </rPh>
    <rPh sb="2" eb="4">
      <t>ジム</t>
    </rPh>
    <rPh sb="4" eb="5">
      <t>ショ</t>
    </rPh>
    <rPh sb="5" eb="7">
      <t>イドウ</t>
    </rPh>
    <rPh sb="7" eb="10">
      <t>トドケデショ</t>
    </rPh>
    <rPh sb="11" eb="15">
      <t>コウホシャヨウ</t>
    </rPh>
    <phoneticPr fontId="4"/>
  </si>
  <si>
    <t>出納責任者異動届</t>
    <rPh sb="0" eb="2">
      <t>スイトウ</t>
    </rPh>
    <rPh sb="2" eb="5">
      <t>セキニンシャ</t>
    </rPh>
    <rPh sb="5" eb="8">
      <t>イドウトドケ</t>
    </rPh>
    <phoneticPr fontId="4"/>
  </si>
  <si>
    <t>出納責任者職務代行者（廃止）届</t>
    <rPh sb="0" eb="2">
      <t>スイトウ</t>
    </rPh>
    <rPh sb="2" eb="5">
      <t>セキニンシャ</t>
    </rPh>
    <rPh sb="5" eb="7">
      <t>ショクム</t>
    </rPh>
    <rPh sb="7" eb="10">
      <t>ダイコウシャ</t>
    </rPh>
    <rPh sb="11" eb="13">
      <t>ハイシ</t>
    </rPh>
    <rPh sb="14" eb="15">
      <t>トド</t>
    </rPh>
    <phoneticPr fontId="4"/>
  </si>
  <si>
    <t>（報酬を支給する選挙運動のために使用する者の）届出書</t>
    <rPh sb="1" eb="3">
      <t>ホウシュウ</t>
    </rPh>
    <rPh sb="4" eb="6">
      <t>シキュウ</t>
    </rPh>
    <rPh sb="8" eb="10">
      <t>センキョ</t>
    </rPh>
    <rPh sb="10" eb="12">
      <t>ウンドウ</t>
    </rPh>
    <rPh sb="16" eb="18">
      <t>シヨウ</t>
    </rPh>
    <rPh sb="20" eb="21">
      <t>シャ</t>
    </rPh>
    <rPh sb="23" eb="26">
      <t>トドケデショ</t>
    </rPh>
    <phoneticPr fontId="4"/>
  </si>
  <si>
    <t>選挙公報掲載申請書</t>
    <rPh sb="0" eb="2">
      <t>センキョ</t>
    </rPh>
    <rPh sb="2" eb="4">
      <t>コウホウ</t>
    </rPh>
    <rPh sb="4" eb="6">
      <t>ケイサイ</t>
    </rPh>
    <rPh sb="6" eb="9">
      <t>シンセイショ</t>
    </rPh>
    <phoneticPr fontId="4"/>
  </si>
  <si>
    <t>選挙公報掲載文修正申請書</t>
    <rPh sb="0" eb="2">
      <t>センキョ</t>
    </rPh>
    <rPh sb="2" eb="4">
      <t>コウホウ</t>
    </rPh>
    <rPh sb="4" eb="6">
      <t>ケイサイ</t>
    </rPh>
    <rPh sb="6" eb="7">
      <t>ブン</t>
    </rPh>
    <rPh sb="7" eb="9">
      <t>シュウセイ</t>
    </rPh>
    <rPh sb="9" eb="12">
      <t>シンセイショ</t>
    </rPh>
    <phoneticPr fontId="4"/>
  </si>
  <si>
    <t>選挙公報掲載文撤回申請書</t>
    <rPh sb="0" eb="2">
      <t>センキョ</t>
    </rPh>
    <rPh sb="2" eb="4">
      <t>コウホウ</t>
    </rPh>
    <rPh sb="4" eb="6">
      <t>ケイサイ</t>
    </rPh>
    <rPh sb="6" eb="7">
      <t>ブン</t>
    </rPh>
    <rPh sb="7" eb="9">
      <t>テッカイ</t>
    </rPh>
    <rPh sb="9" eb="12">
      <t>シンセイショ</t>
    </rPh>
    <phoneticPr fontId="4"/>
  </si>
  <si>
    <t>選挙運動のために頒布するビラ届出書</t>
    <rPh sb="0" eb="2">
      <t>センキョ</t>
    </rPh>
    <rPh sb="2" eb="4">
      <t>ウンドウ</t>
    </rPh>
    <rPh sb="8" eb="10">
      <t>ハンプ</t>
    </rPh>
    <rPh sb="14" eb="17">
      <t>トドケデショ</t>
    </rPh>
    <phoneticPr fontId="4"/>
  </si>
  <si>
    <t>立候補する選挙区名</t>
    <rPh sb="0" eb="3">
      <t>リッコウホ</t>
    </rPh>
    <rPh sb="5" eb="7">
      <t>センキョ</t>
    </rPh>
    <rPh sb="7" eb="8">
      <t>ク</t>
    </rPh>
    <rPh sb="8" eb="9">
      <t>メイ</t>
    </rPh>
    <phoneticPr fontId="4"/>
  </si>
  <si>
    <t>本部の郵便番号（半角数字で入力してください。）</t>
    <rPh sb="0" eb="2">
      <t>ホンブ</t>
    </rPh>
    <rPh sb="3" eb="5">
      <t>ユウビン</t>
    </rPh>
    <rPh sb="5" eb="7">
      <t>バンゴウ</t>
    </rPh>
    <rPh sb="8" eb="10">
      <t>ハンカク</t>
    </rPh>
    <rPh sb="10" eb="12">
      <t>スウジ</t>
    </rPh>
    <rPh sb="13" eb="15">
      <t>ニュウリョク</t>
    </rPh>
    <phoneticPr fontId="4"/>
  </si>
  <si>
    <t>⇒選挙長名（自動表示）</t>
    <rPh sb="1" eb="3">
      <t>センキョ</t>
    </rPh>
    <rPh sb="3" eb="4">
      <t>チョウ</t>
    </rPh>
    <rPh sb="4" eb="5">
      <t>ナ</t>
    </rPh>
    <rPh sb="6" eb="8">
      <t>ジドウ</t>
    </rPh>
    <rPh sb="8" eb="10">
      <t>ヒョウジ</t>
    </rPh>
    <phoneticPr fontId="4"/>
  </si>
  <si>
    <t>ポスター掲示場数</t>
    <rPh sb="4" eb="6">
      <t>ケイジ</t>
    </rPh>
    <rPh sb="6" eb="7">
      <t>バ</t>
    </rPh>
    <rPh sb="7" eb="8">
      <t>スウ</t>
    </rPh>
    <phoneticPr fontId="4"/>
  </si>
  <si>
    <t>候補者用選挙事務所電話番号</t>
    <rPh sb="6" eb="8">
      <t>ジム</t>
    </rPh>
    <rPh sb="8" eb="9">
      <t>ショ</t>
    </rPh>
    <rPh sb="9" eb="11">
      <t>デンワ</t>
    </rPh>
    <rPh sb="11" eb="13">
      <t>バンゴウ</t>
    </rPh>
    <phoneticPr fontId="4"/>
  </si>
  <si>
    <t>候補者用選挙事務所異動年月日</t>
    <rPh sb="6" eb="8">
      <t>ジム</t>
    </rPh>
    <rPh sb="8" eb="9">
      <t>ショ</t>
    </rPh>
    <rPh sb="9" eb="11">
      <t>イドウ</t>
    </rPh>
    <rPh sb="11" eb="14">
      <t>ネンガッピ</t>
    </rPh>
    <phoneticPr fontId="4"/>
  </si>
  <si>
    <t>候補者用選挙事務所異動設置市町村</t>
    <rPh sb="6" eb="8">
      <t>ジム</t>
    </rPh>
    <rPh sb="8" eb="9">
      <t>ショ</t>
    </rPh>
    <rPh sb="9" eb="11">
      <t>イドウ</t>
    </rPh>
    <rPh sb="11" eb="13">
      <t>セッチ</t>
    </rPh>
    <rPh sb="13" eb="16">
      <t>シチョウソン</t>
    </rPh>
    <phoneticPr fontId="4"/>
  </si>
  <si>
    <t>候補者用選挙事務所電話番号（異動後）</t>
    <rPh sb="6" eb="8">
      <t>ジム</t>
    </rPh>
    <rPh sb="8" eb="9">
      <t>ショ</t>
    </rPh>
    <rPh sb="9" eb="11">
      <t>デンワ</t>
    </rPh>
    <rPh sb="11" eb="13">
      <t>バンゴウ</t>
    </rPh>
    <rPh sb="14" eb="16">
      <t>イドウ</t>
    </rPh>
    <rPh sb="16" eb="17">
      <t>ゴ</t>
    </rPh>
    <phoneticPr fontId="4"/>
  </si>
  <si>
    <t>候補者用選挙事務所設置市町村</t>
    <rPh sb="0" eb="3">
      <t>コウホシャ</t>
    </rPh>
    <rPh sb="3" eb="4">
      <t>ヨウ</t>
    </rPh>
    <rPh sb="4" eb="6">
      <t>センキョ</t>
    </rPh>
    <rPh sb="6" eb="8">
      <t>ジム</t>
    </rPh>
    <rPh sb="8" eb="9">
      <t>ショ</t>
    </rPh>
    <rPh sb="9" eb="11">
      <t>セッチ</t>
    </rPh>
    <rPh sb="11" eb="14">
      <t>シチョウソン</t>
    </rPh>
    <phoneticPr fontId="4"/>
  </si>
  <si>
    <t>候補者用選挙事務所設置年月日</t>
    <rPh sb="0" eb="4">
      <t>コウホシャヨウ</t>
    </rPh>
    <rPh sb="4" eb="6">
      <t>センキョ</t>
    </rPh>
    <rPh sb="6" eb="8">
      <t>ジム</t>
    </rPh>
    <rPh sb="8" eb="9">
      <t>ショ</t>
    </rPh>
    <rPh sb="9" eb="11">
      <t>セッチ</t>
    </rPh>
    <rPh sb="11" eb="14">
      <t>ネンガッピ</t>
    </rPh>
    <phoneticPr fontId="4"/>
  </si>
  <si>
    <t>（候補者用選挙事務所の異動があった場合のみ入力）</t>
    <rPh sb="7" eb="9">
      <t>ジム</t>
    </rPh>
    <rPh sb="9" eb="10">
      <t>ショ</t>
    </rPh>
    <rPh sb="11" eb="13">
      <t>イドウ</t>
    </rPh>
    <rPh sb="17" eb="19">
      <t>バアイ</t>
    </rPh>
    <rPh sb="21" eb="23">
      <t>ニュウリョク</t>
    </rPh>
    <phoneticPr fontId="4"/>
  </si>
  <si>
    <t>（手入力・半角）</t>
    <rPh sb="1" eb="2">
      <t>テ</t>
    </rPh>
    <rPh sb="2" eb="4">
      <t>ニュウリョク</t>
    </rPh>
    <rPh sb="5" eb="7">
      <t>ハンカク</t>
    </rPh>
    <phoneticPr fontId="4"/>
  </si>
  <si>
    <t>漢数字表記</t>
    <rPh sb="0" eb="3">
      <t>カンスウジ</t>
    </rPh>
    <rPh sb="3" eb="5">
      <t>ヒョウキ</t>
    </rPh>
    <phoneticPr fontId="4"/>
  </si>
  <si>
    <t>⇒漢数字表記</t>
    <rPh sb="1" eb="4">
      <t>カンスウジ</t>
    </rPh>
    <rPh sb="4" eb="6">
      <t>ヒョウキ</t>
    </rPh>
    <phoneticPr fontId="4"/>
  </si>
  <si>
    <t>候補者電話番号（半角数字で入力してください。）</t>
    <rPh sb="0" eb="3">
      <t>コウホシャ</t>
    </rPh>
    <rPh sb="3" eb="5">
      <t>デンワ</t>
    </rPh>
    <rPh sb="5" eb="7">
      <t>バンゴウ</t>
    </rPh>
    <rPh sb="8" eb="10">
      <t>ハンカク</t>
    </rPh>
    <rPh sb="10" eb="12">
      <t>スウジ</t>
    </rPh>
    <rPh sb="13" eb="15">
      <t>ニュウリョク</t>
    </rPh>
    <phoneticPr fontId="4"/>
  </si>
  <si>
    <t>氏　　名</t>
    <rPh sb="0" eb="1">
      <t>シ</t>
    </rPh>
    <rPh sb="3" eb="4">
      <t>メイ</t>
    </rPh>
    <phoneticPr fontId="4"/>
  </si>
  <si>
    <t>団体所属に関する文書</t>
    <rPh sb="0" eb="2">
      <t>ダンタイ</t>
    </rPh>
    <rPh sb="2" eb="4">
      <t>ショゾク</t>
    </rPh>
    <rPh sb="5" eb="6">
      <t>カン</t>
    </rPh>
    <rPh sb="8" eb="10">
      <t>ブンショ</t>
    </rPh>
    <phoneticPr fontId="4"/>
  </si>
  <si>
    <t>所属する政党（政治団体）に関する文書</t>
    <rPh sb="0" eb="2">
      <t>ショゾク</t>
    </rPh>
    <rPh sb="4" eb="6">
      <t>セイトウ</t>
    </rPh>
    <rPh sb="7" eb="9">
      <t>セイジ</t>
    </rPh>
    <rPh sb="9" eb="11">
      <t>ダンタイ</t>
    </rPh>
    <rPh sb="13" eb="14">
      <t>カン</t>
    </rPh>
    <rPh sb="16" eb="18">
      <t>ブンショ</t>
    </rPh>
    <phoneticPr fontId="4"/>
  </si>
  <si>
    <t>所属する政党（政治団体）の名称</t>
    <rPh sb="0" eb="2">
      <t>ショゾク</t>
    </rPh>
    <rPh sb="4" eb="6">
      <t>セイトウ</t>
    </rPh>
    <rPh sb="7" eb="9">
      <t>セイジ</t>
    </rPh>
    <rPh sb="9" eb="11">
      <t>ダンタイ</t>
    </rPh>
    <rPh sb="13" eb="15">
      <t>メイショウ</t>
    </rPh>
    <phoneticPr fontId="4"/>
  </si>
  <si>
    <t>所属する政党（政治団体）の名称（ふりがな）</t>
    <rPh sb="0" eb="2">
      <t>ショゾク</t>
    </rPh>
    <rPh sb="4" eb="6">
      <t>セイトウ</t>
    </rPh>
    <rPh sb="7" eb="9">
      <t>セイジ</t>
    </rPh>
    <rPh sb="9" eb="11">
      <t>ダンタイ</t>
    </rPh>
    <rPh sb="13" eb="15">
      <t>メイショウ</t>
    </rPh>
    <phoneticPr fontId="4"/>
  </si>
  <si>
    <t>　　上記の者は、本政党（政治団体）に所属する者であることを証明する。</t>
    <phoneticPr fontId="4"/>
  </si>
  <si>
    <t>候補者届出書（本人届出）</t>
    <rPh sb="0" eb="3">
      <t>コウホシャ</t>
    </rPh>
    <rPh sb="3" eb="6">
      <t>トドケデショ</t>
    </rPh>
    <rPh sb="7" eb="9">
      <t>ホンニン</t>
    </rPh>
    <rPh sb="9" eb="11">
      <t>トドケデ</t>
    </rPh>
    <phoneticPr fontId="4"/>
  </si>
  <si>
    <t>一のｳｪﾌﾞｻｲﾄ等のｱﾄﾞﾚｽ（候補者）</t>
  </si>
  <si>
    <t>一のｳｪﾌﾞｻｲﾄ等のｱﾄﾞﾚｽ</t>
    <rPh sb="0" eb="1">
      <t>イチ</t>
    </rPh>
    <rPh sb="9" eb="10">
      <t>トウ</t>
    </rPh>
    <phoneticPr fontId="4"/>
  </si>
  <si>
    <t>秋田県第１区</t>
    <rPh sb="0" eb="2">
      <t>アキタ</t>
    </rPh>
    <rPh sb="2" eb="3">
      <t>ケン</t>
    </rPh>
    <rPh sb="3" eb="4">
      <t>ダイ</t>
    </rPh>
    <rPh sb="5" eb="6">
      <t>ク</t>
    </rPh>
    <phoneticPr fontId="4"/>
  </si>
  <si>
    <t>秋田県第２区</t>
    <rPh sb="0" eb="2">
      <t>アキタ</t>
    </rPh>
    <rPh sb="2" eb="3">
      <t>ケン</t>
    </rPh>
    <rPh sb="3" eb="4">
      <t>ダイ</t>
    </rPh>
    <rPh sb="5" eb="6">
      <t>ク</t>
    </rPh>
    <phoneticPr fontId="4"/>
  </si>
  <si>
    <t>秋田県第３区</t>
    <rPh sb="0" eb="2">
      <t>アキタ</t>
    </rPh>
    <rPh sb="2" eb="3">
      <t>ケン</t>
    </rPh>
    <rPh sb="3" eb="4">
      <t>ダイ</t>
    </rPh>
    <rPh sb="5" eb="6">
      <t>ク</t>
    </rPh>
    <phoneticPr fontId="4"/>
  </si>
  <si>
    <t>秋田県第一区</t>
    <rPh sb="0" eb="3">
      <t>アキタケン</t>
    </rPh>
    <rPh sb="3" eb="4">
      <t>ダイ</t>
    </rPh>
    <rPh sb="4" eb="6">
      <t>１ク</t>
    </rPh>
    <phoneticPr fontId="4"/>
  </si>
  <si>
    <t>秋田県第二区</t>
    <rPh sb="0" eb="3">
      <t>アキタケン</t>
    </rPh>
    <rPh sb="3" eb="4">
      <t>ダイ</t>
    </rPh>
    <rPh sb="4" eb="5">
      <t>ニ</t>
    </rPh>
    <rPh sb="5" eb="6">
      <t>ク</t>
    </rPh>
    <phoneticPr fontId="4"/>
  </si>
  <si>
    <t>秋田県第三区</t>
    <rPh sb="0" eb="3">
      <t>アキタケン</t>
    </rPh>
    <rPh sb="3" eb="4">
      <t>ダイ</t>
    </rPh>
    <rPh sb="4" eb="5">
      <t>ミ</t>
    </rPh>
    <rPh sb="5" eb="6">
      <t>ク</t>
    </rPh>
    <phoneticPr fontId="4"/>
  </si>
  <si>
    <t>秋田市</t>
    <rPh sb="0" eb="3">
      <t>アキタシ</t>
    </rPh>
    <phoneticPr fontId="7"/>
  </si>
  <si>
    <t>能代市</t>
    <rPh sb="0" eb="3">
      <t>ノシロシ</t>
    </rPh>
    <phoneticPr fontId="7"/>
  </si>
  <si>
    <t>横手市</t>
    <rPh sb="0" eb="3">
      <t>ヨコテシ</t>
    </rPh>
    <phoneticPr fontId="7"/>
  </si>
  <si>
    <t>大館市</t>
    <rPh sb="0" eb="3">
      <t>オオダテシ</t>
    </rPh>
    <phoneticPr fontId="7"/>
  </si>
  <si>
    <t>男鹿市</t>
    <rPh sb="0" eb="3">
      <t>オガシ</t>
    </rPh>
    <phoneticPr fontId="7"/>
  </si>
  <si>
    <t>湯沢市</t>
    <rPh sb="0" eb="3">
      <t>ユザワシ</t>
    </rPh>
    <phoneticPr fontId="7"/>
  </si>
  <si>
    <t>鹿角市</t>
    <rPh sb="0" eb="1">
      <t>シカ</t>
    </rPh>
    <rPh sb="1" eb="2">
      <t>ツノ</t>
    </rPh>
    <rPh sb="2" eb="3">
      <t>シ</t>
    </rPh>
    <phoneticPr fontId="7"/>
  </si>
  <si>
    <t>由利本荘市</t>
    <rPh sb="0" eb="5">
      <t>ユリホンジョウシ</t>
    </rPh>
    <phoneticPr fontId="7"/>
  </si>
  <si>
    <t>潟上市</t>
    <rPh sb="0" eb="3">
      <t>カタガミシ</t>
    </rPh>
    <phoneticPr fontId="7"/>
  </si>
  <si>
    <t>大仙市</t>
    <rPh sb="0" eb="3">
      <t>ダイセンシ</t>
    </rPh>
    <phoneticPr fontId="7"/>
  </si>
  <si>
    <t>北秋田市</t>
    <rPh sb="0" eb="3">
      <t>キタアキタ</t>
    </rPh>
    <rPh sb="3" eb="4">
      <t>シ</t>
    </rPh>
    <phoneticPr fontId="7"/>
  </si>
  <si>
    <t>にかほ市</t>
    <rPh sb="3" eb="4">
      <t>シ</t>
    </rPh>
    <phoneticPr fontId="7"/>
  </si>
  <si>
    <t>仙北市</t>
    <rPh sb="0" eb="2">
      <t>センボク</t>
    </rPh>
    <rPh sb="2" eb="3">
      <t>シ</t>
    </rPh>
    <phoneticPr fontId="7"/>
  </si>
  <si>
    <t>小坂町</t>
    <rPh sb="0" eb="2">
      <t>コサカ</t>
    </rPh>
    <rPh sb="2" eb="3">
      <t>マチ</t>
    </rPh>
    <phoneticPr fontId="7"/>
  </si>
  <si>
    <t>上小阿仁村</t>
    <rPh sb="0" eb="4">
      <t>カミコアニ</t>
    </rPh>
    <rPh sb="4" eb="5">
      <t>ムラ</t>
    </rPh>
    <phoneticPr fontId="7"/>
  </si>
  <si>
    <t>藤里町</t>
    <rPh sb="0" eb="2">
      <t>フジサト</t>
    </rPh>
    <rPh sb="2" eb="3">
      <t>マチ</t>
    </rPh>
    <phoneticPr fontId="7"/>
  </si>
  <si>
    <t>三種町</t>
    <rPh sb="0" eb="3">
      <t>ミタネチョウ</t>
    </rPh>
    <phoneticPr fontId="7"/>
  </si>
  <si>
    <t>八峰町</t>
    <rPh sb="0" eb="2">
      <t>ハッポウ</t>
    </rPh>
    <rPh sb="2" eb="3">
      <t>マチ</t>
    </rPh>
    <phoneticPr fontId="7"/>
  </si>
  <si>
    <t>五城目町</t>
    <rPh sb="0" eb="3">
      <t>ゴジョウメ</t>
    </rPh>
    <rPh sb="3" eb="4">
      <t>マチ</t>
    </rPh>
    <phoneticPr fontId="7"/>
  </si>
  <si>
    <t>八郎潟町</t>
    <rPh sb="0" eb="4">
      <t>ハチロウガタマチ</t>
    </rPh>
    <phoneticPr fontId="7"/>
  </si>
  <si>
    <t>井川町</t>
    <rPh sb="0" eb="2">
      <t>イカワ</t>
    </rPh>
    <rPh sb="2" eb="3">
      <t>マチ</t>
    </rPh>
    <phoneticPr fontId="7"/>
  </si>
  <si>
    <t>大潟村</t>
    <rPh sb="0" eb="3">
      <t>オオガタムラ</t>
    </rPh>
    <phoneticPr fontId="7"/>
  </si>
  <si>
    <t>美郷町</t>
    <rPh sb="0" eb="2">
      <t>ミサト</t>
    </rPh>
    <rPh sb="2" eb="3">
      <t>マチ</t>
    </rPh>
    <phoneticPr fontId="7"/>
  </si>
  <si>
    <t>羽後町</t>
    <rPh sb="0" eb="3">
      <t>ウゴマチ</t>
    </rPh>
    <phoneticPr fontId="7"/>
  </si>
  <si>
    <t>東成瀬村</t>
    <rPh sb="0" eb="1">
      <t>ヒガシ</t>
    </rPh>
    <rPh sb="1" eb="3">
      <t>ナルセ</t>
    </rPh>
    <rPh sb="3" eb="4">
      <t>ムラ</t>
    </rPh>
    <phoneticPr fontId="7"/>
  </si>
  <si>
    <t>№</t>
    <phoneticPr fontId="4"/>
  </si>
  <si>
    <t>市町村コード</t>
    <rPh sb="0" eb="3">
      <t>シチョウソン</t>
    </rPh>
    <phoneticPr fontId="4"/>
  </si>
  <si>
    <t>市町村名</t>
    <rPh sb="0" eb="4">
      <t>シチョウソンメイ</t>
    </rPh>
    <phoneticPr fontId="4"/>
  </si>
  <si>
    <t>令和　　年　　月　　日</t>
    <rPh sb="0" eb="2">
      <t>レイワ</t>
    </rPh>
    <rPh sb="4" eb="5">
      <t>ネン</t>
    </rPh>
    <rPh sb="7" eb="8">
      <t>ガツ</t>
    </rPh>
    <rPh sb="10" eb="11">
      <t>ニチ</t>
    </rPh>
    <phoneticPr fontId="4"/>
  </si>
  <si>
    <t>衆議院小選挙区選出議員選挙</t>
    <phoneticPr fontId="4"/>
  </si>
  <si>
    <t>選挙の名称（日入り）</t>
    <rPh sb="0" eb="2">
      <t>センキョ</t>
    </rPh>
    <rPh sb="3" eb="5">
      <t>メイショウ</t>
    </rPh>
    <rPh sb="6" eb="7">
      <t>ヒ</t>
    </rPh>
    <rPh sb="7" eb="8">
      <t>イ</t>
    </rPh>
    <phoneticPr fontId="4"/>
  </si>
  <si>
    <t>入力（数字は全角で）</t>
    <rPh sb="0" eb="2">
      <t>ニュウリョク</t>
    </rPh>
    <rPh sb="3" eb="5">
      <t>スウジ</t>
    </rPh>
    <rPh sb="6" eb="8">
      <t>ゼンカク</t>
    </rPh>
    <phoneticPr fontId="4"/>
  </si>
  <si>
    <t>令和　年　月　日から</t>
    <rPh sb="5" eb="6">
      <t>ツキ</t>
    </rPh>
    <rPh sb="7" eb="8">
      <t>ヒ</t>
    </rPh>
    <phoneticPr fontId="4"/>
  </si>
  <si>
    <t>令和　年　月　日まで</t>
    <rPh sb="5" eb="6">
      <t>ツキ</t>
    </rPh>
    <rPh sb="7" eb="8">
      <t>ヒ</t>
    </rPh>
    <phoneticPr fontId="4"/>
  </si>
  <si>
    <t>秋田県選挙管理委員会委員長氏名</t>
    <rPh sb="13" eb="15">
      <t>シメイ</t>
    </rPh>
    <phoneticPr fontId="4"/>
  </si>
  <si>
    <t>令和　　年　　月　　日</t>
    <rPh sb="0" eb="2">
      <t>レイワ</t>
    </rPh>
    <rPh sb="4" eb="5">
      <t>ネン</t>
    </rPh>
    <rPh sb="7" eb="8">
      <t>ツキ</t>
    </rPh>
    <rPh sb="10" eb="11">
      <t>ヒ</t>
    </rPh>
    <phoneticPr fontId="4"/>
  </si>
  <si>
    <t>選挙長氏名</t>
    <rPh sb="0" eb="2">
      <t>センキョ</t>
    </rPh>
    <rPh sb="2" eb="3">
      <t>チョウ</t>
    </rPh>
    <rPh sb="3" eb="5">
      <t>シメイ</t>
    </rPh>
    <phoneticPr fontId="4"/>
  </si>
  <si>
    <t>選挙の期日  「元号」</t>
    <phoneticPr fontId="4"/>
  </si>
  <si>
    <t>選挙の期日  「年」</t>
    <phoneticPr fontId="4"/>
  </si>
  <si>
    <t>選挙の期日  「月」</t>
    <phoneticPr fontId="4"/>
  </si>
  <si>
    <t>選挙の期日  「日」</t>
    <phoneticPr fontId="4"/>
  </si>
  <si>
    <t>竹　田　勝　美</t>
    <phoneticPr fontId="4"/>
  </si>
  <si>
    <t>　備考</t>
    <rPh sb="1" eb="3">
      <t>ビコウ</t>
    </rPh>
    <phoneticPr fontId="4"/>
  </si>
  <si>
    <t>選挙区内№</t>
    <rPh sb="0" eb="3">
      <t>センキョク</t>
    </rPh>
    <rPh sb="3" eb="4">
      <t>ナイ</t>
    </rPh>
    <phoneticPr fontId="4"/>
  </si>
  <si>
    <t>竹田　勝美</t>
    <rPh sb="0" eb="2">
      <t>タケダ</t>
    </rPh>
    <rPh sb="3" eb="5">
      <t>カツミ</t>
    </rPh>
    <phoneticPr fontId="38"/>
  </si>
  <si>
    <t>選挙の執行日(シリアル値で入れない）</t>
    <rPh sb="0" eb="2">
      <t>センキョ</t>
    </rPh>
    <rPh sb="3" eb="5">
      <t>シッコウ</t>
    </rPh>
    <rPh sb="5" eb="6">
      <t>ビ</t>
    </rPh>
    <rPh sb="11" eb="12">
      <t>チ</t>
    </rPh>
    <rPh sb="13" eb="14">
      <t>イ</t>
    </rPh>
    <phoneticPr fontId="4"/>
  </si>
  <si>
    <t>選挙の公示日(シリアル値で入れない）</t>
    <rPh sb="0" eb="2">
      <t>センキョ</t>
    </rPh>
    <rPh sb="3" eb="5">
      <t>コウジ</t>
    </rPh>
    <rPh sb="5" eb="6">
      <t>ビ</t>
    </rPh>
    <phoneticPr fontId="4"/>
  </si>
  <si>
    <t>選択してください→</t>
    <rPh sb="0" eb="2">
      <t>センタク</t>
    </rPh>
    <phoneticPr fontId="4"/>
  </si>
  <si>
    <t>選挙運動事務員等届出書</t>
    <rPh sb="0" eb="2">
      <t>センキョ</t>
    </rPh>
    <rPh sb="2" eb="4">
      <t>ウンドウ</t>
    </rPh>
    <rPh sb="4" eb="6">
      <t>ジム</t>
    </rPh>
    <rPh sb="6" eb="7">
      <t>イン</t>
    </rPh>
    <rPh sb="7" eb="8">
      <t>トウ</t>
    </rPh>
    <rPh sb="8" eb="9">
      <t>トド</t>
    </rPh>
    <rPh sb="9" eb="10">
      <t>デ</t>
    </rPh>
    <rPh sb="10" eb="11">
      <t>ショ</t>
    </rPh>
    <phoneticPr fontId="4"/>
  </si>
  <si>
    <t>選挙公報掲載文掲載申請書</t>
    <rPh sb="0" eb="2">
      <t>センキョ</t>
    </rPh>
    <rPh sb="2" eb="4">
      <t>コウホウ</t>
    </rPh>
    <rPh sb="4" eb="6">
      <t>ケイサイ</t>
    </rPh>
    <rPh sb="6" eb="7">
      <t>ブン</t>
    </rPh>
    <rPh sb="7" eb="9">
      <t>ケイサイ</t>
    </rPh>
    <rPh sb="9" eb="11">
      <t>シンセイ</t>
    </rPh>
    <rPh sb="11" eb="12">
      <t>ショ</t>
    </rPh>
    <phoneticPr fontId="4"/>
  </si>
  <si>
    <t>様</t>
    <phoneticPr fontId="4"/>
  </si>
  <si>
    <t>様式1</t>
  </si>
  <si>
    <t>様式2</t>
  </si>
  <si>
    <t>様式3</t>
  </si>
  <si>
    <t>様式4</t>
  </si>
  <si>
    <t>様式5</t>
  </si>
  <si>
    <t>様式6</t>
  </si>
  <si>
    <t>様式7</t>
  </si>
  <si>
    <t>様式8</t>
  </si>
  <si>
    <t>様式9</t>
  </si>
  <si>
    <t>様式10</t>
  </si>
  <si>
    <t>様式11</t>
  </si>
  <si>
    <t>様式12</t>
  </si>
  <si>
    <t>様式13</t>
  </si>
  <si>
    <t>様式14</t>
  </si>
  <si>
    <t>様式15</t>
  </si>
  <si>
    <t>様式16</t>
  </si>
  <si>
    <t>様式17</t>
  </si>
  <si>
    <t>様式18</t>
  </si>
  <si>
    <t>様式19</t>
  </si>
  <si>
    <t>様式20</t>
  </si>
  <si>
    <t>様式名称</t>
    <rPh sb="0" eb="2">
      <t>ヨウシキ</t>
    </rPh>
    <rPh sb="2" eb="4">
      <t>メイショウ</t>
    </rPh>
    <phoneticPr fontId="4"/>
  </si>
  <si>
    <t>内容</t>
    <rPh sb="0" eb="2">
      <t>ナイヨウ</t>
    </rPh>
    <phoneticPr fontId="4"/>
  </si>
  <si>
    <t>シート№</t>
    <phoneticPr fontId="4"/>
  </si>
  <si>
    <t>目次</t>
    <rPh sb="0" eb="2">
      <t>モクジ</t>
    </rPh>
    <phoneticPr fontId="4"/>
  </si>
  <si>
    <t>入力シート</t>
    <rPh sb="0" eb="2">
      <t>ニュウリョク</t>
    </rPh>
    <phoneticPr fontId="4"/>
  </si>
  <si>
    <t>開票立合人入力シート</t>
    <rPh sb="0" eb="2">
      <t>カイヒョウ</t>
    </rPh>
    <rPh sb="2" eb="3">
      <t>タ</t>
    </rPh>
    <rPh sb="3" eb="4">
      <t>ア</t>
    </rPh>
    <rPh sb="4" eb="5">
      <t>ニン</t>
    </rPh>
    <rPh sb="5" eb="7">
      <t>ニュウリョク</t>
    </rPh>
    <phoneticPr fontId="4"/>
  </si>
  <si>
    <t>目次</t>
  </si>
  <si>
    <t>入力シート</t>
  </si>
  <si>
    <t>開票立会人入力シート</t>
  </si>
  <si>
    <t>stampflag</t>
    <phoneticPr fontId="4"/>
  </si>
  <si>
    <t>ビラ届出書（候補者用）</t>
    <rPh sb="2" eb="4">
      <t>とどけで</t>
    </rPh>
    <rPh sb="4" eb="5">
      <t>しょ</t>
    </rPh>
    <rPh sb="6" eb="9">
      <t>こうほしゃ</t>
    </rPh>
    <rPh sb="9" eb="10">
      <t>よう</t>
    </rPh>
    <phoneticPr fontId="40" type="Hiragana"/>
  </si>
  <si>
    <t>１　「生年月日」欄の年齢は、選挙の期日現在の満年齢を記載してください。</t>
    <phoneticPr fontId="4"/>
  </si>
  <si>
    <t>　候補者本人が届け出る場合にあつては本人確認書類の提示又は提出を、その代理人が届け出る場合にあつては委任状の提示又は提出及び当該代理人の本人確認書類の提示又は提出を行ってください。ただし、候補者本人の署名その他の措置がある場合はこの限りではありません。</t>
    <phoneticPr fontId="4"/>
  </si>
  <si>
    <t>ます。</t>
    <phoneticPr fontId="4"/>
  </si>
  <si>
    <t>届出種別</t>
    <rPh sb="0" eb="2">
      <t>トドケデ</t>
    </rPh>
    <rPh sb="2" eb="4">
      <t>シュベツ</t>
    </rPh>
    <phoneticPr fontId="4"/>
  </si>
  <si>
    <t>供託証明書</t>
    <phoneticPr fontId="4"/>
  </si>
  <si>
    <t>推薦届出者の氏</t>
    <rPh sb="6" eb="7">
      <t>ウジ</t>
    </rPh>
    <phoneticPr fontId="4"/>
  </si>
  <si>
    <t>推薦届出者の名</t>
    <rPh sb="6" eb="7">
      <t>ナ</t>
    </rPh>
    <phoneticPr fontId="4"/>
  </si>
  <si>
    <t>推薦届出者の生年月日</t>
    <rPh sb="6" eb="8">
      <t>セイネン</t>
    </rPh>
    <rPh sb="8" eb="10">
      <t>ガッピ</t>
    </rPh>
    <phoneticPr fontId="4"/>
  </si>
  <si>
    <t>推薦届出者の連絡先電話</t>
    <rPh sb="6" eb="9">
      <t>レンラクサキ</t>
    </rPh>
    <rPh sb="9" eb="11">
      <t>デンワ</t>
    </rPh>
    <phoneticPr fontId="4"/>
  </si>
  <si>
    <t>(6</t>
    <phoneticPr fontId="4"/>
  </si>
  <si>
    <t>候補者推薦届出承諾書</t>
    <rPh sb="0" eb="3">
      <t>コウホシャ</t>
    </rPh>
    <rPh sb="3" eb="5">
      <t>スイセン</t>
    </rPh>
    <rPh sb="5" eb="7">
      <t>トドケデ</t>
    </rPh>
    <rPh sb="7" eb="10">
      <t>ショウダクショ</t>
    </rPh>
    <phoneticPr fontId="4"/>
  </si>
  <si>
    <t>候補者となることを承諾します。</t>
    <rPh sb="0" eb="3">
      <t>コウホシャ</t>
    </rPh>
    <rPh sb="9" eb="11">
      <t>ショウダク</t>
    </rPh>
    <phoneticPr fontId="4"/>
  </si>
  <si>
    <t>推薦届出者</t>
    <rPh sb="0" eb="2">
      <t>スイセン</t>
    </rPh>
    <rPh sb="2" eb="4">
      <t>トドケデ</t>
    </rPh>
    <rPh sb="4" eb="5">
      <t>シャ</t>
    </rPh>
    <phoneticPr fontId="4"/>
  </si>
  <si>
    <t>様</t>
    <rPh sb="0" eb="1">
      <t>サマ</t>
    </rPh>
    <phoneticPr fontId="4"/>
  </si>
  <si>
    <t>推薦1</t>
    <rPh sb="0" eb="2">
      <t>スイセン</t>
    </rPh>
    <phoneticPr fontId="4"/>
  </si>
  <si>
    <t>候補者届出承諾書</t>
    <rPh sb="0" eb="3">
      <t>コウホシャ</t>
    </rPh>
    <rPh sb="3" eb="4">
      <t>トドケ</t>
    </rPh>
    <rPh sb="4" eb="5">
      <t>デ</t>
    </rPh>
    <rPh sb="5" eb="8">
      <t>ショウダクショ</t>
    </rPh>
    <phoneticPr fontId="4"/>
  </si>
  <si>
    <t>推薦届出代表者証明書</t>
    <rPh sb="0" eb="2">
      <t>スイセン</t>
    </rPh>
    <rPh sb="2" eb="4">
      <t>トドケデ</t>
    </rPh>
    <rPh sb="4" eb="7">
      <t>ダイヒョウシャ</t>
    </rPh>
    <rPh sb="7" eb="10">
      <t>ショウメイショ</t>
    </rPh>
    <phoneticPr fontId="4"/>
  </si>
  <si>
    <t>推薦届出代表者照明</t>
    <rPh sb="0" eb="2">
      <t>スイセン</t>
    </rPh>
    <rPh sb="2" eb="4">
      <t>トドケデ</t>
    </rPh>
    <rPh sb="4" eb="7">
      <t>ダイヒョウシャ</t>
    </rPh>
    <rPh sb="7" eb="9">
      <t>ショウメイ</t>
    </rPh>
    <phoneticPr fontId="4"/>
  </si>
  <si>
    <t>推薦2</t>
    <rPh sb="0" eb="2">
      <t>スイセン</t>
    </rPh>
    <phoneticPr fontId="4"/>
  </si>
  <si>
    <t>令和   年   月    日</t>
    <phoneticPr fontId="4"/>
  </si>
  <si>
    <t>令和    年    月     日</t>
    <phoneticPr fontId="4"/>
  </si>
  <si>
    <t>選挙事務所を下記の通り設置することを承諾します。</t>
    <rPh sb="0" eb="2">
      <t>センキョ</t>
    </rPh>
    <rPh sb="2" eb="4">
      <t>ジム</t>
    </rPh>
    <rPh sb="4" eb="5">
      <t>ショ</t>
    </rPh>
    <rPh sb="6" eb="8">
      <t>カキ</t>
    </rPh>
    <rPh sb="9" eb="10">
      <t>トオ</t>
    </rPh>
    <rPh sb="11" eb="13">
      <t>セッチ</t>
    </rPh>
    <rPh sb="18" eb="20">
      <t>ショウダク</t>
    </rPh>
    <phoneticPr fontId="4"/>
  </si>
  <si>
    <t>選挙事務所所在地</t>
    <rPh sb="0" eb="2">
      <t>センキョ</t>
    </rPh>
    <rPh sb="2" eb="4">
      <t>ジム</t>
    </rPh>
    <rPh sb="4" eb="5">
      <t>ショ</t>
    </rPh>
    <rPh sb="5" eb="8">
      <t>ショザイチ</t>
    </rPh>
    <phoneticPr fontId="4"/>
  </si>
  <si>
    <t>設 置 年 月 日</t>
    <rPh sb="0" eb="1">
      <t>セツ</t>
    </rPh>
    <rPh sb="2" eb="3">
      <t>チ</t>
    </rPh>
    <rPh sb="4" eb="5">
      <t>ネン</t>
    </rPh>
    <rPh sb="6" eb="8">
      <t/>
    </rPh>
    <phoneticPr fontId="4"/>
  </si>
  <si>
    <t>異 動 年 月 日</t>
    <rPh sb="0" eb="1">
      <t>イ</t>
    </rPh>
    <rPh sb="2" eb="3">
      <t>ドウ</t>
    </rPh>
    <rPh sb="4" eb="5">
      <t>ネン</t>
    </rPh>
    <rPh sb="6" eb="8">
      <t/>
    </rPh>
    <phoneticPr fontId="4"/>
  </si>
  <si>
    <t>推薦3</t>
    <rPh sb="0" eb="2">
      <t>スイセン</t>
    </rPh>
    <phoneticPr fontId="4"/>
  </si>
  <si>
    <t>推薦4</t>
    <rPh sb="0" eb="2">
      <t>スイセン</t>
    </rPh>
    <phoneticPr fontId="4"/>
  </si>
  <si>
    <t>推薦5</t>
    <rPh sb="0" eb="2">
      <t>スイセン</t>
    </rPh>
    <phoneticPr fontId="4"/>
  </si>
  <si>
    <t>推薦6</t>
    <rPh sb="0" eb="2">
      <t>スイセン</t>
    </rPh>
    <phoneticPr fontId="4"/>
  </si>
  <si>
    <t>sheetName</t>
    <phoneticPr fontId="4"/>
  </si>
  <si>
    <t>推薦届出者</t>
    <rPh sb="0" eb="4">
      <t>スイセントドケデ</t>
    </rPh>
    <rPh sb="4" eb="5">
      <t>シャ</t>
    </rPh>
    <phoneticPr fontId="4"/>
  </si>
  <si>
    <t>承諾書（選挙事務所）</t>
    <rPh sb="0" eb="3">
      <t>ショウダクショ</t>
    </rPh>
    <rPh sb="4" eb="6">
      <t>センキョ</t>
    </rPh>
    <rPh sb="6" eb="9">
      <t>ジムショ</t>
    </rPh>
    <phoneticPr fontId="4"/>
  </si>
  <si>
    <t>承諾書（選挙事務所異動）</t>
    <rPh sb="0" eb="3">
      <t>ショウダクショ</t>
    </rPh>
    <rPh sb="4" eb="6">
      <t>センキョ</t>
    </rPh>
    <rPh sb="6" eb="9">
      <t>ジムショ</t>
    </rPh>
    <rPh sb="9" eb="11">
      <t>イドウ</t>
    </rPh>
    <phoneticPr fontId="4"/>
  </si>
  <si>
    <t>承諾書（出納責任者選任）</t>
    <rPh sb="0" eb="3">
      <t>ショウダクショ</t>
    </rPh>
    <rPh sb="4" eb="9">
      <t>スイトウセキニンシャ</t>
    </rPh>
    <rPh sb="9" eb="11">
      <t>センニン</t>
    </rPh>
    <phoneticPr fontId="4"/>
  </si>
  <si>
    <t>承諾書（出納責任者解任）</t>
    <rPh sb="0" eb="3">
      <t>ショウダクショ</t>
    </rPh>
    <rPh sb="4" eb="9">
      <t>スイトウセキニンシャ</t>
    </rPh>
    <rPh sb="9" eb="11">
      <t>カイニン</t>
    </rPh>
    <phoneticPr fontId="4"/>
  </si>
  <si>
    <t>推薦届出者の氏（代表者）</t>
    <rPh sb="6" eb="7">
      <t>ウジ</t>
    </rPh>
    <rPh sb="8" eb="11">
      <t>ダイヒョウシャ</t>
    </rPh>
    <phoneticPr fontId="4"/>
  </si>
  <si>
    <t>推薦届出者の名（代表者）</t>
    <rPh sb="6" eb="7">
      <t>ナ</t>
    </rPh>
    <rPh sb="8" eb="11">
      <t>ダイヒョウシャ</t>
    </rPh>
    <phoneticPr fontId="4"/>
  </si>
  <si>
    <t>推薦届出者の生年月日（代表者）</t>
    <rPh sb="6" eb="8">
      <t>セイネン</t>
    </rPh>
    <rPh sb="8" eb="10">
      <t>ガッピ</t>
    </rPh>
    <rPh sb="11" eb="14">
      <t>ダイヒョウシャ</t>
    </rPh>
    <phoneticPr fontId="4"/>
  </si>
  <si>
    <t>推薦届出代表者氏名↓</t>
    <rPh sb="0" eb="2">
      <t>スイセン</t>
    </rPh>
    <rPh sb="2" eb="4">
      <t>トドケデ</t>
    </rPh>
    <rPh sb="4" eb="7">
      <t>ダイヒョウシャ</t>
    </rPh>
    <rPh sb="7" eb="9">
      <t>シメイ</t>
    </rPh>
    <phoneticPr fontId="4"/>
  </si>
  <si>
    <t>候補者の戸籍の謄本（全部事項証明書）又は抄本（個別事項証明書）</t>
    <rPh sb="0" eb="3">
      <t>コウホシャ</t>
    </rPh>
    <rPh sb="4" eb="6">
      <t>コセキ</t>
    </rPh>
    <rPh sb="7" eb="9">
      <t>トウホン</t>
    </rPh>
    <rPh sb="10" eb="17">
      <t>ゼンブジコウショウメイショ</t>
    </rPh>
    <phoneticPr fontId="4"/>
  </si>
  <si>
    <t xml:space="preserve"> 候補者に関する事項</t>
    <rPh sb="1" eb="4">
      <t>コウホシャ</t>
    </rPh>
    <rPh sb="5" eb="6">
      <t>カン</t>
    </rPh>
    <rPh sb="8" eb="10">
      <t>ジコウ</t>
    </rPh>
    <phoneticPr fontId="38"/>
  </si>
  <si>
    <t>通称認定申請書)</t>
    <rPh sb="0" eb="2">
      <t>ツウショウ</t>
    </rPh>
    <rPh sb="2" eb="4">
      <t>ニンテイ</t>
    </rPh>
    <rPh sb="4" eb="7">
      <t>シンセイショ</t>
    </rPh>
    <phoneticPr fontId="4"/>
  </si>
  <si>
    <t>様式1</t>
    <rPh sb="0" eb="2">
      <t>ヨウシキ</t>
    </rPh>
    <phoneticPr fontId="4"/>
  </si>
  <si>
    <t>様式2</t>
    <rPh sb="0" eb="2">
      <t>ヨウシキ</t>
    </rPh>
    <phoneticPr fontId="4"/>
  </si>
  <si>
    <t>様式3</t>
    <rPh sb="0" eb="2">
      <t>ヨウシキ</t>
    </rPh>
    <phoneticPr fontId="4"/>
  </si>
  <si>
    <t>様式4</t>
    <rPh sb="0" eb="2">
      <t>ヨウシキ</t>
    </rPh>
    <phoneticPr fontId="4"/>
  </si>
  <si>
    <t>様式5</t>
    <rPh sb="0" eb="2">
      <t>ヨウシキ</t>
    </rPh>
    <phoneticPr fontId="4"/>
  </si>
  <si>
    <t>様式6</t>
    <rPh sb="0" eb="2">
      <t>ヨウシキ</t>
    </rPh>
    <phoneticPr fontId="4"/>
  </si>
  <si>
    <t>様式7</t>
    <rPh sb="0" eb="2">
      <t>ヨウシキ</t>
    </rPh>
    <phoneticPr fontId="4"/>
  </si>
  <si>
    <t>様式8</t>
    <rPh sb="0" eb="2">
      <t>ヨウシキ</t>
    </rPh>
    <phoneticPr fontId="4"/>
  </si>
  <si>
    <t>様式9</t>
    <rPh sb="0" eb="2">
      <t>ヨウシキ</t>
    </rPh>
    <phoneticPr fontId="4"/>
  </si>
  <si>
    <t>様式10</t>
    <rPh sb="0" eb="2">
      <t>ヨウシキ</t>
    </rPh>
    <phoneticPr fontId="4"/>
  </si>
  <si>
    <t>様式11</t>
    <rPh sb="0" eb="2">
      <t>ヨウシキ</t>
    </rPh>
    <phoneticPr fontId="4"/>
  </si>
  <si>
    <t>様式12</t>
    <rPh sb="0" eb="2">
      <t>ヨウシキ</t>
    </rPh>
    <phoneticPr fontId="4"/>
  </si>
  <si>
    <t>様式13</t>
    <rPh sb="0" eb="2">
      <t>ヨウシキ</t>
    </rPh>
    <phoneticPr fontId="4"/>
  </si>
  <si>
    <t>様式14</t>
    <rPh sb="0" eb="2">
      <t>ヨウシキ</t>
    </rPh>
    <phoneticPr fontId="4"/>
  </si>
  <si>
    <t>様式15</t>
    <rPh sb="0" eb="2">
      <t>ヨウシキ</t>
    </rPh>
    <phoneticPr fontId="4"/>
  </si>
  <si>
    <t>様式16</t>
    <rPh sb="0" eb="2">
      <t>ヨウシキ</t>
    </rPh>
    <phoneticPr fontId="4"/>
  </si>
  <si>
    <t>様式17</t>
    <rPh sb="0" eb="2">
      <t>ヨウシキ</t>
    </rPh>
    <phoneticPr fontId="4"/>
  </si>
  <si>
    <t>様式18</t>
    <rPh sb="0" eb="2">
      <t>ヨウシキ</t>
    </rPh>
    <phoneticPr fontId="4"/>
  </si>
  <si>
    <t>様式19</t>
    <rPh sb="0" eb="2">
      <t>ヨウシキ</t>
    </rPh>
    <phoneticPr fontId="4"/>
  </si>
  <si>
    <t>様式20</t>
    <rPh sb="0" eb="2">
      <t>ヨウシキ</t>
    </rPh>
    <phoneticPr fontId="4"/>
  </si>
  <si>
    <t>推薦1</t>
    <phoneticPr fontId="4"/>
  </si>
  <si>
    <t>推薦2</t>
  </si>
  <si>
    <t>推薦3</t>
  </si>
  <si>
    <t>推薦4</t>
  </si>
  <si>
    <t>推薦5</t>
  </si>
  <si>
    <t>推薦6</t>
  </si>
  <si>
    <t>-</t>
  </si>
  <si>
    <t>表示しない</t>
  </si>
  <si>
    <t>　私は、公職選挙法第８６条の８第１項、第８７条第１項若しくは第２項、第８７</t>
    <rPh sb="1" eb="2">
      <t>ワタシ</t>
    </rPh>
    <rPh sb="4" eb="6">
      <t>コウショク</t>
    </rPh>
    <rPh sb="6" eb="9">
      <t>センキョホウ</t>
    </rPh>
    <rPh sb="9" eb="10">
      <t>ダイ</t>
    </rPh>
    <rPh sb="12" eb="13">
      <t>ジョウ</t>
    </rPh>
    <rPh sb="15" eb="16">
      <t>ダイ</t>
    </rPh>
    <rPh sb="17" eb="18">
      <t>コウ</t>
    </rPh>
    <rPh sb="19" eb="20">
      <t>ダイ</t>
    </rPh>
    <rPh sb="22" eb="23">
      <t>ジョウ</t>
    </rPh>
    <rPh sb="23" eb="24">
      <t>ダイ</t>
    </rPh>
    <rPh sb="25" eb="26">
      <t>コウ</t>
    </rPh>
    <rPh sb="26" eb="27">
      <t>モ</t>
    </rPh>
    <rPh sb="30" eb="31">
      <t>ダイ</t>
    </rPh>
    <rPh sb="32" eb="33">
      <t>コウ</t>
    </rPh>
    <rPh sb="34" eb="35">
      <t>ダイ</t>
    </rPh>
    <phoneticPr fontId="4"/>
  </si>
  <si>
    <t>通称として認定されたく申請します。</t>
    <rPh sb="0" eb="2">
      <t>ツウショウ</t>
    </rPh>
    <phoneticPr fontId="4"/>
  </si>
  <si>
    <t>(ふりがな)</t>
    <phoneticPr fontId="4"/>
  </si>
  <si>
    <t>秋田県</t>
    <phoneticPr fontId="38"/>
  </si>
  <si>
    <t>　上記のとおり選挙事務所を設置しましたから届出します。</t>
    <rPh sb="1" eb="3">
      <t>じょうき</t>
    </rPh>
    <phoneticPr fontId="40" type="Hiragana"/>
  </si>
  <si>
    <t>候補者の氏名</t>
    <rPh sb="0" eb="3">
      <t>コウホシャ</t>
    </rPh>
    <rPh sb="4" eb="6">
      <t>シメイ</t>
    </rPh>
    <phoneticPr fontId="38"/>
  </si>
  <si>
    <t>異動年月日</t>
    <rPh sb="0" eb="5">
      <t>イドウネンガッピ</t>
    </rPh>
    <phoneticPr fontId="38"/>
  </si>
  <si>
    <t>電話番号</t>
    <rPh sb="0" eb="2">
      <t>デンワ</t>
    </rPh>
    <rPh sb="2" eb="4">
      <t>バンゴウ</t>
    </rPh>
    <phoneticPr fontId="38"/>
  </si>
  <si>
    <t>異動後の選挙事務所
所在地</t>
    <rPh sb="0" eb="2">
      <t>イドウ</t>
    </rPh>
    <rPh sb="2" eb="3">
      <t>ゴ</t>
    </rPh>
    <rPh sb="4" eb="6">
      <t>センキョ</t>
    </rPh>
    <rPh sb="6" eb="8">
      <t>ジム</t>
    </rPh>
    <rPh sb="8" eb="9">
      <t>ショ</t>
    </rPh>
    <rPh sb="10" eb="13">
      <t>ショザイチ</t>
    </rPh>
    <phoneticPr fontId="38"/>
  </si>
  <si>
    <t>異動前の選挙事務所
所在地</t>
    <rPh sb="0" eb="3">
      <t>イドウマエ</t>
    </rPh>
    <rPh sb="4" eb="6">
      <t>センキョ</t>
    </rPh>
    <rPh sb="6" eb="8">
      <t>ジム</t>
    </rPh>
    <rPh sb="8" eb="9">
      <t>ショ</t>
    </rPh>
    <rPh sb="10" eb="13">
      <t>ショザイチ</t>
    </rPh>
    <phoneticPr fontId="38"/>
  </si>
  <si>
    <t>選挙</t>
    <rPh sb="0" eb="2">
      <t>せんきょ</t>
    </rPh>
    <phoneticPr fontId="40" type="Hiragana"/>
  </si>
  <si>
    <t>県選管提出用</t>
    <rPh sb="0" eb="1">
      <t>ケン</t>
    </rPh>
    <rPh sb="1" eb="3">
      <t>センカン</t>
    </rPh>
    <rPh sb="3" eb="6">
      <t>テイシュツヨウ</t>
    </rPh>
    <phoneticPr fontId="38"/>
  </si>
  <si>
    <t>選挙事務所異動届(候補者用)</t>
    <rPh sb="0" eb="2">
      <t>センキョ</t>
    </rPh>
    <rPh sb="2" eb="4">
      <t>ジム</t>
    </rPh>
    <rPh sb="4" eb="5">
      <t>ショ</t>
    </rPh>
    <rPh sb="5" eb="7">
      <t>イドウ</t>
    </rPh>
    <rPh sb="7" eb="8">
      <t>トドケ</t>
    </rPh>
    <rPh sb="9" eb="12">
      <t>コウホシャ</t>
    </rPh>
    <rPh sb="12" eb="13">
      <t>ヨウ</t>
    </rPh>
    <phoneticPr fontId="38"/>
  </si>
  <si>
    <t>選挙管理委員会委員長　　　　　　　　　　様</t>
    <rPh sb="0" eb="2">
      <t>センキョ</t>
    </rPh>
    <rPh sb="2" eb="4">
      <t>カンリ</t>
    </rPh>
    <rPh sb="4" eb="7">
      <t>イインカイ</t>
    </rPh>
    <rPh sb="7" eb="10">
      <t>イインチョウ</t>
    </rPh>
    <rPh sb="20" eb="21">
      <t>サマ</t>
    </rPh>
    <phoneticPr fontId="38"/>
  </si>
  <si>
    <t>令和　　年　　月　　日</t>
    <rPh sb="0" eb="2">
      <t>レイワ</t>
    </rPh>
    <rPh sb="4" eb="5">
      <t>ネン</t>
    </rPh>
    <rPh sb="7" eb="8">
      <t>ガツ</t>
    </rPh>
    <rPh sb="10" eb="11">
      <t>ニチ</t>
    </rPh>
    <phoneticPr fontId="8"/>
  </si>
  <si>
    <t>設置市町村選管提出用</t>
    <rPh sb="0" eb="2">
      <t>セッチ</t>
    </rPh>
    <rPh sb="2" eb="5">
      <t>シチョウソン</t>
    </rPh>
    <rPh sb="5" eb="7">
      <t>センカン</t>
    </rPh>
    <rPh sb="7" eb="10">
      <t>テイシュツヨウ</t>
    </rPh>
    <phoneticPr fontId="38"/>
  </si>
  <si>
    <t>設置年月日</t>
    <rPh sb="0" eb="2">
      <t>セッチ</t>
    </rPh>
    <rPh sb="2" eb="5">
      <t>ネンガッピ</t>
    </rPh>
    <phoneticPr fontId="38"/>
  </si>
  <si>
    <t>電話番号</t>
    <rPh sb="0" eb="4">
      <t>デンワバンゴウ</t>
    </rPh>
    <phoneticPr fontId="38"/>
  </si>
  <si>
    <t>選挙事務所の所在地</t>
    <rPh sb="0" eb="2">
      <t>センキョ</t>
    </rPh>
    <rPh sb="2" eb="4">
      <t>ジム</t>
    </rPh>
    <rPh sb="4" eb="5">
      <t>ショ</t>
    </rPh>
    <rPh sb="6" eb="9">
      <t>ショザイチ</t>
    </rPh>
    <phoneticPr fontId="38"/>
  </si>
  <si>
    <t>選任の年月日</t>
    <rPh sb="0" eb="2">
      <t>センニン</t>
    </rPh>
    <rPh sb="3" eb="6">
      <t>ネンガッピ</t>
    </rPh>
    <phoneticPr fontId="38"/>
  </si>
  <si>
    <t>生年月日</t>
    <rPh sb="0" eb="2">
      <t>セイネン</t>
    </rPh>
    <rPh sb="2" eb="4">
      <t>ガッピ</t>
    </rPh>
    <phoneticPr fontId="38"/>
  </si>
  <si>
    <t>職業</t>
    <rPh sb="0" eb="2">
      <t>ショクギョウ</t>
    </rPh>
    <phoneticPr fontId="38"/>
  </si>
  <si>
    <t>住所</t>
    <rPh sb="0" eb="2">
      <t>ジュウショ</t>
    </rPh>
    <phoneticPr fontId="38"/>
  </si>
  <si>
    <t>出納責任者の氏名</t>
    <rPh sb="0" eb="2">
      <t>すいとう</t>
    </rPh>
    <rPh sb="2" eb="5">
      <t>せきにんしゃ</t>
    </rPh>
    <rPh sb="6" eb="8">
      <t>しめい</t>
    </rPh>
    <phoneticPr fontId="40" type="Hiragana"/>
  </si>
  <si>
    <t>　上記のとおり公職選挙法第１８０条第３項の規定に基づき届出します。</t>
    <rPh sb="1" eb="3">
      <t>ジョウキ</t>
    </rPh>
    <rPh sb="7" eb="12">
      <t>コウショクセンキョホウ</t>
    </rPh>
    <rPh sb="12" eb="13">
      <t>ダイ</t>
    </rPh>
    <rPh sb="16" eb="17">
      <t>ジョウ</t>
    </rPh>
    <rPh sb="17" eb="18">
      <t>ダイ</t>
    </rPh>
    <rPh sb="19" eb="20">
      <t>コウ</t>
    </rPh>
    <rPh sb="21" eb="23">
      <t>キテイ</t>
    </rPh>
    <rPh sb="24" eb="25">
      <t>モト</t>
    </rPh>
    <rPh sb="27" eb="29">
      <t>トドケデ</t>
    </rPh>
    <phoneticPr fontId="38"/>
  </si>
  <si>
    <t>区分</t>
    <rPh sb="0" eb="2">
      <t>クブン</t>
    </rPh>
    <phoneticPr fontId="8"/>
  </si>
  <si>
    <t>新</t>
    <rPh sb="0" eb="1">
      <t>シン</t>
    </rPh>
    <phoneticPr fontId="8"/>
  </si>
  <si>
    <t>旧</t>
    <rPh sb="0" eb="1">
      <t>キュウ</t>
    </rPh>
    <phoneticPr fontId="8"/>
  </si>
  <si>
    <t>電話番号</t>
    <rPh sb="0" eb="4">
      <t>デンワバンゴウ</t>
    </rPh>
    <phoneticPr fontId="8"/>
  </si>
  <si>
    <t>　上記のとおり公職選挙法第１８２条の規定に基づき届出します。</t>
    <rPh sb="1" eb="3">
      <t>ジョウキ</t>
    </rPh>
    <rPh sb="7" eb="12">
      <t>コウショクセンキョホウ</t>
    </rPh>
    <rPh sb="12" eb="13">
      <t>ダイ</t>
    </rPh>
    <rPh sb="16" eb="17">
      <t>ジョウ</t>
    </rPh>
    <rPh sb="18" eb="20">
      <t>キテイ</t>
    </rPh>
    <rPh sb="21" eb="22">
      <t>モト</t>
    </rPh>
    <rPh sb="24" eb="26">
      <t>トドケデ</t>
    </rPh>
    <phoneticPr fontId="38"/>
  </si>
  <si>
    <t>令和　　年　　月　　日</t>
    <phoneticPr fontId="8"/>
  </si>
  <si>
    <t>おいて公職選挙法第１４２条第１項の規定により頒布するビラは別添見本のと</t>
    <rPh sb="3" eb="5">
      <t>コウショク</t>
    </rPh>
    <rPh sb="5" eb="8">
      <t>センキョホウ</t>
    </rPh>
    <rPh sb="13" eb="14">
      <t>ダイ</t>
    </rPh>
    <rPh sb="15" eb="16">
      <t>コウ</t>
    </rPh>
    <rPh sb="29" eb="31">
      <t>ベッテン</t>
    </rPh>
    <rPh sb="31" eb="33">
      <t>ミホン</t>
    </rPh>
    <phoneticPr fontId="56"/>
  </si>
  <si>
    <t>おりでありますから届け出ます。</t>
  </si>
  <si>
    <t>令和　　年　　月　　日</t>
    <phoneticPr fontId="4"/>
  </si>
  <si>
    <t>開催日時</t>
    <rPh sb="0" eb="2">
      <t>カイサイ</t>
    </rPh>
    <rPh sb="2" eb="4">
      <t>ニチジ</t>
    </rPh>
    <phoneticPr fontId="38"/>
  </si>
  <si>
    <t>令和　　年　　月　　日　　　　　　時から　　　　　時まで</t>
  </si>
  <si>
    <t>使用する
施設の名称</t>
    <rPh sb="0" eb="2">
      <t>シヨウ</t>
    </rPh>
    <rPh sb="5" eb="7">
      <t>シセツ</t>
    </rPh>
    <rPh sb="8" eb="10">
      <t>メイショウ</t>
    </rPh>
    <phoneticPr fontId="38"/>
  </si>
  <si>
    <t>候補者の氏名</t>
    <rPh sb="0" eb="3">
      <t>こうほしゃ</t>
    </rPh>
    <rPh sb="4" eb="6">
      <t>しめい</t>
    </rPh>
    <phoneticPr fontId="40" type="Hiragana"/>
  </si>
  <si>
    <t>使用可否の通知の連絡場所</t>
    <rPh sb="0" eb="4">
      <t>しようかひ</t>
    </rPh>
    <rPh sb="5" eb="7">
      <t>つうち</t>
    </rPh>
    <rPh sb="8" eb="10">
      <t>れんらく</t>
    </rPh>
    <rPh sb="10" eb="12">
      <t>ばしょ</t>
    </rPh>
    <phoneticPr fontId="40" type="Hiragana"/>
  </si>
  <si>
    <t>電話</t>
    <rPh sb="0" eb="2">
      <t>でんわ</t>
    </rPh>
    <phoneticPr fontId="40" type="Hiragana"/>
  </si>
  <si>
    <t>したいから、公職選挙法第１６３条の規定により申し出ます。</t>
    <rPh sb="6" eb="11">
      <t>こうしょくせんきょほう</t>
    </rPh>
    <rPh sb="11" eb="12">
      <t>だい</t>
    </rPh>
    <rPh sb="15" eb="16">
      <t>じょう</t>
    </rPh>
    <rPh sb="17" eb="19">
      <t>きてい</t>
    </rPh>
    <rPh sb="22" eb="23">
      <t>もう</t>
    </rPh>
    <rPh sb="24" eb="25">
      <t>で</t>
    </rPh>
    <phoneticPr fontId="53" type="Hiragana"/>
  </si>
  <si>
    <t>住　所</t>
    <rPh sb="0" eb="1">
      <t>じゅう</t>
    </rPh>
    <rPh sb="2" eb="3">
      <t>しょ</t>
    </rPh>
    <phoneticPr fontId="40" type="Hiragana"/>
  </si>
  <si>
    <t>党　派</t>
    <rPh sb="0" eb="1">
      <t>とう</t>
    </rPh>
    <rPh sb="2" eb="3">
      <t>は</t>
    </rPh>
    <phoneticPr fontId="40" type="Hiragana"/>
  </si>
  <si>
    <t>　候補者本人が届け出る場合にあつては本人確認書類の提示又は提出を、その代理人が届け出る場合にあつては委任状の提示又は提出及び当該代理人の本人確認書類の提示又は提出を行ってください。ただし、候補者本人の署名その他の措置がある場合はこの限りではありません。</t>
  </si>
  <si>
    <t>２.電話番号</t>
    <rPh sb="2" eb="6">
      <t>でんわばんごう</t>
    </rPh>
    <phoneticPr fontId="40" type="Hiragana"/>
  </si>
  <si>
    <t>１.連絡先</t>
    <rPh sb="2" eb="5">
      <t>れんらくさき</t>
    </rPh>
    <phoneticPr fontId="40" type="Hiragana"/>
  </si>
  <si>
    <t>　連絡先及び電話番号</t>
    <rPh sb="1" eb="4">
      <t>れんらくさき</t>
    </rPh>
    <rPh sb="4" eb="5">
      <t>およ</t>
    </rPh>
    <rPh sb="6" eb="10">
      <t>でんわばんごう</t>
    </rPh>
    <phoneticPr fontId="40" type="Hiragana"/>
  </si>
  <si>
    <t>　写　真　</t>
    <rPh sb="1" eb="2">
      <t>しゃ</t>
    </rPh>
    <rPh sb="3" eb="4">
      <t>しん</t>
    </rPh>
    <phoneticPr fontId="40" type="Hiragana"/>
  </si>
  <si>
    <t xml:space="preserve">　掲載文　              </t>
    <phoneticPr fontId="40" type="Hiragana"/>
  </si>
  <si>
    <t>記</t>
    <rPh sb="0" eb="1">
      <t>キ</t>
    </rPh>
    <phoneticPr fontId="38"/>
  </si>
  <si>
    <t>第１項の規定によって、次のとおり申請します。</t>
    <rPh sb="0" eb="1">
      <t>だい</t>
    </rPh>
    <rPh sb="2" eb="3">
      <t>こう</t>
    </rPh>
    <rPh sb="4" eb="6">
      <t>きてい</t>
    </rPh>
    <rPh sb="11" eb="12">
      <t>つぎ</t>
    </rPh>
    <rPh sb="16" eb="18">
      <t>しんせい</t>
    </rPh>
    <phoneticPr fontId="40" type="Hiragana"/>
  </si>
  <si>
    <t>　選挙公報に氏名、経歴、政見等の掲載を受けたいので、公職選挙法第第１６８条</t>
    <rPh sb="1" eb="3">
      <t>せんきょ</t>
    </rPh>
    <rPh sb="3" eb="5">
      <t>こうほう</t>
    </rPh>
    <rPh sb="6" eb="8">
      <t>しめい</t>
    </rPh>
    <rPh sb="9" eb="11">
      <t>けいれき</t>
    </rPh>
    <rPh sb="12" eb="14">
      <t>せいけん</t>
    </rPh>
    <rPh sb="14" eb="15">
      <t>とう</t>
    </rPh>
    <rPh sb="16" eb="18">
      <t>けいさい</t>
    </rPh>
    <rPh sb="19" eb="20">
      <t>う</t>
    </rPh>
    <rPh sb="26" eb="32">
      <t>こうしょくせんきょほうだい</t>
    </rPh>
    <rPh sb="32" eb="33">
      <t>だい</t>
    </rPh>
    <rPh sb="36" eb="37">
      <t>じょう</t>
    </rPh>
    <phoneticPr fontId="40" type="Hiragana"/>
  </si>
  <si>
    <t>令和　　年　　月　　日</t>
    <rPh sb="0" eb="2">
      <t>レイワ</t>
    </rPh>
    <rPh sb="4" eb="5">
      <t>ネン</t>
    </rPh>
    <rPh sb="7" eb="8">
      <t>ガツ</t>
    </rPh>
    <rPh sb="10" eb="11">
      <t>ニチ</t>
    </rPh>
    <phoneticPr fontId="38"/>
  </si>
  <si>
    <t>様式15</t>
    <rPh sb="0" eb="2">
      <t>ヨウシキ</t>
    </rPh>
    <phoneticPr fontId="38"/>
  </si>
  <si>
    <t>開票立会人となるべき者の届出書</t>
    <rPh sb="0" eb="2">
      <t>カイヒョウ</t>
    </rPh>
    <rPh sb="2" eb="4">
      <t>タチアイ</t>
    </rPh>
    <rPh sb="4" eb="5">
      <t>ニン</t>
    </rPh>
    <rPh sb="10" eb="11">
      <t>シャ</t>
    </rPh>
    <rPh sb="12" eb="15">
      <t>トドケデショ</t>
    </rPh>
    <phoneticPr fontId="38"/>
  </si>
  <si>
    <t>←このボタンで下記に入力した開票立会人情報の表示を切り替えることができます。</t>
    <rPh sb="7" eb="9">
      <t>カキ</t>
    </rPh>
    <rPh sb="10" eb="12">
      <t>ニュウリョク</t>
    </rPh>
    <rPh sb="14" eb="16">
      <t>カイヒョウ</t>
    </rPh>
    <rPh sb="16" eb="18">
      <t>タチアイ</t>
    </rPh>
    <rPh sb="18" eb="19">
      <t>ニン</t>
    </rPh>
    <rPh sb="19" eb="21">
      <t>ジョウホウ</t>
    </rPh>
    <rPh sb="22" eb="24">
      <t>ヒョウジ</t>
    </rPh>
    <rPh sb="25" eb="26">
      <t>キ</t>
    </rPh>
    <rPh sb="27" eb="28">
      <t>カ</t>
    </rPh>
    <phoneticPr fontId="8"/>
  </si>
  <si>
    <t>↓消さないでください↓</t>
    <rPh sb="1" eb="2">
      <t>ケ</t>
    </rPh>
    <phoneticPr fontId="8"/>
  </si>
  <si>
    <t>番号</t>
    <rPh sb="0" eb="2">
      <t>バンゴウ</t>
    </rPh>
    <phoneticPr fontId="38"/>
  </si>
  <si>
    <t>選挙区名</t>
    <rPh sb="0" eb="3">
      <t>センキョク</t>
    </rPh>
    <rPh sb="3" eb="4">
      <t>メイ</t>
    </rPh>
    <phoneticPr fontId="38"/>
  </si>
  <si>
    <t>開票区名</t>
    <rPh sb="0" eb="2">
      <t>カイヒョウ</t>
    </rPh>
    <rPh sb="2" eb="3">
      <t>ク</t>
    </rPh>
    <rPh sb="3" eb="4">
      <t>ナ</t>
    </rPh>
    <phoneticPr fontId="38"/>
  </si>
  <si>
    <t>開票立会人
住所</t>
    <rPh sb="0" eb="2">
      <t>カイヒョウ</t>
    </rPh>
    <rPh sb="2" eb="4">
      <t>タチアイ</t>
    </rPh>
    <rPh sb="4" eb="5">
      <t>ニン</t>
    </rPh>
    <rPh sb="6" eb="8">
      <t>ジュウショ</t>
    </rPh>
    <phoneticPr fontId="38"/>
  </si>
  <si>
    <t>開票立会人の
氏名</t>
    <rPh sb="0" eb="2">
      <t>カイヒョウ</t>
    </rPh>
    <rPh sb="2" eb="4">
      <t>タチアイ</t>
    </rPh>
    <rPh sb="4" eb="5">
      <t>ニン</t>
    </rPh>
    <rPh sb="7" eb="8">
      <t>ウジ</t>
    </rPh>
    <rPh sb="8" eb="9">
      <t>メイ</t>
    </rPh>
    <phoneticPr fontId="38"/>
  </si>
  <si>
    <t>開票立会人
生年月日</t>
    <rPh sb="0" eb="5">
      <t>カイヒョウタチアイニン</t>
    </rPh>
    <rPh sb="6" eb="10">
      <t>セイネンガッピ</t>
    </rPh>
    <phoneticPr fontId="8"/>
  </si>
  <si>
    <t>秋田市</t>
    <rPh sb="0" eb="3">
      <t>アキタシ</t>
    </rPh>
    <phoneticPr fontId="8"/>
  </si>
  <si>
    <t>立会人となるべき者</t>
    <rPh sb="0" eb="2">
      <t>タチアイ</t>
    </rPh>
    <rPh sb="2" eb="3">
      <t>ニン</t>
    </rPh>
    <rPh sb="8" eb="9">
      <t>シャ</t>
    </rPh>
    <phoneticPr fontId="38"/>
  </si>
  <si>
    <t>住　　所</t>
    <rPh sb="0" eb="1">
      <t>ジュウ</t>
    </rPh>
    <rPh sb="3" eb="4">
      <t>トコロ</t>
    </rPh>
    <phoneticPr fontId="38"/>
  </si>
  <si>
    <t>氏　　名</t>
    <rPh sb="0" eb="1">
      <t>シ</t>
    </rPh>
    <rPh sb="3" eb="4">
      <t>ナ</t>
    </rPh>
    <phoneticPr fontId="38"/>
  </si>
  <si>
    <t>生</t>
    <rPh sb="0" eb="1">
      <t>ナマ</t>
    </rPh>
    <phoneticPr fontId="38"/>
  </si>
  <si>
    <t>　選　　挙</t>
    <rPh sb="1" eb="2">
      <t>セン</t>
    </rPh>
    <rPh sb="4" eb="5">
      <t>キョ</t>
    </rPh>
    <phoneticPr fontId="38"/>
  </si>
  <si>
    <t>　立会いすべき開票区</t>
    <rPh sb="1" eb="3">
      <t>タチア</t>
    </rPh>
    <rPh sb="7" eb="9">
      <t>カイヒョウ</t>
    </rPh>
    <rPh sb="9" eb="10">
      <t>ク</t>
    </rPh>
    <phoneticPr fontId="38"/>
  </si>
  <si>
    <t>開票区</t>
    <rPh sb="0" eb="3">
      <t>かいひょうく</t>
    </rPh>
    <phoneticPr fontId="40" type="Hiragana"/>
  </si>
  <si>
    <t>　上記のとおり本人の承諾を得て届出をします。</t>
    <rPh sb="1" eb="3">
      <t>ジョウキ</t>
    </rPh>
    <rPh sb="7" eb="9">
      <t>ホンニン</t>
    </rPh>
    <rPh sb="10" eb="12">
      <t>ショウダク</t>
    </rPh>
    <rPh sb="13" eb="14">
      <t>エ</t>
    </rPh>
    <rPh sb="15" eb="17">
      <t>トドケデ</t>
    </rPh>
    <phoneticPr fontId="38"/>
  </si>
  <si>
    <t>選挙管理委員会委員長　　　　　　　　　様</t>
    <rPh sb="0" eb="2">
      <t>せんきょ</t>
    </rPh>
    <rPh sb="2" eb="4">
      <t>かんり</t>
    </rPh>
    <rPh sb="4" eb="7">
      <t>いいんかい</t>
    </rPh>
    <rPh sb="7" eb="10">
      <t>いいんちょう</t>
    </rPh>
    <rPh sb="19" eb="20">
      <t>さま</t>
    </rPh>
    <phoneticPr fontId="40" type="Hiragana"/>
  </si>
  <si>
    <t>様</t>
    <rPh sb="0" eb="1">
      <t>さま</t>
    </rPh>
    <phoneticPr fontId="40" type="Hiragana"/>
  </si>
  <si>
    <t>備　考</t>
    <rPh sb="0" eb="1">
      <t>び</t>
    </rPh>
    <rPh sb="2" eb="3">
      <t>こう</t>
    </rPh>
    <phoneticPr fontId="40" type="Hiragana"/>
  </si>
  <si>
    <t>←このボタンで様式34欄外に入力した開票立会人情報の表示を切り替えることができます。</t>
    <rPh sb="7" eb="9">
      <t>ヨウシキ</t>
    </rPh>
    <rPh sb="11" eb="13">
      <t>ランガイ</t>
    </rPh>
    <rPh sb="14" eb="16">
      <t>ニュウリョク</t>
    </rPh>
    <rPh sb="18" eb="20">
      <t>カイヒョウ</t>
    </rPh>
    <rPh sb="20" eb="22">
      <t>タチアイ</t>
    </rPh>
    <rPh sb="22" eb="23">
      <t>ニン</t>
    </rPh>
    <rPh sb="23" eb="25">
      <t>ジョウホウ</t>
    </rPh>
    <rPh sb="26" eb="28">
      <t>ヒョウジ</t>
    </rPh>
    <rPh sb="29" eb="30">
      <t>キ</t>
    </rPh>
    <rPh sb="31" eb="32">
      <t>カ</t>
    </rPh>
    <phoneticPr fontId="8"/>
  </si>
  <si>
    <t>開票立会人承諾書</t>
    <rPh sb="0" eb="5">
      <t>カイヒョウタチアイニン</t>
    </rPh>
    <rPh sb="5" eb="6">
      <t>ウケタマワ</t>
    </rPh>
    <rPh sb="6" eb="7">
      <t>ダク</t>
    </rPh>
    <rPh sb="7" eb="8">
      <t>ショ</t>
    </rPh>
    <phoneticPr fontId="38"/>
  </si>
  <si>
    <t>住　所</t>
    <rPh sb="0" eb="1">
      <t>ジュウ</t>
    </rPh>
    <rPh sb="2" eb="3">
      <t>トコロ</t>
    </rPh>
    <phoneticPr fontId="38"/>
  </si>
  <si>
    <t>氏　名</t>
    <rPh sb="0" eb="1">
      <t>シ</t>
    </rPh>
    <rPh sb="2" eb="3">
      <t>ナ</t>
    </rPh>
    <phoneticPr fontId="38"/>
  </si>
  <si>
    <t>選挙立会人となるべき者の届出書</t>
    <rPh sb="0" eb="2">
      <t>センキョ</t>
    </rPh>
    <rPh sb="2" eb="4">
      <t>タチアイ</t>
    </rPh>
    <rPh sb="4" eb="5">
      <t>ニン</t>
    </rPh>
    <rPh sb="10" eb="11">
      <t>シャ</t>
    </rPh>
    <rPh sb="12" eb="15">
      <t>トドケデショ</t>
    </rPh>
    <phoneticPr fontId="38"/>
  </si>
  <si>
    <t>令和　　年　　月　　日</t>
    <rPh sb="0" eb="2">
      <t>れいわ</t>
    </rPh>
    <rPh sb="4" eb="5">
      <t>ねん</t>
    </rPh>
    <rPh sb="7" eb="8">
      <t>がつ</t>
    </rPh>
    <rPh sb="10" eb="11">
      <t>にち</t>
    </rPh>
    <phoneticPr fontId="40" type="Hiragana"/>
  </si>
  <si>
    <t>様</t>
    <rPh sb="0" eb="1">
      <t>サマ</t>
    </rPh>
    <phoneticPr fontId="38"/>
  </si>
  <si>
    <t>住　所</t>
    <rPh sb="0" eb="1">
      <t>ジュウ</t>
    </rPh>
    <rPh sb="2" eb="3">
      <t>ショ</t>
    </rPh>
    <phoneticPr fontId="38"/>
  </si>
  <si>
    <t>における選挙立会人となるべきことを承諾します。</t>
    <rPh sb="4" eb="6">
      <t>センキョ</t>
    </rPh>
    <rPh sb="6" eb="8">
      <t>タチアイ</t>
    </rPh>
    <phoneticPr fontId="38"/>
  </si>
  <si>
    <t>選挙立会人承諾書</t>
    <rPh sb="0" eb="2">
      <t>センキョ</t>
    </rPh>
    <rPh sb="2" eb="5">
      <t>タチアイニン</t>
    </rPh>
    <rPh sb="5" eb="6">
      <t>ウケタマワ</t>
    </rPh>
    <rPh sb="6" eb="7">
      <t>ダク</t>
    </rPh>
    <rPh sb="7" eb="8">
      <t>ショ</t>
    </rPh>
    <phoneticPr fontId="38"/>
  </si>
  <si>
    <t>承諾書（推薦届出）</t>
    <rPh sb="0" eb="3">
      <t>ショウダクショ</t>
    </rPh>
    <rPh sb="4" eb="6">
      <t>スイセン</t>
    </rPh>
    <rPh sb="6" eb="7">
      <t>トドケ</t>
    </rPh>
    <rPh sb="7" eb="8">
      <t>デ</t>
    </rPh>
    <phoneticPr fontId="4"/>
  </si>
  <si>
    <t>異動前の選挙事務所
所在地</t>
    <rPh sb="0" eb="2">
      <t>イドウ</t>
    </rPh>
    <rPh sb="2" eb="3">
      <t>マエ</t>
    </rPh>
    <rPh sb="4" eb="6">
      <t>センキョ</t>
    </rPh>
    <rPh sb="6" eb="8">
      <t>ジム</t>
    </rPh>
    <rPh sb="8" eb="9">
      <t>ショ</t>
    </rPh>
    <rPh sb="10" eb="13">
      <t>ショザイチ</t>
    </rPh>
    <phoneticPr fontId="4"/>
  </si>
  <si>
    <t>異動後の選挙事務所
所在地</t>
    <rPh sb="0" eb="2">
      <t>イドウ</t>
    </rPh>
    <rPh sb="2" eb="3">
      <t>ゴ</t>
    </rPh>
    <rPh sb="4" eb="6">
      <t>センキョ</t>
    </rPh>
    <rPh sb="6" eb="8">
      <t>ジム</t>
    </rPh>
    <rPh sb="8" eb="9">
      <t>ショ</t>
    </rPh>
    <rPh sb="10" eb="13">
      <t>ショザイチ</t>
    </rPh>
    <phoneticPr fontId="4"/>
  </si>
  <si>
    <t>推薦届出人</t>
    <rPh sb="0" eb="2">
      <t>スイセン</t>
    </rPh>
    <rPh sb="2" eb="4">
      <t>トドケデ</t>
    </rPh>
    <rPh sb="4" eb="5">
      <t>ニン</t>
    </rPh>
    <phoneticPr fontId="4"/>
  </si>
  <si>
    <t>承諾書(推薦届出)</t>
    <rPh sb="0" eb="3">
      <t>ショウダクショ</t>
    </rPh>
    <rPh sb="4" eb="6">
      <t>スイセン</t>
    </rPh>
    <rPh sb="6" eb="8">
      <t>トドケデ</t>
    </rPh>
    <phoneticPr fontId="4"/>
  </si>
  <si>
    <t>きない者でないことを誓います。</t>
    <rPh sb="3" eb="4">
      <t>シャ</t>
    </rPh>
    <rPh sb="10" eb="11">
      <t>チカ</t>
    </rPh>
    <phoneticPr fontId="4"/>
  </si>
  <si>
    <t>代表者の氏名　</t>
    <rPh sb="0" eb="3">
      <t>ダイヒョウシャ</t>
    </rPh>
    <rPh sb="4" eb="6">
      <t>シメイ</t>
    </rPh>
    <phoneticPr fontId="4"/>
  </si>
  <si>
    <t>政党（政治団体名）</t>
    <rPh sb="0" eb="2">
      <t>セイトウ</t>
    </rPh>
    <rPh sb="3" eb="5">
      <t>セイジ</t>
    </rPh>
    <rPh sb="5" eb="7">
      <t>ダンタイ</t>
    </rPh>
    <rPh sb="7" eb="8">
      <t>メイ</t>
    </rPh>
    <phoneticPr fontId="4"/>
  </si>
  <si>
    <t>　上記のとおり選挙事務所を異動しましたから届出します。</t>
    <rPh sb="1" eb="3">
      <t>じょうき</t>
    </rPh>
    <rPh sb="13" eb="15">
      <t>いどう</t>
    </rPh>
    <phoneticPr fontId="40" type="Hiragana"/>
  </si>
  <si>
    <t>候補者用選挙事務所建物(部屋番号)の名称</t>
    <rPh sb="6" eb="8">
      <t>ジム</t>
    </rPh>
    <rPh sb="8" eb="9">
      <t>ショ</t>
    </rPh>
    <rPh sb="9" eb="11">
      <t>タテモノ</t>
    </rPh>
    <rPh sb="12" eb="16">
      <t>ヘヤバンゴウ</t>
    </rPh>
    <rPh sb="18" eb="20">
      <t>メイショウ</t>
    </rPh>
    <phoneticPr fontId="4"/>
  </si>
  <si>
    <t>候補者氏名</t>
    <rPh sb="0" eb="3">
      <t>コウホシャ</t>
    </rPh>
    <rPh sb="3" eb="5">
      <t>シメイ</t>
    </rPh>
    <phoneticPr fontId="38"/>
  </si>
  <si>
    <t>候補者氏名</t>
    <rPh sb="0" eb="3">
      <t>コウホシャ</t>
    </rPh>
    <rPh sb="3" eb="5">
      <t>シメイ</t>
    </rPh>
    <phoneticPr fontId="4"/>
  </si>
  <si>
    <t>出納責任者の氏名</t>
    <rPh sb="0" eb="2">
      <t>スイトウ</t>
    </rPh>
    <rPh sb="2" eb="5">
      <t>セキニンシャ</t>
    </rPh>
    <rPh sb="6" eb="7">
      <t>ウジ</t>
    </rPh>
    <rPh sb="7" eb="8">
      <t>メイ</t>
    </rPh>
    <phoneticPr fontId="4"/>
  </si>
  <si>
    <t>新出納責任者の氏名</t>
    <rPh sb="0" eb="1">
      <t>シン</t>
    </rPh>
    <rPh sb="1" eb="3">
      <t>スイトウ</t>
    </rPh>
    <rPh sb="3" eb="6">
      <t>セキニンシャ</t>
    </rPh>
    <rPh sb="7" eb="8">
      <t>ウジ</t>
    </rPh>
    <rPh sb="8" eb="9">
      <t>メイ</t>
    </rPh>
    <phoneticPr fontId="4"/>
  </si>
  <si>
    <t>新出納責任者の住所</t>
    <rPh sb="0" eb="1">
      <t>シン</t>
    </rPh>
    <rPh sb="1" eb="3">
      <t>スイトウ</t>
    </rPh>
    <rPh sb="3" eb="6">
      <t>セキニンシャ</t>
    </rPh>
    <rPh sb="7" eb="9">
      <t>ジュウショ</t>
    </rPh>
    <phoneticPr fontId="4"/>
  </si>
  <si>
    <t>候補者用選挙事務所異動後住所</t>
    <rPh sb="6" eb="8">
      <t>ジム</t>
    </rPh>
    <rPh sb="8" eb="9">
      <t>ショ</t>
    </rPh>
    <rPh sb="9" eb="11">
      <t>イドウ</t>
    </rPh>
    <rPh sb="11" eb="12">
      <t>ゴ</t>
    </rPh>
    <rPh sb="12" eb="14">
      <t>ジュウショ</t>
    </rPh>
    <phoneticPr fontId="4"/>
  </si>
  <si>
    <t>候補者用選挙事務所住所</t>
    <rPh sb="6" eb="8">
      <t>ジム</t>
    </rPh>
    <rPh sb="8" eb="9">
      <t>ショ</t>
    </rPh>
    <rPh sb="9" eb="11">
      <t>ジュウショ</t>
    </rPh>
    <phoneticPr fontId="4"/>
  </si>
  <si>
    <t>推薦届出者の住所</t>
    <rPh sb="0" eb="2">
      <t>スイセン</t>
    </rPh>
    <rPh sb="2" eb="4">
      <t>トドケデ</t>
    </rPh>
    <rPh sb="4" eb="5">
      <t>シャ</t>
    </rPh>
    <rPh sb="6" eb="8">
      <t>ジュウショ</t>
    </rPh>
    <phoneticPr fontId="4"/>
  </si>
  <si>
    <t>選挙立会人住所</t>
    <rPh sb="0" eb="2">
      <t>センキョ</t>
    </rPh>
    <rPh sb="2" eb="4">
      <t>タチアイ</t>
    </rPh>
    <rPh sb="4" eb="5">
      <t>ニン</t>
    </rPh>
    <rPh sb="5" eb="7">
      <t>ジュウショ</t>
    </rPh>
    <phoneticPr fontId="4"/>
  </si>
  <si>
    <t>選挙管理委員会委員長　　　　　　　様</t>
    <rPh sb="9" eb="10">
      <t>チョウ</t>
    </rPh>
    <phoneticPr fontId="4"/>
  </si>
  <si>
    <t>選挙公報掲載文修正申請書</t>
    <rPh sb="0" eb="2">
      <t>センキョ</t>
    </rPh>
    <rPh sb="2" eb="4">
      <t>コウホウ</t>
    </rPh>
    <rPh sb="4" eb="6">
      <t>ケイサイ</t>
    </rPh>
    <rPh sb="6" eb="7">
      <t>ブン</t>
    </rPh>
    <rPh sb="7" eb="9">
      <t>シュウセイ</t>
    </rPh>
    <rPh sb="9" eb="11">
      <t>シンセイ</t>
    </rPh>
    <rPh sb="11" eb="12">
      <t>ショ</t>
    </rPh>
    <phoneticPr fontId="38"/>
  </si>
  <si>
    <t>氏　名</t>
    <rPh sb="0" eb="1">
      <t>シ</t>
    </rPh>
    <rPh sb="2" eb="3">
      <t>ナ</t>
    </rPh>
    <phoneticPr fontId="4"/>
  </si>
  <si>
    <t>党　派</t>
    <rPh sb="0" eb="1">
      <t>トウ</t>
    </rPh>
    <rPh sb="2" eb="3">
      <t>ハ</t>
    </rPh>
    <phoneticPr fontId="4"/>
  </si>
  <si>
    <t>開票立会人となるべきことを承諾します。</t>
    <rPh sb="0" eb="2">
      <t>カイヒョウ</t>
    </rPh>
    <phoneticPr fontId="38"/>
  </si>
  <si>
    <t>選挙立会人の氏名</t>
    <rPh sb="0" eb="2">
      <t>センキョ</t>
    </rPh>
    <rPh sb="2" eb="4">
      <t>タチアイ</t>
    </rPh>
    <rPh sb="4" eb="5">
      <t>ニン</t>
    </rPh>
    <rPh sb="6" eb="7">
      <t>ウジ</t>
    </rPh>
    <rPh sb="7" eb="8">
      <t>メイ</t>
    </rPh>
    <phoneticPr fontId="4"/>
  </si>
  <si>
    <t>印</t>
    <rPh sb="0" eb="1">
      <t>イン</t>
    </rPh>
    <phoneticPr fontId="8"/>
  </si>
  <si>
    <t>選挙管理委員会委員長　</t>
    <rPh sb="0" eb="2">
      <t>センキョ</t>
    </rPh>
    <rPh sb="2" eb="4">
      <t>カンリ</t>
    </rPh>
    <rPh sb="4" eb="7">
      <t>イインカイ</t>
    </rPh>
    <rPh sb="7" eb="10">
      <t>イインチョウ</t>
    </rPh>
    <phoneticPr fontId="8"/>
  </si>
  <si>
    <t>名簿に登録されていることを証明する。</t>
    <rPh sb="13" eb="15">
      <t>ショウメイ</t>
    </rPh>
    <phoneticPr fontId="8"/>
  </si>
  <si>
    <t>氏　名</t>
    <rPh sb="0" eb="1">
      <t>シ</t>
    </rPh>
    <rPh sb="2" eb="3">
      <t>ナ</t>
    </rPh>
    <phoneticPr fontId="8"/>
  </si>
  <si>
    <t>住　所</t>
    <rPh sb="0" eb="1">
      <t>ジュウ</t>
    </rPh>
    <rPh sb="2" eb="3">
      <t>ショ</t>
    </rPh>
    <phoneticPr fontId="8"/>
  </si>
  <si>
    <t>選挙人名簿登録証明書</t>
    <rPh sb="0" eb="2">
      <t>センキョ</t>
    </rPh>
    <rPh sb="2" eb="3">
      <t>ニン</t>
    </rPh>
    <rPh sb="3" eb="5">
      <t>メイボ</t>
    </rPh>
    <rPh sb="5" eb="7">
      <t>トウロク</t>
    </rPh>
    <rPh sb="7" eb="9">
      <t>ショウメイ</t>
    </rPh>
    <rPh sb="9" eb="10">
      <t>ショ</t>
    </rPh>
    <phoneticPr fontId="38"/>
  </si>
  <si>
    <t>選挙事務所を下記の通り異動することを承諾します。</t>
    <rPh sb="0" eb="5">
      <t>センキョジムショ</t>
    </rPh>
    <rPh sb="6" eb="8">
      <t>カキ</t>
    </rPh>
    <rPh sb="9" eb="10">
      <t>トオ</t>
    </rPh>
    <rPh sb="11" eb="13">
      <t>イドウ</t>
    </rPh>
    <rPh sb="18" eb="20">
      <t>ショウダク</t>
    </rPh>
    <phoneticPr fontId="4"/>
  </si>
  <si>
    <t>において出納責任者として選任された           　 を解任することを承諾し</t>
    <phoneticPr fontId="4"/>
  </si>
  <si>
    <t/>
  </si>
  <si>
    <t>　きない職にある者についてはその職名を記載しなければなりません。</t>
    <phoneticPr fontId="4"/>
  </si>
  <si>
    <t>２　「職業」欄には、職業をなるべく詳細に記載し、衆議院議員と兼ねることがで</t>
    <rPh sb="24" eb="27">
      <t>シュウギイン</t>
    </rPh>
    <rPh sb="27" eb="29">
      <t>ギイン</t>
    </rPh>
    <phoneticPr fontId="4"/>
  </si>
  <si>
    <t>　理人の本人確認書類の提示又は提出を行ってください。ただし、候補者本人又は推</t>
    <phoneticPr fontId="4"/>
  </si>
  <si>
    <t>　薦届出者本人の署名その他の措置がある場合はこの限りではありません。</t>
    <phoneticPr fontId="4"/>
  </si>
  <si>
    <t>３　「一のウェブサイト等のアドレス」欄には、選挙運動のために使用する文書図</t>
    <rPh sb="3" eb="4">
      <t>イチ</t>
    </rPh>
    <rPh sb="11" eb="12">
      <t>トウ</t>
    </rPh>
    <rPh sb="18" eb="19">
      <t>ラン</t>
    </rPh>
    <rPh sb="22" eb="24">
      <t>センキョ</t>
    </rPh>
    <rPh sb="24" eb="26">
      <t>ウンドウ</t>
    </rPh>
    <rPh sb="30" eb="32">
      <t>シヨウ</t>
    </rPh>
    <rPh sb="34" eb="36">
      <t>ブンショ</t>
    </rPh>
    <rPh sb="36" eb="37">
      <t>ズ</t>
    </rPh>
    <phoneticPr fontId="4"/>
  </si>
  <si>
    <t>　きます。</t>
    <phoneticPr fontId="4"/>
  </si>
  <si>
    <t>　画を頒布するために利用する一のウェブサイト等のアドレスを記載することがで</t>
    <rPh sb="1" eb="2">
      <t>ガ</t>
    </rPh>
    <rPh sb="3" eb="5">
      <t>ハンプ</t>
    </rPh>
    <rPh sb="10" eb="12">
      <t>リヨウ</t>
    </rPh>
    <rPh sb="14" eb="15">
      <t>イチ</t>
    </rPh>
    <rPh sb="22" eb="23">
      <t>トウ</t>
    </rPh>
    <rPh sb="29" eb="31">
      <t>キサイ</t>
    </rPh>
    <phoneticPr fontId="4"/>
  </si>
  <si>
    <t>４　候補者本人又は推薦届出者本人が届け出る場合にあつては本人確認書類の提示</t>
    <phoneticPr fontId="4"/>
  </si>
  <si>
    <t>　又は提出を、その代理人が届け出る場合にあつては委任状の提示又は提出及び当</t>
    <rPh sb="1" eb="2">
      <t>マタ</t>
    </rPh>
    <rPh sb="3" eb="5">
      <t>テイシュツ</t>
    </rPh>
    <rPh sb="4" eb="5">
      <t>イズル</t>
    </rPh>
    <phoneticPr fontId="4"/>
  </si>
  <si>
    <t>　該代理人の本人確認書類の提示又は提出を行ってください。ただし、候補者本人</t>
    <phoneticPr fontId="4"/>
  </si>
  <si>
    <t>　又は推薦届出者本人の署名その他の措置がある場合はこの限りではありません。</t>
    <phoneticPr fontId="4"/>
  </si>
  <si>
    <t>　この申請書を提出するときは、併せて当該呼称が戸籍簿に記載された氏名に代わる</t>
    <phoneticPr fontId="4"/>
  </si>
  <si>
    <t>ものとして広く通用していることを証するに足りる資料を提示しなければなりません。</t>
    <phoneticPr fontId="4"/>
  </si>
  <si>
    <t>　薦届出者が数人ある場合には、その代表者であることを証明する別紙による代表者証明書を併せ</t>
    <rPh sb="1" eb="2">
      <t>コモ</t>
    </rPh>
    <rPh sb="2" eb="4">
      <t>トドケデ</t>
    </rPh>
    <rPh sb="42" eb="43">
      <t>アワ</t>
    </rPh>
    <phoneticPr fontId="4"/>
  </si>
  <si>
    <t>　て添付してください。</t>
    <phoneticPr fontId="4"/>
  </si>
  <si>
    <t>　の代理人が届け出る場合にあつては委任状の提示又は提出及び当該代理人の本人確認書類の提示</t>
    <phoneticPr fontId="4"/>
  </si>
  <si>
    <t>　又は提出を行ってください。ただし、候補者本人又は推薦届出者本人の署名その他の措置がある</t>
    <phoneticPr fontId="4"/>
  </si>
  <si>
    <t>　場合はこの限りではありません。</t>
    <phoneticPr fontId="4"/>
  </si>
  <si>
    <t>１　推薦届出者が届け出るときは、出納責任者の選任（異動）について、候補者の承諾を</t>
    <phoneticPr fontId="4"/>
  </si>
  <si>
    <t>２　候補者本人又は推薦届出者本人が届け出る場合にあつては本人確認書類の提示又は提</t>
    <phoneticPr fontId="4"/>
  </si>
  <si>
    <t>　出を、その代理人が届け出る場合にあつては委任状の提示又は提出及び当該代理人の本</t>
    <phoneticPr fontId="4"/>
  </si>
  <si>
    <t>　人確認書類の提示又は提出を行ってください。ただし、候補者本人又は推薦届出者本人</t>
    <phoneticPr fontId="4"/>
  </si>
  <si>
    <t>　の署名その他の措置がある場合はこの限りではありません。</t>
    <phoneticPr fontId="4"/>
  </si>
  <si>
    <t>　証明する書面（文書による通知の写し）を添付してください。</t>
    <rPh sb="1" eb="3">
      <t>ショウメイ</t>
    </rPh>
    <phoneticPr fontId="4"/>
  </si>
  <si>
    <t>２　前任者の解任又は辞任についての法第１８１条の規定による通知があったことを</t>
    <phoneticPr fontId="4"/>
  </si>
  <si>
    <t>　人が届け出る場合にあつては委任状の提示又は提出及び当該代理人の本人確認書類の</t>
    <rPh sb="1" eb="2">
      <t>ニン</t>
    </rPh>
    <phoneticPr fontId="4"/>
  </si>
  <si>
    <t>　提示又は提出を行ってください。ただし、候補者本人の署名その他の措置がある場合</t>
    <phoneticPr fontId="4"/>
  </si>
  <si>
    <t xml:space="preserve">  </t>
    <phoneticPr fontId="4"/>
  </si>
  <si>
    <t>　はこの限りではありません。</t>
    <phoneticPr fontId="4"/>
  </si>
  <si>
    <t>１　「使用する者の別」の欄には、選挙運動のために使用する事務員にあっては「事務員」と、専ら公職</t>
    <phoneticPr fontId="4"/>
  </si>
  <si>
    <t>　選挙法第１４１条第１項の規定により選挙運動のために使用される自動車又は船舶の上における選挙運</t>
    <rPh sb="46" eb="47">
      <t>ウン</t>
    </rPh>
    <phoneticPr fontId="4"/>
  </si>
  <si>
    <t>　動のために使用する者にあっては「車上運動員」と、専ら手話通訳のために使用する者にあっては「手</t>
    <phoneticPr fontId="4"/>
  </si>
  <si>
    <t>　話通訳者」と、専ら公職選挙法第１４２条の３第１項の規定によるウェブサイト等を利用する方法によ</t>
    <phoneticPr fontId="4"/>
  </si>
  <si>
    <t>　る選挙運動のために使用する文書図画の頒布又は第１４３条第１項の規定による選挙運動のために使用</t>
    <rPh sb="46" eb="47">
      <t>ヨウ</t>
    </rPh>
    <phoneticPr fontId="4"/>
  </si>
  <si>
    <t>　する文書図画に表示を行う要約筆記のために使用する者にあってはする者にあっては「要約筆記者」と</t>
    <phoneticPr fontId="4"/>
  </si>
  <si>
    <t>　記載してください。</t>
    <phoneticPr fontId="4"/>
  </si>
  <si>
    <t>２　既に届出があった者につき、その者に係る使用する期間中、その者に代えて異なる者を届け出る場合</t>
    <phoneticPr fontId="4"/>
  </si>
  <si>
    <t>　においては、その旨を「備考」欄に記載してください。</t>
    <phoneticPr fontId="4"/>
  </si>
  <si>
    <t>３　候補者本人が届け出る場合にあつては本人確認書類の提示又は提出を、その代理人が届け出る場合に</t>
    <phoneticPr fontId="4"/>
  </si>
  <si>
    <t>　あつては委任状の提示又は提出及び当該代理人の本人確認書類の提示又は提出を行ってください。ただ</t>
    <phoneticPr fontId="4"/>
  </si>
  <si>
    <t>　し、候候補者本人の署名その他の措置がある場合はこの限りではない。</t>
    <rPh sb="4" eb="6">
      <t>コウホ</t>
    </rPh>
    <phoneticPr fontId="4"/>
  </si>
  <si>
    <t>　理人が届け出る場合にあつては委任状の提示又は提出及び当該代理人の本人確認</t>
    <phoneticPr fontId="4"/>
  </si>
  <si>
    <t>　書類の提示又は提出を行ってください。ただし、候補者本人の署名その他の措置</t>
    <phoneticPr fontId="4"/>
  </si>
  <si>
    <t>　がある場合はこの限りではありません。</t>
    <phoneticPr fontId="4"/>
  </si>
  <si>
    <t>様式13</t>
    <rPh sb="0" eb="2">
      <t>ヨウシキ</t>
    </rPh>
    <phoneticPr fontId="38"/>
  </si>
  <si>
    <t>２　候補者本人又は推薦届出者本人が届け出る場合にあつては本人確認書類の提示又</t>
    <phoneticPr fontId="4"/>
  </si>
  <si>
    <t>　は提出を、その代理人が届け出る場合にあつては委任状の提示又は提出及び当該代</t>
    <phoneticPr fontId="4"/>
  </si>
  <si>
    <t xml:space="preserve">  　候補者本人が届け出る場合にあつては本人確認書類の提示又は提出を、その代</t>
    <phoneticPr fontId="4"/>
  </si>
  <si>
    <t>様式18</t>
    <rPh sb="0" eb="2">
      <t>ようしき</t>
    </rPh>
    <phoneticPr fontId="40" type="Hiragana"/>
  </si>
  <si>
    <t>　上記の者は、本　　　　　において令和　　年　　月　　日現在における選挙人</t>
    <rPh sb="1" eb="3">
      <t>ジョウキ</t>
    </rPh>
    <rPh sb="4" eb="5">
      <t>モノ</t>
    </rPh>
    <rPh sb="7" eb="8">
      <t>ホン</t>
    </rPh>
    <rPh sb="17" eb="19">
      <t>レイワ</t>
    </rPh>
    <rPh sb="21" eb="22">
      <t>ネン</t>
    </rPh>
    <rPh sb="24" eb="25">
      <t>ガツ</t>
    </rPh>
    <rPh sb="27" eb="28">
      <t>ニチ</t>
    </rPh>
    <rPh sb="28" eb="30">
      <t>ゲンザイ</t>
    </rPh>
    <rPh sb="34" eb="37">
      <t>センキョニン</t>
    </rPh>
    <phoneticPr fontId="8"/>
  </si>
  <si>
    <t>であることを証明します。</t>
    <phoneticPr fontId="4"/>
  </si>
  <si>
    <t>選挙期日の満年齢</t>
    <rPh sb="0" eb="2">
      <t>センキョ</t>
    </rPh>
    <rPh sb="2" eb="4">
      <t>キジツ</t>
    </rPh>
    <rPh sb="5" eb="6">
      <t>マン</t>
    </rPh>
    <rPh sb="6" eb="8">
      <t>ネンレイ</t>
    </rPh>
    <phoneticPr fontId="4"/>
  </si>
  <si>
    <t>様式20</t>
    <rPh sb="0" eb="2">
      <t>ようしき</t>
    </rPh>
    <phoneticPr fontId="40" type="Hiragana"/>
  </si>
  <si>
    <t>様式19</t>
    <rPh sb="0" eb="2">
      <t>ようしき</t>
    </rPh>
    <phoneticPr fontId="40" type="Hiragana"/>
  </si>
  <si>
    <t>２　候補者本人又は推薦届出者本人が届け出る場合にあつては本人確認書類の提示</t>
    <phoneticPr fontId="4"/>
  </si>
  <si>
    <t>　又は提出を、その代理人が届け出る場合にあつては委任状の提示又は提出及び当</t>
    <phoneticPr fontId="4"/>
  </si>
  <si>
    <t>　りません。</t>
    <phoneticPr fontId="40" type="Hiragana"/>
  </si>
  <si>
    <t>候補者となることができない者でない旨の宣誓書</t>
    <rPh sb="0" eb="2">
      <t>コウホ</t>
    </rPh>
    <rPh sb="2" eb="3">
      <t>シャ</t>
    </rPh>
    <rPh sb="13" eb="14">
      <t>モノ</t>
    </rPh>
    <rPh sb="17" eb="18">
      <t>ムネ</t>
    </rPh>
    <rPh sb="19" eb="22">
      <t>センセイショ</t>
    </rPh>
    <phoneticPr fontId="4"/>
  </si>
  <si>
    <t>本部の所在地（都道府県から入力してください。）</t>
    <rPh sb="0" eb="2">
      <t>ホンブ</t>
    </rPh>
    <rPh sb="3" eb="6">
      <t>ショザイチ</t>
    </rPh>
    <rPh sb="7" eb="11">
      <t>トドウフケン</t>
    </rPh>
    <rPh sb="13" eb="15">
      <t>ニュウリョク</t>
    </rPh>
    <phoneticPr fontId="4"/>
  </si>
  <si>
    <t>候補者本籍（戸籍謄本に記載された本籍を転記してください。）</t>
    <rPh sb="0" eb="3">
      <t>コウホシャ</t>
    </rPh>
    <rPh sb="3" eb="5">
      <t>ホンセキ</t>
    </rPh>
    <rPh sb="6" eb="10">
      <t>コセキトウホン</t>
    </rPh>
    <rPh sb="11" eb="13">
      <t>キサイ</t>
    </rPh>
    <rPh sb="16" eb="18">
      <t>ホンセキ</t>
    </rPh>
    <rPh sb="19" eb="21">
      <t>テンキ</t>
    </rPh>
    <phoneticPr fontId="4"/>
  </si>
  <si>
    <t>候補者住所（住民票に記載された住所を転記してください。）</t>
    <rPh sb="0" eb="3">
      <t>コウホシャ</t>
    </rPh>
    <rPh sb="3" eb="5">
      <t>ジュウショ</t>
    </rPh>
    <rPh sb="6" eb="9">
      <t>ジュウミンヒョウ</t>
    </rPh>
    <rPh sb="10" eb="12">
      <t>キサイ</t>
    </rPh>
    <rPh sb="15" eb="17">
      <t>ジュウショ</t>
    </rPh>
    <rPh sb="18" eb="20">
      <t>テンキ</t>
    </rPh>
    <phoneticPr fontId="4"/>
  </si>
  <si>
    <t>候補者用選挙事務所建物(部屋番号)の名称（異動後)</t>
    <rPh sb="6" eb="8">
      <t>ジム</t>
    </rPh>
    <rPh sb="8" eb="9">
      <t>ショ</t>
    </rPh>
    <rPh sb="9" eb="11">
      <t>タテモノ</t>
    </rPh>
    <rPh sb="12" eb="16">
      <t>ヘヤバンゴウ</t>
    </rPh>
    <rPh sb="18" eb="20">
      <t>メイショウ</t>
    </rPh>
    <rPh sb="21" eb="24">
      <t>イドウゴ</t>
    </rPh>
    <phoneticPr fontId="4"/>
  </si>
  <si>
    <t>様式1</t>
    <rPh sb="0" eb="2">
      <t>ヨウシキ</t>
    </rPh>
    <phoneticPr fontId="83"/>
  </si>
  <si>
    <t>様式2</t>
    <rPh sb="0" eb="2">
      <t>ヨウシキ</t>
    </rPh>
    <phoneticPr fontId="83"/>
  </si>
  <si>
    <t>宣誓書</t>
    <rPh sb="0" eb="1">
      <t>ヨロシ</t>
    </rPh>
    <rPh sb="1" eb="2">
      <t>チカイ</t>
    </rPh>
    <rPh sb="2" eb="3">
      <t>ショ</t>
    </rPh>
    <phoneticPr fontId="84"/>
  </si>
  <si>
    <t>様式3</t>
    <rPh sb="0" eb="2">
      <t>ヨウシキ</t>
    </rPh>
    <phoneticPr fontId="83"/>
  </si>
  <si>
    <t>所属する政党（政治団体）に関する文書</t>
    <rPh sb="0" eb="2">
      <t>ショゾク</t>
    </rPh>
    <rPh sb="4" eb="6">
      <t>セイトウ</t>
    </rPh>
    <rPh sb="7" eb="9">
      <t>セイジ</t>
    </rPh>
    <rPh sb="9" eb="11">
      <t>ダンタイ</t>
    </rPh>
    <rPh sb="13" eb="14">
      <t>カン</t>
    </rPh>
    <rPh sb="16" eb="18">
      <t>ブンショ</t>
    </rPh>
    <phoneticPr fontId="84"/>
  </si>
  <si>
    <t>様式4</t>
    <rPh sb="0" eb="2">
      <t>ヨウシキ</t>
    </rPh>
    <phoneticPr fontId="83"/>
  </si>
  <si>
    <t>団体所属証明書</t>
    <rPh sb="0" eb="2">
      <t>ダンタイ</t>
    </rPh>
    <rPh sb="2" eb="4">
      <t>ショゾク</t>
    </rPh>
    <rPh sb="4" eb="7">
      <t>ショウメイショ</t>
    </rPh>
    <phoneticPr fontId="84"/>
  </si>
  <si>
    <t>様式5</t>
    <rPh sb="0" eb="2">
      <t>ヨウシキ</t>
    </rPh>
    <phoneticPr fontId="83"/>
  </si>
  <si>
    <t>通称認定申請書</t>
    <rPh sb="0" eb="2">
      <t>ツウショウ</t>
    </rPh>
    <rPh sb="2" eb="4">
      <t>ニンテイ</t>
    </rPh>
    <rPh sb="4" eb="7">
      <t>シンセイショ</t>
    </rPh>
    <phoneticPr fontId="84"/>
  </si>
  <si>
    <t>様式6</t>
    <rPh sb="0" eb="2">
      <t>ヨウシキ</t>
    </rPh>
    <phoneticPr fontId="83"/>
  </si>
  <si>
    <t>選挙事務所設置届</t>
    <rPh sb="0" eb="2">
      <t>センキョ</t>
    </rPh>
    <rPh sb="2" eb="4">
      <t>ジム</t>
    </rPh>
    <rPh sb="4" eb="5">
      <t>ショ</t>
    </rPh>
    <rPh sb="5" eb="7">
      <t>セッチ</t>
    </rPh>
    <rPh sb="7" eb="8">
      <t>トドケ</t>
    </rPh>
    <phoneticPr fontId="2"/>
  </si>
  <si>
    <t>様式7</t>
    <rPh sb="0" eb="2">
      <t>ヨウシキ</t>
    </rPh>
    <phoneticPr fontId="83"/>
  </si>
  <si>
    <t>選挙事務所異動届</t>
    <rPh sb="0" eb="2">
      <t>センキョ</t>
    </rPh>
    <rPh sb="2" eb="4">
      <t>ジム</t>
    </rPh>
    <rPh sb="4" eb="5">
      <t>ショ</t>
    </rPh>
    <rPh sb="5" eb="7">
      <t>イドウ</t>
    </rPh>
    <rPh sb="7" eb="8">
      <t>トドケ</t>
    </rPh>
    <phoneticPr fontId="2"/>
  </si>
  <si>
    <t>様式8</t>
    <rPh sb="0" eb="2">
      <t>ヨウシキ</t>
    </rPh>
    <phoneticPr fontId="83"/>
  </si>
  <si>
    <t>出納責任者選任届</t>
  </si>
  <si>
    <t>様式9</t>
    <rPh sb="0" eb="2">
      <t>ヨウシキ</t>
    </rPh>
    <phoneticPr fontId="83"/>
  </si>
  <si>
    <t>出納責任者異動届</t>
    <rPh sb="0" eb="2">
      <t>スイトウ</t>
    </rPh>
    <rPh sb="2" eb="5">
      <t>セキニンシャ</t>
    </rPh>
    <rPh sb="5" eb="7">
      <t>イドウ</t>
    </rPh>
    <rPh sb="7" eb="8">
      <t>トドケ</t>
    </rPh>
    <phoneticPr fontId="84"/>
  </si>
  <si>
    <t>様式10</t>
    <rPh sb="0" eb="2">
      <t>ヨウシキ</t>
    </rPh>
    <phoneticPr fontId="83"/>
  </si>
  <si>
    <t>ビラ届出書（候補者用）</t>
    <rPh sb="2" eb="4">
      <t>とどけで</t>
    </rPh>
    <rPh sb="4" eb="5">
      <t>しょ</t>
    </rPh>
    <rPh sb="6" eb="9">
      <t>こうほしゃ</t>
    </rPh>
    <rPh sb="9" eb="10">
      <t>よう</t>
    </rPh>
    <phoneticPr fontId="2" type="Hiragana"/>
  </si>
  <si>
    <t>様式11</t>
    <rPh sb="0" eb="2">
      <t>ヨウシキ</t>
    </rPh>
    <phoneticPr fontId="83"/>
  </si>
  <si>
    <t>選挙運動事務員等届出書</t>
    <rPh sb="0" eb="2">
      <t>センキョ</t>
    </rPh>
    <rPh sb="2" eb="4">
      <t>ウンドウ</t>
    </rPh>
    <rPh sb="4" eb="6">
      <t>ジム</t>
    </rPh>
    <rPh sb="6" eb="7">
      <t>イン</t>
    </rPh>
    <rPh sb="7" eb="8">
      <t>トウ</t>
    </rPh>
    <rPh sb="8" eb="9">
      <t>トド</t>
    </rPh>
    <rPh sb="9" eb="10">
      <t>デ</t>
    </rPh>
    <rPh sb="10" eb="11">
      <t>ショ</t>
    </rPh>
    <phoneticPr fontId="84"/>
  </si>
  <si>
    <t>様式12</t>
    <rPh sb="0" eb="2">
      <t>ヨウシキ</t>
    </rPh>
    <phoneticPr fontId="83"/>
  </si>
  <si>
    <t>個人演説会開催申出書</t>
    <rPh sb="0" eb="2">
      <t>コジン</t>
    </rPh>
    <rPh sb="2" eb="4">
      <t>エンゼツ</t>
    </rPh>
    <rPh sb="4" eb="5">
      <t>カイ</t>
    </rPh>
    <rPh sb="5" eb="7">
      <t>カイサイ</t>
    </rPh>
    <rPh sb="7" eb="10">
      <t>モウシデショ</t>
    </rPh>
    <phoneticPr fontId="84"/>
  </si>
  <si>
    <t>様式13</t>
    <rPh sb="0" eb="2">
      <t>ヨウシキ</t>
    </rPh>
    <phoneticPr fontId="83"/>
  </si>
  <si>
    <t>選挙公報掲載文掲載申請書</t>
    <rPh sb="0" eb="2">
      <t>センキョ</t>
    </rPh>
    <rPh sb="2" eb="4">
      <t>コウホウ</t>
    </rPh>
    <rPh sb="4" eb="6">
      <t>ケイサイ</t>
    </rPh>
    <rPh sb="6" eb="7">
      <t>ブン</t>
    </rPh>
    <rPh sb="7" eb="9">
      <t>ケイサイ</t>
    </rPh>
    <rPh sb="9" eb="11">
      <t>シンセイ</t>
    </rPh>
    <rPh sb="11" eb="12">
      <t>ショ</t>
    </rPh>
    <phoneticPr fontId="84"/>
  </si>
  <si>
    <t>様式14</t>
    <rPh sb="0" eb="2">
      <t>ヨウシキ</t>
    </rPh>
    <phoneticPr fontId="83"/>
  </si>
  <si>
    <t>選挙公報掲載文撤回申請書</t>
    <rPh sb="0" eb="2">
      <t>センキョ</t>
    </rPh>
    <rPh sb="2" eb="4">
      <t>コウホウ</t>
    </rPh>
    <rPh sb="4" eb="6">
      <t>ケイサイ</t>
    </rPh>
    <rPh sb="6" eb="7">
      <t>ブン</t>
    </rPh>
    <rPh sb="7" eb="9">
      <t>テッカイ</t>
    </rPh>
    <rPh sb="9" eb="11">
      <t>シンセイ</t>
    </rPh>
    <rPh sb="11" eb="12">
      <t>ショ</t>
    </rPh>
    <phoneticPr fontId="84"/>
  </si>
  <si>
    <t>様式15</t>
    <rPh sb="0" eb="2">
      <t>ヨウシキ</t>
    </rPh>
    <phoneticPr fontId="83"/>
  </si>
  <si>
    <t>選挙公報掲載文修正申請書</t>
    <rPh sb="0" eb="2">
      <t>センキョ</t>
    </rPh>
    <rPh sb="2" eb="4">
      <t>コウホウ</t>
    </rPh>
    <rPh sb="4" eb="6">
      <t>ケイサイ</t>
    </rPh>
    <rPh sb="6" eb="7">
      <t>ブン</t>
    </rPh>
    <rPh sb="7" eb="9">
      <t>シュウセイ</t>
    </rPh>
    <rPh sb="9" eb="11">
      <t>シンセイ</t>
    </rPh>
    <rPh sb="11" eb="12">
      <t>ショ</t>
    </rPh>
    <phoneticPr fontId="2"/>
  </si>
  <si>
    <t>様式16</t>
    <rPh sb="0" eb="2">
      <t>ヨウシキ</t>
    </rPh>
    <phoneticPr fontId="83"/>
  </si>
  <si>
    <t>様式17</t>
    <rPh sb="0" eb="2">
      <t>ヨウシキ</t>
    </rPh>
    <phoneticPr fontId="83"/>
  </si>
  <si>
    <t>開票立会人となるべき者の届出書</t>
    <rPh sb="0" eb="2">
      <t>カイヒョウ</t>
    </rPh>
    <rPh sb="2" eb="4">
      <t>タチアイ</t>
    </rPh>
    <rPh sb="4" eb="5">
      <t>ニン</t>
    </rPh>
    <rPh sb="10" eb="11">
      <t>シャ</t>
    </rPh>
    <rPh sb="12" eb="15">
      <t>トドケデショ</t>
    </rPh>
    <phoneticPr fontId="2"/>
  </si>
  <si>
    <t>様式18</t>
    <rPh sb="0" eb="2">
      <t>ヨウシキ</t>
    </rPh>
    <phoneticPr fontId="83"/>
  </si>
  <si>
    <t>開票立会人承諾書</t>
    <rPh sb="0" eb="5">
      <t>カイヒョウタチアイニン</t>
    </rPh>
    <rPh sb="5" eb="6">
      <t>ウケタマワ</t>
    </rPh>
    <rPh sb="6" eb="7">
      <t>ダク</t>
    </rPh>
    <rPh sb="7" eb="8">
      <t>ショ</t>
    </rPh>
    <phoneticPr fontId="2"/>
  </si>
  <si>
    <t>様式19</t>
    <rPh sb="0" eb="2">
      <t>ヨウシキ</t>
    </rPh>
    <phoneticPr fontId="83"/>
  </si>
  <si>
    <t>選挙立会人となるべき者の届出書</t>
    <rPh sb="0" eb="2">
      <t>センキョ</t>
    </rPh>
    <rPh sb="2" eb="4">
      <t>タチアイ</t>
    </rPh>
    <rPh sb="4" eb="5">
      <t>ニン</t>
    </rPh>
    <rPh sb="10" eb="11">
      <t>シャ</t>
    </rPh>
    <rPh sb="12" eb="15">
      <t>トドケデショ</t>
    </rPh>
    <phoneticPr fontId="2"/>
  </si>
  <si>
    <t>様式20</t>
    <rPh sb="0" eb="2">
      <t>ヨウシキ</t>
    </rPh>
    <phoneticPr fontId="83"/>
  </si>
  <si>
    <t>選挙立会人承諾書</t>
    <rPh sb="0" eb="2">
      <t>センキョ</t>
    </rPh>
    <rPh sb="2" eb="5">
      <t>タチアイニン</t>
    </rPh>
    <rPh sb="5" eb="6">
      <t>ウケタマワ</t>
    </rPh>
    <rPh sb="6" eb="7">
      <t>ダク</t>
    </rPh>
    <rPh sb="7" eb="8">
      <t>ショ</t>
    </rPh>
    <phoneticPr fontId="2"/>
  </si>
  <si>
    <t>様式21</t>
    <rPh sb="0" eb="2">
      <t>ヨウシキ</t>
    </rPh>
    <phoneticPr fontId="83"/>
  </si>
  <si>
    <t>選挙人名簿登録証明書</t>
    <rPh sb="0" eb="2">
      <t>センキョ</t>
    </rPh>
    <rPh sb="2" eb="3">
      <t>ニン</t>
    </rPh>
    <rPh sb="3" eb="5">
      <t>メイボ</t>
    </rPh>
    <rPh sb="5" eb="7">
      <t>トウロク</t>
    </rPh>
    <rPh sb="7" eb="9">
      <t>ショウメイ</t>
    </rPh>
    <rPh sb="9" eb="10">
      <t>ショ</t>
    </rPh>
    <phoneticPr fontId="2"/>
  </si>
  <si>
    <t>推薦1</t>
    <rPh sb="0" eb="2">
      <t>スイセン</t>
    </rPh>
    <phoneticPr fontId="83"/>
  </si>
  <si>
    <t>候補者推薦届出承諾書</t>
    <rPh sb="0" eb="3">
      <t>コウホシャ</t>
    </rPh>
    <rPh sb="3" eb="5">
      <t>スイセン</t>
    </rPh>
    <rPh sb="5" eb="7">
      <t>トドケデ</t>
    </rPh>
    <rPh sb="7" eb="10">
      <t>ショウダクショ</t>
    </rPh>
    <phoneticPr fontId="84"/>
  </si>
  <si>
    <t>推薦2</t>
    <rPh sb="0" eb="2">
      <t>スイセン</t>
    </rPh>
    <phoneticPr fontId="83"/>
  </si>
  <si>
    <t>推薦届出代表者証明書</t>
    <rPh sb="0" eb="2">
      <t>スイセン</t>
    </rPh>
    <rPh sb="2" eb="4">
      <t>トドケデ</t>
    </rPh>
    <rPh sb="4" eb="7">
      <t>ダイヒョウシャ</t>
    </rPh>
    <rPh sb="7" eb="10">
      <t>ショウメイショ</t>
    </rPh>
    <phoneticPr fontId="84"/>
  </si>
  <si>
    <t>推薦3</t>
    <rPh sb="0" eb="2">
      <t>スイセン</t>
    </rPh>
    <phoneticPr fontId="83"/>
  </si>
  <si>
    <t>選挙事務所設置承諾書（推薦届出）</t>
    <rPh sb="0" eb="2">
      <t>センキョ</t>
    </rPh>
    <rPh sb="2" eb="5">
      <t>ジムショ</t>
    </rPh>
    <rPh sb="5" eb="7">
      <t>セッチ</t>
    </rPh>
    <rPh sb="7" eb="10">
      <t>ショウダクショ</t>
    </rPh>
    <rPh sb="11" eb="13">
      <t>スイセン</t>
    </rPh>
    <rPh sb="13" eb="14">
      <t>トドケ</t>
    </rPh>
    <rPh sb="14" eb="15">
      <t>デ</t>
    </rPh>
    <phoneticPr fontId="84"/>
  </si>
  <si>
    <t>推薦4</t>
    <rPh sb="0" eb="2">
      <t>スイセン</t>
    </rPh>
    <phoneticPr fontId="83"/>
  </si>
  <si>
    <t>選挙事務所異動承諾書（推薦届出）</t>
    <rPh sb="0" eb="5">
      <t>センキョジムショ</t>
    </rPh>
    <rPh sb="5" eb="7">
      <t>イドウ</t>
    </rPh>
    <rPh sb="7" eb="10">
      <t>ショウダクショ</t>
    </rPh>
    <rPh sb="11" eb="13">
      <t>スイセン</t>
    </rPh>
    <rPh sb="13" eb="14">
      <t>トドケ</t>
    </rPh>
    <rPh sb="14" eb="15">
      <t>デ</t>
    </rPh>
    <phoneticPr fontId="84"/>
  </si>
  <si>
    <t>推薦5</t>
    <rPh sb="0" eb="2">
      <t>スイセン</t>
    </rPh>
    <phoneticPr fontId="83"/>
  </si>
  <si>
    <t>出納責任者選任承諾書（推薦届出)</t>
    <rPh sb="0" eb="5">
      <t>スイトウセキニンシャ</t>
    </rPh>
    <rPh sb="5" eb="7">
      <t>センニン</t>
    </rPh>
    <rPh sb="7" eb="10">
      <t>ショウダクショ</t>
    </rPh>
    <rPh sb="11" eb="13">
      <t>スイセン</t>
    </rPh>
    <rPh sb="13" eb="15">
      <t>トドケデ</t>
    </rPh>
    <phoneticPr fontId="84"/>
  </si>
  <si>
    <t>推薦6</t>
    <rPh sb="0" eb="2">
      <t>スイセン</t>
    </rPh>
    <phoneticPr fontId="83"/>
  </si>
  <si>
    <t>出納責任者解任承諾書（推薦届出)</t>
    <rPh sb="0" eb="5">
      <t>スイトウセキニンシャ</t>
    </rPh>
    <rPh sb="5" eb="7">
      <t>カイニン</t>
    </rPh>
    <rPh sb="7" eb="10">
      <t>ショウダクショ</t>
    </rPh>
    <rPh sb="11" eb="13">
      <t>スイセン</t>
    </rPh>
    <rPh sb="13" eb="15">
      <t>トドケデ</t>
    </rPh>
    <phoneticPr fontId="84"/>
  </si>
  <si>
    <t>秋田県　公職選挙法執行規程第１号様式の２８（第４条の１０関係）</t>
    <rPh sb="0" eb="3">
      <t>アキタケン</t>
    </rPh>
    <rPh sb="4" eb="6">
      <t>コウショク</t>
    </rPh>
    <rPh sb="6" eb="9">
      <t>センキョホウ</t>
    </rPh>
    <rPh sb="9" eb="11">
      <t>シッコウ</t>
    </rPh>
    <rPh sb="11" eb="13">
      <t>キテイ</t>
    </rPh>
    <rPh sb="13" eb="14">
      <t>ダイ</t>
    </rPh>
    <rPh sb="15" eb="16">
      <t>ゴウ</t>
    </rPh>
    <rPh sb="16" eb="18">
      <t>ヨウシキ</t>
    </rPh>
    <rPh sb="22" eb="23">
      <t>ダイ</t>
    </rPh>
    <rPh sb="24" eb="25">
      <t>ジョウ</t>
    </rPh>
    <rPh sb="28" eb="30">
      <t>カンケイ</t>
    </rPh>
    <phoneticPr fontId="3"/>
  </si>
  <si>
    <t>秋田県　公職選挙法執行規程第２５号様式の２（第６４条の２関係）</t>
    <rPh sb="0" eb="3">
      <t>アキタケン</t>
    </rPh>
    <rPh sb="4" eb="6">
      <t>コウショク</t>
    </rPh>
    <rPh sb="6" eb="9">
      <t>センキョホウ</t>
    </rPh>
    <rPh sb="9" eb="11">
      <t>シッコウ</t>
    </rPh>
    <rPh sb="11" eb="13">
      <t>キテイ</t>
    </rPh>
    <rPh sb="13" eb="14">
      <t>ダイ</t>
    </rPh>
    <rPh sb="16" eb="17">
      <t>ゴウ</t>
    </rPh>
    <rPh sb="17" eb="19">
      <t>ヨウシキ</t>
    </rPh>
    <rPh sb="22" eb="23">
      <t>ダイ</t>
    </rPh>
    <rPh sb="25" eb="26">
      <t>ジョウ</t>
    </rPh>
    <rPh sb="28" eb="30">
      <t>カンケイ</t>
    </rPh>
    <phoneticPr fontId="3"/>
  </si>
  <si>
    <t>秋田県　公職選挙法執行規程第２５号様式の３（第６４条の２関係）</t>
    <rPh sb="0" eb="3">
      <t>アキタケン</t>
    </rPh>
    <rPh sb="4" eb="6">
      <t>コウショク</t>
    </rPh>
    <rPh sb="6" eb="9">
      <t>センキョホウ</t>
    </rPh>
    <rPh sb="9" eb="11">
      <t>シッコウ</t>
    </rPh>
    <rPh sb="11" eb="13">
      <t>キテイ</t>
    </rPh>
    <rPh sb="13" eb="14">
      <t>ダイ</t>
    </rPh>
    <rPh sb="16" eb="17">
      <t>ゴウ</t>
    </rPh>
    <rPh sb="17" eb="19">
      <t>ヨウシキ</t>
    </rPh>
    <rPh sb="22" eb="23">
      <t>ダイ</t>
    </rPh>
    <rPh sb="25" eb="26">
      <t>ジョウ</t>
    </rPh>
    <rPh sb="28" eb="30">
      <t>カンケイ</t>
    </rPh>
    <phoneticPr fontId="3"/>
  </si>
  <si>
    <t>秋田県　公職選挙法執行規程第３号様式の２（第１０条の２関係）</t>
    <rPh sb="0" eb="3">
      <t>アキタケン</t>
    </rPh>
    <rPh sb="4" eb="6">
      <t>コウショク</t>
    </rPh>
    <rPh sb="6" eb="9">
      <t>センキョホウ</t>
    </rPh>
    <rPh sb="9" eb="11">
      <t>シッコウ</t>
    </rPh>
    <rPh sb="11" eb="13">
      <t>キテイ</t>
    </rPh>
    <rPh sb="13" eb="14">
      <t>ダイ</t>
    </rPh>
    <rPh sb="15" eb="16">
      <t>ゴウ</t>
    </rPh>
    <rPh sb="16" eb="18">
      <t>ヨウシキ</t>
    </rPh>
    <rPh sb="21" eb="22">
      <t>ダイ</t>
    </rPh>
    <rPh sb="24" eb="25">
      <t>ジョウ</t>
    </rPh>
    <rPh sb="27" eb="29">
      <t>カンケイ</t>
    </rPh>
    <phoneticPr fontId="3"/>
  </si>
  <si>
    <t>公職選挙法施規則第３２号様式の２（２９条の２関係）</t>
    <rPh sb="0" eb="2">
      <t>コウショク</t>
    </rPh>
    <rPh sb="2" eb="4">
      <t>センキョ</t>
    </rPh>
    <rPh sb="4" eb="5">
      <t>ホウ</t>
    </rPh>
    <rPh sb="5" eb="6">
      <t>セ</t>
    </rPh>
    <rPh sb="6" eb="8">
      <t>キソク</t>
    </rPh>
    <rPh sb="8" eb="9">
      <t>ダイ</t>
    </rPh>
    <rPh sb="11" eb="12">
      <t>ゴウ</t>
    </rPh>
    <rPh sb="12" eb="14">
      <t>ヨウシキ</t>
    </rPh>
    <rPh sb="19" eb="20">
      <t>ジョウ</t>
    </rPh>
    <rPh sb="22" eb="24">
      <t>カンケイ</t>
    </rPh>
    <phoneticPr fontId="3"/>
  </si>
  <si>
    <t>秋田県　公職選挙法執行規程第１２号様式その１（第３５条関係）</t>
    <rPh sb="0" eb="3">
      <t>アキタケン</t>
    </rPh>
    <rPh sb="4" eb="6">
      <t>コウショク</t>
    </rPh>
    <rPh sb="6" eb="9">
      <t>センキョホウ</t>
    </rPh>
    <rPh sb="9" eb="11">
      <t>シッコウ</t>
    </rPh>
    <rPh sb="11" eb="13">
      <t>キテイ</t>
    </rPh>
    <rPh sb="13" eb="14">
      <t>ダイ</t>
    </rPh>
    <rPh sb="16" eb="17">
      <t>ゴウ</t>
    </rPh>
    <rPh sb="17" eb="19">
      <t>ヨウシキ</t>
    </rPh>
    <rPh sb="23" eb="24">
      <t>ダイ</t>
    </rPh>
    <rPh sb="26" eb="27">
      <t>ジョウ</t>
    </rPh>
    <rPh sb="27" eb="29">
      <t>カンケイ</t>
    </rPh>
    <phoneticPr fontId="3"/>
  </si>
  <si>
    <t>秋田県　公職選挙法執行規程第２０号様式（第４６条関係）</t>
    <rPh sb="0" eb="3">
      <t>アキタケン</t>
    </rPh>
    <rPh sb="4" eb="6">
      <t>コウショク</t>
    </rPh>
    <rPh sb="6" eb="9">
      <t>センキョホウ</t>
    </rPh>
    <rPh sb="9" eb="11">
      <t>シッコウ</t>
    </rPh>
    <rPh sb="11" eb="13">
      <t>キテイ</t>
    </rPh>
    <rPh sb="13" eb="14">
      <t>ダイ</t>
    </rPh>
    <rPh sb="16" eb="17">
      <t>ゴウ</t>
    </rPh>
    <rPh sb="17" eb="19">
      <t>ヨウシキ</t>
    </rPh>
    <rPh sb="20" eb="21">
      <t>ダイ</t>
    </rPh>
    <rPh sb="23" eb="24">
      <t>ジョウ</t>
    </rPh>
    <rPh sb="24" eb="26">
      <t>カンケイ</t>
    </rPh>
    <phoneticPr fontId="3"/>
  </si>
  <si>
    <t>秋田県　公職選挙法執行規程第２１号様式（第４９条の３関係）</t>
    <rPh sb="0" eb="3">
      <t>アキタケン</t>
    </rPh>
    <rPh sb="4" eb="6">
      <t>コウショク</t>
    </rPh>
    <rPh sb="6" eb="9">
      <t>センキョホウ</t>
    </rPh>
    <rPh sb="9" eb="11">
      <t>シッコウ</t>
    </rPh>
    <rPh sb="11" eb="13">
      <t>キテイ</t>
    </rPh>
    <rPh sb="13" eb="14">
      <t>ダイ</t>
    </rPh>
    <rPh sb="16" eb="17">
      <t>ゴウ</t>
    </rPh>
    <rPh sb="17" eb="19">
      <t>ヨウシキ</t>
    </rPh>
    <rPh sb="20" eb="21">
      <t>ダイ</t>
    </rPh>
    <rPh sb="23" eb="24">
      <t>ジョウ</t>
    </rPh>
    <rPh sb="26" eb="28">
      <t>カンケイ</t>
    </rPh>
    <phoneticPr fontId="3"/>
  </si>
  <si>
    <t>秋田県　公職選挙法執行規程第２２号様式（第４９条の３関係）</t>
    <rPh sb="0" eb="3">
      <t>アキタケン</t>
    </rPh>
    <rPh sb="4" eb="6">
      <t>コウショク</t>
    </rPh>
    <rPh sb="6" eb="9">
      <t>センキョホウ</t>
    </rPh>
    <rPh sb="9" eb="11">
      <t>シッコウ</t>
    </rPh>
    <rPh sb="11" eb="13">
      <t>キテイ</t>
    </rPh>
    <rPh sb="13" eb="14">
      <t>ダイ</t>
    </rPh>
    <rPh sb="16" eb="17">
      <t>ゴウ</t>
    </rPh>
    <rPh sb="17" eb="19">
      <t>ヨウシキ</t>
    </rPh>
    <rPh sb="20" eb="21">
      <t>ダイ</t>
    </rPh>
    <rPh sb="23" eb="24">
      <t>ジョウ</t>
    </rPh>
    <rPh sb="26" eb="28">
      <t>カンケイ</t>
    </rPh>
    <phoneticPr fontId="3"/>
  </si>
  <si>
    <t>候補者経歴書</t>
    <rPh sb="0" eb="1">
      <t>コウ</t>
    </rPh>
    <rPh sb="1" eb="2">
      <t>タスク</t>
    </rPh>
    <rPh sb="2" eb="3">
      <t>シャ</t>
    </rPh>
    <rPh sb="3" eb="4">
      <t>キョウ</t>
    </rPh>
    <rPh sb="4" eb="5">
      <t>レキ</t>
    </rPh>
    <rPh sb="5" eb="6">
      <t>ショ</t>
    </rPh>
    <phoneticPr fontId="84"/>
  </si>
  <si>
    <t>公職選挙法施規則第１４号様式（１１条関係）</t>
    <rPh sb="0" eb="2">
      <t>コウショク</t>
    </rPh>
    <rPh sb="2" eb="4">
      <t>センキョ</t>
    </rPh>
    <rPh sb="4" eb="5">
      <t>ホウ</t>
    </rPh>
    <rPh sb="5" eb="6">
      <t>セ</t>
    </rPh>
    <rPh sb="6" eb="8">
      <t>キソク</t>
    </rPh>
    <rPh sb="8" eb="9">
      <t>ダイ</t>
    </rPh>
    <rPh sb="11" eb="12">
      <t>ゴウ</t>
    </rPh>
    <rPh sb="12" eb="14">
      <t>ヨウシキ</t>
    </rPh>
    <rPh sb="17" eb="18">
      <t>ジョウ</t>
    </rPh>
    <rPh sb="18" eb="20">
      <t>カンケイ</t>
    </rPh>
    <phoneticPr fontId="3"/>
  </si>
  <si>
    <t>公職選挙法施規則第１５号様式（１１条関係）</t>
    <rPh sb="0" eb="2">
      <t>コウショク</t>
    </rPh>
    <rPh sb="2" eb="4">
      <t>センキョ</t>
    </rPh>
    <rPh sb="4" eb="5">
      <t>ホウ</t>
    </rPh>
    <rPh sb="5" eb="6">
      <t>セ</t>
    </rPh>
    <rPh sb="6" eb="8">
      <t>キソク</t>
    </rPh>
    <rPh sb="8" eb="9">
      <t>ダイ</t>
    </rPh>
    <rPh sb="11" eb="12">
      <t>ゴウ</t>
    </rPh>
    <rPh sb="12" eb="14">
      <t>ヨウシキ</t>
    </rPh>
    <rPh sb="17" eb="18">
      <t>ジョウ</t>
    </rPh>
    <rPh sb="18" eb="20">
      <t>カンケイ</t>
    </rPh>
    <phoneticPr fontId="3"/>
  </si>
  <si>
    <t>秋田県　公職選挙法執行規程第２５号様式の２（第６４条の２関係）別紙</t>
    <rPh sb="0" eb="3">
      <t>アキタケン</t>
    </rPh>
    <rPh sb="4" eb="6">
      <t>コウショク</t>
    </rPh>
    <rPh sb="6" eb="9">
      <t>センキョホウ</t>
    </rPh>
    <rPh sb="9" eb="11">
      <t>シッコウ</t>
    </rPh>
    <rPh sb="11" eb="13">
      <t>キテイ</t>
    </rPh>
    <rPh sb="13" eb="14">
      <t>ダイ</t>
    </rPh>
    <rPh sb="16" eb="17">
      <t>ゴウ</t>
    </rPh>
    <rPh sb="17" eb="19">
      <t>ヨウシキ</t>
    </rPh>
    <rPh sb="22" eb="23">
      <t>ダイ</t>
    </rPh>
    <rPh sb="25" eb="26">
      <t>ジョウ</t>
    </rPh>
    <rPh sb="28" eb="30">
      <t>カンケイ</t>
    </rPh>
    <rPh sb="31" eb="33">
      <t>ベッシ</t>
    </rPh>
    <phoneticPr fontId="3"/>
  </si>
  <si>
    <t>秋田県　公職選挙法執行規程第１号様式の２８（第４条の１０関係）別紙</t>
    <rPh sb="0" eb="3">
      <t>アキタケン</t>
    </rPh>
    <rPh sb="4" eb="6">
      <t>コウショク</t>
    </rPh>
    <rPh sb="6" eb="9">
      <t>センキョホウ</t>
    </rPh>
    <rPh sb="9" eb="11">
      <t>シッコウ</t>
    </rPh>
    <rPh sb="11" eb="13">
      <t>キテイ</t>
    </rPh>
    <rPh sb="13" eb="14">
      <t>ダイ</t>
    </rPh>
    <rPh sb="15" eb="16">
      <t>ゴウ</t>
    </rPh>
    <rPh sb="16" eb="18">
      <t>ヨウシキ</t>
    </rPh>
    <rPh sb="22" eb="23">
      <t>ダイ</t>
    </rPh>
    <rPh sb="24" eb="25">
      <t>ジョウ</t>
    </rPh>
    <rPh sb="28" eb="30">
      <t>カンケイ</t>
    </rPh>
    <rPh sb="31" eb="33">
      <t>ベッシ</t>
    </rPh>
    <phoneticPr fontId="3"/>
  </si>
  <si>
    <t>？？？</t>
    <phoneticPr fontId="4"/>
  </si>
  <si>
    <t>公職選挙法施規則第１６号様式の１２（１２条、１７条の７関係）</t>
    <rPh sb="0" eb="2">
      <t>コウショク</t>
    </rPh>
    <rPh sb="2" eb="4">
      <t>センキョ</t>
    </rPh>
    <rPh sb="4" eb="5">
      <t>ホウ</t>
    </rPh>
    <rPh sb="5" eb="6">
      <t>セ</t>
    </rPh>
    <rPh sb="6" eb="8">
      <t>キソク</t>
    </rPh>
    <rPh sb="8" eb="9">
      <t>ダイ</t>
    </rPh>
    <rPh sb="11" eb="12">
      <t>ゴウ</t>
    </rPh>
    <rPh sb="12" eb="14">
      <t>ヨウシキ</t>
    </rPh>
    <rPh sb="20" eb="21">
      <t>ジョウ</t>
    </rPh>
    <rPh sb="24" eb="25">
      <t>ジョウ</t>
    </rPh>
    <rPh sb="27" eb="29">
      <t>カンケイ</t>
    </rPh>
    <phoneticPr fontId="3"/>
  </si>
  <si>
    <t>公職選挙法施規則第１６号様式の８・公職選挙法施規則第１６号様式の９（推薦）</t>
    <rPh sb="0" eb="2">
      <t>コウショク</t>
    </rPh>
    <rPh sb="2" eb="4">
      <t>センキョ</t>
    </rPh>
    <rPh sb="4" eb="5">
      <t>ホウ</t>
    </rPh>
    <rPh sb="5" eb="6">
      <t>セ</t>
    </rPh>
    <rPh sb="6" eb="8">
      <t>キソク</t>
    </rPh>
    <rPh sb="8" eb="9">
      <t>ダイ</t>
    </rPh>
    <rPh sb="11" eb="12">
      <t>ゴウ</t>
    </rPh>
    <rPh sb="12" eb="14">
      <t>ヨウシキ</t>
    </rPh>
    <phoneticPr fontId="3"/>
  </si>
  <si>
    <t>公職選挙法施規則第１６号様式の１１</t>
    <rPh sb="0" eb="2">
      <t>コウショク</t>
    </rPh>
    <rPh sb="2" eb="4">
      <t>センキョ</t>
    </rPh>
    <rPh sb="4" eb="5">
      <t>ホウ</t>
    </rPh>
    <rPh sb="5" eb="6">
      <t>セ</t>
    </rPh>
    <rPh sb="6" eb="8">
      <t>キソク</t>
    </rPh>
    <rPh sb="8" eb="9">
      <t>ダイ</t>
    </rPh>
    <rPh sb="11" eb="12">
      <t>ゴウ</t>
    </rPh>
    <rPh sb="12" eb="14">
      <t>ヨウシキ</t>
    </rPh>
    <phoneticPr fontId="3"/>
  </si>
  <si>
    <t>公職選挙法施規則第１６号様式の１０</t>
    <rPh sb="0" eb="2">
      <t>コウショク</t>
    </rPh>
    <rPh sb="2" eb="4">
      <t>センキョ</t>
    </rPh>
    <rPh sb="4" eb="5">
      <t>ホウ</t>
    </rPh>
    <rPh sb="5" eb="6">
      <t>セ</t>
    </rPh>
    <rPh sb="6" eb="8">
      <t>キソク</t>
    </rPh>
    <rPh sb="8" eb="9">
      <t>ダイ</t>
    </rPh>
    <rPh sb="11" eb="12">
      <t>ゴウ</t>
    </rPh>
    <rPh sb="12" eb="14">
      <t>ヨウシキ</t>
    </rPh>
    <phoneticPr fontId="3"/>
  </si>
  <si>
    <t>公職選挙法施規則第１６号様式の６</t>
    <rPh sb="0" eb="2">
      <t>コウショク</t>
    </rPh>
    <rPh sb="2" eb="4">
      <t>センキョ</t>
    </rPh>
    <rPh sb="4" eb="5">
      <t>ホウ</t>
    </rPh>
    <rPh sb="5" eb="6">
      <t>セ</t>
    </rPh>
    <rPh sb="6" eb="8">
      <t>キソク</t>
    </rPh>
    <rPh sb="8" eb="9">
      <t>ダイ</t>
    </rPh>
    <rPh sb="11" eb="12">
      <t>ゴウ</t>
    </rPh>
    <rPh sb="12" eb="14">
      <t>ヨウシキ</t>
    </rPh>
    <phoneticPr fontId="3"/>
  </si>
  <si>
    <t>公職選挙法施規則第１６号様式の１３（１２条、１７条の６関係）</t>
    <rPh sb="0" eb="2">
      <t>コウショク</t>
    </rPh>
    <rPh sb="2" eb="4">
      <t>センキョ</t>
    </rPh>
    <rPh sb="4" eb="5">
      <t>ホウ</t>
    </rPh>
    <rPh sb="5" eb="6">
      <t>セ</t>
    </rPh>
    <rPh sb="6" eb="8">
      <t>キソク</t>
    </rPh>
    <rPh sb="8" eb="9">
      <t>ダイ</t>
    </rPh>
    <rPh sb="11" eb="12">
      <t>ゴウ</t>
    </rPh>
    <rPh sb="12" eb="14">
      <t>ヨウシキ</t>
    </rPh>
    <rPh sb="20" eb="21">
      <t>ジョウ</t>
    </rPh>
    <rPh sb="24" eb="25">
      <t>ジョウ</t>
    </rPh>
    <rPh sb="27" eb="29">
      <t>カンケイ</t>
    </rPh>
    <phoneticPr fontId="3"/>
  </si>
  <si>
    <t>公職選挙法施規則第１６号様式の２０</t>
    <rPh sb="0" eb="2">
      <t>コウショク</t>
    </rPh>
    <rPh sb="2" eb="4">
      <t>センキョ</t>
    </rPh>
    <rPh sb="4" eb="5">
      <t>ホウ</t>
    </rPh>
    <rPh sb="5" eb="6">
      <t>セ</t>
    </rPh>
    <rPh sb="6" eb="8">
      <t>キソク</t>
    </rPh>
    <rPh sb="8" eb="9">
      <t>ダイ</t>
    </rPh>
    <rPh sb="11" eb="12">
      <t>ゴウ</t>
    </rPh>
    <rPh sb="12" eb="14">
      <t>ヨウシキ</t>
    </rPh>
    <phoneticPr fontId="3"/>
  </si>
  <si>
    <t>様式の根拠となる法令</t>
    <rPh sb="0" eb="2">
      <t>ヨウシキ</t>
    </rPh>
    <rPh sb="3" eb="5">
      <t>コンキョ</t>
    </rPh>
    <rPh sb="8" eb="10">
      <t>ホウレイ</t>
    </rPh>
    <phoneticPr fontId="4"/>
  </si>
  <si>
    <t>様式№</t>
    <rPh sb="0" eb="2">
      <t>ヨウシキ</t>
    </rPh>
    <phoneticPr fontId="4"/>
  </si>
  <si>
    <t>タイトル</t>
    <phoneticPr fontId="4"/>
  </si>
  <si>
    <t xml:space="preserve">衆議院小選挙区選出議員選挙候補者届出書 (本人・推薦届出) </t>
    <rPh sb="24" eb="26">
      <t>スイセン</t>
    </rPh>
    <phoneticPr fontId="4"/>
  </si>
  <si>
    <t>推薦</t>
    <rPh sb="0" eb="2">
      <t>スイセン</t>
    </rPh>
    <phoneticPr fontId="4"/>
  </si>
  <si>
    <t>◎　入力シート中、黄色で塗りつぶしているセルに候補者の氏名、住所等のデータを入力</t>
    <rPh sb="2" eb="4">
      <t>ニュウリョク</t>
    </rPh>
    <rPh sb="7" eb="8">
      <t>チュウ</t>
    </rPh>
    <rPh sb="9" eb="11">
      <t>キイロ</t>
    </rPh>
    <rPh sb="12" eb="13">
      <t>ヌ</t>
    </rPh>
    <rPh sb="23" eb="26">
      <t>コウホシャ</t>
    </rPh>
    <rPh sb="27" eb="29">
      <t>シメイ</t>
    </rPh>
    <rPh sb="30" eb="32">
      <t>ジュウショ</t>
    </rPh>
    <rPh sb="32" eb="33">
      <t>トウ</t>
    </rPh>
    <rPh sb="38" eb="40">
      <t>ニュウリョク</t>
    </rPh>
    <phoneticPr fontId="8"/>
  </si>
  <si>
    <t>　すると、各様式に入力した事項が自動表示されます（使用は任意です。）。各候補者の</t>
    <phoneticPr fontId="4"/>
  </si>
  <si>
    <t>　届出内容により、提出する様式のみ作成・印刷し、提出してくださるようお願いします。</t>
    <rPh sb="9" eb="11">
      <t>テイシュツ</t>
    </rPh>
    <rPh sb="13" eb="15">
      <t>ヨウシキ</t>
    </rPh>
    <rPh sb="17" eb="19">
      <t>サクセイ</t>
    </rPh>
    <rPh sb="20" eb="21">
      <t>イン</t>
    </rPh>
    <rPh sb="24" eb="26">
      <t>テイシュツ</t>
    </rPh>
    <rPh sb="35" eb="36">
      <t>ネガ</t>
    </rPh>
    <phoneticPr fontId="4"/>
  </si>
  <si>
    <t>◎　様式中に黄色で塗りつぶしているセルがある場合は、当該様式に入力後刷後に手書き</t>
    <rPh sb="9" eb="10">
      <t>ヌ</t>
    </rPh>
    <rPh sb="22" eb="24">
      <t>バアイ</t>
    </rPh>
    <rPh sb="26" eb="28">
      <t>トウガイ</t>
    </rPh>
    <rPh sb="28" eb="30">
      <t>ヨウシキ</t>
    </rPh>
    <rPh sb="31" eb="34">
      <t>ニュウリョクゴ</t>
    </rPh>
    <rPh sb="34" eb="35">
      <t>サツ</t>
    </rPh>
    <rPh sb="35" eb="36">
      <t>ゴ</t>
    </rPh>
    <phoneticPr fontId="4"/>
  </si>
  <si>
    <t>　等により必要事項を御記入ください。</t>
    <phoneticPr fontId="4"/>
  </si>
  <si>
    <t>◎　提出に当たっては、「立候補の手引」をよくお読みくださるようお願いします。御不</t>
    <rPh sb="2" eb="4">
      <t>テイシュツ</t>
    </rPh>
    <rPh sb="5" eb="6">
      <t>ア</t>
    </rPh>
    <rPh sb="12" eb="15">
      <t>リッコウホ</t>
    </rPh>
    <rPh sb="16" eb="18">
      <t>テビ</t>
    </rPh>
    <rPh sb="23" eb="24">
      <t>ヨ</t>
    </rPh>
    <rPh sb="38" eb="39">
      <t>ゴ</t>
    </rPh>
    <rPh sb="39" eb="40">
      <t>フ</t>
    </rPh>
    <phoneticPr fontId="4"/>
  </si>
  <si>
    <t>◎　候補者届出政党届出用は、別途作成しております。候補者届出政党届出により立候補</t>
    <rPh sb="2" eb="5">
      <t>コウホシャ</t>
    </rPh>
    <rPh sb="5" eb="7">
      <t>トドケデ</t>
    </rPh>
    <rPh sb="7" eb="9">
      <t>セイトウ</t>
    </rPh>
    <rPh sb="9" eb="11">
      <t>トドケデ</t>
    </rPh>
    <rPh sb="11" eb="12">
      <t>ヨウ</t>
    </rPh>
    <rPh sb="14" eb="16">
      <t>ベット</t>
    </rPh>
    <rPh sb="16" eb="18">
      <t>サクセイ</t>
    </rPh>
    <rPh sb="25" eb="28">
      <t>コウホシャ</t>
    </rPh>
    <rPh sb="28" eb="30">
      <t>トドケデ</t>
    </rPh>
    <rPh sb="30" eb="32">
      <t>セイトウ</t>
    </rPh>
    <rPh sb="32" eb="34">
      <t>トドケデ</t>
    </rPh>
    <rPh sb="37" eb="38">
      <t>リツ</t>
    </rPh>
    <rPh sb="38" eb="39">
      <t>コウ</t>
    </rPh>
    <phoneticPr fontId="4"/>
  </si>
  <si>
    <t>　明な点や御要望がありましたら、当委員会まで御連絡くださるようお願いします。</t>
    <phoneticPr fontId="4"/>
  </si>
  <si>
    <t>　補される方は、候補者届出政党届出用のファイルを御利用くださるようお願いします。</t>
    <phoneticPr fontId="4"/>
  </si>
  <si>
    <t>◎　様式に住所等がすべて表示されない場合は、印刷前に、様式中の文字の大きさを小さ</t>
    <rPh sb="2" eb="4">
      <t>ヨウシキ</t>
    </rPh>
    <rPh sb="5" eb="8">
      <t>ジュウショトウ</t>
    </rPh>
    <rPh sb="12" eb="14">
      <t>ヒョウジ</t>
    </rPh>
    <rPh sb="18" eb="20">
      <t>バアイ</t>
    </rPh>
    <rPh sb="22" eb="23">
      <t>イン</t>
    </rPh>
    <rPh sb="24" eb="25">
      <t>マエ</t>
    </rPh>
    <rPh sb="27" eb="29">
      <t>ヨウシキ</t>
    </rPh>
    <rPh sb="29" eb="30">
      <t>チュウ</t>
    </rPh>
    <rPh sb="31" eb="33">
      <t>モジ</t>
    </rPh>
    <rPh sb="34" eb="35">
      <t>オオ</t>
    </rPh>
    <rPh sb="38" eb="39">
      <t>チイ</t>
    </rPh>
    <phoneticPr fontId="4"/>
  </si>
  <si>
    <t>　くするなどして対応くださるようお願いします。</t>
    <phoneticPr fontId="4"/>
  </si>
  <si>
    <t>◎　推薦届出の場合は設定シートの「届出種別」を「推薦届出」にしてください。</t>
    <rPh sb="2" eb="4">
      <t>スイセン</t>
    </rPh>
    <rPh sb="4" eb="6">
      <t>トドケデ</t>
    </rPh>
    <rPh sb="7" eb="9">
      <t>バアイ</t>
    </rPh>
    <rPh sb="10" eb="12">
      <t>セッテイ</t>
    </rPh>
    <rPh sb="17" eb="19">
      <t>トドケデ</t>
    </rPh>
    <rPh sb="19" eb="21">
      <t>シュベツ</t>
    </rPh>
    <rPh sb="24" eb="26">
      <t>スイセン</t>
    </rPh>
    <rPh sb="26" eb="28">
      <t>トドケデ</t>
    </rPh>
    <phoneticPr fontId="4"/>
  </si>
  <si>
    <t>衆議院小選挙区選出議員選挙立候補届出に係る
提出書類作成支援ファイル（本人・推薦届出用）</t>
    <rPh sb="0" eb="3">
      <t>シュウギイン</t>
    </rPh>
    <rPh sb="3" eb="7">
      <t>ショウセンキョク</t>
    </rPh>
    <rPh sb="7" eb="9">
      <t>センシュツ</t>
    </rPh>
    <rPh sb="9" eb="11">
      <t>ギイン</t>
    </rPh>
    <rPh sb="11" eb="13">
      <t>センキョ</t>
    </rPh>
    <rPh sb="13" eb="16">
      <t>リッコウホ</t>
    </rPh>
    <rPh sb="16" eb="18">
      <t>トドケデ</t>
    </rPh>
    <rPh sb="19" eb="20">
      <t>カカ</t>
    </rPh>
    <rPh sb="22" eb="24">
      <t>テイシュツ</t>
    </rPh>
    <rPh sb="24" eb="26">
      <t>ショルイ</t>
    </rPh>
    <rPh sb="26" eb="28">
      <t>サクセイ</t>
    </rPh>
    <rPh sb="28" eb="30">
      <t>シエン</t>
    </rPh>
    <rPh sb="35" eb="37">
      <t>ホンニン</t>
    </rPh>
    <rPh sb="38" eb="40">
      <t>スイセン</t>
    </rPh>
    <rPh sb="40" eb="42">
      <t>トドケデ</t>
    </rPh>
    <rPh sb="42" eb="43">
      <t>ヨウ</t>
    </rPh>
    <phoneticPr fontId="8"/>
  </si>
  <si>
    <t>　さい。なお、薦届出者が数人ある場合には、その代表者であることを証明する別紙</t>
    <rPh sb="7" eb="8">
      <t>コモ</t>
    </rPh>
    <rPh sb="8" eb="10">
      <t>トドケデ</t>
    </rPh>
    <phoneticPr fontId="4"/>
  </si>
  <si>
    <t>　による代表者証明書を併せて添付してください。</t>
    <phoneticPr fontId="4"/>
  </si>
  <si>
    <t>１　推薦届出者がこの届出をするときは、別紙による候補者の承諾書を添付してくだ</t>
    <phoneticPr fontId="4"/>
  </si>
  <si>
    <t>１　推薦届出者がこの届出をするときは、別紙による候補者の承諾書を添付してください。なお、</t>
    <phoneticPr fontId="4"/>
  </si>
  <si>
    <t>２　候補者本人又は推薦届出者本人が届け出る場合にあつては本人確認書類の提示又は提出を、そ</t>
    <phoneticPr fontId="4"/>
  </si>
  <si>
    <t>　得たことを証明する書面(別紙)を添付してください。なお、推薦届出者が出納責任者を</t>
    <phoneticPr fontId="4"/>
  </si>
  <si>
    <t xml:space="preserve">  選任した場合において、推薦届出者が数人あるときは、併せてその代表者たることを証</t>
    <phoneticPr fontId="4"/>
  </si>
  <si>
    <t>　明する書面を添付してください。</t>
    <phoneticPr fontId="4"/>
  </si>
  <si>
    <t>１　候補者本人が届け出る場合にあつては本人確認書類の提示又は提出を、その代理人</t>
    <phoneticPr fontId="4"/>
  </si>
  <si>
    <t>１　候補者本人が届け出る場合にあつては本人確認書類の提示又は提出を、その代</t>
    <phoneticPr fontId="4"/>
  </si>
  <si>
    <t>　令和　　年　　月　　日申請の選挙公報掲載文(写真）は撤回したいから申請し</t>
    <rPh sb="1" eb="3">
      <t>レイワ</t>
    </rPh>
    <rPh sb="23" eb="25">
      <t>シャシン</t>
    </rPh>
    <phoneticPr fontId="4"/>
  </si>
  <si>
    <t>　令和　　年　　月　　日申請の選挙公報掲載文（写真）を、別紙のとおり、修</t>
    <rPh sb="1" eb="3">
      <t>レイワ</t>
    </rPh>
    <rPh sb="23" eb="25">
      <t>シャシン</t>
    </rPh>
    <rPh sb="28" eb="30">
      <t>ベッシ</t>
    </rPh>
    <rPh sb="35" eb="36">
      <t>オサム</t>
    </rPh>
    <phoneticPr fontId="38"/>
  </si>
  <si>
    <t>正したい（取り換えたい）から申請します。</t>
    <rPh sb="0" eb="1">
      <t>タダ</t>
    </rPh>
    <rPh sb="5" eb="6">
      <t>ト</t>
    </rPh>
    <rPh sb="7" eb="8">
      <t>カ</t>
    </rPh>
    <rPh sb="14" eb="16">
      <t>シンセイ</t>
    </rPh>
    <phoneticPr fontId="4"/>
  </si>
  <si>
    <t>本人届出</t>
  </si>
  <si>
    <t>　立会いすべき選挙会</t>
    <rPh sb="1" eb="3">
      <t>タチア</t>
    </rPh>
    <rPh sb="7" eb="9">
      <t>センキョ</t>
    </rPh>
    <rPh sb="9" eb="10">
      <t>カイ</t>
    </rPh>
    <phoneticPr fontId="38"/>
  </si>
  <si>
    <t>表示しない</t>
    <phoneticPr fontId="4"/>
  </si>
  <si>
    <t>します。</t>
    <phoneticPr fontId="4"/>
  </si>
  <si>
    <t>R</t>
    <phoneticPr fontId="4"/>
  </si>
  <si>
    <t>加賀谷　七重</t>
    <rPh sb="0" eb="3">
      <t>カガヤ</t>
    </rPh>
    <rPh sb="4" eb="6">
      <t>ナナエ</t>
    </rPh>
    <phoneticPr fontId="38"/>
  </si>
  <si>
    <t>竹内　徳幸</t>
    <rPh sb="0" eb="2">
      <t>タケウチ</t>
    </rPh>
    <rPh sb="3" eb="5">
      <t>ノリユキ</t>
    </rPh>
    <phoneticPr fontId="38"/>
  </si>
  <si>
    <t>←選挙事務所を廃止する場合は、異動後の選挙事務所所在地の欄に「廃止」と入力し、異動届を提出してください。</t>
    <rPh sb="1" eb="3">
      <t>センキョ</t>
    </rPh>
    <rPh sb="3" eb="6">
      <t>ジムショ</t>
    </rPh>
    <rPh sb="7" eb="9">
      <t>ハイシ</t>
    </rPh>
    <rPh sb="11" eb="13">
      <t>バアイ</t>
    </rPh>
    <rPh sb="15" eb="18">
      <t>イドウゴ</t>
    </rPh>
    <rPh sb="19" eb="24">
      <t>センキョジムショ</t>
    </rPh>
    <rPh sb="24" eb="27">
      <t>ショザイチ</t>
    </rPh>
    <rPh sb="28" eb="29">
      <t>ラン</t>
    </rPh>
    <rPh sb="31" eb="33">
      <t>ハイシ</t>
    </rPh>
    <rPh sb="35" eb="37">
      <t>ニュウリョク</t>
    </rPh>
    <rPh sb="39" eb="42">
      <t>イドウトドケ</t>
    </rPh>
    <rPh sb="43" eb="45">
      <t>テイシュツ</t>
    </rPh>
    <phoneticPr fontId="4"/>
  </si>
  <si>
    <t>(住所)</t>
    <rPh sb="1" eb="3">
      <t>ジュウショ</t>
    </rPh>
    <phoneticPr fontId="4"/>
  </si>
  <si>
    <t>(担当)</t>
    <rPh sb="1" eb="3">
      <t>タントウ</t>
    </rPh>
    <phoneticPr fontId="4"/>
  </si>
  <si>
    <t>所属党派証明書</t>
    <rPh sb="0" eb="2">
      <t>ショゾク</t>
    </rPh>
    <rPh sb="2" eb="4">
      <t>トウハ</t>
    </rPh>
    <rPh sb="4" eb="7">
      <t>ショウメイショ</t>
    </rPh>
    <phoneticPr fontId="4"/>
  </si>
  <si>
    <t>公職選挙法施行令第８９条第５項において準用する第８８条第８項の規定により上記の呼称を</t>
    <rPh sb="0" eb="2">
      <t>コウショク</t>
    </rPh>
    <rPh sb="2" eb="5">
      <t>センキョホウ</t>
    </rPh>
    <rPh sb="5" eb="7">
      <t>セコウ</t>
    </rPh>
    <rPh sb="7" eb="8">
      <t>レイ</t>
    </rPh>
    <rPh sb="8" eb="9">
      <t>ダイ</t>
    </rPh>
    <rPh sb="11" eb="12">
      <t>ジョウ</t>
    </rPh>
    <rPh sb="12" eb="13">
      <t>ダイ</t>
    </rPh>
    <rPh sb="14" eb="15">
      <t>コウ</t>
    </rPh>
    <rPh sb="19" eb="21">
      <t>ジュンヨウ</t>
    </rPh>
    <rPh sb="23" eb="24">
      <t>ダイ</t>
    </rPh>
    <rPh sb="26" eb="27">
      <t>ジョウ</t>
    </rPh>
    <rPh sb="27" eb="28">
      <t>ダイ</t>
    </rPh>
    <rPh sb="29" eb="30">
      <t>コウ</t>
    </rPh>
    <rPh sb="31" eb="33">
      <t>キテイ</t>
    </rPh>
    <phoneticPr fontId="4"/>
  </si>
  <si>
    <t>←印字する場合は、押印又は本人確認書類の提示若しくは提出が必要です。本人の署名の場合は、署名のみで構いません。</t>
  </si>
  <si>
    <t>　公職選挙法第１９７条の２第５項の規定により報酬を支給する者を次のとおり届出</t>
    <phoneticPr fontId="4"/>
  </si>
  <si>
    <t>別添のとおり</t>
    <rPh sb="0" eb="2">
      <t>べってん</t>
    </rPh>
    <phoneticPr fontId="40" type="Hiragana"/>
  </si>
  <si>
    <t>衆議院議員と兼ねることができない職にある者についてはその職名</t>
    <rPh sb="0" eb="3">
      <t>シュウギイン</t>
    </rPh>
    <rPh sb="3" eb="5">
      <t>ギイン</t>
    </rPh>
    <rPh sb="6" eb="7">
      <t>カ</t>
    </rPh>
    <rPh sb="16" eb="17">
      <t>ショク</t>
    </rPh>
    <rPh sb="20" eb="21">
      <t>モノ</t>
    </rPh>
    <rPh sb="28" eb="30">
      <t>ショクメイ</t>
    </rPh>
    <phoneticPr fontId="4"/>
  </si>
  <si>
    <t>職　　業</t>
    <phoneticPr fontId="4"/>
  </si>
  <si>
    <t>党　　派</t>
    <rPh sb="0" eb="1">
      <t>トウ</t>
    </rPh>
    <rPh sb="3" eb="4">
      <t>ハ</t>
    </rPh>
    <phoneticPr fontId="4"/>
  </si>
  <si>
    <t>（手入力）</t>
    <phoneticPr fontId="4"/>
  </si>
  <si>
    <t>兼業ができない職にある者についてはその職名（地方議会議員など）</t>
    <rPh sb="0" eb="2">
      <t>ケンギョウ</t>
    </rPh>
    <rPh sb="7" eb="8">
      <t>ショク</t>
    </rPh>
    <rPh sb="11" eb="12">
      <t>モノ</t>
    </rPh>
    <rPh sb="19" eb="21">
      <t>ショクメイ</t>
    </rPh>
    <rPh sb="22" eb="24">
      <t>チホウ</t>
    </rPh>
    <rPh sb="24" eb="26">
      <t>ギカイ</t>
    </rPh>
    <rPh sb="26" eb="28">
      <t>ギイン</t>
    </rPh>
    <phoneticPr fontId="4"/>
  </si>
  <si>
    <t>氏名を印字する場合は、押印又は本人確認書類の提示若しくは提出が必要です。本人の署名の場合は、署名のみで構いません。</t>
    <rPh sb="0" eb="2">
      <t>シメイ</t>
    </rPh>
    <phoneticPr fontId="4"/>
  </si>
  <si>
    <t>様式16</t>
    <phoneticPr fontId="38"/>
  </si>
  <si>
    <t>様式17</t>
    <rPh sb="0" eb="2">
      <t>ようしき</t>
    </rPh>
    <phoneticPr fontId="40" type="Hiragana"/>
  </si>
  <si>
    <t>団体所属証明書</t>
    <rPh sb="0" eb="2">
      <t>ダンタイ</t>
    </rPh>
    <rPh sb="2" eb="4">
      <t>ショゾク</t>
    </rPh>
    <rPh sb="4" eb="7">
      <t>ショウメイショ</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</si>
</sst>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gge&quot;年&quot;m&quot;月&quot;d&quot;日&quot;;@"/>
    <numFmt numFmtId="177" formatCode="yyyy/m/d;@"/>
    <numFmt numFmtId="178" formatCode="#,##0_ "/>
    <numFmt numFmtId="179" formatCode="0_ "/>
    <numFmt numFmtId="180" formatCode="#"/>
    <numFmt numFmtId="181" formatCode="[DBNum3]ggge&quot;年&quot;m&quot;月&quot;d&quot;日&quot;"/>
  </numFmts>
  <fonts count="87">
    <font>
      <sz val="11"/>
      <name val="ＭＳ ゴシック"/>
      <family val="3"/>
      <charset val="128"/>
    </font>
    <font>
      <sz val="12"/>
      <color theme="1"/>
      <name val="ＭＳ 明朝"/>
      <family val="2"/>
      <charset val="128"/>
    </font>
    <font>
      <sz val="12"/>
      <color theme="1"/>
      <name val="ＭＳ 明朝"/>
      <family val="2"/>
      <charset val="128"/>
    </font>
    <font>
      <sz val="11"/>
      <name val="ＭＳ ゴシック"/>
      <family val="3"/>
      <charset val="128"/>
    </font>
    <font>
      <sz val="6"/>
      <name val="ＭＳ ゴシック"/>
      <family val="3"/>
      <charset val="128"/>
    </font>
    <font>
      <b/>
      <sz val="11"/>
      <color indexed="18"/>
      <name val="ＭＳ ゴシック"/>
      <family val="3"/>
      <charset val="128"/>
    </font>
    <font>
      <b/>
      <sz val="11"/>
      <name val="ＭＳ ゴシック"/>
      <family val="3"/>
      <charset val="128"/>
    </font>
    <font>
      <b/>
      <sz val="11"/>
      <color indexed="8"/>
      <name val="ＭＳ ゴシック"/>
      <family val="3"/>
      <charset val="128"/>
    </font>
    <font>
      <sz val="6"/>
      <name val="ＭＳ Ｐゴシック"/>
      <family val="3"/>
      <charset val="128"/>
    </font>
    <font>
      <b/>
      <sz val="14"/>
      <color indexed="10"/>
      <name val="ＭＳ Ｐゴシック"/>
      <family val="3"/>
      <charset val="128"/>
    </font>
    <font>
      <u/>
      <sz val="11"/>
      <color indexed="12"/>
      <name val="ＭＳ Ｐゴシック"/>
      <family val="3"/>
      <charset val="128"/>
    </font>
    <font>
      <sz val="9"/>
      <name val="ＭＳ Ｐゴシック"/>
      <family val="3"/>
      <charset val="128"/>
    </font>
    <font>
      <b/>
      <sz val="9"/>
      <name val="ＭＳ Ｐゴシック"/>
      <family val="3"/>
      <charset val="128"/>
    </font>
    <font>
      <b/>
      <sz val="14"/>
      <color indexed="10"/>
      <name val="ＭＳ ゴシック"/>
      <family val="3"/>
      <charset val="128"/>
    </font>
    <font>
      <sz val="12"/>
      <color indexed="8"/>
      <name val="ＭＳ ゴシック"/>
      <family val="3"/>
      <charset val="128"/>
    </font>
    <font>
      <b/>
      <u val="double"/>
      <sz val="14"/>
      <color indexed="10"/>
      <name val="ＭＳ ゴシック"/>
      <family val="3"/>
      <charset val="128"/>
    </font>
    <font>
      <b/>
      <sz val="11"/>
      <color indexed="10"/>
      <name val="ＭＳ ゴシック"/>
      <family val="3"/>
      <charset val="128"/>
    </font>
    <font>
      <b/>
      <sz val="12"/>
      <name val="ＭＳ Ｐゴシック"/>
      <family val="3"/>
      <charset val="128"/>
    </font>
    <font>
      <sz val="28"/>
      <color indexed="48"/>
      <name val="HG創英角ﾎﾟｯﾌﾟ体"/>
      <family val="3"/>
      <charset val="128"/>
    </font>
    <font>
      <b/>
      <sz val="18"/>
      <color indexed="9"/>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0"/>
      <name val="ＭＳ ゴシック"/>
      <family val="3"/>
      <charset val="128"/>
    </font>
    <font>
      <sz val="6"/>
      <name val="ＭＳ ゴシック"/>
      <family val="3"/>
      <charset val="1"/>
    </font>
    <font>
      <b/>
      <sz val="24"/>
      <color indexed="8"/>
      <name val="HGｺﾞｼｯｸM"/>
      <family val="3"/>
      <charset val="128"/>
    </font>
    <font>
      <sz val="6"/>
      <name val="游ゴシック"/>
      <family val="3"/>
      <charset val="1"/>
    </font>
    <font>
      <sz val="12"/>
      <color indexed="8"/>
      <name val="HGｺﾞｼｯｸM"/>
      <family val="3"/>
      <charset val="128"/>
    </font>
    <font>
      <sz val="11"/>
      <name val="HGｺﾞｼｯｸM"/>
      <family val="3"/>
      <charset val="128"/>
    </font>
    <font>
      <u/>
      <sz val="12"/>
      <color indexed="8"/>
      <name val="HGｺﾞｼｯｸM"/>
      <family val="3"/>
      <charset val="128"/>
    </font>
    <font>
      <b/>
      <sz val="16"/>
      <color indexed="8"/>
      <name val="HGｺﾞｼｯｸM"/>
      <family val="3"/>
      <charset val="128"/>
    </font>
    <font>
      <b/>
      <sz val="14"/>
      <color indexed="8"/>
      <name val="HGｺﾞｼｯｸM"/>
      <family val="3"/>
      <charset val="128"/>
    </font>
    <font>
      <sz val="18"/>
      <color indexed="8"/>
      <name val="HGｺﾞｼｯｸM"/>
      <family val="3"/>
      <charset val="128"/>
    </font>
    <font>
      <b/>
      <sz val="12"/>
      <color indexed="8"/>
      <name val="HGｺﾞｼｯｸM"/>
      <family val="3"/>
      <charset val="128"/>
    </font>
    <font>
      <b/>
      <sz val="10"/>
      <color indexed="8"/>
      <name val="HGｺﾞｼｯｸM"/>
      <family val="3"/>
      <charset val="128"/>
    </font>
    <font>
      <sz val="11"/>
      <color indexed="8"/>
      <name val="HGｺﾞｼｯｸM"/>
      <family val="3"/>
      <charset val="128"/>
    </font>
    <font>
      <b/>
      <sz val="11"/>
      <color indexed="8"/>
      <name val="HGｺﾞｼｯｸM"/>
      <family val="3"/>
      <charset val="128"/>
    </font>
    <font>
      <sz val="16"/>
      <color indexed="8"/>
      <name val="HGｺﾞｼｯｸM"/>
      <family val="3"/>
      <charset val="128"/>
    </font>
    <font>
      <b/>
      <sz val="12"/>
      <name val="HGｺﾞｼｯｸM"/>
      <family val="3"/>
      <charset val="128"/>
    </font>
    <font>
      <sz val="24"/>
      <color indexed="8"/>
      <name val="HGｺﾞｼｯｸM"/>
      <family val="3"/>
      <charset val="128"/>
    </font>
    <font>
      <sz val="10"/>
      <color indexed="8"/>
      <name val="HGｺﾞｼｯｸM"/>
      <family val="3"/>
      <charset val="128"/>
    </font>
    <font>
      <sz val="10"/>
      <name val="HGｺﾞｼｯｸM"/>
      <family val="3"/>
      <charset val="128"/>
    </font>
    <font>
      <sz val="12"/>
      <name val="HGｺﾞｼｯｸM"/>
      <family val="3"/>
      <charset val="128"/>
    </font>
    <font>
      <b/>
      <sz val="11"/>
      <name val="HGｺﾞｼｯｸM"/>
      <family val="3"/>
      <charset val="128"/>
    </font>
    <font>
      <sz val="10"/>
      <color rgb="FF000000"/>
      <name val="HGｺﾞｼｯｸM"/>
      <family val="3"/>
      <charset val="128"/>
    </font>
    <font>
      <sz val="11"/>
      <color rgb="FF000000"/>
      <name val="HGｺﾞｼｯｸM"/>
      <family val="3"/>
      <charset val="128"/>
    </font>
    <font>
      <sz val="14"/>
      <color indexed="8"/>
      <name val="HGｺﾞｼｯｸM"/>
      <family val="3"/>
      <charset val="128"/>
    </font>
    <font>
      <sz val="11"/>
      <color indexed="8"/>
      <name val="HGｺﾞｼｯｸE"/>
      <family val="3"/>
      <charset val="1"/>
    </font>
    <font>
      <sz val="12"/>
      <color indexed="8"/>
      <name val="HGｺﾞｼｯｸM"/>
      <family val="3"/>
      <charset val="1"/>
    </font>
    <font>
      <sz val="16"/>
      <color indexed="8"/>
      <name val="HGPｺﾞｼｯｸE"/>
      <family val="3"/>
      <charset val="128"/>
    </font>
    <font>
      <sz val="11"/>
      <name val="ＭＳ ゴシック"/>
      <family val="3"/>
      <charset val="1"/>
    </font>
    <font>
      <sz val="11"/>
      <name val="HGｺﾞｼｯｸE"/>
      <family val="3"/>
      <charset val="128"/>
    </font>
    <font>
      <b/>
      <sz val="11"/>
      <name val="ＭＳ ゴシック"/>
      <family val="3"/>
      <charset val="1"/>
    </font>
    <font>
      <sz val="9"/>
      <color indexed="8"/>
      <name val="HGｺﾞｼｯｸM"/>
      <family val="3"/>
      <charset val="128"/>
    </font>
    <font>
      <b/>
      <sz val="9"/>
      <name val="ＭＳ Ｐゴシック"/>
      <family val="3"/>
      <charset val="1"/>
    </font>
    <font>
      <sz val="24"/>
      <color indexed="8"/>
      <name val="ＭＳ ゴシック"/>
      <family val="3"/>
      <charset val="128"/>
    </font>
    <font>
      <sz val="9"/>
      <name val="ＭＳ Ｐゴシック"/>
      <family val="3"/>
      <charset val="1"/>
    </font>
    <font>
      <sz val="12"/>
      <color theme="0"/>
      <name val="HGｺﾞｼｯｸM"/>
      <family val="3"/>
      <charset val="1"/>
    </font>
    <font>
      <sz val="12"/>
      <color rgb="FFFFFF00"/>
      <name val="HGｺﾞｼｯｸM"/>
      <family val="3"/>
      <charset val="1"/>
    </font>
    <font>
      <sz val="12"/>
      <color theme="1"/>
      <name val="HGｺﾞｼｯｸM"/>
      <family val="3"/>
    </font>
    <font>
      <sz val="12"/>
      <color theme="1"/>
      <name val="HGｺﾞｼｯｸM"/>
      <family val="3"/>
      <charset val="128"/>
    </font>
    <font>
      <sz val="12"/>
      <color indexed="8"/>
      <name val="HGｺﾞｼｯｸE"/>
      <family val="3"/>
      <charset val="1"/>
    </font>
    <font>
      <b/>
      <sz val="16"/>
      <color indexed="8"/>
      <name val="HGｺﾞｼｯｸM"/>
      <family val="3"/>
      <charset val="1"/>
    </font>
    <font>
      <b/>
      <sz val="12"/>
      <color indexed="8"/>
      <name val="HGｺﾞｼｯｸM"/>
      <family val="3"/>
      <charset val="1"/>
    </font>
    <font>
      <sz val="12"/>
      <color indexed="8"/>
      <name val="ＭＳ ゴシック"/>
      <family val="3"/>
      <charset val="1"/>
    </font>
    <font>
      <sz val="11"/>
      <color indexed="8"/>
      <name val="HGｺﾞｼｯｸM"/>
      <family val="3"/>
      <charset val="1"/>
    </font>
    <font>
      <sz val="11"/>
      <color indexed="8"/>
      <name val="ＭＳ ゴシック"/>
      <family val="3"/>
      <charset val="1"/>
    </font>
    <font>
      <b/>
      <sz val="12"/>
      <color rgb="FFFFFF00"/>
      <name val="HGｺﾞｼｯｸM"/>
      <family val="3"/>
      <charset val="128"/>
    </font>
    <font>
      <b/>
      <sz val="24"/>
      <color indexed="8"/>
      <name val="HGSｺﾞｼｯｸM"/>
      <family val="3"/>
      <charset val="128"/>
    </font>
    <font>
      <sz val="6"/>
      <name val="ＭＳ 明朝"/>
      <family val="2"/>
      <charset val="128"/>
    </font>
    <font>
      <sz val="18"/>
      <color theme="3"/>
      <name val="ＭＳ Ｐゴシック"/>
      <family val="2"/>
      <charset val="128"/>
      <scheme val="major"/>
    </font>
    <font>
      <sz val="18"/>
      <color rgb="FF002060"/>
      <name val="HG創英角ﾎﾟｯﾌﾟ体"/>
      <family val="3"/>
      <charset val="128"/>
    </font>
    <font>
      <b/>
      <sz val="9"/>
      <color indexed="81"/>
      <name val="MS P ゴシック"/>
      <family val="3"/>
      <charset val="128"/>
    </font>
  </fonts>
  <fills count="40">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13"/>
        <bgColor indexed="64"/>
      </patternFill>
    </fill>
    <fill>
      <patternFill patternType="solid">
        <fgColor indexed="40"/>
        <bgColor indexed="64"/>
      </patternFill>
    </fill>
    <fill>
      <patternFill patternType="solid">
        <fgColor theme="4" tint="0.79992065187536243"/>
        <bgColor indexed="64"/>
      </patternFill>
    </fill>
    <fill>
      <patternFill patternType="solid">
        <fgColor theme="5" tint="0.79992065187536243"/>
        <bgColor indexed="64"/>
      </patternFill>
    </fill>
    <fill>
      <patternFill patternType="solid">
        <fgColor theme="6" tint="0.79992065187536243"/>
        <bgColor indexed="64"/>
      </patternFill>
    </fill>
    <fill>
      <patternFill patternType="solid">
        <fgColor theme="7" tint="0.79992065187536243"/>
        <bgColor indexed="64"/>
      </patternFill>
    </fill>
    <fill>
      <patternFill patternType="solid">
        <fgColor theme="8" tint="0.79992065187536243"/>
        <bgColor indexed="64"/>
      </patternFill>
    </fill>
    <fill>
      <patternFill patternType="solid">
        <fgColor theme="9" tint="0.79992065187536243"/>
        <bgColor indexed="64"/>
      </patternFill>
    </fill>
    <fill>
      <patternFill patternType="solid">
        <fgColor theme="4" tint="0.59993285927915285"/>
        <bgColor indexed="64"/>
      </patternFill>
    </fill>
    <fill>
      <patternFill patternType="solid">
        <fgColor theme="5" tint="0.59993285927915285"/>
        <bgColor indexed="64"/>
      </patternFill>
    </fill>
    <fill>
      <patternFill patternType="solid">
        <fgColor theme="6" tint="0.59993285927915285"/>
        <bgColor indexed="64"/>
      </patternFill>
    </fill>
    <fill>
      <patternFill patternType="solid">
        <fgColor theme="7" tint="0.59993285927915285"/>
        <bgColor indexed="64"/>
      </patternFill>
    </fill>
    <fill>
      <patternFill patternType="solid">
        <fgColor theme="8" tint="0.59993285927915285"/>
        <bgColor indexed="64"/>
      </patternFill>
    </fill>
    <fill>
      <patternFill patternType="solid">
        <fgColor theme="9" tint="0.599932859279152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00B0F0"/>
        <bgColor indexed="64"/>
      </patternFill>
    </fill>
    <fill>
      <patternFill patternType="solid">
        <fgColor rgb="FF002060"/>
        <bgColor indexed="64"/>
      </patternFill>
    </fill>
    <fill>
      <patternFill patternType="solid">
        <fgColor rgb="FF92D050"/>
        <bgColor indexed="64"/>
      </patternFill>
    </fill>
    <fill>
      <patternFill patternType="solid">
        <fgColor rgb="FFFFFF00"/>
        <bgColor indexed="64"/>
      </patternFill>
    </fill>
    <fill>
      <patternFill patternType="solid">
        <fgColor theme="3" tint="0.59999389629810485"/>
        <bgColor indexed="64"/>
      </patternFill>
    </fill>
  </fills>
  <borders count="50">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dotted">
        <color indexed="64"/>
      </bottom>
      <diagonal/>
    </border>
    <border>
      <left/>
      <right/>
      <top/>
      <bottom style="dotted">
        <color indexed="64"/>
      </bottom>
      <diagonal/>
    </border>
    <border>
      <left style="medium">
        <color indexed="48"/>
      </left>
      <right/>
      <top style="medium">
        <color indexed="48"/>
      </top>
      <bottom/>
      <diagonal/>
    </border>
    <border>
      <left/>
      <right/>
      <top style="medium">
        <color indexed="48"/>
      </top>
      <bottom/>
      <diagonal/>
    </border>
    <border>
      <left/>
      <right style="medium">
        <color indexed="64"/>
      </right>
      <top/>
      <bottom style="dotted">
        <color indexed="64"/>
      </bottom>
      <diagonal/>
    </border>
    <border>
      <left style="medium">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hair">
        <color indexed="64"/>
      </left>
      <right style="hair">
        <color indexed="64"/>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2370372631001"/>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7">
    <xf numFmtId="0" fontId="0" fillId="0" borderId="0">
      <alignment vertical="center"/>
    </xf>
    <xf numFmtId="0" fontId="20" fillId="6" borderId="0" applyNumberFormat="0" applyBorder="0" applyAlignment="0" applyProtection="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0" borderId="0" applyNumberFormat="0" applyFill="0" applyBorder="0" applyAlignment="0" applyProtection="0">
      <alignment vertical="center"/>
    </xf>
    <xf numFmtId="0" fontId="23" fillId="30" borderId="35" applyNumberFormat="0" applyAlignment="0" applyProtection="0">
      <alignment vertical="center"/>
    </xf>
    <xf numFmtId="0" fontId="24" fillId="31" borderId="0" applyNumberFormat="0" applyBorder="0" applyAlignment="0" applyProtection="0">
      <alignment vertical="center"/>
    </xf>
    <xf numFmtId="0" fontId="10" fillId="0" borderId="0" applyNumberFormat="0" applyFill="0" applyBorder="0" applyAlignment="0" applyProtection="0">
      <alignment vertical="top"/>
      <protection locked="0"/>
    </xf>
    <xf numFmtId="0" fontId="3" fillId="3" borderId="36" applyNumberFormat="0" applyFont="0" applyAlignment="0" applyProtection="0">
      <alignment vertical="center"/>
    </xf>
    <xf numFmtId="0" fontId="25" fillId="0" borderId="37" applyNumberFormat="0" applyFill="0" applyAlignment="0" applyProtection="0">
      <alignment vertical="center"/>
    </xf>
    <xf numFmtId="0" fontId="26" fillId="32" borderId="0" applyNumberFormat="0" applyBorder="0" applyAlignment="0" applyProtection="0">
      <alignment vertical="center"/>
    </xf>
    <xf numFmtId="0" fontId="27" fillId="33" borderId="38" applyNumberFormat="0" applyAlignment="0" applyProtection="0">
      <alignment vertical="center"/>
    </xf>
    <xf numFmtId="0" fontId="28" fillId="0" borderId="0" applyNumberFormat="0" applyFill="0" applyBorder="0" applyAlignment="0" applyProtection="0">
      <alignment vertical="center"/>
    </xf>
    <xf numFmtId="0" fontId="29" fillId="0" borderId="39" applyNumberFormat="0" applyFill="0" applyAlignment="0" applyProtection="0">
      <alignment vertical="center"/>
    </xf>
    <xf numFmtId="0" fontId="30" fillId="0" borderId="40" applyNumberFormat="0" applyFill="0" applyAlignment="0" applyProtection="0">
      <alignment vertical="center"/>
    </xf>
    <xf numFmtId="0" fontId="31" fillId="0" borderId="41" applyNumberFormat="0" applyFill="0" applyAlignment="0" applyProtection="0">
      <alignment vertical="center"/>
    </xf>
    <xf numFmtId="0" fontId="31" fillId="0" borderId="0" applyNumberFormat="0" applyFill="0" applyBorder="0" applyAlignment="0" applyProtection="0">
      <alignment vertical="center"/>
    </xf>
    <xf numFmtId="0" fontId="32" fillId="0" borderId="42" applyNumberFormat="0" applyFill="0" applyAlignment="0" applyProtection="0">
      <alignment vertical="center"/>
    </xf>
    <xf numFmtId="0" fontId="33" fillId="33" borderId="43" applyNumberFormat="0" applyAlignment="0" applyProtection="0">
      <alignment vertical="center"/>
    </xf>
    <xf numFmtId="0" fontId="34" fillId="0" borderId="0" applyNumberFormat="0" applyFill="0" applyBorder="0" applyAlignment="0" applyProtection="0">
      <alignment vertical="center"/>
    </xf>
    <xf numFmtId="0" fontId="35" fillId="2" borderId="38" applyNumberFormat="0" applyAlignment="0" applyProtection="0">
      <alignment vertical="center"/>
    </xf>
    <xf numFmtId="0" fontId="36" fillId="34" borderId="0" applyNumberFormat="0" applyBorder="0" applyAlignment="0" applyProtection="0">
      <alignment vertical="center"/>
    </xf>
    <xf numFmtId="0" fontId="3" fillId="0" borderId="0">
      <alignment vertical="center"/>
    </xf>
    <xf numFmtId="0" fontId="64" fillId="0" borderId="0">
      <alignment vertical="center"/>
    </xf>
    <xf numFmtId="0" fontId="2" fillId="0" borderId="0">
      <alignment vertical="center"/>
    </xf>
    <xf numFmtId="0" fontId="1" fillId="0" borderId="0">
      <alignment vertical="center"/>
    </xf>
  </cellStyleXfs>
  <cellXfs count="686">
    <xf numFmtId="0" fontId="0" fillId="0" borderId="0" xfId="0" applyAlignment="1">
      <alignment vertical="center"/>
    </xf>
    <xf numFmtId="0" fontId="6" fillId="0" borderId="0" xfId="0" applyFont="1" applyBorder="1" applyAlignment="1">
      <alignment vertical="center"/>
    </xf>
    <xf numFmtId="0" fontId="9" fillId="0" borderId="0" xfId="0" applyFont="1" applyAlignment="1">
      <alignment horizontal="left" vertical="center"/>
    </xf>
    <xf numFmtId="0" fontId="13" fillId="0" borderId="0" xfId="0" applyFont="1" applyAlignment="1">
      <alignment vertical="center"/>
    </xf>
    <xf numFmtId="0" fontId="18" fillId="0" borderId="0" xfId="0" applyFont="1" applyFill="1" applyBorder="1" applyAlignment="1">
      <alignment vertical="center" wrapText="1"/>
    </xf>
    <xf numFmtId="0" fontId="6" fillId="0" borderId="0" xfId="0" applyNumberFormat="1" applyFont="1" applyFill="1" applyBorder="1" applyAlignment="1">
      <alignment vertical="center"/>
    </xf>
    <xf numFmtId="0" fontId="0" fillId="37" borderId="0" xfId="0" applyFill="1" applyAlignment="1">
      <alignment vertical="center"/>
    </xf>
    <xf numFmtId="0" fontId="0" fillId="38" borderId="0" xfId="0" applyFill="1" applyAlignment="1">
      <alignment vertical="center"/>
    </xf>
    <xf numFmtId="0" fontId="0" fillId="0" borderId="34" xfId="0" applyBorder="1" applyAlignment="1">
      <alignment vertical="center"/>
    </xf>
    <xf numFmtId="0" fontId="6" fillId="0" borderId="34" xfId="0" applyFont="1" applyFill="1" applyBorder="1" applyAlignment="1">
      <alignment vertical="center" shrinkToFit="1"/>
    </xf>
    <xf numFmtId="0" fontId="6" fillId="0" borderId="34" xfId="0" applyFont="1" applyFill="1" applyBorder="1" applyAlignment="1">
      <alignment vertical="center"/>
    </xf>
    <xf numFmtId="0" fontId="6" fillId="0" borderId="34" xfId="0" applyFont="1" applyBorder="1" applyAlignment="1">
      <alignment vertical="center"/>
    </xf>
    <xf numFmtId="0" fontId="0" fillId="0" borderId="0" xfId="0" applyAlignment="1">
      <alignment vertical="center"/>
    </xf>
    <xf numFmtId="0" fontId="37" fillId="0" borderId="0" xfId="0" applyFont="1" applyAlignment="1">
      <alignment vertical="center"/>
    </xf>
    <xf numFmtId="0" fontId="6" fillId="4" borderId="0" xfId="0" applyNumberFormat="1" applyFont="1" applyFill="1" applyBorder="1" applyAlignment="1" applyProtection="1">
      <alignment vertical="center"/>
      <protection locked="0"/>
    </xf>
    <xf numFmtId="0" fontId="6" fillId="4" borderId="0" xfId="0" applyNumberFormat="1" applyFont="1" applyFill="1" applyBorder="1" applyAlignment="1" applyProtection="1">
      <alignment horizontal="left" vertical="center"/>
      <protection locked="0"/>
    </xf>
    <xf numFmtId="49" fontId="6" fillId="4" borderId="0" xfId="0" applyNumberFormat="1" applyFont="1" applyFill="1" applyBorder="1" applyAlignment="1" applyProtection="1">
      <alignment horizontal="left" vertical="center"/>
      <protection locked="0"/>
    </xf>
    <xf numFmtId="0" fontId="16" fillId="4" borderId="4" xfId="0" applyNumberFormat="1" applyFont="1" applyFill="1" applyBorder="1" applyAlignment="1" applyProtection="1">
      <alignment vertical="center"/>
      <protection locked="0"/>
    </xf>
    <xf numFmtId="0" fontId="16" fillId="4" borderId="11" xfId="0" applyNumberFormat="1" applyFont="1" applyFill="1" applyBorder="1" applyAlignment="1" applyProtection="1">
      <alignment vertical="center"/>
      <protection locked="0"/>
    </xf>
    <xf numFmtId="0" fontId="16" fillId="4" borderId="12" xfId="0" applyNumberFormat="1" applyFont="1" applyFill="1" applyBorder="1" applyAlignment="1" applyProtection="1">
      <alignment vertical="center"/>
      <protection locked="0"/>
    </xf>
    <xf numFmtId="58" fontId="16" fillId="4" borderId="11" xfId="0" applyNumberFormat="1" applyFont="1" applyFill="1" applyBorder="1" applyAlignment="1" applyProtection="1">
      <alignment horizontal="left" vertical="center"/>
      <protection locked="0"/>
    </xf>
    <xf numFmtId="58" fontId="16" fillId="4" borderId="12" xfId="0" applyNumberFormat="1" applyFont="1" applyFill="1" applyBorder="1" applyAlignment="1" applyProtection="1">
      <alignment horizontal="left" vertical="center"/>
      <protection locked="0"/>
    </xf>
    <xf numFmtId="0" fontId="16" fillId="4" borderId="12" xfId="0" applyFont="1" applyFill="1" applyBorder="1" applyAlignment="1" applyProtection="1">
      <alignment vertical="center"/>
      <protection locked="0"/>
    </xf>
    <xf numFmtId="0" fontId="16" fillId="4" borderId="0" xfId="0" applyFont="1" applyFill="1" applyBorder="1" applyAlignment="1" applyProtection="1">
      <alignment vertical="center"/>
      <protection locked="0"/>
    </xf>
    <xf numFmtId="0" fontId="16" fillId="4" borderId="11" xfId="0" applyFont="1" applyFill="1" applyBorder="1" applyAlignment="1" applyProtection="1">
      <alignment vertical="center"/>
      <protection locked="0"/>
    </xf>
    <xf numFmtId="58" fontId="16" fillId="4" borderId="0" xfId="0" applyNumberFormat="1" applyFont="1" applyFill="1" applyBorder="1" applyAlignment="1" applyProtection="1">
      <alignment horizontal="left" vertical="center"/>
      <protection locked="0"/>
    </xf>
    <xf numFmtId="0" fontId="16" fillId="4" borderId="0" xfId="0" applyNumberFormat="1" applyFont="1" applyFill="1" applyBorder="1" applyAlignment="1" applyProtection="1">
      <alignment horizontal="left" vertical="center"/>
      <protection locked="0"/>
    </xf>
    <xf numFmtId="0" fontId="16" fillId="4" borderId="0" xfId="0" applyNumberFormat="1" applyFont="1" applyFill="1" applyBorder="1" applyAlignment="1" applyProtection="1">
      <alignment vertical="center"/>
      <protection locked="0"/>
    </xf>
    <xf numFmtId="0" fontId="16" fillId="4" borderId="5" xfId="0" applyNumberFormat="1" applyFont="1" applyFill="1" applyBorder="1" applyAlignment="1" applyProtection="1">
      <alignment vertical="center"/>
      <protection locked="0"/>
    </xf>
    <xf numFmtId="0" fontId="16" fillId="4" borderId="1" xfId="0" applyFont="1" applyFill="1" applyBorder="1" applyAlignment="1" applyProtection="1">
      <alignment vertical="center"/>
      <protection locked="0"/>
    </xf>
    <xf numFmtId="0" fontId="0" fillId="35" borderId="0" xfId="0" applyFill="1" applyAlignment="1">
      <alignment vertical="center"/>
    </xf>
    <xf numFmtId="0" fontId="0" fillId="0" borderId="34" xfId="0" applyFill="1" applyBorder="1" applyAlignment="1">
      <alignment vertical="center"/>
    </xf>
    <xf numFmtId="0" fontId="6" fillId="0" borderId="34" xfId="43" applyFont="1" applyBorder="1">
      <alignment vertical="center"/>
    </xf>
    <xf numFmtId="0" fontId="41" fillId="0" borderId="0" xfId="0" applyFont="1">
      <alignment vertical="center"/>
    </xf>
    <xf numFmtId="0" fontId="39" fillId="0" borderId="0" xfId="0" applyFont="1" applyAlignment="1">
      <alignment horizontal="center" vertical="center"/>
    </xf>
    <xf numFmtId="0" fontId="41" fillId="0" borderId="0" xfId="0" applyFont="1" applyAlignment="1">
      <alignment vertical="center"/>
    </xf>
    <xf numFmtId="0" fontId="41" fillId="0" borderId="0" xfId="0" applyFont="1" applyAlignment="1">
      <alignment horizontal="right" vertical="center"/>
    </xf>
    <xf numFmtId="0" fontId="42" fillId="0" borderId="0" xfId="0" applyFont="1" applyAlignment="1">
      <alignment vertical="center"/>
    </xf>
    <xf numFmtId="0" fontId="43" fillId="0" borderId="0" xfId="0" applyFont="1" applyAlignment="1">
      <alignment vertical="center"/>
    </xf>
    <xf numFmtId="0" fontId="44" fillId="0" borderId="0" xfId="0" applyFont="1" applyAlignment="1">
      <alignment horizontal="center" vertical="center"/>
    </xf>
    <xf numFmtId="0" fontId="41" fillId="0" borderId="21" xfId="0" applyFont="1" applyBorder="1" applyAlignment="1">
      <alignment vertical="center"/>
    </xf>
    <xf numFmtId="0" fontId="41" fillId="0" borderId="16" xfId="0" applyFont="1" applyBorder="1" applyAlignment="1">
      <alignment vertical="center"/>
    </xf>
    <xf numFmtId="0" fontId="41" fillId="0" borderId="15" xfId="0" applyFont="1" applyBorder="1" applyAlignment="1">
      <alignment vertical="center"/>
    </xf>
    <xf numFmtId="0" fontId="41" fillId="0" borderId="0" xfId="0" applyFont="1" applyBorder="1" applyAlignment="1">
      <alignment vertical="center"/>
    </xf>
    <xf numFmtId="0" fontId="41" fillId="0" borderId="26" xfId="0" applyFont="1" applyBorder="1" applyAlignment="1">
      <alignment vertical="center"/>
    </xf>
    <xf numFmtId="0" fontId="41" fillId="0" borderId="27" xfId="0" applyFont="1" applyBorder="1" applyAlignment="1">
      <alignment vertical="center"/>
    </xf>
    <xf numFmtId="0" fontId="41" fillId="0" borderId="22" xfId="0" applyFont="1" applyBorder="1" applyAlignment="1">
      <alignment vertical="center"/>
    </xf>
    <xf numFmtId="0" fontId="41" fillId="0" borderId="19" xfId="0" applyFont="1" applyBorder="1" applyAlignment="1">
      <alignment vertical="center"/>
    </xf>
    <xf numFmtId="0" fontId="41" fillId="0" borderId="23" xfId="0" applyFont="1" applyBorder="1" applyAlignment="1">
      <alignment vertical="center"/>
    </xf>
    <xf numFmtId="0" fontId="41" fillId="0" borderId="24" xfId="0" applyFont="1" applyBorder="1" applyAlignment="1">
      <alignment horizontal="center" vertical="center"/>
    </xf>
    <xf numFmtId="0" fontId="41" fillId="0" borderId="25" xfId="0" applyFont="1" applyBorder="1" applyAlignment="1">
      <alignment vertical="center"/>
    </xf>
    <xf numFmtId="0" fontId="41" fillId="0" borderId="17" xfId="0" applyFont="1" applyBorder="1" applyAlignment="1">
      <alignment vertical="center"/>
    </xf>
    <xf numFmtId="0" fontId="47" fillId="0" borderId="0" xfId="0" applyFont="1" applyBorder="1" applyAlignment="1">
      <alignment horizontal="right" vertical="center"/>
    </xf>
    <xf numFmtId="0" fontId="47" fillId="0" borderId="0" xfId="0" applyFont="1" applyBorder="1" applyAlignment="1">
      <alignment horizontal="center" vertical="center" shrinkToFit="1"/>
    </xf>
    <xf numFmtId="0" fontId="41" fillId="0" borderId="18" xfId="0" applyFont="1" applyBorder="1" applyAlignment="1">
      <alignment vertical="center"/>
    </xf>
    <xf numFmtId="0" fontId="41" fillId="0" borderId="20" xfId="0" applyFont="1" applyBorder="1" applyAlignment="1">
      <alignment vertical="center"/>
    </xf>
    <xf numFmtId="0" fontId="41" fillId="0" borderId="0" xfId="0" applyFont="1" applyFill="1" applyBorder="1" applyAlignment="1">
      <alignment vertical="center"/>
    </xf>
    <xf numFmtId="0" fontId="41" fillId="0" borderId="0" xfId="0" applyFont="1" applyFill="1" applyBorder="1" applyAlignment="1">
      <alignment horizontal="right" vertical="center"/>
    </xf>
    <xf numFmtId="0" fontId="49" fillId="0" borderId="0" xfId="0" applyFont="1" applyAlignment="1">
      <alignment vertical="center"/>
    </xf>
    <xf numFmtId="176" fontId="49" fillId="0" borderId="0" xfId="0" applyNumberFormat="1" applyFont="1" applyAlignment="1">
      <alignment horizontal="center" vertical="center"/>
    </xf>
    <xf numFmtId="176" fontId="41" fillId="0" borderId="0" xfId="0" applyNumberFormat="1" applyFont="1" applyAlignment="1">
      <alignment horizontal="center" vertical="center"/>
    </xf>
    <xf numFmtId="176" fontId="41" fillId="0" borderId="0" xfId="0" applyNumberFormat="1" applyFont="1" applyAlignment="1">
      <alignment horizontal="right" vertical="center"/>
    </xf>
    <xf numFmtId="0" fontId="41" fillId="0" borderId="0" xfId="0" quotePrefix="1" applyFont="1" applyAlignment="1">
      <alignment vertical="center"/>
    </xf>
    <xf numFmtId="0" fontId="46" fillId="0" borderId="0" xfId="0" applyFont="1" applyAlignment="1">
      <alignment vertical="center"/>
    </xf>
    <xf numFmtId="0" fontId="46" fillId="0" borderId="0" xfId="0" applyFont="1" applyAlignment="1">
      <alignment horizontal="left" vertical="center"/>
    </xf>
    <xf numFmtId="180" fontId="41" fillId="0" borderId="0" xfId="0" applyNumberFormat="1" applyFont="1" applyAlignment="1">
      <alignment vertical="center"/>
    </xf>
    <xf numFmtId="0" fontId="49" fillId="0" borderId="0" xfId="0" applyFont="1" applyAlignment="1">
      <alignment horizontal="right" vertical="center"/>
    </xf>
    <xf numFmtId="0" fontId="47" fillId="0" borderId="0" xfId="0" applyFont="1" applyAlignment="1">
      <alignment horizontal="right" vertical="center"/>
    </xf>
    <xf numFmtId="0" fontId="47" fillId="0" borderId="0" xfId="0" applyFont="1" applyAlignment="1">
      <alignment vertical="center"/>
    </xf>
    <xf numFmtId="0" fontId="44" fillId="0" borderId="0" xfId="0" applyFont="1" applyAlignment="1">
      <alignment vertical="center"/>
    </xf>
    <xf numFmtId="0" fontId="41" fillId="0" borderId="0" xfId="0" applyFont="1" applyAlignment="1">
      <alignment horizontal="left" vertical="center"/>
    </xf>
    <xf numFmtId="176" fontId="41" fillId="0" borderId="0" xfId="0" applyNumberFormat="1" applyFont="1" applyAlignment="1">
      <alignment vertical="center"/>
    </xf>
    <xf numFmtId="176" fontId="41" fillId="0" borderId="0" xfId="0" applyNumberFormat="1" applyFont="1" applyAlignment="1">
      <alignment horizontal="left" vertical="center"/>
    </xf>
    <xf numFmtId="0" fontId="49" fillId="0" borderId="0" xfId="0" applyFont="1" applyAlignment="1">
      <alignment horizontal="left" vertical="center"/>
    </xf>
    <xf numFmtId="0" fontId="41" fillId="0" borderId="0" xfId="0" applyFont="1" applyAlignment="1">
      <alignment vertical="top" wrapText="1"/>
    </xf>
    <xf numFmtId="0" fontId="42" fillId="0" borderId="0" xfId="0" applyFont="1" applyAlignment="1">
      <alignment vertical="top" wrapText="1"/>
    </xf>
    <xf numFmtId="0" fontId="41" fillId="0" borderId="0" xfId="0" applyFont="1" applyFill="1" applyAlignment="1">
      <alignment vertical="center"/>
    </xf>
    <xf numFmtId="0" fontId="47" fillId="0" borderId="0" xfId="0" applyFont="1" applyAlignment="1">
      <alignment horizontal="center" vertical="center"/>
    </xf>
    <xf numFmtId="0" fontId="53" fillId="0" borderId="0" xfId="0" applyFont="1" applyAlignment="1">
      <alignment horizontal="center" vertical="center"/>
    </xf>
    <xf numFmtId="0" fontId="41" fillId="0" borderId="0" xfId="0" applyFont="1" applyAlignment="1">
      <alignment horizontal="center" vertical="center"/>
    </xf>
    <xf numFmtId="0" fontId="47" fillId="0" borderId="0" xfId="0" applyFont="1" applyFill="1" applyAlignment="1">
      <alignment vertical="center"/>
    </xf>
    <xf numFmtId="0" fontId="41" fillId="4" borderId="0" xfId="0" applyFont="1" applyFill="1" applyAlignment="1">
      <alignment horizontal="left" vertical="center"/>
    </xf>
    <xf numFmtId="0" fontId="53" fillId="4" borderId="0" xfId="0" applyFont="1" applyFill="1" applyAlignment="1">
      <alignment horizontal="center" vertical="center"/>
    </xf>
    <xf numFmtId="0" fontId="47" fillId="0" borderId="0" xfId="0" applyFont="1" applyAlignment="1">
      <alignment horizontal="left" vertical="center"/>
    </xf>
    <xf numFmtId="0" fontId="47" fillId="0" borderId="0" xfId="0" applyFont="1" applyFill="1" applyAlignment="1">
      <alignment horizontal="center" vertical="center"/>
    </xf>
    <xf numFmtId="0" fontId="54" fillId="0" borderId="7" xfId="0" applyFont="1" applyBorder="1" applyAlignment="1">
      <alignment horizontal="center" vertical="center"/>
    </xf>
    <xf numFmtId="0" fontId="48" fillId="0" borderId="0" xfId="0" applyFont="1" applyFill="1" applyBorder="1" applyAlignment="1">
      <alignment horizontal="center" vertical="center" wrapText="1"/>
    </xf>
    <xf numFmtId="0" fontId="50" fillId="0" borderId="0" xfId="0" applyFont="1" applyFill="1" applyBorder="1" applyAlignment="1">
      <alignment vertical="center" wrapText="1"/>
    </xf>
    <xf numFmtId="179" fontId="48" fillId="0" borderId="0" xfId="0" applyNumberFormat="1" applyFont="1" applyFill="1" applyBorder="1" applyAlignment="1">
      <alignment horizontal="center" vertical="center"/>
    </xf>
    <xf numFmtId="0" fontId="48" fillId="0" borderId="0" xfId="0" applyFont="1" applyFill="1" applyBorder="1" applyAlignment="1">
      <alignment horizontal="center" vertical="center"/>
    </xf>
    <xf numFmtId="0" fontId="48" fillId="0" borderId="0" xfId="0" applyFont="1" applyBorder="1" applyAlignment="1">
      <alignment horizontal="center" vertical="center"/>
    </xf>
    <xf numFmtId="0" fontId="54" fillId="0" borderId="0" xfId="0" applyFont="1" applyAlignment="1">
      <alignment vertical="center"/>
    </xf>
    <xf numFmtId="0" fontId="58" fillId="0" borderId="0" xfId="0" applyFont="1" applyAlignment="1">
      <alignment horizontal="left" vertical="center"/>
    </xf>
    <xf numFmtId="0" fontId="59" fillId="0" borderId="0" xfId="0" applyFont="1" applyAlignment="1">
      <alignment horizontal="left" vertical="center"/>
    </xf>
    <xf numFmtId="0" fontId="59" fillId="0" borderId="0" xfId="0" applyFont="1" applyAlignment="1">
      <alignment vertical="center"/>
    </xf>
    <xf numFmtId="0" fontId="45" fillId="0" borderId="0" xfId="0" applyFont="1" applyAlignment="1">
      <alignment vertical="center"/>
    </xf>
    <xf numFmtId="0" fontId="55" fillId="0" borderId="0" xfId="0" applyFont="1" applyAlignment="1">
      <alignment vertical="top"/>
    </xf>
    <xf numFmtId="176" fontId="49" fillId="0" borderId="0" xfId="0" applyNumberFormat="1" applyFont="1" applyAlignment="1">
      <alignment horizontal="left" vertical="center"/>
    </xf>
    <xf numFmtId="176" fontId="49" fillId="0" borderId="0" xfId="0" applyNumberFormat="1" applyFont="1" applyAlignment="1">
      <alignment horizontal="right" vertical="center"/>
    </xf>
    <xf numFmtId="58" fontId="41" fillId="0" borderId="0" xfId="0" applyNumberFormat="1" applyFont="1" applyAlignment="1">
      <alignment vertical="center"/>
    </xf>
    <xf numFmtId="0" fontId="60" fillId="0" borderId="0" xfId="0" applyFont="1" applyAlignment="1">
      <alignment vertical="center"/>
    </xf>
    <xf numFmtId="0" fontId="47" fillId="0" borderId="0" xfId="0" applyFont="1" applyAlignment="1">
      <alignment horizontal="left" vertical="center"/>
    </xf>
    <xf numFmtId="0" fontId="47" fillId="0" borderId="0" xfId="0" applyFont="1" applyAlignment="1">
      <alignment vertical="center"/>
    </xf>
    <xf numFmtId="0" fontId="6" fillId="0" borderId="2" xfId="0" applyFont="1" applyBorder="1" applyAlignment="1" applyProtection="1">
      <alignment vertical="center"/>
    </xf>
    <xf numFmtId="0" fontId="6" fillId="0" borderId="0" xfId="0" applyFont="1" applyAlignment="1" applyProtection="1">
      <alignment vertical="center"/>
    </xf>
    <xf numFmtId="0" fontId="6" fillId="0" borderId="13" xfId="0" applyFont="1" applyBorder="1" applyAlignment="1" applyProtection="1">
      <alignment vertical="center"/>
    </xf>
    <xf numFmtId="0" fontId="6" fillId="0" borderId="0" xfId="0" applyFont="1" applyFill="1" applyBorder="1" applyAlignment="1" applyProtection="1">
      <alignment horizontal="right" vertical="center"/>
    </xf>
    <xf numFmtId="0" fontId="7" fillId="35" borderId="13" xfId="0" applyFont="1" applyFill="1" applyBorder="1" applyAlignment="1" applyProtection="1">
      <alignment vertical="center"/>
    </xf>
    <xf numFmtId="0" fontId="6" fillId="35" borderId="7" xfId="0" applyFont="1" applyFill="1" applyBorder="1" applyAlignment="1" applyProtection="1">
      <alignment vertical="center"/>
    </xf>
    <xf numFmtId="0" fontId="6" fillId="0" borderId="7" xfId="0" applyFont="1" applyBorder="1" applyAlignment="1" applyProtection="1">
      <alignment vertical="center"/>
    </xf>
    <xf numFmtId="0" fontId="6" fillId="0" borderId="6" xfId="0" applyFont="1" applyBorder="1" applyAlignment="1" applyProtection="1">
      <alignment vertical="center"/>
    </xf>
    <xf numFmtId="0" fontId="6" fillId="0" borderId="5" xfId="0" applyNumberFormat="1" applyFont="1" applyFill="1" applyBorder="1" applyAlignment="1" applyProtection="1">
      <alignment vertical="center"/>
    </xf>
    <xf numFmtId="0" fontId="6" fillId="0" borderId="5" xfId="0" applyFont="1" applyFill="1" applyBorder="1" applyAlignment="1" applyProtection="1">
      <alignment horizontal="right" vertical="center"/>
    </xf>
    <xf numFmtId="0" fontId="7" fillId="35" borderId="6" xfId="0" applyFont="1" applyFill="1" applyBorder="1" applyAlignment="1" applyProtection="1">
      <alignment vertical="center"/>
    </xf>
    <xf numFmtId="176" fontId="6" fillId="5" borderId="5" xfId="0" applyNumberFormat="1" applyFont="1" applyFill="1" applyBorder="1" applyAlignment="1" applyProtection="1">
      <alignment horizontal="left" vertical="center"/>
    </xf>
    <xf numFmtId="0" fontId="6" fillId="0" borderId="0" xfId="0" applyFont="1" applyBorder="1" applyAlignment="1" applyProtection="1">
      <alignment horizontal="right" vertical="center" shrinkToFit="1"/>
    </xf>
    <xf numFmtId="0" fontId="6" fillId="0" borderId="0" xfId="0" applyFont="1" applyAlignment="1" applyProtection="1">
      <alignment vertical="center" shrinkToFit="1"/>
    </xf>
    <xf numFmtId="0" fontId="6" fillId="0" borderId="9" xfId="0" applyFont="1" applyBorder="1" applyAlignment="1" applyProtection="1">
      <alignment vertical="center"/>
    </xf>
    <xf numFmtId="0" fontId="6" fillId="5" borderId="0" xfId="0" applyNumberFormat="1" applyFont="1" applyFill="1" applyBorder="1" applyAlignment="1" applyProtection="1">
      <alignment horizontal="left" vertical="center"/>
    </xf>
    <xf numFmtId="0" fontId="6" fillId="0" borderId="0" xfId="0" applyFont="1" applyBorder="1" applyAlignment="1" applyProtection="1">
      <alignment horizontal="right" vertical="center"/>
    </xf>
    <xf numFmtId="177" fontId="6" fillId="0" borderId="0" xfId="0" applyNumberFormat="1" applyFont="1" applyAlignment="1" applyProtection="1">
      <alignment vertical="center"/>
    </xf>
    <xf numFmtId="0" fontId="6" fillId="0" borderId="0" xfId="0" applyFont="1" applyBorder="1" applyAlignment="1" applyProtection="1">
      <alignment vertical="center"/>
    </xf>
    <xf numFmtId="49" fontId="6" fillId="0" borderId="13" xfId="0" applyNumberFormat="1" applyFont="1" applyBorder="1" applyAlignment="1" applyProtection="1">
      <alignment vertical="center"/>
    </xf>
    <xf numFmtId="0" fontId="6" fillId="35" borderId="10" xfId="0" applyFont="1" applyFill="1" applyBorder="1" applyAlignment="1" applyProtection="1">
      <alignment vertical="center"/>
    </xf>
    <xf numFmtId="0" fontId="6" fillId="0" borderId="10" xfId="0" applyFont="1" applyBorder="1" applyAlignment="1" applyProtection="1">
      <alignment vertical="center"/>
    </xf>
    <xf numFmtId="0" fontId="6" fillId="35" borderId="0" xfId="0" applyFont="1" applyFill="1" applyBorder="1" applyAlignment="1" applyProtection="1">
      <alignment vertical="center"/>
    </xf>
    <xf numFmtId="0" fontId="6" fillId="5" borderId="6" xfId="0" applyFont="1" applyFill="1" applyBorder="1" applyAlignment="1" applyProtection="1">
      <alignment vertical="center"/>
    </xf>
    <xf numFmtId="0" fontId="15" fillId="0" borderId="10" xfId="0" applyFont="1" applyBorder="1" applyAlignment="1" applyProtection="1">
      <alignment vertical="center"/>
    </xf>
    <xf numFmtId="0" fontId="6" fillId="0" borderId="13" xfId="0" applyFont="1" applyFill="1" applyBorder="1" applyAlignment="1" applyProtection="1">
      <alignment vertical="center"/>
    </xf>
    <xf numFmtId="0" fontId="6" fillId="35" borderId="0" xfId="0" applyFont="1" applyFill="1" applyBorder="1" applyAlignment="1" applyProtection="1">
      <alignment horizontal="right" vertical="center"/>
    </xf>
    <xf numFmtId="0" fontId="16" fillId="35" borderId="12" xfId="0" applyNumberFormat="1" applyFont="1" applyFill="1" applyBorder="1" applyAlignment="1" applyProtection="1">
      <alignment vertical="center"/>
    </xf>
    <xf numFmtId="178" fontId="6" fillId="35" borderId="0" xfId="0" applyNumberFormat="1" applyFont="1" applyFill="1" applyBorder="1" applyAlignment="1" applyProtection="1">
      <alignment vertical="center"/>
    </xf>
    <xf numFmtId="3" fontId="6" fillId="0" borderId="0" xfId="0" applyNumberFormat="1" applyFont="1" applyBorder="1" applyAlignment="1" applyProtection="1">
      <alignment vertical="center"/>
    </xf>
    <xf numFmtId="0" fontId="6" fillId="0" borderId="0" xfId="0" applyNumberFormat="1" applyFont="1" applyFill="1" applyBorder="1" applyAlignment="1" applyProtection="1">
      <alignment vertical="center"/>
    </xf>
    <xf numFmtId="0" fontId="6" fillId="0" borderId="5" xfId="0" applyFont="1" applyBorder="1" applyAlignment="1" applyProtection="1">
      <alignment vertical="center"/>
    </xf>
    <xf numFmtId="0" fontId="6" fillId="5" borderId="0" xfId="0" applyFont="1" applyFill="1" applyBorder="1" applyAlignment="1" applyProtection="1">
      <alignment vertical="center"/>
    </xf>
    <xf numFmtId="0" fontId="16" fillId="0" borderId="0" xfId="0" applyNumberFormat="1" applyFont="1" applyFill="1" applyBorder="1" applyAlignment="1" applyProtection="1">
      <alignment horizontal="right" vertical="center"/>
    </xf>
    <xf numFmtId="0" fontId="16" fillId="0" borderId="0" xfId="0" applyNumberFormat="1" applyFont="1" applyFill="1" applyBorder="1" applyAlignment="1" applyProtection="1">
      <alignment vertical="center"/>
    </xf>
    <xf numFmtId="0" fontId="16" fillId="0" borderId="0" xfId="0" applyFont="1" applyFill="1" applyBorder="1" applyAlignment="1" applyProtection="1">
      <alignment vertical="center"/>
    </xf>
    <xf numFmtId="0" fontId="7" fillId="0" borderId="13" xfId="0" applyFont="1" applyFill="1" applyBorder="1" applyAlignment="1" applyProtection="1">
      <alignment vertical="center"/>
    </xf>
    <xf numFmtId="0" fontId="16" fillId="0" borderId="0" xfId="0" applyFont="1" applyBorder="1" applyAlignment="1" applyProtection="1">
      <alignment vertical="center"/>
    </xf>
    <xf numFmtId="0" fontId="5" fillId="0" borderId="13" xfId="0" applyFont="1" applyBorder="1" applyAlignment="1" applyProtection="1">
      <alignment vertical="center"/>
    </xf>
    <xf numFmtId="0" fontId="6" fillId="0" borderId="0" xfId="0" applyFont="1" applyFill="1" applyBorder="1" applyAlignment="1" applyProtection="1">
      <alignment vertical="center"/>
    </xf>
    <xf numFmtId="58" fontId="6" fillId="0" borderId="9" xfId="0" applyNumberFormat="1" applyFont="1" applyBorder="1" applyAlignment="1" applyProtection="1">
      <alignment vertical="center"/>
    </xf>
    <xf numFmtId="58" fontId="6" fillId="0" borderId="13" xfId="0" applyNumberFormat="1" applyFont="1" applyBorder="1" applyAlignment="1" applyProtection="1">
      <alignment vertical="center"/>
    </xf>
    <xf numFmtId="0" fontId="16" fillId="0" borderId="0" xfId="0" applyNumberFormat="1" applyFont="1" applyFill="1" applyBorder="1" applyAlignment="1" applyProtection="1">
      <alignment horizontal="left" vertical="center"/>
    </xf>
    <xf numFmtId="0" fontId="16" fillId="0" borderId="5" xfId="0" applyNumberFormat="1" applyFont="1" applyFill="1" applyBorder="1" applyAlignment="1" applyProtection="1">
      <alignment vertical="center"/>
    </xf>
    <xf numFmtId="0" fontId="6" fillId="0" borderId="10" xfId="0" applyFont="1" applyFill="1" applyBorder="1" applyAlignment="1" applyProtection="1">
      <alignment vertical="center"/>
    </xf>
    <xf numFmtId="0" fontId="6" fillId="0" borderId="5" xfId="0" applyFont="1" applyFill="1" applyBorder="1" applyAlignment="1" applyProtection="1">
      <alignment vertical="center"/>
    </xf>
    <xf numFmtId="178" fontId="6" fillId="5" borderId="0" xfId="0" applyNumberFormat="1" applyFont="1" applyFill="1" applyBorder="1" applyAlignment="1" applyProtection="1">
      <alignment vertical="center"/>
    </xf>
    <xf numFmtId="0" fontId="16" fillId="0" borderId="3" xfId="0" applyFont="1" applyBorder="1" applyAlignment="1" applyProtection="1">
      <alignment vertical="center"/>
    </xf>
    <xf numFmtId="0" fontId="6" fillId="0" borderId="0" xfId="0" applyNumberFormat="1" applyFont="1" applyAlignment="1" applyProtection="1">
      <alignment vertical="center"/>
    </xf>
    <xf numFmtId="0" fontId="0" fillId="38" borderId="34" xfId="0" applyFill="1" applyBorder="1" applyAlignment="1" applyProtection="1">
      <alignment vertical="center"/>
      <protection locked="0"/>
    </xf>
    <xf numFmtId="0" fontId="6" fillId="38" borderId="34" xfId="0" applyFont="1" applyFill="1" applyBorder="1" applyAlignment="1" applyProtection="1">
      <alignment vertical="center"/>
      <protection locked="0"/>
    </xf>
    <xf numFmtId="0" fontId="6" fillId="38" borderId="34" xfId="0" applyFont="1" applyFill="1" applyBorder="1" applyAlignment="1" applyProtection="1">
      <alignment horizontal="left" vertical="center"/>
      <protection locked="0"/>
    </xf>
    <xf numFmtId="0" fontId="3" fillId="38" borderId="34" xfId="43" applyFont="1" applyFill="1" applyBorder="1" applyAlignment="1" applyProtection="1">
      <alignment horizontal="left" vertical="center"/>
      <protection locked="0"/>
    </xf>
    <xf numFmtId="178" fontId="0" fillId="38" borderId="34" xfId="0" applyNumberFormat="1" applyFont="1" applyFill="1" applyBorder="1" applyAlignment="1" applyProtection="1">
      <alignment horizontal="center" vertical="center"/>
      <protection locked="0"/>
    </xf>
    <xf numFmtId="0" fontId="41" fillId="0" borderId="0" xfId="0" applyFont="1" applyAlignment="1">
      <alignment vertical="center"/>
    </xf>
    <xf numFmtId="0" fontId="47" fillId="0" borderId="0" xfId="0" applyFont="1" applyAlignment="1">
      <alignment horizontal="center" vertical="center"/>
    </xf>
    <xf numFmtId="0" fontId="41" fillId="0" borderId="0" xfId="0" applyFont="1" applyAlignment="1">
      <alignment horizontal="center" vertical="center"/>
    </xf>
    <xf numFmtId="176" fontId="50" fillId="0" borderId="0" xfId="0" applyNumberFormat="1" applyFont="1" applyAlignment="1">
      <alignment horizontal="center" vertical="center"/>
    </xf>
    <xf numFmtId="0" fontId="41" fillId="0" borderId="0" xfId="0" applyFont="1" applyAlignment="1">
      <alignment vertical="center"/>
    </xf>
    <xf numFmtId="0" fontId="53" fillId="0" borderId="0" xfId="0" applyFont="1" applyAlignment="1">
      <alignment horizontal="center" vertical="center"/>
    </xf>
    <xf numFmtId="0" fontId="47" fillId="0" borderId="0" xfId="0" applyFont="1" applyAlignment="1">
      <alignment horizontal="left" vertical="center"/>
    </xf>
    <xf numFmtId="176" fontId="41" fillId="0" borderId="0" xfId="0" applyNumberFormat="1" applyFont="1" applyAlignment="1">
      <alignment horizontal="left" vertical="center"/>
    </xf>
    <xf numFmtId="0" fontId="41" fillId="0" borderId="0" xfId="0" applyFont="1" applyAlignment="1">
      <alignment horizontal="left" vertical="center"/>
    </xf>
    <xf numFmtId="0" fontId="39" fillId="0" borderId="0" xfId="0" applyFont="1" applyAlignment="1">
      <alignment horizontal="center" vertical="center"/>
    </xf>
    <xf numFmtId="0" fontId="49" fillId="0" borderId="0" xfId="0" applyFont="1" applyAlignment="1">
      <alignment horizontal="left" vertical="center"/>
    </xf>
    <xf numFmtId="0" fontId="41" fillId="0" borderId="0" xfId="0" applyFont="1" applyFill="1" applyAlignment="1">
      <alignment vertical="center"/>
    </xf>
    <xf numFmtId="0" fontId="41" fillId="0" borderId="15" xfId="0" applyFont="1" applyFill="1" applyBorder="1" applyAlignment="1">
      <alignment vertical="center"/>
    </xf>
    <xf numFmtId="0" fontId="41" fillId="0" borderId="22" xfId="0" applyFont="1" applyFill="1" applyBorder="1" applyAlignment="1">
      <alignment vertical="center"/>
    </xf>
    <xf numFmtId="0" fontId="41" fillId="0" borderId="0" xfId="0" applyFont="1" applyBorder="1" applyAlignment="1">
      <alignment vertical="top"/>
    </xf>
    <xf numFmtId="0" fontId="6" fillId="39" borderId="13" xfId="0" applyFont="1" applyFill="1" applyBorder="1" applyAlignment="1" applyProtection="1">
      <alignment vertical="center"/>
    </xf>
    <xf numFmtId="0" fontId="60" fillId="0" borderId="0" xfId="0" applyFont="1" applyAlignment="1">
      <alignment horizontal="left" vertical="center" shrinkToFit="1"/>
    </xf>
    <xf numFmtId="0" fontId="41" fillId="0" borderId="0" xfId="0" applyFont="1" applyAlignment="1">
      <alignment vertical="center"/>
    </xf>
    <xf numFmtId="0" fontId="42" fillId="0" borderId="0" xfId="0" applyFont="1" applyAlignment="1">
      <alignment vertical="center"/>
    </xf>
    <xf numFmtId="0" fontId="53" fillId="0" borderId="0" xfId="0" applyFont="1" applyAlignment="1">
      <alignment horizontal="center" vertical="center"/>
    </xf>
    <xf numFmtId="0" fontId="41" fillId="0" borderId="0" xfId="0" applyFont="1" applyAlignment="1">
      <alignment horizontal="left" vertical="center"/>
    </xf>
    <xf numFmtId="0" fontId="62" fillId="0" borderId="0" xfId="0" applyFont="1">
      <alignment vertical="center"/>
    </xf>
    <xf numFmtId="0" fontId="62" fillId="0" borderId="0" xfId="0" applyFont="1" applyBorder="1">
      <alignment vertical="center"/>
    </xf>
    <xf numFmtId="0" fontId="47" fillId="0" borderId="21" xfId="0" applyFont="1" applyBorder="1" applyAlignment="1">
      <alignment vertical="center"/>
    </xf>
    <xf numFmtId="0" fontId="47" fillId="0" borderId="16" xfId="0" applyFont="1" applyBorder="1" applyAlignment="1">
      <alignment vertical="center"/>
    </xf>
    <xf numFmtId="0" fontId="47" fillId="0" borderId="17" xfId="0" applyFont="1" applyBorder="1" applyAlignment="1">
      <alignment vertical="center"/>
    </xf>
    <xf numFmtId="0" fontId="47" fillId="0" borderId="15" xfId="0" applyFont="1" applyBorder="1" applyAlignment="1">
      <alignment vertical="center"/>
    </xf>
    <xf numFmtId="0" fontId="47" fillId="0" borderId="0" xfId="0" applyFont="1" applyBorder="1" applyAlignment="1">
      <alignment vertical="center"/>
    </xf>
    <xf numFmtId="0" fontId="47" fillId="0" borderId="22" xfId="0" applyFont="1" applyBorder="1" applyAlignment="1">
      <alignment vertical="center"/>
    </xf>
    <xf numFmtId="0" fontId="47" fillId="0" borderId="19" xfId="0" applyFont="1" applyBorder="1" applyAlignment="1">
      <alignment vertical="center"/>
    </xf>
    <xf numFmtId="0" fontId="47" fillId="0" borderId="20" xfId="0" applyFont="1" applyBorder="1" applyAlignment="1">
      <alignment vertical="center"/>
    </xf>
    <xf numFmtId="0" fontId="47" fillId="0" borderId="0" xfId="0" applyFont="1" applyBorder="1" applyAlignment="1">
      <alignment horizontal="left" vertical="center"/>
    </xf>
    <xf numFmtId="0" fontId="61" fillId="0" borderId="44" xfId="0" applyFont="1" applyBorder="1">
      <alignment vertical="center"/>
    </xf>
    <xf numFmtId="0" fontId="62" fillId="0" borderId="45" xfId="0" applyFont="1" applyBorder="1">
      <alignment vertical="center"/>
    </xf>
    <xf numFmtId="0" fontId="49" fillId="0" borderId="0" xfId="0" applyFont="1" applyBorder="1" applyAlignment="1">
      <alignment vertical="top"/>
    </xf>
    <xf numFmtId="0" fontId="62" fillId="0" borderId="16" xfId="0" applyFont="1" applyBorder="1">
      <alignment vertical="center"/>
    </xf>
    <xf numFmtId="0" fontId="62" fillId="0" borderId="17" xfId="0" applyFont="1" applyBorder="1">
      <alignment vertical="center"/>
    </xf>
    <xf numFmtId="0" fontId="41" fillId="0" borderId="0" xfId="0" applyFont="1" applyAlignment="1">
      <alignment vertical="center"/>
    </xf>
    <xf numFmtId="0" fontId="42" fillId="0" borderId="0" xfId="0" applyFont="1" applyAlignment="1">
      <alignment vertical="center"/>
    </xf>
    <xf numFmtId="0" fontId="41" fillId="0" borderId="0" xfId="0" applyFont="1" applyAlignment="1">
      <alignment vertical="center"/>
    </xf>
    <xf numFmtId="0" fontId="42" fillId="0" borderId="0" xfId="0" applyFont="1" applyAlignment="1">
      <alignment vertical="center"/>
    </xf>
    <xf numFmtId="0" fontId="41" fillId="0" borderId="0" xfId="0" applyFont="1" applyFill="1" applyAlignment="1">
      <alignment vertical="center"/>
    </xf>
    <xf numFmtId="0" fontId="47" fillId="0" borderId="0" xfId="0" applyFont="1" applyAlignment="1">
      <alignment horizontal="center" vertical="center"/>
    </xf>
    <xf numFmtId="0" fontId="49" fillId="0" borderId="0" xfId="0" applyFont="1" applyAlignment="1">
      <alignment horizontal="left" vertical="center"/>
    </xf>
    <xf numFmtId="0" fontId="50" fillId="0" borderId="0" xfId="0" applyFont="1" applyFill="1" applyAlignment="1">
      <alignment horizontal="center" vertical="center"/>
    </xf>
    <xf numFmtId="0" fontId="41" fillId="0" borderId="0" xfId="0" applyFont="1" applyAlignment="1">
      <alignment vertical="center"/>
    </xf>
    <xf numFmtId="0" fontId="47" fillId="0" borderId="0" xfId="0" applyFont="1" applyAlignment="1">
      <alignment horizontal="center" vertical="center"/>
    </xf>
    <xf numFmtId="176" fontId="41" fillId="0" borderId="0" xfId="0" applyNumberFormat="1" applyFont="1" applyAlignment="1">
      <alignment horizontal="left" vertical="center"/>
    </xf>
    <xf numFmtId="0" fontId="53" fillId="0" borderId="0" xfId="0" applyFont="1" applyAlignment="1">
      <alignment horizontal="center" vertical="center"/>
    </xf>
    <xf numFmtId="0" fontId="47" fillId="0" borderId="0" xfId="0" applyFont="1" applyAlignment="1">
      <alignment horizontal="left" vertical="center"/>
    </xf>
    <xf numFmtId="0" fontId="47" fillId="0" borderId="0" xfId="0" applyNumberFormat="1" applyFont="1" applyAlignment="1">
      <alignment horizontal="center" vertical="center"/>
    </xf>
    <xf numFmtId="0" fontId="41" fillId="0" borderId="0" xfId="0" applyFont="1" applyAlignment="1">
      <alignment horizontal="left" vertical="center"/>
    </xf>
    <xf numFmtId="0" fontId="49" fillId="0" borderId="0" xfId="0" applyFont="1" applyAlignment="1">
      <alignment horizontal="left" vertical="center"/>
    </xf>
    <xf numFmtId="0" fontId="39" fillId="0" borderId="0" xfId="0" applyFont="1" applyAlignment="1">
      <alignment horizontal="center" vertical="center"/>
    </xf>
    <xf numFmtId="0" fontId="47" fillId="0" borderId="0" xfId="0" applyFont="1" applyAlignment="1">
      <alignment horizontal="right" vertical="center"/>
    </xf>
    <xf numFmtId="0" fontId="41" fillId="0" borderId="0" xfId="0" applyFont="1" applyFill="1" applyAlignment="1">
      <alignment vertical="center"/>
    </xf>
    <xf numFmtId="0" fontId="6" fillId="35" borderId="0" xfId="0" applyFont="1" applyFill="1" applyBorder="1" applyAlignment="1" applyProtection="1">
      <alignment vertical="center" shrinkToFit="1"/>
    </xf>
    <xf numFmtId="178" fontId="7" fillId="0" borderId="13" xfId="0" applyNumberFormat="1" applyFont="1" applyFill="1" applyBorder="1" applyAlignment="1" applyProtection="1">
      <alignment vertical="center"/>
    </xf>
    <xf numFmtId="0" fontId="6" fillId="0" borderId="11" xfId="0" applyNumberFormat="1" applyFont="1" applyFill="1" applyBorder="1" applyAlignment="1" applyProtection="1">
      <alignment vertical="center"/>
    </xf>
    <xf numFmtId="0" fontId="65" fillId="0" borderId="1" xfId="0" applyFont="1" applyBorder="1" applyAlignment="1" applyProtection="1">
      <alignment vertical="center"/>
    </xf>
    <xf numFmtId="0" fontId="65" fillId="0" borderId="12" xfId="0" applyFont="1" applyBorder="1" applyAlignment="1" applyProtection="1">
      <alignment vertical="center"/>
    </xf>
    <xf numFmtId="0" fontId="65" fillId="0" borderId="4" xfId="0" applyFont="1" applyBorder="1" applyAlignment="1" applyProtection="1">
      <alignment vertical="center"/>
    </xf>
    <xf numFmtId="0" fontId="65" fillId="0" borderId="11" xfId="0" applyFont="1" applyBorder="1" applyAlignment="1" applyProtection="1">
      <alignment vertical="center"/>
    </xf>
    <xf numFmtId="0" fontId="65" fillId="0" borderId="0" xfId="0" applyFont="1" applyAlignment="1" applyProtection="1">
      <alignment vertical="center"/>
    </xf>
    <xf numFmtId="0" fontId="65" fillId="0" borderId="2" xfId="0" applyFont="1" applyBorder="1" applyAlignment="1" applyProtection="1">
      <alignment vertical="center"/>
    </xf>
    <xf numFmtId="0" fontId="65" fillId="0" borderId="13" xfId="0" applyFont="1" applyBorder="1" applyAlignment="1" applyProtection="1">
      <alignment vertical="center"/>
    </xf>
    <xf numFmtId="0" fontId="65" fillId="0" borderId="6" xfId="0" applyFont="1" applyBorder="1" applyAlignment="1" applyProtection="1">
      <alignment vertical="center"/>
    </xf>
    <xf numFmtId="0" fontId="65" fillId="0" borderId="9" xfId="0" applyFont="1" applyBorder="1" applyAlignment="1" applyProtection="1">
      <alignment vertical="center"/>
    </xf>
    <xf numFmtId="0" fontId="41" fillId="0" borderId="0" xfId="0" applyFont="1" applyAlignment="1">
      <alignment vertical="center"/>
    </xf>
    <xf numFmtId="0" fontId="53" fillId="0" borderId="0" xfId="0" applyFont="1" applyAlignment="1">
      <alignment horizontal="center" vertical="center"/>
    </xf>
    <xf numFmtId="0" fontId="41" fillId="0" borderId="0" xfId="0" applyFont="1" applyAlignment="1">
      <alignment horizontal="center" vertical="center"/>
    </xf>
    <xf numFmtId="0" fontId="41" fillId="0" borderId="0" xfId="44" applyFont="1">
      <alignment vertical="center"/>
    </xf>
    <xf numFmtId="0" fontId="49" fillId="0" borderId="0" xfId="44" applyFont="1" applyAlignment="1">
      <alignment horizontal="left" vertical="center"/>
    </xf>
    <xf numFmtId="176" fontId="41" fillId="0" borderId="0" xfId="44" applyNumberFormat="1" applyFont="1" applyAlignment="1">
      <alignment horizontal="left" vertical="center"/>
    </xf>
    <xf numFmtId="0" fontId="47" fillId="0" borderId="0" xfId="44" applyFont="1">
      <alignment vertical="center"/>
    </xf>
    <xf numFmtId="0" fontId="49" fillId="0" borderId="0" xfId="44" applyFont="1">
      <alignment vertical="center"/>
    </xf>
    <xf numFmtId="176" fontId="41" fillId="0" borderId="0" xfId="44" applyNumberFormat="1" applyFont="1">
      <alignment vertical="center"/>
    </xf>
    <xf numFmtId="0" fontId="44" fillId="0" borderId="0" xfId="44" applyFont="1">
      <alignment vertical="center"/>
    </xf>
    <xf numFmtId="0" fontId="41" fillId="0" borderId="0" xfId="44" applyFont="1" applyAlignment="1">
      <alignment horizontal="right" vertical="center"/>
    </xf>
    <xf numFmtId="58" fontId="41" fillId="0" borderId="0" xfId="44" applyNumberFormat="1" applyFont="1">
      <alignment vertical="center"/>
    </xf>
    <xf numFmtId="0" fontId="41" fillId="0" borderId="5" xfId="44" applyFont="1" applyBorder="1" applyAlignment="1">
      <alignment horizontal="right" vertical="center"/>
    </xf>
    <xf numFmtId="0" fontId="47" fillId="0" borderId="5" xfId="44" applyFont="1" applyBorder="1">
      <alignment vertical="center"/>
    </xf>
    <xf numFmtId="0" fontId="47" fillId="0" borderId="4" xfId="44" applyFont="1" applyBorder="1">
      <alignment vertical="center"/>
    </xf>
    <xf numFmtId="0" fontId="47" fillId="0" borderId="0" xfId="44" applyFont="1" applyAlignment="1">
      <alignment horizontal="center" vertical="center"/>
    </xf>
    <xf numFmtId="0" fontId="41" fillId="0" borderId="0" xfId="44" applyFont="1" applyAlignment="1">
      <alignment horizontal="center" vertical="center"/>
    </xf>
    <xf numFmtId="0" fontId="41" fillId="0" borderId="5" xfId="0" applyFont="1" applyBorder="1">
      <alignment vertical="center"/>
    </xf>
    <xf numFmtId="0" fontId="47" fillId="0" borderId="5" xfId="0" applyFont="1" applyBorder="1">
      <alignment vertical="center"/>
    </xf>
    <xf numFmtId="0" fontId="47" fillId="0" borderId="4" xfId="0" applyFont="1" applyBorder="1">
      <alignment vertical="center"/>
    </xf>
    <xf numFmtId="0" fontId="67" fillId="0" borderId="4" xfId="0" applyFont="1" applyBorder="1">
      <alignment vertical="center"/>
    </xf>
    <xf numFmtId="0" fontId="49" fillId="0" borderId="5" xfId="0" applyFont="1" applyBorder="1">
      <alignment vertical="center"/>
    </xf>
    <xf numFmtId="0" fontId="41" fillId="0" borderId="0" xfId="0" applyFont="1" applyAlignment="1">
      <alignment horizontal="left" vertical="top"/>
    </xf>
    <xf numFmtId="0" fontId="53" fillId="0" borderId="0" xfId="0" applyFont="1" applyAlignment="1">
      <alignment horizontal="left" vertical="center"/>
    </xf>
    <xf numFmtId="49" fontId="47" fillId="0" borderId="0" xfId="0" applyNumberFormat="1" applyFont="1" applyFill="1" applyAlignment="1">
      <alignment horizontal="right" vertical="center"/>
    </xf>
    <xf numFmtId="176" fontId="41" fillId="0" borderId="0" xfId="0" applyNumberFormat="1" applyFont="1" applyFill="1" applyAlignment="1">
      <alignment vertical="center"/>
    </xf>
    <xf numFmtId="176" fontId="52" fillId="0" borderId="0" xfId="0" applyNumberFormat="1" applyFont="1" applyFill="1" applyAlignment="1">
      <alignment horizontal="right" vertical="center"/>
    </xf>
    <xf numFmtId="176" fontId="47" fillId="0" borderId="0" xfId="0" applyNumberFormat="1" applyFont="1" applyFill="1" applyAlignment="1">
      <alignment vertical="center"/>
    </xf>
    <xf numFmtId="0" fontId="47" fillId="4" borderId="11" xfId="0" applyFont="1" applyFill="1" applyBorder="1">
      <alignment vertical="center"/>
    </xf>
    <xf numFmtId="0" fontId="47" fillId="4" borderId="10" xfId="0" applyFont="1" applyFill="1" applyBorder="1">
      <alignment vertical="center"/>
    </xf>
    <xf numFmtId="0" fontId="50" fillId="4" borderId="10" xfId="0" applyFont="1" applyFill="1" applyBorder="1">
      <alignment vertical="center"/>
    </xf>
    <xf numFmtId="0" fontId="50" fillId="4" borderId="9" xfId="0" applyFont="1" applyFill="1" applyBorder="1">
      <alignment vertical="center"/>
    </xf>
    <xf numFmtId="0" fontId="47" fillId="0" borderId="0" xfId="0" applyFont="1">
      <alignment vertical="center"/>
    </xf>
    <xf numFmtId="0" fontId="47" fillId="4" borderId="4" xfId="0" applyFont="1" applyFill="1" applyBorder="1" applyAlignment="1">
      <alignment horizontal="left" vertical="center" wrapText="1"/>
    </xf>
    <xf numFmtId="0" fontId="47" fillId="4" borderId="5" xfId="0" applyFont="1" applyFill="1" applyBorder="1" applyAlignment="1">
      <alignment horizontal="left" vertical="center" wrapText="1"/>
    </xf>
    <xf numFmtId="0" fontId="44" fillId="0" borderId="0" xfId="0" applyFont="1">
      <alignment vertical="center"/>
    </xf>
    <xf numFmtId="0" fontId="14" fillId="0" borderId="0" xfId="44" applyFont="1">
      <alignment vertical="center"/>
    </xf>
    <xf numFmtId="0" fontId="14" fillId="0" borderId="0" xfId="44" quotePrefix="1" applyFont="1">
      <alignment vertical="center"/>
    </xf>
    <xf numFmtId="0" fontId="14" fillId="0" borderId="0" xfId="44" applyFont="1" applyAlignment="1">
      <alignment horizontal="left" vertical="center"/>
    </xf>
    <xf numFmtId="176" fontId="14" fillId="0" borderId="0" xfId="44" applyNumberFormat="1" applyFont="1" applyAlignment="1">
      <alignment horizontal="left" vertical="center"/>
    </xf>
    <xf numFmtId="0" fontId="41" fillId="0" borderId="0" xfId="44" applyFont="1" applyAlignment="1">
      <alignment horizontal="left" vertical="center"/>
    </xf>
    <xf numFmtId="0" fontId="53" fillId="0" borderId="0" xfId="44" applyFont="1" applyAlignment="1">
      <alignment horizontal="center" vertical="center"/>
    </xf>
    <xf numFmtId="176" fontId="49" fillId="0" borderId="0" xfId="44" applyNumberFormat="1" applyFont="1" applyAlignment="1">
      <alignment horizontal="right" vertical="center"/>
    </xf>
    <xf numFmtId="176" fontId="41" fillId="0" borderId="0" xfId="44" applyNumberFormat="1" applyFont="1" applyAlignment="1">
      <alignment horizontal="right" vertical="center"/>
    </xf>
    <xf numFmtId="176" fontId="41" fillId="0" borderId="0" xfId="44" applyNumberFormat="1" applyFont="1" applyAlignment="1">
      <alignment horizontal="center" vertical="center"/>
    </xf>
    <xf numFmtId="176" fontId="49" fillId="0" borderId="0" xfId="44" applyNumberFormat="1" applyFont="1" applyAlignment="1">
      <alignment horizontal="center" vertical="center"/>
    </xf>
    <xf numFmtId="176" fontId="49" fillId="0" borderId="0" xfId="44" applyNumberFormat="1" applyFont="1" applyAlignment="1">
      <alignment horizontal="left" vertical="center"/>
    </xf>
    <xf numFmtId="0" fontId="41" fillId="0" borderId="0" xfId="44" applyFont="1" applyAlignment="1">
      <alignment horizontal="left" vertical="center"/>
    </xf>
    <xf numFmtId="0" fontId="47" fillId="0" borderId="0" xfId="44" applyFont="1" applyAlignment="1">
      <alignment horizontal="right" vertical="center"/>
    </xf>
    <xf numFmtId="0" fontId="41" fillId="4" borderId="0" xfId="44" applyFont="1" applyFill="1" applyAlignment="1">
      <alignment horizontal="left" vertical="center"/>
    </xf>
    <xf numFmtId="0" fontId="53" fillId="4" borderId="0" xfId="44" applyFont="1" applyFill="1" applyAlignment="1">
      <alignment horizontal="center" vertical="center"/>
    </xf>
    <xf numFmtId="0" fontId="47" fillId="0" borderId="0" xfId="44" applyFont="1" applyAlignment="1">
      <alignment horizontal="left" vertical="center"/>
    </xf>
    <xf numFmtId="0" fontId="62" fillId="0" borderId="0" xfId="44" applyFont="1">
      <alignment vertical="center"/>
    </xf>
    <xf numFmtId="0" fontId="71" fillId="0" borderId="0" xfId="44" applyFont="1" applyAlignment="1">
      <alignment horizontal="left" vertical="center"/>
    </xf>
    <xf numFmtId="0" fontId="62" fillId="0" borderId="0" xfId="44" applyFont="1" applyAlignment="1">
      <alignment horizontal="right" vertical="center" shrinkToFit="1"/>
    </xf>
    <xf numFmtId="0" fontId="72" fillId="0" borderId="46" xfId="44" applyFont="1" applyBorder="1">
      <alignment vertical="center"/>
    </xf>
    <xf numFmtId="0" fontId="73" fillId="0" borderId="7" xfId="44" applyFont="1" applyBorder="1">
      <alignment vertical="center"/>
    </xf>
    <xf numFmtId="0" fontId="74" fillId="0" borderId="7" xfId="44" applyFont="1" applyBorder="1" applyAlignment="1">
      <alignment vertical="center" wrapText="1"/>
    </xf>
    <xf numFmtId="0" fontId="62" fillId="0" borderId="7" xfId="44" applyFont="1" applyBorder="1">
      <alignment vertical="center"/>
    </xf>
    <xf numFmtId="57" fontId="73" fillId="0" borderId="7" xfId="44" applyNumberFormat="1" applyFont="1" applyBorder="1">
      <alignment vertical="center"/>
    </xf>
    <xf numFmtId="0" fontId="42" fillId="37" borderId="0" xfId="43" applyFont="1" applyFill="1">
      <alignment vertical="center"/>
    </xf>
    <xf numFmtId="0" fontId="42" fillId="35" borderId="0" xfId="43" applyFont="1" applyFill="1">
      <alignment vertical="center"/>
    </xf>
    <xf numFmtId="0" fontId="62" fillId="0" borderId="0" xfId="44" applyFont="1" applyAlignment="1">
      <alignment horizontal="right" vertical="center"/>
    </xf>
    <xf numFmtId="0" fontId="76" fillId="0" borderId="0" xfId="44" applyFont="1">
      <alignment vertical="center"/>
    </xf>
    <xf numFmtId="0" fontId="77" fillId="0" borderId="0" xfId="44" applyFont="1" applyAlignment="1">
      <alignment horizontal="left" vertical="center"/>
    </xf>
    <xf numFmtId="0" fontId="75" fillId="0" borderId="0" xfId="44" applyFont="1">
      <alignment vertical="center"/>
    </xf>
    <xf numFmtId="0" fontId="62" fillId="0" borderId="0" xfId="44" applyFont="1" applyAlignment="1">
      <alignment horizontal="left" vertical="center"/>
    </xf>
    <xf numFmtId="0" fontId="77" fillId="0" borderId="0" xfId="44" applyFont="1">
      <alignment vertical="center"/>
    </xf>
    <xf numFmtId="0" fontId="75" fillId="0" borderId="0" xfId="44" applyFont="1" applyAlignment="1">
      <alignment horizontal="left" vertical="center"/>
    </xf>
    <xf numFmtId="0" fontId="78" fillId="0" borderId="0" xfId="44" applyFont="1">
      <alignment vertical="center"/>
    </xf>
    <xf numFmtId="176" fontId="79" fillId="0" borderId="0" xfId="44" applyNumberFormat="1" applyFont="1" applyAlignment="1">
      <alignment horizontal="right" vertical="center"/>
    </xf>
    <xf numFmtId="176" fontId="62" fillId="0" borderId="0" xfId="44" applyNumberFormat="1" applyFont="1" applyAlignment="1">
      <alignment horizontal="left" vertical="center"/>
    </xf>
    <xf numFmtId="0" fontId="79" fillId="0" borderId="0" xfId="44" applyFont="1">
      <alignment vertical="center"/>
    </xf>
    <xf numFmtId="176" fontId="62" fillId="0" borderId="0" xfId="44" applyNumberFormat="1" applyFont="1" applyAlignment="1">
      <alignment horizontal="center" vertical="center"/>
    </xf>
    <xf numFmtId="176" fontId="62" fillId="0" borderId="0" xfId="44" applyNumberFormat="1" applyFont="1" applyAlignment="1">
      <alignment horizontal="right" vertical="center"/>
    </xf>
    <xf numFmtId="58" fontId="62" fillId="0" borderId="0" xfId="44" applyNumberFormat="1" applyFont="1">
      <alignment vertical="center"/>
    </xf>
    <xf numFmtId="0" fontId="80" fillId="0" borderId="0" xfId="44" applyFont="1">
      <alignment vertical="center"/>
    </xf>
    <xf numFmtId="0" fontId="79" fillId="0" borderId="0" xfId="44" applyFont="1" applyAlignment="1">
      <alignment horizontal="right" vertical="center" shrinkToFit="1"/>
    </xf>
    <xf numFmtId="0" fontId="79" fillId="0" borderId="0" xfId="44" applyFont="1" applyAlignment="1">
      <alignment horizontal="center" vertical="center"/>
    </xf>
    <xf numFmtId="0" fontId="79" fillId="0" borderId="0" xfId="44" applyFont="1" applyAlignment="1">
      <alignment horizontal="right" vertical="center"/>
    </xf>
    <xf numFmtId="0" fontId="78" fillId="0" borderId="0" xfId="44" applyFont="1" applyAlignment="1">
      <alignment horizontal="right" vertical="center" shrinkToFit="1"/>
    </xf>
    <xf numFmtId="0" fontId="71" fillId="0" borderId="0" xfId="44" applyFont="1">
      <alignment vertical="center"/>
    </xf>
    <xf numFmtId="0" fontId="81" fillId="38" borderId="46" xfId="44" applyFont="1" applyFill="1" applyBorder="1" applyAlignment="1">
      <alignment horizontal="center" vertical="center"/>
    </xf>
    <xf numFmtId="14" fontId="64" fillId="0" borderId="0" xfId="44" applyNumberFormat="1" applyAlignment="1">
      <alignment horizontal="right" vertical="center"/>
    </xf>
    <xf numFmtId="0" fontId="75" fillId="0" borderId="0" xfId="44" applyFont="1" applyAlignment="1">
      <alignment horizontal="left" vertical="center" shrinkToFit="1"/>
    </xf>
    <xf numFmtId="0" fontId="51" fillId="0" borderId="0" xfId="44" applyFont="1">
      <alignment vertical="center"/>
    </xf>
    <xf numFmtId="0" fontId="79" fillId="0" borderId="0" xfId="44" applyFont="1" applyAlignment="1">
      <alignment horizontal="left" vertical="center"/>
    </xf>
    <xf numFmtId="0" fontId="64" fillId="0" borderId="0" xfId="44">
      <alignment vertical="center"/>
    </xf>
    <xf numFmtId="0" fontId="46" fillId="0" borderId="0" xfId="44" applyFont="1" applyAlignment="1">
      <alignment horizontal="left" vertical="center"/>
    </xf>
    <xf numFmtId="0" fontId="46" fillId="0" borderId="0" xfId="44" applyFont="1">
      <alignment vertical="center"/>
    </xf>
    <xf numFmtId="0" fontId="44" fillId="0" borderId="0" xfId="44" applyFont="1" applyAlignment="1">
      <alignment horizontal="center" vertical="center"/>
    </xf>
    <xf numFmtId="0" fontId="44" fillId="0" borderId="0" xfId="44" applyFont="1" applyAlignment="1">
      <alignment horizontal="left" vertical="center"/>
    </xf>
    <xf numFmtId="0" fontId="41" fillId="0" borderId="0" xfId="0" applyFont="1" applyAlignment="1">
      <alignment vertical="center"/>
    </xf>
    <xf numFmtId="176" fontId="41" fillId="0" borderId="0" xfId="44" applyNumberFormat="1" applyFont="1" applyAlignment="1">
      <alignment horizontal="left" vertical="center"/>
    </xf>
    <xf numFmtId="0" fontId="41" fillId="0" borderId="0" xfId="44" applyFont="1" applyAlignment="1">
      <alignment horizontal="left" vertical="center"/>
    </xf>
    <xf numFmtId="0" fontId="62" fillId="0" borderId="0" xfId="44" applyFont="1" applyAlignment="1">
      <alignment horizontal="left" vertical="center"/>
    </xf>
    <xf numFmtId="0" fontId="62" fillId="0" borderId="0" xfId="44" applyFont="1">
      <alignment vertical="center"/>
    </xf>
    <xf numFmtId="0" fontId="41" fillId="0" borderId="0" xfId="44" applyFont="1" applyAlignment="1">
      <alignment horizontal="right" vertical="center"/>
    </xf>
    <xf numFmtId="0" fontId="41" fillId="0" borderId="0" xfId="0" applyFont="1" applyAlignment="1">
      <alignment horizontal="distributed" vertical="center"/>
    </xf>
    <xf numFmtId="0" fontId="6" fillId="0" borderId="10" xfId="0" applyNumberFormat="1" applyFont="1" applyFill="1" applyBorder="1" applyAlignment="1" applyProtection="1">
      <alignment vertical="center"/>
      <protection locked="0"/>
    </xf>
    <xf numFmtId="0" fontId="47" fillId="0" borderId="4" xfId="44" applyFont="1" applyBorder="1" applyAlignment="1">
      <alignment vertical="center" shrinkToFit="1"/>
    </xf>
    <xf numFmtId="0" fontId="47" fillId="0" borderId="5" xfId="44" applyFont="1" applyBorder="1" applyAlignment="1">
      <alignment vertical="center" shrinkToFit="1"/>
    </xf>
    <xf numFmtId="176" fontId="52" fillId="0" borderId="0" xfId="0" applyNumberFormat="1" applyFont="1" applyFill="1" applyAlignment="1">
      <alignment horizontal="left" vertical="center"/>
    </xf>
    <xf numFmtId="0" fontId="0" fillId="0" borderId="0" xfId="0" applyAlignment="1">
      <alignment horizontal="left" vertical="center"/>
    </xf>
    <xf numFmtId="0" fontId="41" fillId="0" borderId="0" xfId="44" applyNumberFormat="1" applyFont="1" applyAlignment="1">
      <alignment horizontal="right" vertical="center"/>
    </xf>
    <xf numFmtId="176" fontId="41" fillId="0" borderId="0" xfId="44" applyNumberFormat="1" applyFont="1" applyAlignment="1">
      <alignment horizontal="right" vertical="center"/>
    </xf>
    <xf numFmtId="0" fontId="62" fillId="0" borderId="0" xfId="44" applyFont="1" applyAlignment="1">
      <alignment vertical="center"/>
    </xf>
    <xf numFmtId="0" fontId="78" fillId="0" borderId="0" xfId="44" applyFont="1" applyAlignment="1">
      <alignment vertical="center"/>
    </xf>
    <xf numFmtId="0" fontId="79" fillId="0" borderId="0" xfId="44" applyFont="1" applyAlignment="1">
      <alignment vertical="center"/>
    </xf>
    <xf numFmtId="0" fontId="6" fillId="35" borderId="13" xfId="0" applyFont="1" applyFill="1" applyBorder="1" applyAlignment="1" applyProtection="1">
      <alignment vertical="center"/>
    </xf>
    <xf numFmtId="0" fontId="41" fillId="0" borderId="0" xfId="0" applyFont="1" applyAlignment="1">
      <alignment vertical="center"/>
    </xf>
    <xf numFmtId="0" fontId="42" fillId="0" borderId="0" xfId="0" applyFont="1" applyAlignment="1">
      <alignment vertical="center"/>
    </xf>
    <xf numFmtId="0" fontId="47" fillId="0" borderId="0" xfId="0" applyFont="1" applyAlignment="1">
      <alignment horizontal="center" vertical="center"/>
    </xf>
    <xf numFmtId="176" fontId="41" fillId="0" borderId="0" xfId="0" applyNumberFormat="1" applyFont="1" applyAlignment="1">
      <alignment horizontal="left" vertical="center"/>
    </xf>
    <xf numFmtId="0" fontId="41" fillId="0" borderId="0" xfId="0" applyFont="1" applyAlignment="1">
      <alignment horizontal="left" vertical="center"/>
    </xf>
    <xf numFmtId="0" fontId="49" fillId="0" borderId="0" xfId="0" applyFont="1" applyAlignment="1">
      <alignment horizontal="left" vertical="center"/>
    </xf>
    <xf numFmtId="0" fontId="39" fillId="0" borderId="0" xfId="0" applyFont="1" applyAlignment="1">
      <alignment horizontal="center" vertical="center"/>
    </xf>
    <xf numFmtId="0" fontId="42" fillId="0" borderId="0" xfId="0" applyFont="1" applyAlignment="1">
      <alignment horizontal="left" vertical="center"/>
    </xf>
    <xf numFmtId="176" fontId="41" fillId="0" borderId="0" xfId="44" applyNumberFormat="1" applyFont="1" applyAlignment="1">
      <alignment horizontal="left" vertical="center"/>
    </xf>
    <xf numFmtId="0" fontId="41" fillId="0" borderId="0" xfId="44" applyFont="1" applyAlignment="1">
      <alignment horizontal="left" vertical="center"/>
    </xf>
    <xf numFmtId="0" fontId="53" fillId="0" borderId="0" xfId="44" applyFont="1" applyAlignment="1">
      <alignment horizontal="center" vertical="center"/>
    </xf>
    <xf numFmtId="176" fontId="41" fillId="0" borderId="0" xfId="0" applyNumberFormat="1" applyFont="1" applyFill="1" applyAlignment="1">
      <alignment horizontal="right" vertical="center"/>
    </xf>
    <xf numFmtId="176" fontId="41" fillId="0" borderId="0" xfId="0" applyNumberFormat="1" applyFont="1" applyFill="1" applyAlignment="1">
      <alignment horizontal="center" vertical="center"/>
    </xf>
    <xf numFmtId="0" fontId="51" fillId="0" borderId="0" xfId="0" applyFont="1" applyFill="1" applyAlignment="1">
      <alignment vertical="center"/>
    </xf>
    <xf numFmtId="0" fontId="51" fillId="0" borderId="0" xfId="0" applyFont="1" applyFill="1" applyAlignment="1">
      <alignment horizontal="left" vertical="center"/>
    </xf>
    <xf numFmtId="0" fontId="41" fillId="0" borderId="0" xfId="0" quotePrefix="1" applyFont="1" applyFill="1" applyAlignment="1">
      <alignment vertical="center"/>
    </xf>
    <xf numFmtId="0" fontId="41" fillId="0" borderId="15" xfId="0" applyFont="1" applyFill="1" applyBorder="1" applyAlignment="1">
      <alignment horizontal="right" vertical="center"/>
    </xf>
    <xf numFmtId="0" fontId="65" fillId="0" borderId="0" xfId="0" applyFont="1" applyBorder="1" applyAlignment="1" applyProtection="1">
      <alignment vertical="center"/>
    </xf>
    <xf numFmtId="49" fontId="16" fillId="0" borderId="5" xfId="0" applyNumberFormat="1" applyFont="1" applyFill="1" applyBorder="1" applyAlignment="1" applyProtection="1">
      <alignment vertical="center"/>
    </xf>
    <xf numFmtId="0" fontId="6" fillId="0" borderId="6" xfId="0" applyFont="1" applyFill="1" applyBorder="1" applyAlignment="1" applyProtection="1">
      <alignment vertical="center"/>
    </xf>
    <xf numFmtId="0" fontId="41" fillId="0" borderId="0" xfId="0" applyFont="1" applyFill="1" applyAlignment="1">
      <alignment horizontal="right" vertical="center"/>
    </xf>
    <xf numFmtId="0" fontId="44" fillId="0" borderId="0" xfId="0" applyFont="1" applyFill="1" applyAlignment="1">
      <alignment vertical="center"/>
    </xf>
    <xf numFmtId="49" fontId="10" fillId="4" borderId="4" xfId="28" applyNumberFormat="1" applyFill="1" applyBorder="1" applyAlignment="1" applyProtection="1">
      <alignment vertical="center"/>
      <protection locked="0"/>
    </xf>
    <xf numFmtId="0" fontId="6" fillId="35" borderId="13" xfId="0" applyFont="1" applyFill="1" applyBorder="1" applyAlignment="1" applyProtection="1">
      <alignment horizontal="left" vertical="center"/>
    </xf>
    <xf numFmtId="0" fontId="0" fillId="0" borderId="0" xfId="0" applyAlignment="1">
      <alignment vertical="center"/>
    </xf>
    <xf numFmtId="0" fontId="2" fillId="0" borderId="0" xfId="45">
      <alignment vertical="center"/>
    </xf>
    <xf numFmtId="0" fontId="2" fillId="0" borderId="34" xfId="45" applyBorder="1">
      <alignment vertical="center"/>
    </xf>
    <xf numFmtId="0" fontId="16" fillId="0" borderId="0" xfId="0" applyFont="1" applyAlignment="1">
      <alignment vertical="center"/>
    </xf>
    <xf numFmtId="0" fontId="16" fillId="0" borderId="0" xfId="0" applyFont="1" applyAlignment="1">
      <alignment horizontal="left" vertical="center"/>
    </xf>
    <xf numFmtId="0" fontId="74" fillId="0" borderId="34" xfId="45" applyFont="1" applyBorder="1">
      <alignment vertical="center"/>
    </xf>
    <xf numFmtId="0" fontId="65" fillId="0" borderId="3" xfId="0" applyFont="1" applyBorder="1" applyAlignment="1" applyProtection="1">
      <alignment vertical="center"/>
    </xf>
    <xf numFmtId="0" fontId="16" fillId="4" borderId="1" xfId="0" applyNumberFormat="1" applyFont="1" applyFill="1" applyBorder="1" applyAlignment="1" applyProtection="1">
      <alignment vertical="center"/>
      <protection locked="0"/>
    </xf>
    <xf numFmtId="0" fontId="6" fillId="0" borderId="3" xfId="0" applyFont="1" applyBorder="1" applyAlignment="1" applyProtection="1">
      <alignment vertical="center"/>
    </xf>
    <xf numFmtId="0" fontId="41" fillId="0" borderId="0" xfId="0" applyFont="1" applyAlignment="1">
      <alignment vertical="center"/>
    </xf>
    <xf numFmtId="176" fontId="41" fillId="0" borderId="0" xfId="44" applyNumberFormat="1" applyFont="1" applyAlignment="1">
      <alignment horizontal="left" vertical="center"/>
    </xf>
    <xf numFmtId="176" fontId="41" fillId="0" borderId="0" xfId="0" applyNumberFormat="1" applyFont="1" applyAlignment="1">
      <alignment horizontal="left" vertical="center"/>
    </xf>
    <xf numFmtId="0" fontId="41" fillId="0" borderId="0" xfId="0" applyFont="1" applyAlignment="1">
      <alignment horizontal="left" vertical="center" shrinkToFit="1"/>
    </xf>
    <xf numFmtId="0" fontId="56" fillId="0" borderId="0" xfId="0" applyFont="1" applyAlignment="1">
      <alignment vertical="top"/>
    </xf>
    <xf numFmtId="0" fontId="1" fillId="0" borderId="34" xfId="45" applyFont="1" applyBorder="1">
      <alignment vertical="center"/>
    </xf>
    <xf numFmtId="0" fontId="0" fillId="38" borderId="34" xfId="43" applyFont="1" applyFill="1" applyBorder="1" applyAlignment="1" applyProtection="1">
      <alignment horizontal="left" vertical="center"/>
      <protection locked="0"/>
    </xf>
    <xf numFmtId="0" fontId="56" fillId="0" borderId="0" xfId="0" applyFont="1" applyAlignment="1">
      <alignment horizontal="right" vertical="center"/>
    </xf>
    <xf numFmtId="0" fontId="48" fillId="0" borderId="0" xfId="0" applyFont="1" applyAlignment="1">
      <alignment vertical="center"/>
    </xf>
    <xf numFmtId="0" fontId="48" fillId="0" borderId="0" xfId="0" applyFont="1" applyFill="1" applyAlignment="1">
      <alignment vertical="center"/>
    </xf>
    <xf numFmtId="0" fontId="47" fillId="0" borderId="0" xfId="44" applyFont="1" applyFill="1">
      <alignment vertical="center"/>
    </xf>
    <xf numFmtId="0" fontId="41" fillId="0" borderId="0" xfId="44" applyFont="1" applyFill="1">
      <alignment vertical="center"/>
    </xf>
    <xf numFmtId="14" fontId="62" fillId="0" borderId="0" xfId="44" applyNumberFormat="1" applyFont="1" applyAlignment="1">
      <alignment horizontal="left" vertical="center" indent="1"/>
    </xf>
    <xf numFmtId="0" fontId="41" fillId="0" borderId="0" xfId="0" applyFont="1" applyAlignment="1">
      <alignment vertical="center"/>
    </xf>
    <xf numFmtId="0" fontId="41" fillId="0" borderId="0" xfId="0" applyFont="1">
      <alignment vertical="center"/>
    </xf>
    <xf numFmtId="0" fontId="41" fillId="0" borderId="0" xfId="44" applyFont="1">
      <alignment vertical="center"/>
    </xf>
    <xf numFmtId="49" fontId="10" fillId="4" borderId="12" xfId="28" applyNumberFormat="1" applyFill="1" applyBorder="1" applyAlignment="1" applyProtection="1">
      <alignment vertical="center"/>
      <protection locked="0"/>
    </xf>
    <xf numFmtId="49" fontId="16" fillId="0" borderId="0" xfId="0" applyNumberFormat="1" applyFont="1" applyFill="1" applyBorder="1" applyAlignment="1" applyProtection="1">
      <alignment vertical="center"/>
    </xf>
    <xf numFmtId="0" fontId="65" fillId="0" borderId="4" xfId="0" applyFont="1" applyBorder="1" applyAlignment="1" applyProtection="1">
      <alignment vertical="center" shrinkToFit="1"/>
    </xf>
    <xf numFmtId="49" fontId="41" fillId="38" borderId="0" xfId="44" applyNumberFormat="1" applyFont="1" applyFill="1">
      <alignment vertical="center"/>
    </xf>
    <xf numFmtId="49" fontId="41" fillId="38" borderId="0" xfId="0" applyNumberFormat="1" applyFont="1" applyFill="1" applyAlignment="1">
      <alignment horizontal="left" vertical="center"/>
    </xf>
    <xf numFmtId="49" fontId="41" fillId="38" borderId="0" xfId="0" applyNumberFormat="1" applyFont="1" applyFill="1" applyAlignment="1">
      <alignment vertical="center"/>
    </xf>
    <xf numFmtId="0" fontId="60" fillId="38" borderId="0" xfId="0" applyFont="1" applyFill="1" applyAlignment="1">
      <alignment horizontal="left" vertical="center" shrinkToFit="1"/>
    </xf>
    <xf numFmtId="0" fontId="41" fillId="38" borderId="0" xfId="0" applyFont="1" applyFill="1" applyAlignment="1">
      <alignment vertical="center"/>
    </xf>
    <xf numFmtId="0" fontId="6" fillId="5" borderId="1" xfId="0" applyNumberFormat="1" applyFont="1" applyFill="1" applyBorder="1" applyAlignment="1" applyProtection="1">
      <alignment vertical="center"/>
    </xf>
    <xf numFmtId="0" fontId="6" fillId="5" borderId="3" xfId="0" applyNumberFormat="1" applyFont="1" applyFill="1" applyBorder="1" applyAlignment="1" applyProtection="1">
      <alignment vertical="center"/>
    </xf>
    <xf numFmtId="0" fontId="6" fillId="5" borderId="2" xfId="0" applyNumberFormat="1" applyFont="1" applyFill="1" applyBorder="1" applyAlignment="1" applyProtection="1">
      <alignment vertical="center"/>
    </xf>
    <xf numFmtId="0" fontId="85" fillId="0" borderId="0" xfId="0" applyFont="1" applyFill="1" applyBorder="1" applyAlignment="1">
      <alignment horizontal="center" vertical="center" wrapText="1"/>
    </xf>
    <xf numFmtId="0" fontId="19" fillId="36" borderId="28" xfId="0" applyFont="1" applyFill="1" applyBorder="1" applyAlignment="1">
      <alignment horizontal="center" vertical="center"/>
    </xf>
    <xf numFmtId="0" fontId="19" fillId="36" borderId="29" xfId="0" applyFont="1" applyFill="1" applyBorder="1" applyAlignment="1">
      <alignment horizontal="center" vertical="center"/>
    </xf>
    <xf numFmtId="0" fontId="41" fillId="0" borderId="0" xfId="0" applyFont="1" applyAlignment="1">
      <alignment horizontal="left" vertical="top" wrapText="1"/>
    </xf>
    <xf numFmtId="0" fontId="41" fillId="0" borderId="47" xfId="0" applyFont="1" applyBorder="1" applyAlignment="1">
      <alignment horizontal="center" vertical="center" wrapText="1"/>
    </xf>
    <xf numFmtId="0" fontId="41" fillId="0" borderId="48" xfId="0" applyFont="1" applyBorder="1" applyAlignment="1">
      <alignment horizontal="center" vertical="center" wrapText="1"/>
    </xf>
    <xf numFmtId="49" fontId="44" fillId="0" borderId="47" xfId="0" applyNumberFormat="1" applyFont="1" applyBorder="1" applyAlignment="1">
      <alignment horizontal="center" vertical="center"/>
    </xf>
    <xf numFmtId="0" fontId="44" fillId="0" borderId="48" xfId="0" applyFont="1" applyBorder="1" applyAlignment="1">
      <alignment horizontal="center" vertical="center"/>
    </xf>
    <xf numFmtId="0" fontId="44" fillId="0" borderId="49" xfId="0" applyFont="1" applyBorder="1" applyAlignment="1">
      <alignment horizontal="center" vertical="center"/>
    </xf>
    <xf numFmtId="0" fontId="41" fillId="0" borderId="21" xfId="0" applyFont="1" applyBorder="1" applyAlignment="1">
      <alignment horizontal="center" vertical="center"/>
    </xf>
    <xf numFmtId="0" fontId="41" fillId="0" borderId="17" xfId="0" applyFont="1" applyBorder="1" applyAlignment="1">
      <alignment horizontal="center" vertical="center"/>
    </xf>
    <xf numFmtId="0" fontId="41" fillId="0" borderId="15" xfId="0" applyFont="1" applyBorder="1" applyAlignment="1">
      <alignment horizontal="center" vertical="center"/>
    </xf>
    <xf numFmtId="0" fontId="41" fillId="0" borderId="18" xfId="0" applyFont="1" applyBorder="1" applyAlignment="1">
      <alignment horizontal="center" vertical="center"/>
    </xf>
    <xf numFmtId="0" fontId="41" fillId="0" borderId="22" xfId="0" applyFont="1" applyBorder="1" applyAlignment="1">
      <alignment horizontal="center" vertical="center"/>
    </xf>
    <xf numFmtId="0" fontId="41" fillId="0" borderId="20" xfId="0" applyFont="1" applyBorder="1" applyAlignment="1">
      <alignment horizontal="center" vertical="center"/>
    </xf>
    <xf numFmtId="0" fontId="44" fillId="0" borderId="21"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5" xfId="0" applyFont="1" applyBorder="1" applyAlignment="1">
      <alignment horizontal="center" vertical="center"/>
    </xf>
    <xf numFmtId="0" fontId="44" fillId="0" borderId="0" xfId="0" applyFont="1" applyBorder="1" applyAlignment="1">
      <alignment horizontal="center" vertical="center"/>
    </xf>
    <xf numFmtId="0" fontId="44" fillId="0" borderId="18" xfId="0" applyFont="1" applyBorder="1" applyAlignment="1">
      <alignment horizontal="center" vertical="center"/>
    </xf>
    <xf numFmtId="0" fontId="44" fillId="0" borderId="22" xfId="0" applyFont="1" applyBorder="1" applyAlignment="1">
      <alignment horizontal="center" vertical="center"/>
    </xf>
    <xf numFmtId="0" fontId="44" fillId="0" borderId="19" xfId="0" applyFont="1" applyBorder="1" applyAlignment="1">
      <alignment horizontal="center" vertical="center"/>
    </xf>
    <xf numFmtId="0" fontId="44" fillId="0" borderId="20" xfId="0" applyFont="1" applyBorder="1" applyAlignment="1">
      <alignment horizontal="center" vertical="center"/>
    </xf>
    <xf numFmtId="0" fontId="41" fillId="0" borderId="16" xfId="0" applyFont="1" applyBorder="1" applyAlignment="1">
      <alignment horizontal="center" vertical="center"/>
    </xf>
    <xf numFmtId="0" fontId="41" fillId="0" borderId="0" xfId="0" applyFont="1" applyAlignment="1">
      <alignment horizontal="center" vertical="center"/>
    </xf>
    <xf numFmtId="0" fontId="47" fillId="0" borderId="22" xfId="0" applyFont="1" applyBorder="1" applyAlignment="1">
      <alignment horizontal="center" vertical="center"/>
    </xf>
    <xf numFmtId="0" fontId="47" fillId="0" borderId="19" xfId="0" applyFont="1" applyBorder="1" applyAlignment="1">
      <alignment horizontal="center" vertical="center"/>
    </xf>
    <xf numFmtId="0" fontId="47" fillId="0" borderId="20" xfId="0" applyFont="1" applyBorder="1" applyAlignment="1">
      <alignment horizontal="center" vertical="center"/>
    </xf>
    <xf numFmtId="0" fontId="47" fillId="0" borderId="21" xfId="0" applyFont="1" applyBorder="1" applyAlignment="1">
      <alignment vertical="center"/>
    </xf>
    <xf numFmtId="0" fontId="47" fillId="0" borderId="16" xfId="0" applyFont="1" applyBorder="1" applyAlignment="1">
      <alignment vertical="center"/>
    </xf>
    <xf numFmtId="0" fontId="47" fillId="0" borderId="17" xfId="0" applyFont="1" applyBorder="1" applyAlignment="1">
      <alignment vertical="center"/>
    </xf>
    <xf numFmtId="0" fontId="47" fillId="0" borderId="15" xfId="0" applyFont="1" applyBorder="1" applyAlignment="1">
      <alignment vertical="center"/>
    </xf>
    <xf numFmtId="0" fontId="47" fillId="0" borderId="0" xfId="0" applyFont="1" applyBorder="1" applyAlignment="1">
      <alignment vertical="center"/>
    </xf>
    <xf numFmtId="0" fontId="47" fillId="0" borderId="18" xfId="0" applyFont="1" applyBorder="1" applyAlignment="1">
      <alignment vertical="center"/>
    </xf>
    <xf numFmtId="0" fontId="47" fillId="0" borderId="22" xfId="0" applyFont="1" applyBorder="1" applyAlignment="1">
      <alignment vertical="center"/>
    </xf>
    <xf numFmtId="0" fontId="47" fillId="0" borderId="19" xfId="0" applyFont="1" applyBorder="1" applyAlignment="1">
      <alignment vertical="center"/>
    </xf>
    <xf numFmtId="0" fontId="47" fillId="0" borderId="20" xfId="0" applyFont="1" applyBorder="1" applyAlignment="1">
      <alignment vertical="center"/>
    </xf>
    <xf numFmtId="0" fontId="41" fillId="0" borderId="21"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20" xfId="0" applyFont="1" applyBorder="1" applyAlignment="1">
      <alignment horizontal="center" vertical="center" wrapText="1"/>
    </xf>
    <xf numFmtId="181" fontId="47" fillId="0" borderId="21" xfId="0" applyNumberFormat="1" applyFont="1" applyBorder="1" applyAlignment="1">
      <alignment horizontal="left" vertical="center"/>
    </xf>
    <xf numFmtId="181" fontId="47" fillId="0" borderId="16" xfId="0" applyNumberFormat="1" applyFont="1" applyBorder="1" applyAlignment="1">
      <alignment horizontal="left" vertical="center"/>
    </xf>
    <xf numFmtId="181" fontId="47" fillId="0" borderId="15" xfId="0" applyNumberFormat="1" applyFont="1" applyBorder="1" applyAlignment="1">
      <alignment horizontal="left" vertical="center"/>
    </xf>
    <xf numFmtId="181" fontId="47" fillId="0" borderId="0" xfId="0" applyNumberFormat="1" applyFont="1" applyBorder="1" applyAlignment="1">
      <alignment horizontal="left" vertical="center"/>
    </xf>
    <xf numFmtId="181" fontId="47" fillId="0" borderId="22" xfId="0" applyNumberFormat="1" applyFont="1" applyBorder="1" applyAlignment="1">
      <alignment horizontal="left" vertical="center"/>
    </xf>
    <xf numFmtId="181" fontId="47" fillId="0" borderId="19" xfId="0" applyNumberFormat="1" applyFont="1" applyBorder="1" applyAlignment="1">
      <alignment horizontal="left" vertical="center"/>
    </xf>
    <xf numFmtId="0" fontId="41" fillId="0" borderId="0" xfId="0" applyFont="1" applyAlignment="1">
      <alignment vertical="center"/>
    </xf>
    <xf numFmtId="0" fontId="42" fillId="0" borderId="0" xfId="0" applyFont="1" applyAlignment="1">
      <alignment vertical="center"/>
    </xf>
    <xf numFmtId="0" fontId="46" fillId="0" borderId="31" xfId="0" applyFont="1" applyBorder="1" applyAlignment="1">
      <alignment horizontal="right" vertical="center"/>
    </xf>
    <xf numFmtId="0" fontId="46" fillId="0" borderId="32" xfId="0" applyFont="1" applyBorder="1" applyAlignment="1">
      <alignment horizontal="right" vertical="center"/>
    </xf>
    <xf numFmtId="0" fontId="46" fillId="0" borderId="15" xfId="0" applyFont="1" applyBorder="1" applyAlignment="1">
      <alignment horizontal="right" vertical="center"/>
    </xf>
    <xf numFmtId="0" fontId="46" fillId="0" borderId="0" xfId="0" applyFont="1" applyBorder="1" applyAlignment="1">
      <alignment horizontal="right" vertical="center"/>
    </xf>
    <xf numFmtId="0" fontId="46" fillId="0" borderId="22" xfId="0" applyFont="1" applyBorder="1" applyAlignment="1">
      <alignment horizontal="right" vertical="center"/>
    </xf>
    <xf numFmtId="0" fontId="46" fillId="0" borderId="19" xfId="0" applyFont="1" applyBorder="1" applyAlignment="1">
      <alignment horizontal="right" vertical="center"/>
    </xf>
    <xf numFmtId="0" fontId="63" fillId="0" borderId="0" xfId="0" applyFont="1" applyAlignment="1">
      <alignment horizontal="center" vertical="center"/>
    </xf>
    <xf numFmtId="0" fontId="54" fillId="0" borderId="15" xfId="0" applyFont="1" applyBorder="1" applyAlignment="1">
      <alignment horizontal="center" vertical="center"/>
    </xf>
    <xf numFmtId="0" fontId="54" fillId="0" borderId="18" xfId="0" applyFont="1" applyBorder="1" applyAlignment="1">
      <alignment horizontal="center" vertical="center"/>
    </xf>
    <xf numFmtId="0" fontId="50" fillId="0" borderId="21" xfId="0" applyFont="1" applyBorder="1" applyAlignment="1">
      <alignment horizontal="right" vertical="center"/>
    </xf>
    <xf numFmtId="0" fontId="50" fillId="0" borderId="16" xfId="0" applyFont="1" applyBorder="1" applyAlignment="1">
      <alignment horizontal="right" vertical="center"/>
    </xf>
    <xf numFmtId="0" fontId="50" fillId="0" borderId="15" xfId="0" applyFont="1" applyBorder="1" applyAlignment="1">
      <alignment horizontal="right" vertical="center"/>
    </xf>
    <xf numFmtId="0" fontId="50" fillId="0" borderId="0" xfId="0" applyFont="1" applyBorder="1" applyAlignment="1">
      <alignment horizontal="right" vertical="center"/>
    </xf>
    <xf numFmtId="0" fontId="50" fillId="0" borderId="26" xfId="0" applyFont="1" applyBorder="1" applyAlignment="1">
      <alignment horizontal="right" vertical="center"/>
    </xf>
    <xf numFmtId="0" fontId="50" fillId="0" borderId="27" xfId="0" applyFont="1" applyBorder="1" applyAlignment="1">
      <alignment horizontal="right" vertical="center"/>
    </xf>
    <xf numFmtId="0" fontId="46" fillId="0" borderId="32" xfId="0" applyFont="1" applyBorder="1" applyAlignment="1">
      <alignment horizontal="left" vertical="center"/>
    </xf>
    <xf numFmtId="0" fontId="46" fillId="0" borderId="33" xfId="0" applyFont="1" applyBorder="1" applyAlignment="1">
      <alignment horizontal="left" vertical="center"/>
    </xf>
    <xf numFmtId="0" fontId="46" fillId="0" borderId="0" xfId="0" applyFont="1" applyBorder="1" applyAlignment="1">
      <alignment horizontal="left" vertical="center"/>
    </xf>
    <xf numFmtId="0" fontId="46" fillId="0" borderId="18" xfId="0" applyFont="1" applyBorder="1" applyAlignment="1">
      <alignment horizontal="left" vertical="center"/>
    </xf>
    <xf numFmtId="0" fontId="46" fillId="0" borderId="19" xfId="0" applyFont="1" applyBorder="1" applyAlignment="1">
      <alignment horizontal="left" vertical="center"/>
    </xf>
    <xf numFmtId="0" fontId="46" fillId="0" borderId="20" xfId="0" applyFont="1" applyBorder="1" applyAlignment="1">
      <alignment horizontal="left" vertical="center"/>
    </xf>
    <xf numFmtId="0" fontId="50" fillId="0" borderId="16" xfId="0" applyFont="1" applyBorder="1" applyAlignment="1">
      <alignment horizontal="left" vertical="center"/>
    </xf>
    <xf numFmtId="0" fontId="50" fillId="0" borderId="17" xfId="0" applyFont="1" applyBorder="1" applyAlignment="1">
      <alignment horizontal="left" vertical="center"/>
    </xf>
    <xf numFmtId="0" fontId="50" fillId="0" borderId="0" xfId="0" applyFont="1" applyBorder="1" applyAlignment="1">
      <alignment horizontal="left" vertical="center"/>
    </xf>
    <xf numFmtId="0" fontId="50" fillId="0" borderId="18" xfId="0" applyFont="1" applyBorder="1" applyAlignment="1">
      <alignment horizontal="left" vertical="center"/>
    </xf>
    <xf numFmtId="0" fontId="50" fillId="0" borderId="27" xfId="0" applyFont="1" applyBorder="1" applyAlignment="1">
      <alignment horizontal="left" vertical="center"/>
    </xf>
    <xf numFmtId="0" fontId="50" fillId="0" borderId="30" xfId="0" applyFont="1" applyBorder="1" applyAlignment="1">
      <alignment horizontal="left" vertical="center"/>
    </xf>
    <xf numFmtId="0" fontId="47" fillId="0" borderId="0" xfId="0" applyFont="1" applyAlignment="1">
      <alignment horizontal="center" vertical="center"/>
    </xf>
    <xf numFmtId="176" fontId="50" fillId="0" borderId="0" xfId="0" applyNumberFormat="1" applyFont="1" applyAlignment="1">
      <alignment horizontal="center" vertical="center"/>
    </xf>
    <xf numFmtId="0" fontId="49" fillId="0" borderId="0" xfId="0" applyFont="1" applyAlignment="1">
      <alignment horizontal="center" vertical="center"/>
    </xf>
    <xf numFmtId="176" fontId="41" fillId="0" borderId="0" xfId="0" applyNumberFormat="1" applyFont="1" applyAlignment="1">
      <alignment horizontal="right" vertical="center"/>
    </xf>
    <xf numFmtId="176" fontId="0" fillId="0" borderId="0" xfId="0" applyNumberFormat="1" applyAlignment="1">
      <alignment horizontal="right" vertical="center"/>
    </xf>
    <xf numFmtId="0" fontId="0" fillId="0" borderId="0" xfId="0" applyAlignment="1">
      <alignment horizontal="right" vertical="center"/>
    </xf>
    <xf numFmtId="0" fontId="39" fillId="0" borderId="0" xfId="0" applyFont="1" applyAlignment="1">
      <alignment horizontal="center" vertical="center"/>
    </xf>
    <xf numFmtId="0" fontId="47" fillId="0" borderId="0" xfId="0" applyFont="1" applyAlignment="1">
      <alignment horizontal="left" vertical="center"/>
    </xf>
    <xf numFmtId="0" fontId="47" fillId="0" borderId="0" xfId="0" applyNumberFormat="1" applyFont="1" applyAlignment="1">
      <alignment horizontal="center" vertical="center"/>
    </xf>
    <xf numFmtId="176" fontId="41" fillId="0" borderId="0" xfId="0" applyNumberFormat="1" applyFont="1" applyAlignment="1">
      <alignment horizontal="left" vertical="center" shrinkToFit="1"/>
    </xf>
    <xf numFmtId="0" fontId="41" fillId="0" borderId="0" xfId="0" applyFont="1" applyAlignment="1">
      <alignment horizontal="left" vertical="center" shrinkToFit="1"/>
    </xf>
    <xf numFmtId="176" fontId="52" fillId="4" borderId="0" xfId="0" applyNumberFormat="1" applyFont="1" applyFill="1" applyAlignment="1">
      <alignment horizontal="left" vertical="center"/>
    </xf>
    <xf numFmtId="176" fontId="47" fillId="0" borderId="0" xfId="0" applyNumberFormat="1" applyFont="1" applyAlignment="1">
      <alignment horizontal="center" vertical="center"/>
    </xf>
    <xf numFmtId="0" fontId="49" fillId="0" borderId="0" xfId="0" applyFont="1" applyAlignment="1">
      <alignment horizontal="left" vertical="center"/>
    </xf>
    <xf numFmtId="0" fontId="50" fillId="0" borderId="0" xfId="0" applyFont="1" applyFill="1" applyAlignment="1">
      <alignment horizontal="center" vertical="center"/>
    </xf>
    <xf numFmtId="0" fontId="0" fillId="0" borderId="0" xfId="0" applyAlignment="1">
      <alignment vertical="center"/>
    </xf>
    <xf numFmtId="0" fontId="41" fillId="0" borderId="0" xfId="0" applyFont="1" applyFill="1" applyAlignment="1">
      <alignment horizontal="center" vertical="center" shrinkToFit="1"/>
    </xf>
    <xf numFmtId="0" fontId="0" fillId="0" borderId="0" xfId="0" applyFont="1" applyAlignment="1">
      <alignment vertical="center"/>
    </xf>
    <xf numFmtId="0" fontId="48" fillId="4" borderId="0" xfId="0" applyFont="1" applyFill="1" applyAlignment="1">
      <alignment vertical="center"/>
    </xf>
    <xf numFmtId="0" fontId="44" fillId="4" borderId="0" xfId="0" applyFont="1" applyFill="1" applyAlignment="1">
      <alignment vertical="center"/>
    </xf>
    <xf numFmtId="0" fontId="41" fillId="0" borderId="0" xfId="0" applyFont="1" applyAlignment="1">
      <alignment horizontal="distributed" vertical="center"/>
    </xf>
    <xf numFmtId="0" fontId="0" fillId="0" borderId="0" xfId="0" applyAlignment="1">
      <alignment horizontal="distributed" vertical="center"/>
    </xf>
    <xf numFmtId="0" fontId="41" fillId="0" borderId="1" xfId="44" applyFont="1" applyBorder="1" applyAlignment="1">
      <alignment horizontal="distributed" vertical="center"/>
    </xf>
    <xf numFmtId="0" fontId="41" fillId="0" borderId="3" xfId="44" applyFont="1" applyBorder="1" applyAlignment="1">
      <alignment horizontal="distributed" vertical="center"/>
    </xf>
    <xf numFmtId="0" fontId="41" fillId="0" borderId="2" xfId="44" applyFont="1" applyBorder="1" applyAlignment="1">
      <alignment horizontal="distributed" vertical="center"/>
    </xf>
    <xf numFmtId="181" fontId="47" fillId="0" borderId="1" xfId="44" applyNumberFormat="1" applyFont="1" applyBorder="1" applyAlignment="1">
      <alignment horizontal="left" vertical="center"/>
    </xf>
    <xf numFmtId="181" fontId="47" fillId="0" borderId="3" xfId="44" applyNumberFormat="1" applyFont="1" applyBorder="1" applyAlignment="1">
      <alignment horizontal="left" vertical="center"/>
    </xf>
    <xf numFmtId="181" fontId="47" fillId="0" borderId="2" xfId="44" applyNumberFormat="1" applyFont="1" applyBorder="1" applyAlignment="1">
      <alignment horizontal="left" vertical="center"/>
    </xf>
    <xf numFmtId="0" fontId="47" fillId="0" borderId="1" xfId="44" applyFont="1" applyBorder="1" applyAlignment="1">
      <alignment horizontal="left" vertical="center"/>
    </xf>
    <xf numFmtId="0" fontId="47" fillId="0" borderId="3" xfId="44" applyFont="1" applyBorder="1" applyAlignment="1">
      <alignment horizontal="left" vertical="center"/>
    </xf>
    <xf numFmtId="0" fontId="64" fillId="0" borderId="3" xfId="44" applyBorder="1">
      <alignment vertical="center"/>
    </xf>
    <xf numFmtId="0" fontId="64" fillId="0" borderId="2" xfId="44" applyBorder="1">
      <alignment vertical="center"/>
    </xf>
    <xf numFmtId="0" fontId="39" fillId="0" borderId="0" xfId="44" applyFont="1" applyAlignment="1">
      <alignment horizontal="center" vertical="center"/>
    </xf>
    <xf numFmtId="0" fontId="41" fillId="0" borderId="0" xfId="44" applyFont="1" applyAlignment="1">
      <alignment horizontal="center" vertical="center"/>
    </xf>
    <xf numFmtId="0" fontId="41" fillId="0" borderId="11" xfId="44" applyFont="1" applyBorder="1" applyAlignment="1">
      <alignment horizontal="distributed" vertical="center"/>
    </xf>
    <xf numFmtId="0" fontId="41" fillId="0" borderId="10" xfId="44" applyFont="1" applyBorder="1" applyAlignment="1">
      <alignment horizontal="distributed" vertical="center"/>
    </xf>
    <xf numFmtId="0" fontId="41" fillId="0" borderId="9" xfId="44" applyFont="1" applyBorder="1" applyAlignment="1">
      <alignment horizontal="distributed" vertical="center"/>
    </xf>
    <xf numFmtId="0" fontId="47" fillId="0" borderId="11" xfId="44" applyFont="1" applyBorder="1">
      <alignment vertical="center"/>
    </xf>
    <xf numFmtId="0" fontId="47" fillId="0" borderId="10" xfId="44" applyFont="1" applyBorder="1">
      <alignment vertical="center"/>
    </xf>
    <xf numFmtId="0" fontId="47" fillId="0" borderId="9" xfId="44" applyFont="1" applyBorder="1">
      <alignment vertical="center"/>
    </xf>
    <xf numFmtId="0" fontId="41" fillId="0" borderId="4" xfId="44" applyFont="1" applyBorder="1" applyAlignment="1">
      <alignment horizontal="distributed" vertical="center"/>
    </xf>
    <xf numFmtId="0" fontId="41" fillId="0" borderId="5" xfId="44" applyFont="1" applyBorder="1" applyAlignment="1">
      <alignment horizontal="distributed" vertical="center"/>
    </xf>
    <xf numFmtId="0" fontId="41" fillId="0" borderId="6" xfId="44" applyFont="1" applyBorder="1" applyAlignment="1">
      <alignment horizontal="distributed" vertical="center"/>
    </xf>
    <xf numFmtId="0" fontId="47" fillId="0" borderId="5" xfId="44" applyFont="1" applyBorder="1">
      <alignment vertical="center"/>
    </xf>
    <xf numFmtId="0" fontId="47" fillId="0" borderId="6" xfId="44" applyFont="1" applyBorder="1">
      <alignment vertical="center"/>
    </xf>
    <xf numFmtId="176" fontId="47" fillId="0" borderId="0" xfId="44" applyNumberFormat="1" applyFont="1" applyAlignment="1">
      <alignment horizontal="center" vertical="center"/>
    </xf>
    <xf numFmtId="0" fontId="47" fillId="0" borderId="0" xfId="44" applyFont="1" applyAlignment="1">
      <alignment horizontal="right" vertical="center"/>
    </xf>
    <xf numFmtId="181" fontId="41" fillId="0" borderId="0" xfId="44" applyNumberFormat="1" applyFont="1" applyAlignment="1">
      <alignment horizontal="left" vertical="center"/>
    </xf>
    <xf numFmtId="58" fontId="47" fillId="0" borderId="5" xfId="44" applyNumberFormat="1" applyFont="1" applyBorder="1" applyAlignment="1">
      <alignment vertical="center" shrinkToFit="1"/>
    </xf>
    <xf numFmtId="0" fontId="47" fillId="0" borderId="5" xfId="44" applyFont="1" applyBorder="1" applyAlignment="1">
      <alignment vertical="center" shrinkToFit="1"/>
    </xf>
    <xf numFmtId="0" fontId="47" fillId="0" borderId="6" xfId="44" applyFont="1" applyBorder="1" applyAlignment="1">
      <alignment vertical="center" shrinkToFit="1"/>
    </xf>
    <xf numFmtId="176" fontId="47" fillId="0" borderId="1" xfId="44" applyNumberFormat="1" applyFont="1" applyBorder="1" applyAlignment="1">
      <alignment horizontal="left" vertical="center"/>
    </xf>
    <xf numFmtId="176" fontId="47" fillId="0" borderId="3" xfId="44" applyNumberFormat="1" applyFont="1" applyBorder="1" applyAlignment="1">
      <alignment horizontal="left" vertical="center"/>
    </xf>
    <xf numFmtId="176" fontId="47" fillId="0" borderId="2" xfId="44" applyNumberFormat="1" applyFont="1" applyBorder="1" applyAlignment="1">
      <alignment horizontal="left" vertical="center"/>
    </xf>
    <xf numFmtId="0" fontId="41" fillId="0" borderId="11" xfId="44" applyFont="1" applyBorder="1" applyAlignment="1">
      <alignment horizontal="distributed" vertical="center" wrapText="1"/>
    </xf>
    <xf numFmtId="0" fontId="47" fillId="0" borderId="11" xfId="44" applyFont="1" applyBorder="1" applyAlignment="1">
      <alignment vertical="center" shrinkToFit="1"/>
    </xf>
    <xf numFmtId="0" fontId="47" fillId="0" borderId="10" xfId="44" applyFont="1" applyBorder="1" applyAlignment="1">
      <alignment vertical="center" shrinkToFit="1"/>
    </xf>
    <xf numFmtId="0" fontId="47" fillId="0" borderId="9" xfId="44" applyFont="1" applyBorder="1" applyAlignment="1">
      <alignment vertical="center" shrinkToFit="1"/>
    </xf>
    <xf numFmtId="58" fontId="47" fillId="0" borderId="11" xfId="44" applyNumberFormat="1" applyFont="1" applyBorder="1" applyAlignment="1">
      <alignment vertical="center" shrinkToFit="1"/>
    </xf>
    <xf numFmtId="0" fontId="41" fillId="0" borderId="0" xfId="44" applyFont="1" applyAlignment="1">
      <alignment horizontal="right" vertical="center"/>
    </xf>
    <xf numFmtId="0" fontId="47" fillId="0" borderId="0" xfId="0" applyFont="1" applyAlignment="1">
      <alignment horizontal="right" vertical="center"/>
    </xf>
    <xf numFmtId="0" fontId="57" fillId="0" borderId="0" xfId="0" applyFont="1" applyAlignment="1">
      <alignment horizontal="right" vertical="center"/>
    </xf>
    <xf numFmtId="0" fontId="41" fillId="0" borderId="1" xfId="0" applyFont="1" applyBorder="1" applyAlignment="1">
      <alignment horizontal="distributed" vertical="center" wrapText="1"/>
    </xf>
    <xf numFmtId="0" fontId="0" fillId="0" borderId="3" xfId="0" applyBorder="1" applyAlignment="1">
      <alignment horizontal="distributed" vertical="center"/>
    </xf>
    <xf numFmtId="0" fontId="0" fillId="0" borderId="2" xfId="0" applyBorder="1" applyAlignment="1">
      <alignment horizontal="distributed" vertical="center"/>
    </xf>
    <xf numFmtId="0" fontId="41" fillId="0" borderId="7" xfId="0" applyFont="1" applyBorder="1" applyAlignment="1">
      <alignment horizontal="distributed" vertical="center" wrapText="1"/>
    </xf>
    <xf numFmtId="0" fontId="0" fillId="0" borderId="7" xfId="0" applyBorder="1" applyAlignment="1">
      <alignment horizontal="distributed" vertical="center"/>
    </xf>
    <xf numFmtId="0" fontId="47" fillId="0" borderId="1" xfId="0" applyFont="1" applyBorder="1">
      <alignment vertical="center"/>
    </xf>
    <xf numFmtId="0" fontId="49" fillId="0" borderId="3" xfId="0" applyFont="1" applyBorder="1">
      <alignment vertical="center"/>
    </xf>
    <xf numFmtId="0" fontId="0" fillId="0" borderId="3" xfId="0" applyBorder="1">
      <alignment vertical="center"/>
    </xf>
    <xf numFmtId="0" fontId="0" fillId="0" borderId="2" xfId="0" applyBorder="1">
      <alignment vertical="center"/>
    </xf>
    <xf numFmtId="0" fontId="41" fillId="0" borderId="1" xfId="0" applyFont="1" applyBorder="1" applyAlignment="1">
      <alignment horizontal="distributed" vertical="center" shrinkToFit="1"/>
    </xf>
    <xf numFmtId="0" fontId="49" fillId="0" borderId="3" xfId="0" applyFont="1" applyBorder="1" applyAlignment="1">
      <alignment horizontal="distributed" vertical="center" shrinkToFit="1"/>
    </xf>
    <xf numFmtId="0" fontId="49" fillId="0" borderId="2" xfId="0" applyFont="1" applyBorder="1" applyAlignment="1">
      <alignment horizontal="distributed" vertical="center" shrinkToFit="1"/>
    </xf>
    <xf numFmtId="0" fontId="41" fillId="0" borderId="11" xfId="0" applyFont="1" applyBorder="1" applyAlignment="1">
      <alignment horizontal="distributed" vertical="center" wrapText="1"/>
    </xf>
    <xf numFmtId="0" fontId="0" fillId="0" borderId="10" xfId="0" applyBorder="1" applyAlignment="1">
      <alignment horizontal="distributed" vertical="center"/>
    </xf>
    <xf numFmtId="0" fontId="0" fillId="0" borderId="9" xfId="0" applyBorder="1" applyAlignment="1">
      <alignment horizontal="distributed" vertical="center"/>
    </xf>
    <xf numFmtId="0" fontId="0" fillId="0" borderId="4" xfId="0" applyBorder="1" applyAlignment="1">
      <alignment horizontal="distributed" vertical="center"/>
    </xf>
    <xf numFmtId="0" fontId="0" fillId="0" borderId="5" xfId="0" applyBorder="1" applyAlignment="1">
      <alignment horizontal="distributed" vertical="center"/>
    </xf>
    <xf numFmtId="0" fontId="0" fillId="0" borderId="6" xfId="0" applyBorder="1" applyAlignment="1">
      <alignment horizontal="distributed" vertical="center"/>
    </xf>
    <xf numFmtId="0" fontId="47" fillId="0" borderId="11" xfId="0" applyFont="1" applyBorder="1">
      <alignment vertical="center"/>
    </xf>
    <xf numFmtId="0" fontId="49" fillId="0" borderId="10" xfId="0" applyFont="1" applyBorder="1">
      <alignment vertical="center"/>
    </xf>
    <xf numFmtId="0" fontId="49" fillId="0" borderId="9" xfId="0" applyFont="1" applyBorder="1">
      <alignment vertical="center"/>
    </xf>
    <xf numFmtId="181" fontId="47" fillId="0" borderId="1" xfId="0" applyNumberFormat="1" applyFont="1" applyBorder="1" applyAlignment="1">
      <alignment horizontal="left" vertical="center"/>
    </xf>
    <xf numFmtId="181" fontId="47" fillId="0" borderId="3" xfId="0" applyNumberFormat="1" applyFont="1" applyBorder="1" applyAlignment="1">
      <alignment horizontal="left" vertical="center"/>
    </xf>
    <xf numFmtId="181" fontId="47" fillId="0" borderId="2" xfId="0" applyNumberFormat="1" applyFont="1" applyBorder="1" applyAlignment="1">
      <alignment horizontal="left" vertical="center"/>
    </xf>
    <xf numFmtId="0" fontId="47" fillId="0" borderId="5" xfId="0" applyFont="1" applyBorder="1">
      <alignment vertical="center"/>
    </xf>
    <xf numFmtId="0" fontId="49" fillId="0" borderId="5" xfId="0" applyFont="1" applyBorder="1">
      <alignment vertical="center"/>
    </xf>
    <xf numFmtId="0" fontId="49" fillId="0" borderId="6" xfId="0" applyFont="1" applyBorder="1">
      <alignment vertical="center"/>
    </xf>
    <xf numFmtId="0" fontId="47" fillId="0" borderId="4" xfId="0" applyFont="1" applyBorder="1">
      <alignment vertical="center"/>
    </xf>
    <xf numFmtId="0" fontId="47" fillId="0" borderId="6" xfId="0" applyFont="1" applyBorder="1">
      <alignment vertical="center"/>
    </xf>
    <xf numFmtId="0" fontId="47" fillId="0" borderId="1" xfId="0" applyFont="1" applyBorder="1" applyAlignment="1">
      <alignment horizontal="left" vertical="center"/>
    </xf>
    <xf numFmtId="0" fontId="47" fillId="0" borderId="3" xfId="0" applyFont="1" applyBorder="1" applyAlignment="1">
      <alignment horizontal="left" vertical="center"/>
    </xf>
    <xf numFmtId="0" fontId="0" fillId="0" borderId="3" xfId="0" applyBorder="1" applyAlignment="1">
      <alignment vertical="center"/>
    </xf>
    <xf numFmtId="0" fontId="0" fillId="0" borderId="2" xfId="0" applyBorder="1" applyAlignment="1">
      <alignment vertical="center"/>
    </xf>
    <xf numFmtId="58" fontId="47" fillId="0" borderId="1" xfId="0" applyNumberFormat="1" applyFont="1" applyBorder="1">
      <alignment vertical="center"/>
    </xf>
    <xf numFmtId="0" fontId="66" fillId="0" borderId="3" xfId="0" applyFont="1" applyBorder="1">
      <alignment vertical="center"/>
    </xf>
    <xf numFmtId="0" fontId="66" fillId="0" borderId="2" xfId="0" applyFont="1" applyBorder="1">
      <alignment vertical="center"/>
    </xf>
    <xf numFmtId="181" fontId="0" fillId="0" borderId="3" xfId="0" applyNumberFormat="1" applyBorder="1" applyAlignment="1">
      <alignment horizontal="left" vertical="center"/>
    </xf>
    <xf numFmtId="181" fontId="0" fillId="0" borderId="2" xfId="0" applyNumberFormat="1" applyBorder="1" applyAlignment="1">
      <alignment horizontal="left" vertical="center"/>
    </xf>
    <xf numFmtId="0" fontId="50" fillId="0" borderId="5" xfId="0" applyFont="1" applyBorder="1" applyAlignment="1">
      <alignment vertical="center"/>
    </xf>
    <xf numFmtId="0" fontId="0" fillId="0" borderId="5" xfId="0" applyBorder="1" applyAlignment="1">
      <alignment vertical="center"/>
    </xf>
    <xf numFmtId="0" fontId="0" fillId="0" borderId="6" xfId="0" applyBorder="1" applyAlignment="1">
      <alignment vertical="center"/>
    </xf>
    <xf numFmtId="58" fontId="50" fillId="0" borderId="5" xfId="0" applyNumberFormat="1" applyFont="1" applyBorder="1" applyAlignment="1">
      <alignment vertical="center" shrinkToFit="1"/>
    </xf>
    <xf numFmtId="0" fontId="0" fillId="0" borderId="5" xfId="0" applyBorder="1" applyAlignment="1">
      <alignment vertical="center" shrinkToFit="1"/>
    </xf>
    <xf numFmtId="0" fontId="0" fillId="0" borderId="6" xfId="0" applyBorder="1" applyAlignment="1">
      <alignment vertical="center" shrinkToFit="1"/>
    </xf>
    <xf numFmtId="0" fontId="41" fillId="0" borderId="7" xfId="0" applyFont="1" applyBorder="1" applyAlignment="1">
      <alignment horizontal="distributed" vertical="center"/>
    </xf>
    <xf numFmtId="0" fontId="41" fillId="0" borderId="7" xfId="0" applyFont="1" applyBorder="1" applyAlignment="1">
      <alignment horizontal="center" vertical="center"/>
    </xf>
    <xf numFmtId="0" fontId="0" fillId="0" borderId="7" xfId="0" applyBorder="1" applyAlignment="1">
      <alignment horizontal="center" vertical="center"/>
    </xf>
    <xf numFmtId="0" fontId="0" fillId="0" borderId="7" xfId="0" applyBorder="1">
      <alignment vertical="center"/>
    </xf>
    <xf numFmtId="58" fontId="47" fillId="0" borderId="12" xfId="0" applyNumberFormat="1" applyFont="1" applyBorder="1" applyAlignment="1">
      <alignment vertical="center" shrinkToFit="1"/>
    </xf>
    <xf numFmtId="0" fontId="66" fillId="0" borderId="0" xfId="0" applyFont="1" applyAlignment="1">
      <alignment vertical="center" shrinkToFit="1"/>
    </xf>
    <xf numFmtId="0" fontId="47" fillId="0" borderId="11" xfId="0" applyFont="1" applyBorder="1" applyAlignment="1">
      <alignment vertical="center" shrinkToFit="1"/>
    </xf>
    <xf numFmtId="0" fontId="0" fillId="0" borderId="10" xfId="0" applyBorder="1" applyAlignment="1">
      <alignment vertical="center" shrinkToFit="1"/>
    </xf>
    <xf numFmtId="0" fontId="0" fillId="0" borderId="9" xfId="0" applyBorder="1" applyAlignment="1">
      <alignment vertical="center" shrinkToFit="1"/>
    </xf>
    <xf numFmtId="0" fontId="41" fillId="0" borderId="0" xfId="0" applyFont="1" applyAlignment="1">
      <alignment horizontal="left" vertical="center"/>
    </xf>
    <xf numFmtId="0" fontId="48" fillId="0" borderId="11" xfId="0" applyFont="1" applyBorder="1" applyAlignment="1">
      <alignment horizontal="center" vertical="center"/>
    </xf>
    <xf numFmtId="0" fontId="48" fillId="0" borderId="9" xfId="0" applyFont="1" applyBorder="1" applyAlignment="1">
      <alignment horizontal="center" vertical="center"/>
    </xf>
    <xf numFmtId="0" fontId="48" fillId="0" borderId="4" xfId="0" applyFont="1" applyBorder="1" applyAlignment="1">
      <alignment horizontal="center" vertical="center"/>
    </xf>
    <xf numFmtId="0" fontId="48" fillId="0" borderId="6" xfId="0" applyFont="1" applyBorder="1" applyAlignment="1">
      <alignment horizontal="center" vertical="center"/>
    </xf>
    <xf numFmtId="0" fontId="48" fillId="4" borderId="4" xfId="0" applyFont="1" applyFill="1" applyBorder="1" applyAlignment="1">
      <alignment horizontal="center" vertical="center"/>
    </xf>
    <xf numFmtId="0" fontId="48" fillId="4" borderId="5" xfId="0" applyFont="1" applyFill="1" applyBorder="1" applyAlignment="1">
      <alignment horizontal="center" vertical="center"/>
    </xf>
    <xf numFmtId="0" fontId="48" fillId="4" borderId="6" xfId="0" applyFont="1" applyFill="1" applyBorder="1" applyAlignment="1">
      <alignment horizontal="center" vertical="center"/>
    </xf>
    <xf numFmtId="0" fontId="48" fillId="0" borderId="11" xfId="0" applyFont="1" applyFill="1" applyBorder="1" applyAlignment="1">
      <alignment horizontal="center" vertical="center"/>
    </xf>
    <xf numFmtId="0" fontId="48" fillId="0" borderId="10" xfId="0" applyFont="1" applyFill="1" applyBorder="1" applyAlignment="1">
      <alignment horizontal="center" vertical="center"/>
    </xf>
    <xf numFmtId="0" fontId="48" fillId="0" borderId="9" xfId="0" applyFont="1" applyFill="1" applyBorder="1" applyAlignment="1">
      <alignment horizontal="center" vertical="center"/>
    </xf>
    <xf numFmtId="0" fontId="48" fillId="0" borderId="4" xfId="0" applyFont="1" applyFill="1" applyBorder="1" applyAlignment="1">
      <alignment horizontal="center" vertical="center"/>
    </xf>
    <xf numFmtId="0" fontId="48" fillId="0" borderId="5" xfId="0" applyFont="1" applyFill="1" applyBorder="1" applyAlignment="1">
      <alignment horizontal="center" vertical="center"/>
    </xf>
    <xf numFmtId="0" fontId="48" fillId="0" borderId="6" xfId="0" applyFont="1" applyFill="1" applyBorder="1" applyAlignment="1">
      <alignment horizontal="center" vertical="center"/>
    </xf>
    <xf numFmtId="0" fontId="48" fillId="4" borderId="11" xfId="0" applyFont="1" applyFill="1" applyBorder="1" applyAlignment="1">
      <alignment horizontal="center" vertical="center"/>
    </xf>
    <xf numFmtId="0" fontId="48" fillId="4" borderId="10" xfId="0" applyFont="1" applyFill="1" applyBorder="1" applyAlignment="1">
      <alignment horizontal="center" vertical="center"/>
    </xf>
    <xf numFmtId="0" fontId="48" fillId="4" borderId="9" xfId="0" applyFont="1" applyFill="1" applyBorder="1" applyAlignment="1">
      <alignment horizontal="center" vertical="center"/>
    </xf>
    <xf numFmtId="0" fontId="48" fillId="4" borderId="11" xfId="0" applyFont="1" applyFill="1" applyBorder="1" applyAlignment="1">
      <alignment horizontal="center" vertical="center" wrapText="1"/>
    </xf>
    <xf numFmtId="0" fontId="48" fillId="4" borderId="9" xfId="0" applyFont="1" applyFill="1" applyBorder="1" applyAlignment="1">
      <alignment horizontal="center" vertical="center" wrapText="1"/>
    </xf>
    <xf numFmtId="0" fontId="48" fillId="4" borderId="4" xfId="0" applyFont="1" applyFill="1" applyBorder="1" applyAlignment="1">
      <alignment horizontal="center" vertical="center" wrapText="1"/>
    </xf>
    <xf numFmtId="0" fontId="48" fillId="4" borderId="6" xfId="0" applyFont="1" applyFill="1" applyBorder="1" applyAlignment="1">
      <alignment horizontal="center" vertical="center" wrapText="1"/>
    </xf>
    <xf numFmtId="0" fontId="48" fillId="4" borderId="11" xfId="0" applyFont="1" applyFill="1" applyBorder="1" applyAlignment="1">
      <alignment vertical="center" wrapText="1"/>
    </xf>
    <xf numFmtId="0" fontId="50" fillId="4" borderId="10" xfId="0" applyFont="1" applyFill="1" applyBorder="1" applyAlignment="1">
      <alignment vertical="center" wrapText="1"/>
    </xf>
    <xf numFmtId="0" fontId="50" fillId="4" borderId="9" xfId="0" applyFont="1" applyFill="1" applyBorder="1" applyAlignment="1">
      <alignment vertical="center" wrapText="1"/>
    </xf>
    <xf numFmtId="0" fontId="50" fillId="4" borderId="4" xfId="0" applyFont="1" applyFill="1" applyBorder="1" applyAlignment="1">
      <alignment vertical="center" wrapText="1"/>
    </xf>
    <xf numFmtId="0" fontId="50" fillId="4" borderId="5" xfId="0" applyFont="1" applyFill="1" applyBorder="1" applyAlignment="1">
      <alignment vertical="center" wrapText="1"/>
    </xf>
    <xf numFmtId="0" fontId="50" fillId="4" borderId="6" xfId="0" applyFont="1" applyFill="1" applyBorder="1" applyAlignment="1">
      <alignment vertical="center" wrapText="1"/>
    </xf>
    <xf numFmtId="179" fontId="48" fillId="4" borderId="14" xfId="0" applyNumberFormat="1" applyFont="1" applyFill="1" applyBorder="1" applyAlignment="1">
      <alignment vertical="center"/>
    </xf>
    <xf numFmtId="179" fontId="48" fillId="4" borderId="8" xfId="0" applyNumberFormat="1" applyFont="1" applyFill="1" applyBorder="1" applyAlignment="1">
      <alignment vertical="center"/>
    </xf>
    <xf numFmtId="0" fontId="48" fillId="0" borderId="14" xfId="0" applyFont="1" applyFill="1" applyBorder="1" applyAlignment="1">
      <alignment horizontal="center" vertical="center"/>
    </xf>
    <xf numFmtId="0" fontId="48" fillId="0" borderId="8" xfId="0" applyFont="1" applyFill="1" applyBorder="1" applyAlignment="1">
      <alignment horizontal="center" vertical="center"/>
    </xf>
    <xf numFmtId="0" fontId="54" fillId="0" borderId="1" xfId="0" applyFont="1" applyBorder="1" applyAlignment="1">
      <alignment horizontal="center" vertical="center"/>
    </xf>
    <xf numFmtId="0" fontId="54" fillId="0" borderId="2" xfId="0" applyFont="1" applyBorder="1" applyAlignment="1">
      <alignment horizontal="center" vertical="center"/>
    </xf>
    <xf numFmtId="0" fontId="54" fillId="0" borderId="3" xfId="0" applyFont="1" applyBorder="1" applyAlignment="1">
      <alignment horizontal="center" vertical="center"/>
    </xf>
    <xf numFmtId="49" fontId="47" fillId="4" borderId="0" xfId="0" applyNumberFormat="1" applyFont="1" applyFill="1" applyAlignment="1">
      <alignment horizontal="center" vertical="center"/>
    </xf>
    <xf numFmtId="0" fontId="47" fillId="0" borderId="1" xfId="0" applyFont="1" applyBorder="1" applyAlignment="1">
      <alignment horizontal="distributed" vertical="center"/>
    </xf>
    <xf numFmtId="0" fontId="47" fillId="0" borderId="3" xfId="0" applyFont="1" applyBorder="1" applyAlignment="1">
      <alignment horizontal="distributed" vertical="center"/>
    </xf>
    <xf numFmtId="0" fontId="47" fillId="0" borderId="2" xfId="0" applyFont="1" applyBorder="1" applyAlignment="1">
      <alignment horizontal="distributed" vertical="center"/>
    </xf>
    <xf numFmtId="0" fontId="47" fillId="0" borderId="1" xfId="0" applyFont="1" applyBorder="1" applyAlignment="1">
      <alignment horizontal="distributed" vertical="center" wrapText="1"/>
    </xf>
    <xf numFmtId="0" fontId="47" fillId="4" borderId="1" xfId="0" applyFont="1" applyFill="1" applyBorder="1" applyAlignment="1">
      <alignment horizontal="left" vertical="center" wrapText="1"/>
    </xf>
    <xf numFmtId="0" fontId="47" fillId="4" borderId="3" xfId="0" applyFont="1" applyFill="1" applyBorder="1" applyAlignment="1">
      <alignment horizontal="left" vertical="center" wrapText="1"/>
    </xf>
    <xf numFmtId="0" fontId="47" fillId="4" borderId="2" xfId="0" applyFont="1" applyFill="1" applyBorder="1" applyAlignment="1">
      <alignment horizontal="left" vertical="center" wrapText="1"/>
    </xf>
    <xf numFmtId="0" fontId="47" fillId="0" borderId="1" xfId="0" applyFont="1" applyFill="1" applyBorder="1" applyAlignment="1">
      <alignment horizontal="left" vertical="center" wrapText="1"/>
    </xf>
    <xf numFmtId="0" fontId="47" fillId="0" borderId="3" xfId="0" applyFont="1" applyFill="1" applyBorder="1" applyAlignment="1">
      <alignment horizontal="left" vertical="center" wrapText="1"/>
    </xf>
    <xf numFmtId="0" fontId="47" fillId="0" borderId="2" xfId="0" applyFont="1" applyFill="1" applyBorder="1" applyAlignment="1">
      <alignment horizontal="left" vertical="center" wrapText="1"/>
    </xf>
    <xf numFmtId="0" fontId="47" fillId="0" borderId="11" xfId="0" applyFont="1" applyBorder="1" applyAlignment="1">
      <alignment horizontal="distributed" vertical="center"/>
    </xf>
    <xf numFmtId="0" fontId="47" fillId="0" borderId="10" xfId="0" applyFont="1" applyBorder="1" applyAlignment="1">
      <alignment horizontal="distributed" vertical="center"/>
    </xf>
    <xf numFmtId="0" fontId="47" fillId="0" borderId="9" xfId="0" applyFont="1" applyBorder="1" applyAlignment="1">
      <alignment horizontal="distributed" vertical="center"/>
    </xf>
    <xf numFmtId="0" fontId="66" fillId="0" borderId="4" xfId="0" applyFont="1" applyBorder="1" applyAlignment="1">
      <alignment horizontal="distributed" vertical="center"/>
    </xf>
    <xf numFmtId="0" fontId="66" fillId="0" borderId="5" xfId="0" applyFont="1" applyBorder="1" applyAlignment="1">
      <alignment horizontal="distributed" vertical="center"/>
    </xf>
    <xf numFmtId="0" fontId="66" fillId="0" borderId="6" xfId="0" applyFont="1" applyBorder="1" applyAlignment="1">
      <alignment horizontal="distributed" vertical="center"/>
    </xf>
    <xf numFmtId="0" fontId="47" fillId="4" borderId="11" xfId="0" applyFont="1" applyFill="1" applyBorder="1" applyAlignment="1">
      <alignment horizontal="left" vertical="center" wrapText="1"/>
    </xf>
    <xf numFmtId="0" fontId="47" fillId="4" borderId="10" xfId="0" applyFont="1" applyFill="1" applyBorder="1" applyAlignment="1">
      <alignment horizontal="left" vertical="center" wrapText="1"/>
    </xf>
    <xf numFmtId="0" fontId="47" fillId="4" borderId="9" xfId="0" applyFont="1" applyFill="1" applyBorder="1" applyAlignment="1">
      <alignment horizontal="left" vertical="center" wrapText="1"/>
    </xf>
    <xf numFmtId="0" fontId="47" fillId="4" borderId="5" xfId="0" applyFont="1" applyFill="1" applyBorder="1" applyAlignment="1">
      <alignment horizontal="left" vertical="center" wrapText="1"/>
    </xf>
    <xf numFmtId="0" fontId="66" fillId="0" borderId="5" xfId="0" applyFont="1" applyBorder="1" applyAlignment="1">
      <alignment horizontal="left" vertical="center" wrapText="1"/>
    </xf>
    <xf numFmtId="0" fontId="66" fillId="0" borderId="6" xfId="0" applyFont="1" applyBorder="1" applyAlignment="1">
      <alignment horizontal="left" vertical="center" wrapText="1"/>
    </xf>
    <xf numFmtId="0" fontId="69" fillId="0" borderId="0" xfId="44" applyFont="1" applyAlignment="1">
      <alignment horizontal="center" vertical="center"/>
    </xf>
    <xf numFmtId="0" fontId="45" fillId="0" borderId="0" xfId="44" applyFont="1" applyAlignment="1">
      <alignment horizontal="center" vertical="center"/>
    </xf>
    <xf numFmtId="0" fontId="41" fillId="0" borderId="0" xfId="44" applyFont="1" applyAlignment="1">
      <alignment vertical="top" wrapText="1"/>
    </xf>
    <xf numFmtId="0" fontId="56" fillId="0" borderId="0" xfId="44" applyFont="1" applyAlignment="1">
      <alignment vertical="top" wrapText="1"/>
    </xf>
    <xf numFmtId="176" fontId="41" fillId="0" borderId="0" xfId="44" applyNumberFormat="1" applyFont="1" applyAlignment="1">
      <alignment horizontal="left" vertical="center"/>
    </xf>
    <xf numFmtId="0" fontId="41" fillId="0" borderId="0" xfId="44" applyFont="1" applyAlignment="1">
      <alignment horizontal="left" vertical="center"/>
    </xf>
    <xf numFmtId="0" fontId="41" fillId="38" borderId="0" xfId="44" applyFont="1" applyFill="1">
      <alignment vertical="center"/>
    </xf>
    <xf numFmtId="49" fontId="52" fillId="4" borderId="0" xfId="0" applyNumberFormat="1" applyFont="1" applyFill="1" applyAlignment="1">
      <alignment horizontal="left" vertical="center"/>
    </xf>
    <xf numFmtId="0" fontId="49" fillId="0" borderId="0" xfId="0" applyFont="1" applyAlignment="1">
      <alignment vertical="top" wrapText="1"/>
    </xf>
    <xf numFmtId="0" fontId="42" fillId="0" borderId="0" xfId="0" applyFont="1" applyAlignment="1">
      <alignment vertical="top" wrapText="1"/>
    </xf>
    <xf numFmtId="49" fontId="52" fillId="4" borderId="0" xfId="44" applyNumberFormat="1" applyFont="1" applyFill="1" applyAlignment="1">
      <alignment horizontal="left" vertical="center"/>
    </xf>
    <xf numFmtId="0" fontId="49" fillId="0" borderId="0" xfId="44" applyFont="1" applyAlignment="1">
      <alignment vertical="top" wrapText="1"/>
    </xf>
    <xf numFmtId="0" fontId="42" fillId="0" borderId="0" xfId="44" applyFont="1" applyAlignment="1">
      <alignment vertical="top" wrapText="1"/>
    </xf>
    <xf numFmtId="49" fontId="56" fillId="38" borderId="0" xfId="44" applyNumberFormat="1" applyFont="1" applyFill="1" applyAlignment="1">
      <alignment horizontal="center" vertical="center"/>
    </xf>
    <xf numFmtId="0" fontId="75" fillId="0" borderId="0" xfId="44" applyFont="1" applyAlignment="1">
      <alignment horizontal="left" vertical="center"/>
    </xf>
    <xf numFmtId="0" fontId="75" fillId="0" borderId="0" xfId="44" applyFont="1" applyAlignment="1">
      <alignment horizontal="left" vertical="center" shrinkToFit="1"/>
    </xf>
    <xf numFmtId="0" fontId="62" fillId="0" borderId="0" xfId="44" applyFont="1" applyAlignment="1">
      <alignment horizontal="left" vertical="center"/>
    </xf>
    <xf numFmtId="0" fontId="75" fillId="0" borderId="0" xfId="44" applyFont="1" applyAlignment="1">
      <alignment horizontal="center" vertical="center"/>
    </xf>
    <xf numFmtId="58" fontId="49" fillId="0" borderId="0" xfId="44" applyNumberFormat="1" applyFont="1" applyAlignment="1">
      <alignment horizontal="right" vertical="center"/>
    </xf>
    <xf numFmtId="0" fontId="49" fillId="0" borderId="0" xfId="44" applyFont="1" applyAlignment="1">
      <alignment horizontal="right" vertical="center"/>
    </xf>
    <xf numFmtId="0" fontId="62" fillId="0" borderId="0" xfId="44" applyFont="1" applyAlignment="1">
      <alignment horizontal="center" vertical="center"/>
    </xf>
    <xf numFmtId="0" fontId="82" fillId="0" borderId="0" xfId="44" applyFont="1" applyAlignment="1">
      <alignment horizontal="center" vertical="center"/>
    </xf>
    <xf numFmtId="0" fontId="75" fillId="0" borderId="0" xfId="44" applyFont="1">
      <alignment vertical="center"/>
    </xf>
    <xf numFmtId="0" fontId="64" fillId="0" borderId="0" xfId="44">
      <alignment vertical="center"/>
    </xf>
    <xf numFmtId="0" fontId="62" fillId="0" borderId="0" xfId="44" applyFont="1">
      <alignment vertical="center"/>
    </xf>
    <xf numFmtId="49" fontId="41" fillId="38" borderId="0" xfId="44" applyNumberFormat="1" applyFont="1" applyFill="1" applyAlignment="1">
      <alignment horizontal="left" vertical="center"/>
    </xf>
    <xf numFmtId="181" fontId="41" fillId="0" borderId="0" xfId="44" applyNumberFormat="1" applyFont="1" applyAlignment="1">
      <alignment horizontal="right" vertical="center" shrinkToFit="1"/>
    </xf>
    <xf numFmtId="181" fontId="0" fillId="0" borderId="0" xfId="0" applyNumberFormat="1" applyAlignment="1">
      <alignment horizontal="right" vertical="center" shrinkToFit="1"/>
    </xf>
    <xf numFmtId="49" fontId="47" fillId="38" borderId="0" xfId="44" applyNumberFormat="1" applyFont="1" applyFill="1" applyAlignment="1">
      <alignment horizontal="center" vertical="center"/>
    </xf>
    <xf numFmtId="0" fontId="41" fillId="0" borderId="0" xfId="44" applyFont="1">
      <alignment vertical="center"/>
    </xf>
    <xf numFmtId="0" fontId="0" fillId="0" borderId="7" xfId="0" applyBorder="1" applyAlignment="1">
      <alignment horizontal="distributed" vertical="center" wrapText="1"/>
    </xf>
    <xf numFmtId="0" fontId="41" fillId="0" borderId="7" xfId="0" applyFont="1" applyBorder="1" applyAlignment="1">
      <alignment horizontal="left" vertical="center"/>
    </xf>
    <xf numFmtId="0" fontId="0" fillId="0" borderId="7" xfId="0" applyBorder="1" applyAlignment="1">
      <alignment horizontal="left" vertical="center"/>
    </xf>
    <xf numFmtId="181" fontId="41" fillId="0" borderId="7" xfId="0" applyNumberFormat="1" applyFont="1" applyBorder="1" applyAlignment="1">
      <alignment horizontal="left" vertical="center"/>
    </xf>
    <xf numFmtId="181" fontId="0" fillId="0" borderId="7" xfId="0" applyNumberFormat="1" applyBorder="1" applyAlignment="1">
      <alignment horizontal="left" vertical="center"/>
    </xf>
    <xf numFmtId="58" fontId="41" fillId="0" borderId="10" xfId="0" applyNumberFormat="1" applyFont="1" applyBorder="1" applyAlignment="1">
      <alignment vertical="center"/>
    </xf>
    <xf numFmtId="0" fontId="0" fillId="0" borderId="10" xfId="0" applyBorder="1" applyAlignment="1">
      <alignment vertical="center"/>
    </xf>
    <xf numFmtId="0" fontId="0" fillId="0" borderId="9" xfId="0" applyBorder="1" applyAlignment="1">
      <alignment vertical="center"/>
    </xf>
    <xf numFmtId="0" fontId="41" fillId="0" borderId="8" xfId="0" applyFont="1" applyBorder="1" applyAlignment="1">
      <alignment horizontal="distributed" vertical="center"/>
    </xf>
    <xf numFmtId="0" fontId="41" fillId="0" borderId="10" xfId="0" applyFont="1" applyBorder="1" applyAlignment="1">
      <alignment vertical="center"/>
    </xf>
  </cellXfs>
  <cellStyles count="4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28"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3" xr:uid="{1108A01E-9323-4369-AA8B-F869DBB1B50E}"/>
    <cellStyle name="標準 3" xfId="44" xr:uid="{C70885AE-A18A-4537-9B85-3A2B177F8D7E}"/>
    <cellStyle name="標準 4" xfId="45" xr:uid="{A6CE3876-1147-4A01-859F-79B9C8292FC4}"/>
    <cellStyle name="標準 4 2" xfId="46" xr:uid="{598D3F7F-1EBA-46CF-8EF3-7FD70D6EDCAD}"/>
    <cellStyle name="良い" xfId="42" builtinId="26" customBuiltin="1"/>
  </cellStyles>
  <dxfs count="1">
    <dxf>
      <fill>
        <patternFill>
          <bgColor theme="1"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eetMetadata" Target="metadata.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Spin" dx="22" fmlaLink="$P$2" max="10" min="1" page="10"/>
</file>

<file path=xl/ctrlProps/ctrlProp2.xml><?xml version="1.0" encoding="utf-8"?>
<formControlPr xmlns="http://schemas.microsoft.com/office/spreadsheetml/2009/9/main" objectType="Spin" dx="22" fmlaLink="$O$2" max="10" min="1" page="10"/>
</file>

<file path=xl/drawings/drawing1.xml><?xml version="1.0" encoding="utf-8"?>
<xdr:wsDr xmlns:xdr="http://schemas.openxmlformats.org/drawingml/2006/spreadsheetDrawing" xmlns:a="http://schemas.openxmlformats.org/drawingml/2006/main">
  <xdr:twoCellAnchor>
    <xdr:from>
      <xdr:col>1</xdr:col>
      <xdr:colOff>695325</xdr:colOff>
      <xdr:row>17</xdr:row>
      <xdr:rowOff>85725</xdr:rowOff>
    </xdr:from>
    <xdr:to>
      <xdr:col>2</xdr:col>
      <xdr:colOff>2571750</xdr:colOff>
      <xdr:row>24</xdr:row>
      <xdr:rowOff>85725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562100" y="2828925"/>
          <a:ext cx="4819650" cy="1200150"/>
        </a:xfrm>
        <a:prstGeom prst="rect">
          <a:avLst/>
        </a:prstGeom>
        <a:solidFill>
          <a:schemeClr val="bg1">
            <a:lumMod val="8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本シートは秋田県選挙管理委員会事務局で入力しますので入力不要です。</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14</xdr:col>
          <xdr:colOff>355600</xdr:colOff>
          <xdr:row>0</xdr:row>
          <xdr:rowOff>57150</xdr:rowOff>
        </xdr:from>
        <xdr:to>
          <xdr:col>16</xdr:col>
          <xdr:colOff>146050</xdr:colOff>
          <xdr:row>2</xdr:row>
          <xdr:rowOff>381000</xdr:rowOff>
        </xdr:to>
        <xdr:sp macro="" textlink="">
          <xdr:nvSpPr>
            <xdr:cNvPr id="190465" name="Spinner 1" hidden="1">
              <a:extLst>
                <a:ext uri="{63B3BB69-23CF-44E3-9099-C40C66FF867C}">
                  <a14:compatExt spid="_x0000_s190465"/>
                </a:ext>
                <a:ext uri="{FF2B5EF4-FFF2-40B4-BE49-F238E27FC236}">
                  <a16:creationId xmlns:a16="http://schemas.microsoft.com/office/drawing/2014/main" id="{00000000-0008-0000-1300-000001E802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15</xdr:col>
      <xdr:colOff>323850</xdr:colOff>
      <xdr:row>3</xdr:row>
      <xdr:rowOff>0</xdr:rowOff>
    </xdr:from>
    <xdr:to>
      <xdr:col>18</xdr:col>
      <xdr:colOff>425450</xdr:colOff>
      <xdr:row>5</xdr:row>
      <xdr:rowOff>66675</xdr:rowOff>
    </xdr:to>
    <xdr:sp macro="" textlink="">
      <xdr:nvSpPr>
        <xdr:cNvPr id="2" name="テキスト ボックス 1">
          <a:extLst>
            <a:ext uri="{FF2B5EF4-FFF2-40B4-BE49-F238E27FC236}">
              <a16:creationId xmlns:a16="http://schemas.microsoft.com/office/drawing/2014/main" id="{5E0D3ECE-D679-4720-9C4B-29574B3344CD}"/>
            </a:ext>
          </a:extLst>
        </xdr:cNvPr>
        <xdr:cNvSpPr txBox="1"/>
      </xdr:nvSpPr>
      <xdr:spPr>
        <a:xfrm>
          <a:off x="6905625" y="1066800"/>
          <a:ext cx="1416050" cy="542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t>手入力→</a:t>
          </a:r>
          <a:endParaRPr kumimoji="1" lang="en-US" altLang="ja-JP" sz="20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15</xdr:col>
          <xdr:colOff>31750</xdr:colOff>
          <xdr:row>0</xdr:row>
          <xdr:rowOff>146050</xdr:rowOff>
        </xdr:from>
        <xdr:to>
          <xdr:col>16</xdr:col>
          <xdr:colOff>19050</xdr:colOff>
          <xdr:row>3</xdr:row>
          <xdr:rowOff>241300</xdr:rowOff>
        </xdr:to>
        <xdr:sp macro="" textlink="">
          <xdr:nvSpPr>
            <xdr:cNvPr id="191489" name="Spinner 1" hidden="1">
              <a:extLst>
                <a:ext uri="{63B3BB69-23CF-44E3-9099-C40C66FF867C}">
                  <a14:compatExt spid="_x0000_s191489"/>
                </a:ext>
                <a:ext uri="{FF2B5EF4-FFF2-40B4-BE49-F238E27FC236}">
                  <a16:creationId xmlns:a16="http://schemas.microsoft.com/office/drawing/2014/main" id="{00000000-0008-0000-1400-000001EC02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0.18.11.7\home\06senkyo2\&#9679;R06.10&#34886;&#38498;&#36984;\A1502_&#20250;&#35696;&#19968;&#33324;\&#31435;&#20505;&#35036;&#20104;&#23450;&#32773;&#35500;&#26126;&#20250;\01_&#37197;&#20184;&#36039;&#26009;&#31561;\&#37197;&#20184;&#36039;&#26009;\&#9679;&#36039;&#26009;&#65302;&#12288;&#31435;&#20505;&#35036;&#23626;&#20986;&#38306;&#20418;&#26360;&#39006;&#65288;&#23567;&#22618;&#65289;\&#27425;&#22238;&#20197;&#38477;&#12398;&#20351;&#29992;&#12434;&#26908;&#35342;&#65288;&#36984;&#25369;&#24460;&#36039;&#26009;&#12522;&#12496;&#12452;&#12473;&#65289;\&#36039;&#26009;6-1&#31435;&#20505;&#35036;&#23626;&#20986;&#38306;&#20418;&#26360;&#39006;&#65288;&#25919;&#20826;&#65289;&#35352;&#36617;&#20363;&#29992;%20(version%20241101).xlsb.xlsx" TargetMode="External"/><Relationship Id="rId1" Type="http://schemas.openxmlformats.org/officeDocument/2006/relationships/externalLinkPath" Target="/06senkyo2/&#9679;R06.10&#34886;&#38498;&#36984;/A1502_&#20250;&#35696;&#19968;&#33324;/&#31435;&#20505;&#35036;&#20104;&#23450;&#32773;&#35500;&#26126;&#20250;/01_&#37197;&#20184;&#36039;&#26009;&#31561;/&#37197;&#20184;&#36039;&#26009;/&#9679;&#36039;&#26009;&#65302;&#12288;&#31435;&#20505;&#35036;&#23626;&#20986;&#38306;&#20418;&#26360;&#39006;&#65288;&#23567;&#22618;&#65289;/&#27425;&#22238;&#20197;&#38477;&#12398;&#20351;&#29992;&#12434;&#26908;&#35342;&#65288;&#36984;&#25369;&#24460;&#36039;&#26009;&#12522;&#12496;&#12452;&#12473;&#65289;/&#36039;&#26009;6-1&#31435;&#20505;&#35036;&#23626;&#20986;&#38306;&#20418;&#26360;&#39006;&#65288;&#25919;&#20826;&#65289;&#35352;&#36617;&#20363;&#29992;%20(version%20241101).xls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設定シート"/>
      <sheetName val="入力シート"/>
      <sheetName val="目次"/>
      <sheetName val="様式1"/>
      <sheetName val="様式2"/>
      <sheetName val="様式3"/>
      <sheetName val="様式4"/>
      <sheetName val="様式5"/>
      <sheetName val="様式6"/>
      <sheetName val="様式7"/>
      <sheetName val="様式8"/>
      <sheetName val="様式9"/>
      <sheetName val="様式10"/>
      <sheetName val="様式11"/>
      <sheetName val="様式12"/>
      <sheetName val="様式13"/>
      <sheetName val="様式14"/>
      <sheetName val="様式15"/>
      <sheetName val="様式16"/>
      <sheetName val="様式17"/>
      <sheetName val="様式18"/>
      <sheetName val="様式19"/>
      <sheetName val="様式20"/>
      <sheetName val="様式21"/>
      <sheetName val="様式22"/>
      <sheetName val="様式23"/>
      <sheetName val="様式24"/>
      <sheetName val="様式25"/>
      <sheetName val="様式26"/>
      <sheetName val="様式27"/>
      <sheetName val="様式28"/>
      <sheetName val="様式29"/>
      <sheetName val="様式30"/>
      <sheetName val="様式31"/>
      <sheetName val="様式32"/>
      <sheetName val="様式33"/>
      <sheetName val="様式34"/>
      <sheetName val="様式35"/>
      <sheetName val="様式36"/>
      <sheetName val="様式37"/>
      <sheetName val="委任状(政党)"/>
      <sheetName val="委任状 (候補者)"/>
      <sheetName val="承諾通知書"/>
      <sheetName val="承諾通知書 (候補者用)"/>
      <sheetName val="参考"/>
    </sheetNames>
    <sheetDataSet>
      <sheetData sheetId="0">
        <row r="2">
          <cell r="M2" t="str">
            <v>秋田市</v>
          </cell>
        </row>
        <row r="3">
          <cell r="M3" t="str">
            <v>能代市</v>
          </cell>
        </row>
        <row r="4">
          <cell r="M4" t="str">
            <v>横手市</v>
          </cell>
        </row>
        <row r="5">
          <cell r="M5" t="str">
            <v>大館市</v>
          </cell>
        </row>
        <row r="6">
          <cell r="M6" t="str">
            <v>男鹿市</v>
          </cell>
        </row>
        <row r="7">
          <cell r="M7" t="str">
            <v>湯沢市</v>
          </cell>
        </row>
        <row r="8">
          <cell r="M8" t="str">
            <v>鹿角市</v>
          </cell>
        </row>
        <row r="9">
          <cell r="M9" t="str">
            <v>由利本荘市</v>
          </cell>
        </row>
        <row r="10">
          <cell r="M10" t="str">
            <v>潟上市</v>
          </cell>
        </row>
        <row r="11">
          <cell r="M11" t="str">
            <v>大仙市</v>
          </cell>
        </row>
        <row r="12">
          <cell r="M12" t="str">
            <v>北秋田市</v>
          </cell>
        </row>
        <row r="13">
          <cell r="M13" t="str">
            <v>にかほ市</v>
          </cell>
        </row>
        <row r="14">
          <cell r="M14" t="str">
            <v>仙北市</v>
          </cell>
        </row>
        <row r="15">
          <cell r="M15" t="str">
            <v>小坂町</v>
          </cell>
        </row>
        <row r="16">
          <cell r="M16" t="str">
            <v>上小阿仁村</v>
          </cell>
        </row>
        <row r="17">
          <cell r="M17" t="str">
            <v>藤里町</v>
          </cell>
        </row>
        <row r="18">
          <cell r="M18" t="str">
            <v>三種町</v>
          </cell>
        </row>
        <row r="19">
          <cell r="M19" t="str">
            <v>八峰町</v>
          </cell>
        </row>
        <row r="20">
          <cell r="M20" t="str">
            <v>五城目町</v>
          </cell>
        </row>
        <row r="21">
          <cell r="M21" t="str">
            <v>八郎潟町</v>
          </cell>
        </row>
        <row r="22">
          <cell r="M22" t="str">
            <v>井川町</v>
          </cell>
        </row>
        <row r="23">
          <cell r="M23" t="str">
            <v>大潟村</v>
          </cell>
        </row>
        <row r="24">
          <cell r="M24" t="str">
            <v>美郷町</v>
          </cell>
        </row>
        <row r="25">
          <cell r="M25" t="str">
            <v>羽後町</v>
          </cell>
        </row>
        <row r="26">
          <cell r="M26" t="str">
            <v>東成瀬村</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2.xml"/><Relationship Id="rId1" Type="http://schemas.openxmlformats.org/officeDocument/2006/relationships/printerSettings" Target="../printerSettings/printerSettings20.bin"/><Relationship Id="rId5" Type="http://schemas.openxmlformats.org/officeDocument/2006/relationships/comments" Target="../comments7.xml"/><Relationship Id="rId4" Type="http://schemas.openxmlformats.org/officeDocument/2006/relationships/ctrlProp" Target="../ctrlProps/ctrlProp1.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3.xml"/><Relationship Id="rId1" Type="http://schemas.openxmlformats.org/officeDocument/2006/relationships/printerSettings" Target="../printerSettings/printerSettings21.bin"/><Relationship Id="rId4" Type="http://schemas.openxmlformats.org/officeDocument/2006/relationships/ctrlProp" Target="../ctrlProps/ctrlProp2.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2"/>
  <sheetViews>
    <sheetView showZeros="0" view="pageBreakPreview" zoomScaleNormal="100" zoomScaleSheetLayoutView="100" workbookViewId="0">
      <selection activeCell="C2" sqref="C2"/>
    </sheetView>
  </sheetViews>
  <sheetFormatPr defaultRowHeight="13"/>
  <cols>
    <col min="1" max="1" width="11.36328125" customWidth="1"/>
    <col min="2" max="2" width="38.6328125" customWidth="1"/>
    <col min="3" max="3" width="53.08984375" customWidth="1"/>
    <col min="5" max="5" width="15.26953125" customWidth="1"/>
    <col min="6" max="6" width="13.36328125" customWidth="1"/>
    <col min="7" max="7" width="14.6328125" customWidth="1"/>
    <col min="11" max="11" width="9" style="12"/>
    <col min="12" max="12" width="13.453125" customWidth="1"/>
    <col min="13" max="13" width="10.7265625" customWidth="1"/>
    <col min="14" max="14" width="13.453125" customWidth="1"/>
    <col min="15" max="16" width="13" customWidth="1"/>
    <col min="18" max="18" width="9" style="12"/>
    <col min="19" max="19" width="22.6328125" customWidth="1"/>
    <col min="20" max="20" width="53.90625" customWidth="1"/>
    <col min="21" max="21" width="26.08984375" style="12" customWidth="1"/>
    <col min="22" max="22" width="11.36328125" customWidth="1"/>
  </cols>
  <sheetData>
    <row r="1" spans="1:22">
      <c r="B1" s="8" t="s">
        <v>0</v>
      </c>
      <c r="C1" s="8" t="s">
        <v>143</v>
      </c>
      <c r="E1" s="8" t="s">
        <v>2</v>
      </c>
      <c r="F1" s="10" t="s">
        <v>148</v>
      </c>
      <c r="G1" s="9" t="s">
        <v>85</v>
      </c>
      <c r="J1" t="s">
        <v>137</v>
      </c>
      <c r="K1" s="13" t="s">
        <v>155</v>
      </c>
      <c r="L1" t="s">
        <v>138</v>
      </c>
      <c r="M1" t="s">
        <v>139</v>
      </c>
      <c r="N1" t="s">
        <v>68</v>
      </c>
      <c r="O1" t="s">
        <v>11</v>
      </c>
      <c r="P1" t="s">
        <v>2</v>
      </c>
      <c r="R1" s="8" t="s">
        <v>185</v>
      </c>
      <c r="S1" s="8" t="s">
        <v>183</v>
      </c>
      <c r="T1" s="8" t="s">
        <v>184</v>
      </c>
      <c r="U1" s="8" t="s">
        <v>223</v>
      </c>
      <c r="V1" s="8" t="s">
        <v>192</v>
      </c>
    </row>
    <row r="2" spans="1:22">
      <c r="B2" s="32" t="s">
        <v>157</v>
      </c>
      <c r="C2" s="152" t="str">
        <f>"令和８年２月８日"</f>
        <v>令和８年２月８日</v>
      </c>
      <c r="E2" s="31" t="s">
        <v>106</v>
      </c>
      <c r="F2" s="155" t="s">
        <v>156</v>
      </c>
      <c r="G2" s="156"/>
      <c r="J2" s="7">
        <v>1</v>
      </c>
      <c r="K2" s="7">
        <f>COUNTIF(P2:$P$2,P2)</f>
        <v>1</v>
      </c>
      <c r="L2" s="7">
        <v>52019</v>
      </c>
      <c r="M2" s="7" t="s">
        <v>112</v>
      </c>
      <c r="N2" s="7" t="s">
        <v>112</v>
      </c>
      <c r="O2" s="7" t="s">
        <v>112</v>
      </c>
      <c r="P2" s="7" t="s">
        <v>106</v>
      </c>
      <c r="R2" s="8">
        <v>1</v>
      </c>
      <c r="S2" s="8" t="s">
        <v>186</v>
      </c>
      <c r="T2" s="8" t="s">
        <v>186</v>
      </c>
      <c r="U2" s="8" t="s">
        <v>189</v>
      </c>
      <c r="V2" s="152" t="s">
        <v>262</v>
      </c>
    </row>
    <row r="3" spans="1:22">
      <c r="B3" s="32"/>
      <c r="C3" s="152"/>
      <c r="D3" s="5"/>
      <c r="E3" s="31" t="s">
        <v>107</v>
      </c>
      <c r="F3" s="374" t="s">
        <v>555</v>
      </c>
      <c r="G3" s="156"/>
      <c r="H3" s="5"/>
      <c r="J3" s="6">
        <v>2</v>
      </c>
      <c r="K3" s="6">
        <f>COUNTIF(P$2:$P3,P3)</f>
        <v>1</v>
      </c>
      <c r="L3" s="6">
        <v>52027</v>
      </c>
      <c r="M3" s="6" t="s">
        <v>113</v>
      </c>
      <c r="N3" s="6" t="s">
        <v>113</v>
      </c>
      <c r="O3" s="6" t="s">
        <v>113</v>
      </c>
      <c r="P3" s="6" t="s">
        <v>107</v>
      </c>
      <c r="R3" s="8">
        <v>2</v>
      </c>
      <c r="S3" s="8" t="s">
        <v>187</v>
      </c>
      <c r="T3" s="8" t="s">
        <v>187</v>
      </c>
      <c r="U3" s="8" t="s">
        <v>190</v>
      </c>
      <c r="V3" s="152" t="s">
        <v>262</v>
      </c>
    </row>
    <row r="4" spans="1:22">
      <c r="B4" s="32" t="s">
        <v>69</v>
      </c>
      <c r="C4" s="152" t="s">
        <v>141</v>
      </c>
      <c r="E4" s="31" t="s">
        <v>108</v>
      </c>
      <c r="F4" s="374" t="s">
        <v>556</v>
      </c>
      <c r="G4" s="156"/>
      <c r="J4" s="30">
        <v>3</v>
      </c>
      <c r="K4" s="30">
        <f>COUNTIF(P$2:$P4,P4)</f>
        <v>1</v>
      </c>
      <c r="L4" s="30">
        <v>52035</v>
      </c>
      <c r="M4" s="30" t="s">
        <v>114</v>
      </c>
      <c r="N4" s="30" t="s">
        <v>114</v>
      </c>
      <c r="O4" s="30" t="s">
        <v>114</v>
      </c>
      <c r="P4" s="30" t="s">
        <v>108</v>
      </c>
      <c r="R4" s="8">
        <v>3</v>
      </c>
      <c r="S4" s="8" t="s">
        <v>188</v>
      </c>
      <c r="T4" s="8" t="s">
        <v>188</v>
      </c>
      <c r="U4" s="8" t="s">
        <v>191</v>
      </c>
      <c r="V4" s="152" t="s">
        <v>262</v>
      </c>
    </row>
    <row r="5" spans="1:22">
      <c r="B5" s="32" t="s">
        <v>142</v>
      </c>
      <c r="C5" s="152" t="str">
        <f>C2&amp;"執行"&amp;C4</f>
        <v>令和８年２月８日執行衆議院小選挙区選出議員選挙</v>
      </c>
      <c r="J5" s="6">
        <v>4</v>
      </c>
      <c r="K5" s="6">
        <f>COUNTIF(P$2:$P5,P5)</f>
        <v>2</v>
      </c>
      <c r="L5" s="6">
        <v>52043</v>
      </c>
      <c r="M5" s="6" t="s">
        <v>115</v>
      </c>
      <c r="N5" s="6" t="s">
        <v>115</v>
      </c>
      <c r="O5" s="6" t="s">
        <v>115</v>
      </c>
      <c r="P5" s="6" t="s">
        <v>107</v>
      </c>
      <c r="R5" s="8">
        <v>4</v>
      </c>
      <c r="S5" s="8" t="s">
        <v>163</v>
      </c>
      <c r="T5" s="8" t="s">
        <v>103</v>
      </c>
      <c r="U5" s="8" t="s">
        <v>236</v>
      </c>
      <c r="V5" s="152" t="s">
        <v>263</v>
      </c>
    </row>
    <row r="6" spans="1:22">
      <c r="A6" s="1"/>
      <c r="B6" s="32" t="s">
        <v>158</v>
      </c>
      <c r="C6" s="152" t="str">
        <f>"令和８年１月２７日"</f>
        <v>令和８年１月２７日</v>
      </c>
      <c r="J6" s="6">
        <v>5</v>
      </c>
      <c r="K6" s="6">
        <f>COUNTIF(P$2:$P6,P6)</f>
        <v>3</v>
      </c>
      <c r="L6" s="6">
        <v>52060</v>
      </c>
      <c r="M6" s="6" t="s">
        <v>116</v>
      </c>
      <c r="N6" s="6" t="s">
        <v>116</v>
      </c>
      <c r="O6" s="6" t="s">
        <v>116</v>
      </c>
      <c r="P6" s="6" t="s">
        <v>107</v>
      </c>
      <c r="R6" s="8">
        <v>5</v>
      </c>
      <c r="S6" s="8" t="s">
        <v>164</v>
      </c>
      <c r="T6" s="8" t="s">
        <v>70</v>
      </c>
      <c r="U6" s="8" t="s">
        <v>237</v>
      </c>
      <c r="V6" s="152" t="s">
        <v>263</v>
      </c>
    </row>
    <row r="7" spans="1:22">
      <c r="A7" s="1"/>
      <c r="B7" s="11" t="s">
        <v>149</v>
      </c>
      <c r="C7" s="153" t="s">
        <v>554</v>
      </c>
      <c r="J7" s="30">
        <v>6</v>
      </c>
      <c r="K7" s="30">
        <f>COUNTIF(P$2:$P7,P7)</f>
        <v>2</v>
      </c>
      <c r="L7" s="30">
        <v>52078</v>
      </c>
      <c r="M7" s="30" t="s">
        <v>117</v>
      </c>
      <c r="N7" s="30" t="s">
        <v>117</v>
      </c>
      <c r="O7" s="30" t="s">
        <v>117</v>
      </c>
      <c r="P7" s="30" t="s">
        <v>108</v>
      </c>
      <c r="R7" s="8">
        <v>6</v>
      </c>
      <c r="S7" s="8" t="s">
        <v>165</v>
      </c>
      <c r="T7" s="8" t="s">
        <v>98</v>
      </c>
      <c r="U7" s="8" t="s">
        <v>238</v>
      </c>
      <c r="V7" s="152" t="s">
        <v>263</v>
      </c>
    </row>
    <row r="8" spans="1:22">
      <c r="A8" s="1"/>
      <c r="B8" s="11" t="s">
        <v>150</v>
      </c>
      <c r="C8" s="154">
        <v>8</v>
      </c>
      <c r="J8" s="6">
        <v>7</v>
      </c>
      <c r="K8" s="6">
        <f>COUNTIF(P$2:$P8,P8)</f>
        <v>4</v>
      </c>
      <c r="L8" s="6">
        <v>52094</v>
      </c>
      <c r="M8" s="6" t="s">
        <v>118</v>
      </c>
      <c r="N8" s="6" t="s">
        <v>118</v>
      </c>
      <c r="O8" s="6" t="s">
        <v>118</v>
      </c>
      <c r="P8" s="6" t="s">
        <v>107</v>
      </c>
      <c r="R8" s="8">
        <v>7</v>
      </c>
      <c r="S8" s="8" t="s">
        <v>166</v>
      </c>
      <c r="T8" s="8" t="s">
        <v>573</v>
      </c>
      <c r="U8" s="8" t="s">
        <v>239</v>
      </c>
      <c r="V8" s="152" t="s">
        <v>263</v>
      </c>
    </row>
    <row r="9" spans="1:22">
      <c r="A9" s="1"/>
      <c r="B9" s="11" t="s">
        <v>151</v>
      </c>
      <c r="C9" s="154">
        <v>2</v>
      </c>
      <c r="J9" s="30">
        <v>8</v>
      </c>
      <c r="K9" s="30">
        <f>COUNTIF(P$2:$P9,P9)</f>
        <v>3</v>
      </c>
      <c r="L9" s="30">
        <v>52108</v>
      </c>
      <c r="M9" s="30" t="s">
        <v>119</v>
      </c>
      <c r="N9" s="30" t="s">
        <v>119</v>
      </c>
      <c r="O9" s="30" t="s">
        <v>119</v>
      </c>
      <c r="P9" s="30" t="s">
        <v>108</v>
      </c>
      <c r="R9" s="8">
        <v>8</v>
      </c>
      <c r="S9" s="8" t="s">
        <v>167</v>
      </c>
      <c r="T9" s="8" t="s">
        <v>35</v>
      </c>
      <c r="U9" s="8" t="s">
        <v>240</v>
      </c>
      <c r="V9" s="152" t="s">
        <v>263</v>
      </c>
    </row>
    <row r="10" spans="1:22">
      <c r="B10" s="11" t="s">
        <v>152</v>
      </c>
      <c r="C10" s="154">
        <v>8</v>
      </c>
      <c r="J10" s="6">
        <v>9</v>
      </c>
      <c r="K10" s="6">
        <f>COUNTIF(P$2:$P10,P10)</f>
        <v>5</v>
      </c>
      <c r="L10" s="6">
        <v>52116</v>
      </c>
      <c r="M10" s="6" t="s">
        <v>120</v>
      </c>
      <c r="N10" s="6" t="s">
        <v>120</v>
      </c>
      <c r="O10" s="6" t="s">
        <v>120</v>
      </c>
      <c r="P10" s="6" t="s">
        <v>107</v>
      </c>
      <c r="R10" s="8">
        <v>9</v>
      </c>
      <c r="S10" s="8" t="s">
        <v>168</v>
      </c>
      <c r="T10" s="8" t="s">
        <v>39</v>
      </c>
      <c r="U10" s="8" t="s">
        <v>241</v>
      </c>
      <c r="V10" s="152" t="s">
        <v>263</v>
      </c>
    </row>
    <row r="11" spans="1:22">
      <c r="B11" s="11" t="s">
        <v>146</v>
      </c>
      <c r="C11" s="152" t="s">
        <v>153</v>
      </c>
      <c r="J11" s="30">
        <v>10</v>
      </c>
      <c r="K11" s="30">
        <f>COUNTIF(P$2:$P11,P11)</f>
        <v>4</v>
      </c>
      <c r="L11" s="30">
        <v>52124</v>
      </c>
      <c r="M11" s="30" t="s">
        <v>121</v>
      </c>
      <c r="N11" s="30" t="s">
        <v>121</v>
      </c>
      <c r="O11" s="30" t="s">
        <v>121</v>
      </c>
      <c r="P11" s="30" t="s">
        <v>108</v>
      </c>
      <c r="R11" s="8">
        <v>10</v>
      </c>
      <c r="S11" s="8" t="s">
        <v>169</v>
      </c>
      <c r="T11" s="8" t="s">
        <v>71</v>
      </c>
      <c r="U11" s="8" t="s">
        <v>242</v>
      </c>
      <c r="V11" s="152" t="s">
        <v>263</v>
      </c>
    </row>
    <row r="12" spans="1:22">
      <c r="B12" s="11" t="s">
        <v>197</v>
      </c>
      <c r="C12" s="152" t="s">
        <v>550</v>
      </c>
      <c r="J12" s="6">
        <v>11</v>
      </c>
      <c r="K12" s="6">
        <f>COUNTIF(P$2:$P12,P12)</f>
        <v>6</v>
      </c>
      <c r="L12" s="6">
        <v>52124</v>
      </c>
      <c r="M12" s="6" t="s">
        <v>122</v>
      </c>
      <c r="N12" s="6" t="s">
        <v>122</v>
      </c>
      <c r="O12" s="6" t="s">
        <v>122</v>
      </c>
      <c r="P12" s="6" t="s">
        <v>107</v>
      </c>
      <c r="R12" s="8">
        <v>11</v>
      </c>
      <c r="S12" s="8" t="s">
        <v>170</v>
      </c>
      <c r="T12" s="8" t="s">
        <v>40</v>
      </c>
      <c r="U12" s="8" t="s">
        <v>243</v>
      </c>
      <c r="V12" s="152" t="s">
        <v>263</v>
      </c>
    </row>
    <row r="13" spans="1:22">
      <c r="J13" s="30">
        <v>12</v>
      </c>
      <c r="K13" s="30">
        <f>COUNTIF(P$2:$P13,P13)</f>
        <v>5</v>
      </c>
      <c r="L13" s="30">
        <v>52141</v>
      </c>
      <c r="M13" s="30" t="s">
        <v>123</v>
      </c>
      <c r="N13" s="30" t="s">
        <v>123</v>
      </c>
      <c r="O13" s="30" t="s">
        <v>123</v>
      </c>
      <c r="P13" s="30" t="s">
        <v>108</v>
      </c>
      <c r="R13" s="8">
        <v>12</v>
      </c>
      <c r="S13" s="8" t="s">
        <v>171</v>
      </c>
      <c r="T13" s="8" t="s">
        <v>72</v>
      </c>
      <c r="U13" s="8" t="s">
        <v>244</v>
      </c>
      <c r="V13" s="152" t="s">
        <v>263</v>
      </c>
    </row>
    <row r="14" spans="1:22">
      <c r="J14" s="30">
        <v>13</v>
      </c>
      <c r="K14" s="30">
        <f>COUNTIF(P$2:$P14,P14)</f>
        <v>6</v>
      </c>
      <c r="L14" s="30">
        <v>52159</v>
      </c>
      <c r="M14" s="30" t="s">
        <v>124</v>
      </c>
      <c r="N14" s="30" t="s">
        <v>124</v>
      </c>
      <c r="O14" s="30" t="s">
        <v>124</v>
      </c>
      <c r="P14" s="30" t="s">
        <v>108</v>
      </c>
      <c r="R14" s="8">
        <v>13</v>
      </c>
      <c r="S14" s="8" t="s">
        <v>172</v>
      </c>
      <c r="T14" s="8" t="s">
        <v>73</v>
      </c>
      <c r="U14" s="8" t="s">
        <v>245</v>
      </c>
      <c r="V14" s="152" t="s">
        <v>263</v>
      </c>
    </row>
    <row r="15" spans="1:22">
      <c r="J15" s="6">
        <v>14</v>
      </c>
      <c r="K15" s="6">
        <f>COUNTIF(P$2:$P15,P15)</f>
        <v>7</v>
      </c>
      <c r="L15" s="6">
        <v>53031</v>
      </c>
      <c r="M15" s="6" t="s">
        <v>125</v>
      </c>
      <c r="N15" s="6" t="s">
        <v>125</v>
      </c>
      <c r="O15" s="6" t="s">
        <v>125</v>
      </c>
      <c r="P15" s="6" t="s">
        <v>107</v>
      </c>
      <c r="R15" s="8">
        <v>14</v>
      </c>
      <c r="S15" s="8" t="s">
        <v>173</v>
      </c>
      <c r="T15" s="8" t="s">
        <v>74</v>
      </c>
      <c r="U15" s="8" t="s">
        <v>246</v>
      </c>
      <c r="V15" s="152" t="s">
        <v>263</v>
      </c>
    </row>
    <row r="16" spans="1:22">
      <c r="J16" s="6">
        <v>15</v>
      </c>
      <c r="K16" s="6">
        <f>COUNTIF(P$2:$P16,P16)</f>
        <v>8</v>
      </c>
      <c r="L16" s="6">
        <v>53279</v>
      </c>
      <c r="M16" s="6" t="s">
        <v>126</v>
      </c>
      <c r="N16" s="6" t="s">
        <v>126</v>
      </c>
      <c r="O16" s="6" t="s">
        <v>126</v>
      </c>
      <c r="P16" s="6" t="s">
        <v>107</v>
      </c>
      <c r="R16" s="8">
        <v>15</v>
      </c>
      <c r="S16" s="8" t="s">
        <v>174</v>
      </c>
      <c r="T16" s="8" t="s">
        <v>43</v>
      </c>
      <c r="U16" s="8" t="s">
        <v>247</v>
      </c>
      <c r="V16" s="152" t="s">
        <v>263</v>
      </c>
    </row>
    <row r="17" spans="2:22">
      <c r="J17" s="6">
        <v>16</v>
      </c>
      <c r="K17" s="6">
        <f>COUNTIF(P$2:$P17,P17)</f>
        <v>9</v>
      </c>
      <c r="L17" s="6">
        <v>53465</v>
      </c>
      <c r="M17" s="6" t="s">
        <v>127</v>
      </c>
      <c r="N17" s="6" t="s">
        <v>127</v>
      </c>
      <c r="O17" s="6" t="s">
        <v>127</v>
      </c>
      <c r="P17" s="6" t="s">
        <v>107</v>
      </c>
      <c r="R17" s="8">
        <v>16</v>
      </c>
      <c r="S17" s="8" t="s">
        <v>175</v>
      </c>
      <c r="T17" s="8" t="s">
        <v>75</v>
      </c>
      <c r="U17" s="8" t="s">
        <v>248</v>
      </c>
      <c r="V17" s="152" t="s">
        <v>263</v>
      </c>
    </row>
    <row r="18" spans="2:22">
      <c r="J18" s="6">
        <v>17</v>
      </c>
      <c r="K18" s="6">
        <f>COUNTIF(P$2:$P18,P18)</f>
        <v>10</v>
      </c>
      <c r="L18" s="6">
        <v>53481</v>
      </c>
      <c r="M18" s="6" t="s">
        <v>128</v>
      </c>
      <c r="N18" s="6" t="s">
        <v>128</v>
      </c>
      <c r="O18" s="6" t="s">
        <v>128</v>
      </c>
      <c r="P18" s="6" t="s">
        <v>107</v>
      </c>
      <c r="R18" s="8">
        <v>17</v>
      </c>
      <c r="S18" s="8" t="s">
        <v>176</v>
      </c>
      <c r="T18" s="8" t="s">
        <v>76</v>
      </c>
      <c r="U18" s="8" t="s">
        <v>249</v>
      </c>
      <c r="V18" s="152" t="s">
        <v>263</v>
      </c>
    </row>
    <row r="19" spans="2:22">
      <c r="J19" s="6">
        <v>18</v>
      </c>
      <c r="K19" s="6">
        <f>COUNTIF(P$2:$P19,P19)</f>
        <v>11</v>
      </c>
      <c r="L19" s="6">
        <v>53490</v>
      </c>
      <c r="M19" s="6" t="s">
        <v>129</v>
      </c>
      <c r="N19" s="6" t="s">
        <v>129</v>
      </c>
      <c r="O19" s="6" t="s">
        <v>129</v>
      </c>
      <c r="P19" s="6" t="s">
        <v>107</v>
      </c>
      <c r="R19" s="8">
        <v>18</v>
      </c>
      <c r="S19" s="8" t="s">
        <v>177</v>
      </c>
      <c r="T19" s="8" t="s">
        <v>77</v>
      </c>
      <c r="U19" s="8" t="s">
        <v>250</v>
      </c>
      <c r="V19" s="152" t="s">
        <v>263</v>
      </c>
    </row>
    <row r="20" spans="2:22">
      <c r="J20" s="6">
        <v>19</v>
      </c>
      <c r="K20" s="6">
        <f>COUNTIF(P$2:$P20,P20)</f>
        <v>12</v>
      </c>
      <c r="L20" s="6">
        <v>53619</v>
      </c>
      <c r="M20" s="6" t="s">
        <v>130</v>
      </c>
      <c r="N20" s="6" t="s">
        <v>130</v>
      </c>
      <c r="O20" s="6" t="s">
        <v>130</v>
      </c>
      <c r="P20" s="6" t="s">
        <v>107</v>
      </c>
      <c r="R20" s="8">
        <v>19</v>
      </c>
      <c r="S20" s="8" t="s">
        <v>178</v>
      </c>
      <c r="T20" s="8" t="s">
        <v>78</v>
      </c>
      <c r="U20" s="8" t="s">
        <v>251</v>
      </c>
      <c r="V20" s="152" t="s">
        <v>263</v>
      </c>
    </row>
    <row r="21" spans="2:22">
      <c r="J21" s="6">
        <v>20</v>
      </c>
      <c r="K21" s="6">
        <f>COUNTIF(P$2:$P21,P21)</f>
        <v>13</v>
      </c>
      <c r="L21" s="6">
        <v>53635</v>
      </c>
      <c r="M21" s="6" t="s">
        <v>131</v>
      </c>
      <c r="N21" s="6" t="s">
        <v>131</v>
      </c>
      <c r="O21" s="6" t="s">
        <v>131</v>
      </c>
      <c r="P21" s="6" t="s">
        <v>107</v>
      </c>
      <c r="R21" s="8">
        <v>20</v>
      </c>
      <c r="S21" s="8" t="s">
        <v>179</v>
      </c>
      <c r="T21" s="8" t="s">
        <v>79</v>
      </c>
      <c r="U21" s="8" t="s">
        <v>252</v>
      </c>
      <c r="V21" s="152" t="s">
        <v>263</v>
      </c>
    </row>
    <row r="22" spans="2:22">
      <c r="J22" s="6">
        <v>21</v>
      </c>
      <c r="K22" s="6">
        <f>COUNTIF(P$2:$P22,P22)</f>
        <v>14</v>
      </c>
      <c r="L22" s="6">
        <v>53660</v>
      </c>
      <c r="M22" s="6" t="s">
        <v>132</v>
      </c>
      <c r="N22" s="6" t="s">
        <v>132</v>
      </c>
      <c r="O22" s="6" t="s">
        <v>132</v>
      </c>
      <c r="P22" s="6" t="s">
        <v>107</v>
      </c>
      <c r="R22" s="8">
        <v>21</v>
      </c>
      <c r="S22" s="8" t="s">
        <v>180</v>
      </c>
      <c r="T22" s="8" t="s">
        <v>80</v>
      </c>
      <c r="U22" s="8" t="s">
        <v>253</v>
      </c>
      <c r="V22" s="152" t="s">
        <v>263</v>
      </c>
    </row>
    <row r="23" spans="2:22">
      <c r="J23" s="6">
        <v>22</v>
      </c>
      <c r="K23" s="6">
        <f>COUNTIF(P$2:$P23,P23)</f>
        <v>15</v>
      </c>
      <c r="L23" s="6">
        <v>53686</v>
      </c>
      <c r="M23" s="6" t="s">
        <v>133</v>
      </c>
      <c r="N23" s="6" t="s">
        <v>133</v>
      </c>
      <c r="O23" s="6" t="s">
        <v>133</v>
      </c>
      <c r="P23" s="6" t="s">
        <v>107</v>
      </c>
      <c r="R23" s="8">
        <v>22</v>
      </c>
      <c r="S23" s="8" t="s">
        <v>181</v>
      </c>
      <c r="T23" s="8" t="s">
        <v>81</v>
      </c>
      <c r="U23" s="8" t="s">
        <v>254</v>
      </c>
      <c r="V23" s="152" t="s">
        <v>263</v>
      </c>
    </row>
    <row r="24" spans="2:22">
      <c r="J24" s="30">
        <v>23</v>
      </c>
      <c r="K24" s="30">
        <f>COUNTIF(P$2:$P24,P24)</f>
        <v>7</v>
      </c>
      <c r="L24" s="30">
        <v>54348</v>
      </c>
      <c r="M24" s="30" t="s">
        <v>134</v>
      </c>
      <c r="N24" s="30" t="s">
        <v>134</v>
      </c>
      <c r="O24" s="30" t="s">
        <v>134</v>
      </c>
      <c r="P24" s="30" t="s">
        <v>108</v>
      </c>
      <c r="R24" s="8">
        <v>23</v>
      </c>
      <c r="S24" s="8" t="s">
        <v>182</v>
      </c>
      <c r="T24" s="8" t="s">
        <v>56</v>
      </c>
      <c r="U24" s="8" t="s">
        <v>255</v>
      </c>
      <c r="V24" s="152" t="s">
        <v>263</v>
      </c>
    </row>
    <row r="25" spans="2:22">
      <c r="J25" s="30">
        <v>24</v>
      </c>
      <c r="K25" s="30">
        <f>COUNTIF(P$2:$P25,P25)</f>
        <v>8</v>
      </c>
      <c r="L25" s="30">
        <v>54631</v>
      </c>
      <c r="M25" s="30" t="s">
        <v>135</v>
      </c>
      <c r="N25" s="30" t="s">
        <v>135</v>
      </c>
      <c r="O25" s="30" t="s">
        <v>135</v>
      </c>
      <c r="P25" s="30" t="s">
        <v>108</v>
      </c>
      <c r="R25" s="8">
        <v>24</v>
      </c>
      <c r="S25" s="8" t="s">
        <v>208</v>
      </c>
      <c r="T25" s="8" t="s">
        <v>209</v>
      </c>
      <c r="U25" s="8" t="s">
        <v>256</v>
      </c>
      <c r="V25" s="152" t="s">
        <v>263</v>
      </c>
    </row>
    <row r="26" spans="2:22">
      <c r="J26" s="30">
        <v>25</v>
      </c>
      <c r="K26" s="30">
        <f>COUNTIF(P$2:$P26,P26)</f>
        <v>9</v>
      </c>
      <c r="L26" s="30">
        <v>54640</v>
      </c>
      <c r="M26" s="30" t="s">
        <v>136</v>
      </c>
      <c r="N26" s="30" t="s">
        <v>136</v>
      </c>
      <c r="O26" s="30" t="s">
        <v>136</v>
      </c>
      <c r="P26" s="30" t="s">
        <v>108</v>
      </c>
      <c r="R26" s="8">
        <v>25</v>
      </c>
      <c r="S26" s="8" t="s">
        <v>212</v>
      </c>
      <c r="T26" s="8" t="s">
        <v>211</v>
      </c>
      <c r="U26" s="8" t="s">
        <v>257</v>
      </c>
      <c r="V26" s="152" t="s">
        <v>263</v>
      </c>
    </row>
    <row r="27" spans="2:22">
      <c r="R27" s="8">
        <v>26</v>
      </c>
      <c r="S27" s="8" t="s">
        <v>219</v>
      </c>
      <c r="T27" s="8" t="s">
        <v>225</v>
      </c>
      <c r="U27" s="8" t="s">
        <v>258</v>
      </c>
      <c r="V27" s="152" t="s">
        <v>263</v>
      </c>
    </row>
    <row r="28" spans="2:22">
      <c r="R28" s="8">
        <v>27</v>
      </c>
      <c r="S28" s="8" t="s">
        <v>220</v>
      </c>
      <c r="T28" s="8" t="s">
        <v>226</v>
      </c>
      <c r="U28" s="8" t="s">
        <v>259</v>
      </c>
      <c r="V28" s="152" t="s">
        <v>263</v>
      </c>
    </row>
    <row r="29" spans="2:22">
      <c r="R29" s="8">
        <v>28</v>
      </c>
      <c r="S29" s="8" t="s">
        <v>221</v>
      </c>
      <c r="T29" s="8" t="s">
        <v>227</v>
      </c>
      <c r="U29" s="8" t="s">
        <v>260</v>
      </c>
      <c r="V29" s="152" t="s">
        <v>263</v>
      </c>
    </row>
    <row r="30" spans="2:22">
      <c r="R30" s="8">
        <v>29</v>
      </c>
      <c r="S30" s="8" t="s">
        <v>222</v>
      </c>
      <c r="T30" s="8" t="s">
        <v>228</v>
      </c>
      <c r="U30" s="8" t="s">
        <v>261</v>
      </c>
      <c r="V30" s="152" t="s">
        <v>263</v>
      </c>
    </row>
    <row r="31" spans="2:22" s="12" customFormat="1">
      <c r="B31"/>
      <c r="C31"/>
      <c r="R31" s="8">
        <v>30</v>
      </c>
      <c r="V31" s="152" t="s">
        <v>552</v>
      </c>
    </row>
    <row r="32" spans="2:22">
      <c r="B32" s="12"/>
      <c r="C32" s="12"/>
    </row>
  </sheetData>
  <sheetProtection algorithmName="SHA-512" hashValue="640AL2oRn/s5GBZ4LKYInyeJsETVhRBMcPwc5/4Kw95XR0NidWICisdvULRGpx8T2y5D8q6oKQDgxrLtJ1TH0w==" saltValue="la9a4G/+Ctt3xVFKs6G6Yw==" spinCount="100000" sheet="1" selectLockedCells="1"/>
  <phoneticPr fontId="4"/>
  <dataValidations count="2">
    <dataValidation type="list" allowBlank="1" showInputMessage="1" showErrorMessage="1" sqref="C12" xr:uid="{77F80975-EB26-4D04-A2BA-62D8C1A4BA88}">
      <formula1>"本人届出,推薦届出"</formula1>
    </dataValidation>
    <dataValidation type="list" allowBlank="1" showInputMessage="1" showErrorMessage="1" sqref="V2:V31" xr:uid="{CE9AA5AC-ECFA-486D-92E3-E545FDA3A5D6}">
      <formula1>"表示する,表示しない,-"</formula1>
    </dataValidation>
  </dataValidations>
  <pageMargins left="0.7" right="0.7" top="0.75" bottom="0.75" header="0.3" footer="0.3"/>
  <pageSetup paperSize="9" scale="55" fitToHeight="0" orientation="landscape" r:id="rId1"/>
  <colBreaks count="2" manualBreakCount="2">
    <brk id="16" max="1048575" man="1"/>
    <brk id="1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BF2AC-ABDE-4E20-B255-5E696A8E8C3E}">
  <sheetPr>
    <pageSetUpPr fitToPage="1"/>
  </sheetPr>
  <dimension ref="A1:O75"/>
  <sheetViews>
    <sheetView showZeros="0" view="pageBreakPreview" topLeftCell="A6" zoomScaleNormal="100" zoomScaleSheetLayoutView="100" workbookViewId="0">
      <selection activeCell="Q24" sqref="Q24"/>
    </sheetView>
  </sheetViews>
  <sheetFormatPr defaultColWidth="5.90625" defaultRowHeight="14"/>
  <cols>
    <col min="1" max="13" width="5.90625" style="228" customWidth="1"/>
    <col min="14" max="14" width="6.7265625" style="228" customWidth="1"/>
    <col min="15" max="16384" width="5.90625" style="228"/>
  </cols>
  <sheetData>
    <row r="1" spans="1:14">
      <c r="N1" s="235" t="str">
        <f>IF(設定シート!$C$12="推薦届出","様式6(推薦)","様式6")</f>
        <v>様式6</v>
      </c>
    </row>
    <row r="5" spans="1:14" ht="28">
      <c r="A5" s="506" t="str">
        <f>IF(設定シート!$C$12="推薦届出","選挙事務所設置届(推薦届出)","選挙事務所設置届")</f>
        <v>選挙事務所設置届</v>
      </c>
      <c r="B5" s="506"/>
      <c r="C5" s="506"/>
      <c r="D5" s="506"/>
      <c r="E5" s="506"/>
      <c r="F5" s="506"/>
      <c r="G5" s="506"/>
      <c r="H5" s="506"/>
      <c r="I5" s="506"/>
      <c r="J5" s="506"/>
      <c r="K5" s="506"/>
      <c r="L5" s="506"/>
      <c r="M5" s="506"/>
      <c r="N5" s="506"/>
    </row>
    <row r="6" spans="1:14" ht="14.25" customHeight="1">
      <c r="A6" s="240"/>
      <c r="B6" s="240"/>
      <c r="C6" s="240"/>
      <c r="D6" s="507" t="s">
        <v>279</v>
      </c>
      <c r="E6" s="507"/>
      <c r="F6" s="507"/>
      <c r="G6" s="507"/>
      <c r="H6" s="507"/>
      <c r="I6" s="507"/>
      <c r="J6" s="507"/>
      <c r="K6" s="507"/>
      <c r="L6" s="240"/>
      <c r="M6" s="240"/>
      <c r="N6" s="240"/>
    </row>
    <row r="7" spans="1:14" ht="14.25" customHeight="1">
      <c r="A7" s="240"/>
      <c r="B7" s="240"/>
      <c r="C7" s="240"/>
      <c r="D7" s="241"/>
      <c r="E7" s="241"/>
      <c r="F7" s="241"/>
      <c r="G7" s="241"/>
      <c r="H7" s="241"/>
      <c r="I7" s="241"/>
      <c r="J7" s="241"/>
      <c r="K7" s="241"/>
      <c r="L7" s="240"/>
      <c r="M7" s="240"/>
      <c r="N7" s="240"/>
    </row>
    <row r="8" spans="1:14" ht="36" customHeight="1">
      <c r="A8" s="508" t="s">
        <v>274</v>
      </c>
      <c r="B8" s="509"/>
      <c r="C8" s="509"/>
      <c r="D8" s="510"/>
      <c r="E8" s="511" t="str">
        <f>入力シート!$C$1</f>
        <v>令和８年２月８日執行衆議院小選挙区選出議員選挙</v>
      </c>
      <c r="F8" s="512"/>
      <c r="G8" s="512"/>
      <c r="H8" s="512"/>
      <c r="I8" s="512"/>
      <c r="J8" s="512"/>
      <c r="K8" s="512"/>
      <c r="L8" s="512"/>
      <c r="M8" s="512"/>
      <c r="N8" s="513"/>
    </row>
    <row r="9" spans="1:14" ht="36" customHeight="1">
      <c r="A9" s="508" t="s">
        <v>282</v>
      </c>
      <c r="B9" s="509"/>
      <c r="C9" s="509"/>
      <c r="D9" s="510"/>
      <c r="E9" s="511" t="str">
        <f>DBCS(入力シート!C35)</f>
        <v/>
      </c>
      <c r="F9" s="512"/>
      <c r="G9" s="512"/>
      <c r="H9" s="512"/>
      <c r="I9" s="512"/>
      <c r="J9" s="512"/>
      <c r="K9" s="512"/>
      <c r="L9" s="512"/>
      <c r="M9" s="512"/>
      <c r="N9" s="513"/>
    </row>
    <row r="10" spans="1:14" ht="22" customHeight="1">
      <c r="A10" s="514"/>
      <c r="B10" s="515"/>
      <c r="C10" s="515"/>
      <c r="D10" s="516"/>
      <c r="E10" s="239"/>
      <c r="F10" s="238"/>
      <c r="G10" s="238"/>
      <c r="H10" s="238"/>
      <c r="I10" s="237" t="s">
        <v>271</v>
      </c>
      <c r="J10" s="517">
        <f>入力シート!C37</f>
        <v>0</v>
      </c>
      <c r="K10" s="517"/>
      <c r="L10" s="517"/>
      <c r="M10" s="517"/>
      <c r="N10" s="518"/>
    </row>
    <row r="11" spans="1:14" ht="36" customHeight="1">
      <c r="A11" s="496" t="s">
        <v>280</v>
      </c>
      <c r="B11" s="497"/>
      <c r="C11" s="497"/>
      <c r="D11" s="498"/>
      <c r="E11" s="499">
        <f>入力シート!C34</f>
        <v>0</v>
      </c>
      <c r="F11" s="500"/>
      <c r="G11" s="500"/>
      <c r="H11" s="500"/>
      <c r="I11" s="500"/>
      <c r="J11" s="500"/>
      <c r="K11" s="500"/>
      <c r="L11" s="500"/>
      <c r="M11" s="500"/>
      <c r="N11" s="501"/>
    </row>
    <row r="12" spans="1:14" ht="36" customHeight="1">
      <c r="A12" s="496" t="s">
        <v>269</v>
      </c>
      <c r="B12" s="497"/>
      <c r="C12" s="497"/>
      <c r="D12" s="498"/>
      <c r="E12" s="502" t="str">
        <f>入力シート!C14&amp;" "&amp;入力シート!C16</f>
        <v xml:space="preserve"> </v>
      </c>
      <c r="F12" s="503"/>
      <c r="G12" s="503"/>
      <c r="H12" s="504"/>
      <c r="I12" s="504"/>
      <c r="J12" s="504"/>
      <c r="K12" s="504"/>
      <c r="L12" s="504"/>
      <c r="M12" s="504"/>
      <c r="N12" s="505"/>
    </row>
    <row r="14" spans="1:14">
      <c r="A14" s="228" t="s">
        <v>268</v>
      </c>
    </row>
    <row r="15" spans="1:14">
      <c r="K15" s="519"/>
      <c r="L15" s="519"/>
      <c r="M15" s="519"/>
      <c r="N15" s="519"/>
    </row>
    <row r="16" spans="1:14">
      <c r="B16" s="521">
        <f>様式6!E11</f>
        <v>0</v>
      </c>
      <c r="C16" s="521"/>
      <c r="D16" s="521"/>
      <c r="E16" s="521"/>
    </row>
    <row r="18" spans="1:15" s="212" customFormat="1" ht="19">
      <c r="E18" s="355" t="str">
        <f>IF(E19="","候補者","")</f>
        <v>候補者</v>
      </c>
      <c r="G18" s="80" t="str">
        <f>IF(G19="",入力シート!$C$14&amp;" "&amp;入力シート!$C$16,"")</f>
        <v xml:space="preserve"> </v>
      </c>
      <c r="H18" s="356"/>
      <c r="I18" s="356"/>
      <c r="J18" s="356"/>
      <c r="M18" s="212" t="str" cm="1">
        <f t="array" aca="1" ref="M18" ca="1">IF(M19="",IF(VLOOKUP(RIGHT(CELL("filename",A6),LEN(CELL("filename",A6))-FIND("]",CELL("filename",A6))),設定シート!$U$2:$V$31,2,0)="表示する","㊞",""),"")</f>
        <v/>
      </c>
      <c r="O18" s="382" t="s">
        <v>562</v>
      </c>
    </row>
    <row r="19" spans="1:15" s="212" customFormat="1" ht="18.75" customHeight="1">
      <c r="E19" s="355" t="str">
        <f>IF(設定シート!$C$12="推薦届出","推薦届出者","")</f>
        <v/>
      </c>
      <c r="G19" s="80" t="str">
        <f>IF(設定シート!$C$12="推薦届出",入力シート!$E$59,"")</f>
        <v/>
      </c>
      <c r="H19" s="356"/>
      <c r="I19" s="356"/>
      <c r="J19" s="356"/>
      <c r="M19" s="212" t="str" cm="1">
        <f t="array" aca="1" ref="M19" ca="1">IF(設定シート!$C$12="推薦届出",IF(VLOOKUP(RIGHT(CELL("filename",A7),LEN(CELL("filename",A7))-FIND("]",CELL("filename",A7))),設定シート!$U$2:$V$31,2,0)="表示する","㊞",""),"")</f>
        <v/>
      </c>
    </row>
    <row r="20" spans="1:15" ht="19.5" customHeight="1">
      <c r="E20" s="235"/>
      <c r="G20" s="231"/>
    </row>
    <row r="22" spans="1:15">
      <c r="A22" s="520">
        <f>入力シート!C33</f>
        <v>0</v>
      </c>
      <c r="B22" s="520"/>
      <c r="C22" s="228" t="s">
        <v>277</v>
      </c>
    </row>
    <row r="25" spans="1:15">
      <c r="A25" s="228" t="s">
        <v>61</v>
      </c>
      <c r="B25" s="233"/>
      <c r="C25" s="232"/>
      <c r="D25" s="232"/>
    </row>
    <row r="26" spans="1:15">
      <c r="B26" s="233"/>
      <c r="C26" s="232"/>
      <c r="D26" s="232"/>
    </row>
    <row r="27" spans="1:15" s="368" customFormat="1">
      <c r="A27" s="372" t="s">
        <v>539</v>
      </c>
      <c r="B27" s="372"/>
      <c r="C27" s="96"/>
      <c r="D27" s="96"/>
      <c r="E27" s="96"/>
      <c r="F27" s="96"/>
      <c r="G27" s="96"/>
      <c r="H27" s="96"/>
      <c r="I27" s="96"/>
      <c r="J27" s="96"/>
      <c r="K27" s="96"/>
      <c r="L27" s="96"/>
      <c r="M27" s="96"/>
      <c r="N27" s="96"/>
    </row>
    <row r="28" spans="1:15" s="368" customFormat="1">
      <c r="A28" s="372" t="s">
        <v>537</v>
      </c>
      <c r="B28" s="372"/>
      <c r="C28" s="96"/>
      <c r="D28" s="96"/>
      <c r="E28" s="96"/>
      <c r="F28" s="96"/>
      <c r="G28" s="96"/>
      <c r="H28" s="96"/>
      <c r="I28" s="96"/>
      <c r="J28" s="96"/>
      <c r="K28" s="96"/>
      <c r="L28" s="96"/>
      <c r="M28" s="96"/>
      <c r="N28" s="96"/>
    </row>
    <row r="29" spans="1:15" s="368" customFormat="1">
      <c r="A29" s="372" t="s">
        <v>538</v>
      </c>
      <c r="B29" s="372"/>
      <c r="C29" s="96"/>
      <c r="D29" s="96"/>
      <c r="E29" s="96"/>
      <c r="F29" s="96"/>
      <c r="G29" s="96"/>
      <c r="H29" s="96"/>
      <c r="I29" s="96"/>
      <c r="J29" s="96"/>
      <c r="K29" s="96"/>
      <c r="L29" s="96"/>
      <c r="M29" s="96"/>
      <c r="N29" s="96"/>
    </row>
    <row r="30" spans="1:15">
      <c r="B30" s="343"/>
      <c r="C30" s="229"/>
      <c r="D30" s="229"/>
    </row>
    <row r="31" spans="1:15">
      <c r="A31" s="228" t="s">
        <v>437</v>
      </c>
      <c r="B31" s="343"/>
      <c r="C31" s="229"/>
      <c r="D31" s="229"/>
    </row>
    <row r="32" spans="1:15">
      <c r="A32" s="228" t="s">
        <v>438</v>
      </c>
      <c r="B32" s="343"/>
      <c r="C32" s="229"/>
      <c r="D32" s="229"/>
    </row>
    <row r="33" spans="1:14">
      <c r="A33" s="228" t="s">
        <v>392</v>
      </c>
      <c r="B33" s="343"/>
      <c r="C33" s="229"/>
      <c r="D33" s="229"/>
      <c r="H33" s="231"/>
    </row>
    <row r="34" spans="1:14">
      <c r="A34" s="228" t="s">
        <v>393</v>
      </c>
      <c r="B34" s="343"/>
      <c r="C34" s="229"/>
      <c r="D34" s="229"/>
      <c r="H34" s="231"/>
    </row>
    <row r="35" spans="1:14">
      <c r="A35" s="228" t="s">
        <v>439</v>
      </c>
      <c r="B35" s="230"/>
      <c r="C35" s="229"/>
      <c r="D35" s="229"/>
    </row>
    <row r="36" spans="1:14">
      <c r="B36" s="230"/>
      <c r="C36" s="229"/>
      <c r="D36" s="229"/>
    </row>
    <row r="37" spans="1:14">
      <c r="B37" s="230"/>
      <c r="C37" s="229"/>
      <c r="D37" s="229"/>
      <c r="G37" s="231"/>
    </row>
    <row r="38" spans="1:14">
      <c r="N38" s="235" t="str">
        <f>N1</f>
        <v>様式6</v>
      </c>
    </row>
    <row r="42" spans="1:14" ht="28">
      <c r="A42" s="506" t="str">
        <f>A5</f>
        <v>選挙事務所設置届</v>
      </c>
      <c r="B42" s="506"/>
      <c r="C42" s="506"/>
      <c r="D42" s="506"/>
      <c r="E42" s="506"/>
      <c r="F42" s="506"/>
      <c r="G42" s="506"/>
      <c r="H42" s="506"/>
      <c r="I42" s="506"/>
      <c r="J42" s="506"/>
      <c r="K42" s="506"/>
      <c r="L42" s="506"/>
      <c r="M42" s="506"/>
      <c r="N42" s="506"/>
    </row>
    <row r="43" spans="1:14" ht="14.25" customHeight="1">
      <c r="A43" s="240"/>
      <c r="B43" s="240"/>
      <c r="C43" s="240"/>
      <c r="D43" s="507" t="s">
        <v>275</v>
      </c>
      <c r="E43" s="507"/>
      <c r="F43" s="507"/>
      <c r="G43" s="507"/>
      <c r="H43" s="507"/>
      <c r="I43" s="507"/>
      <c r="J43" s="507"/>
      <c r="K43" s="507"/>
      <c r="L43" s="240"/>
      <c r="M43" s="240"/>
      <c r="N43" s="240"/>
    </row>
    <row r="44" spans="1:14" ht="14.25" customHeight="1">
      <c r="A44" s="240"/>
      <c r="B44" s="240"/>
      <c r="C44" s="240"/>
      <c r="D44" s="241"/>
      <c r="E44" s="241"/>
      <c r="F44" s="241"/>
      <c r="G44" s="241"/>
      <c r="H44" s="241"/>
      <c r="I44" s="241"/>
      <c r="J44" s="241"/>
      <c r="K44" s="241"/>
      <c r="L44" s="240"/>
      <c r="M44" s="240"/>
      <c r="N44" s="240"/>
    </row>
    <row r="45" spans="1:14" ht="36" customHeight="1">
      <c r="A45" s="508" t="s">
        <v>274</v>
      </c>
      <c r="B45" s="509"/>
      <c r="C45" s="509"/>
      <c r="D45" s="510"/>
      <c r="E45" s="511" t="str">
        <f>E8</f>
        <v>令和８年２月８日執行衆議院小選挙区選出議員選挙</v>
      </c>
      <c r="F45" s="512"/>
      <c r="G45" s="512"/>
      <c r="H45" s="512"/>
      <c r="I45" s="512"/>
      <c r="J45" s="512"/>
      <c r="K45" s="512"/>
      <c r="L45" s="512"/>
      <c r="M45" s="512"/>
      <c r="N45" s="513"/>
    </row>
    <row r="46" spans="1:14" ht="36" customHeight="1">
      <c r="A46" s="508" t="s">
        <v>282</v>
      </c>
      <c r="B46" s="509"/>
      <c r="C46" s="509"/>
      <c r="D46" s="510"/>
      <c r="E46" s="511" t="str">
        <f>E9</f>
        <v/>
      </c>
      <c r="F46" s="512"/>
      <c r="G46" s="512"/>
      <c r="H46" s="512"/>
      <c r="I46" s="512"/>
      <c r="J46" s="512"/>
      <c r="K46" s="512"/>
      <c r="L46" s="512"/>
      <c r="M46" s="512"/>
      <c r="N46" s="513"/>
    </row>
    <row r="47" spans="1:14" ht="22" customHeight="1">
      <c r="A47" s="514"/>
      <c r="B47" s="515"/>
      <c r="C47" s="515"/>
      <c r="D47" s="516"/>
      <c r="E47" s="239"/>
      <c r="F47" s="238"/>
      <c r="G47" s="238"/>
      <c r="H47" s="238"/>
      <c r="I47" s="237" t="s">
        <v>281</v>
      </c>
      <c r="J47" s="517">
        <f>J10</f>
        <v>0</v>
      </c>
      <c r="K47" s="517"/>
      <c r="L47" s="517"/>
      <c r="M47" s="517"/>
      <c r="N47" s="518"/>
    </row>
    <row r="48" spans="1:14" ht="36" customHeight="1">
      <c r="A48" s="496" t="s">
        <v>280</v>
      </c>
      <c r="B48" s="497"/>
      <c r="C48" s="497"/>
      <c r="D48" s="498"/>
      <c r="E48" s="499">
        <f>E11</f>
        <v>0</v>
      </c>
      <c r="F48" s="500"/>
      <c r="G48" s="500"/>
      <c r="H48" s="500"/>
      <c r="I48" s="500"/>
      <c r="J48" s="500"/>
      <c r="K48" s="500"/>
      <c r="L48" s="500"/>
      <c r="M48" s="500"/>
      <c r="N48" s="501"/>
    </row>
    <row r="49" spans="1:15" ht="36" customHeight="1">
      <c r="A49" s="496" t="s">
        <v>269</v>
      </c>
      <c r="B49" s="497"/>
      <c r="C49" s="497"/>
      <c r="D49" s="498"/>
      <c r="E49" s="502" t="str">
        <f>E12</f>
        <v xml:space="preserve"> </v>
      </c>
      <c r="F49" s="503"/>
      <c r="G49" s="503"/>
      <c r="H49" s="504"/>
      <c r="I49" s="504"/>
      <c r="J49" s="504"/>
      <c r="K49" s="504"/>
      <c r="L49" s="504"/>
      <c r="M49" s="504"/>
      <c r="N49" s="505"/>
    </row>
    <row r="51" spans="1:15">
      <c r="A51" s="228" t="s">
        <v>268</v>
      </c>
    </row>
    <row r="52" spans="1:15">
      <c r="K52" s="519"/>
      <c r="L52" s="519"/>
      <c r="M52" s="519"/>
      <c r="N52" s="519"/>
    </row>
    <row r="53" spans="1:15">
      <c r="B53" s="521">
        <f>B16</f>
        <v>0</v>
      </c>
      <c r="C53" s="521"/>
      <c r="D53" s="521"/>
      <c r="E53" s="521"/>
    </row>
    <row r="55" spans="1:15" s="212" customFormat="1" ht="19">
      <c r="E55" s="355" t="str">
        <f>IF(E56="","候補者","")</f>
        <v>候補者</v>
      </c>
      <c r="G55" s="80" t="str">
        <f>IF(G56="",入力シート!$C$14&amp;" "&amp;入力シート!$C$16,"")</f>
        <v xml:space="preserve"> </v>
      </c>
      <c r="H55" s="356"/>
      <c r="I55" s="356"/>
      <c r="J55" s="356"/>
      <c r="M55" s="212" t="str" cm="1">
        <f t="array" aca="1" ref="M55" ca="1">IF(M56="",IF(VLOOKUP(RIGHT(CELL("filename",A43),LEN(CELL("filename",A43))-FIND("]",CELL("filename",A43))),設定シート!$U$2:$V$31,2,0)="表示する","㊞",""),"")</f>
        <v/>
      </c>
      <c r="O55" s="382" t="s">
        <v>562</v>
      </c>
    </row>
    <row r="56" spans="1:15" s="212" customFormat="1" ht="18.75" customHeight="1">
      <c r="E56" s="355" t="str">
        <f>IF(設定シート!$C$12="推薦届出","推薦届出者","")</f>
        <v/>
      </c>
      <c r="G56" s="80" t="str">
        <f>IF(設定シート!$C$12="推薦届出",入力シート!$E$59,"")</f>
        <v/>
      </c>
      <c r="H56" s="356"/>
      <c r="I56" s="356"/>
      <c r="J56" s="356"/>
      <c r="M56" s="212" t="str" cm="1">
        <f t="array" aca="1" ref="M56" ca="1">IF(設定シート!$C$12="推薦届出",IF(VLOOKUP(RIGHT(CELL("filename",A44),LEN(CELL("filename",A44))-FIND("]",CELL("filename",A44))),設定シート!$U$2:$V$31,2,0)="表示する","㊞",""),"")</f>
        <v/>
      </c>
    </row>
    <row r="57" spans="1:15" ht="19">
      <c r="E57" s="235"/>
      <c r="G57" s="231"/>
      <c r="H57" s="234"/>
      <c r="I57" s="234"/>
      <c r="J57" s="234"/>
    </row>
    <row r="58" spans="1:15" ht="19">
      <c r="E58" s="235"/>
      <c r="G58" s="231"/>
      <c r="H58" s="234"/>
      <c r="I58" s="234"/>
      <c r="J58" s="234"/>
    </row>
    <row r="59" spans="1:15">
      <c r="A59" s="520" t="s">
        <v>267</v>
      </c>
      <c r="B59" s="520"/>
      <c r="C59" s="228" t="str">
        <f>"選挙管理委員会委員長 "&amp;設定シート!C11&amp;"　様"</f>
        <v>選挙管理委員会委員長 竹　田　勝　美　様</v>
      </c>
    </row>
    <row r="62" spans="1:15">
      <c r="A62" s="228" t="s">
        <v>61</v>
      </c>
      <c r="B62" s="233"/>
      <c r="C62" s="232"/>
      <c r="D62" s="232"/>
    </row>
    <row r="63" spans="1:15">
      <c r="B63" s="233"/>
      <c r="C63" s="232"/>
      <c r="D63" s="232"/>
    </row>
    <row r="64" spans="1:15" s="368" customFormat="1">
      <c r="A64" s="372" t="s">
        <v>539</v>
      </c>
      <c r="B64" s="372"/>
      <c r="C64" s="96"/>
      <c r="D64" s="96"/>
      <c r="E64" s="96"/>
      <c r="F64" s="96"/>
      <c r="G64" s="96"/>
      <c r="H64" s="96"/>
      <c r="I64" s="96"/>
      <c r="J64" s="96"/>
      <c r="K64" s="96"/>
      <c r="L64" s="96"/>
      <c r="M64" s="96"/>
      <c r="N64" s="96"/>
    </row>
    <row r="65" spans="1:14" s="368" customFormat="1">
      <c r="A65" s="372" t="s">
        <v>537</v>
      </c>
      <c r="B65" s="372"/>
      <c r="C65" s="96"/>
      <c r="D65" s="96"/>
      <c r="E65" s="96"/>
      <c r="F65" s="96"/>
      <c r="G65" s="96"/>
      <c r="H65" s="96"/>
      <c r="I65" s="96"/>
      <c r="J65" s="96"/>
      <c r="K65" s="96"/>
      <c r="L65" s="96"/>
      <c r="M65" s="96"/>
      <c r="N65" s="96"/>
    </row>
    <row r="66" spans="1:14" s="368" customFormat="1">
      <c r="A66" s="372" t="s">
        <v>538</v>
      </c>
      <c r="B66" s="372"/>
      <c r="C66" s="96"/>
      <c r="D66" s="96"/>
      <c r="E66" s="96"/>
      <c r="F66" s="96"/>
      <c r="G66" s="96"/>
      <c r="H66" s="96"/>
      <c r="I66" s="96"/>
      <c r="J66" s="96"/>
      <c r="K66" s="96"/>
      <c r="L66" s="96"/>
      <c r="M66" s="96"/>
      <c r="N66" s="96"/>
    </row>
    <row r="67" spans="1:14">
      <c r="B67" s="369"/>
      <c r="C67" s="229"/>
      <c r="D67" s="229"/>
    </row>
    <row r="68" spans="1:14">
      <c r="A68" s="228" t="s">
        <v>437</v>
      </c>
      <c r="B68" s="230"/>
      <c r="C68" s="229"/>
      <c r="D68" s="229"/>
    </row>
    <row r="69" spans="1:14">
      <c r="A69" s="228" t="s">
        <v>438</v>
      </c>
      <c r="B69" s="230"/>
      <c r="C69" s="229"/>
      <c r="D69" s="229"/>
    </row>
    <row r="70" spans="1:14">
      <c r="A70" s="228" t="s">
        <v>392</v>
      </c>
      <c r="B70" s="230"/>
      <c r="C70" s="229"/>
      <c r="D70" s="229"/>
      <c r="H70" s="231"/>
    </row>
    <row r="71" spans="1:14">
      <c r="A71" s="228" t="s">
        <v>393</v>
      </c>
      <c r="B71" s="230"/>
      <c r="C71" s="229"/>
      <c r="D71" s="229"/>
      <c r="H71" s="231"/>
    </row>
    <row r="72" spans="1:14">
      <c r="B72" s="230"/>
      <c r="C72" s="229"/>
      <c r="D72" s="229"/>
    </row>
    <row r="73" spans="1:14">
      <c r="B73" s="230"/>
      <c r="C73" s="229"/>
      <c r="D73" s="229"/>
    </row>
    <row r="74" spans="1:14">
      <c r="B74" s="230"/>
      <c r="C74" s="229"/>
      <c r="D74" s="229"/>
      <c r="G74" s="231"/>
    </row>
    <row r="75" spans="1:14">
      <c r="B75" s="230"/>
      <c r="C75" s="229"/>
      <c r="D75" s="229"/>
    </row>
  </sheetData>
  <mergeCells count="30">
    <mergeCell ref="A49:D49"/>
    <mergeCell ref="E49:N49"/>
    <mergeCell ref="K52:N52"/>
    <mergeCell ref="A59:B59"/>
    <mergeCell ref="A46:D46"/>
    <mergeCell ref="E46:N46"/>
    <mergeCell ref="A47:D47"/>
    <mergeCell ref="J47:N47"/>
    <mergeCell ref="A48:D48"/>
    <mergeCell ref="E48:N48"/>
    <mergeCell ref="B53:E53"/>
    <mergeCell ref="K15:N15"/>
    <mergeCell ref="A22:B22"/>
    <mergeCell ref="A42:N42"/>
    <mergeCell ref="D43:K43"/>
    <mergeCell ref="A45:D45"/>
    <mergeCell ref="E45:N45"/>
    <mergeCell ref="B16:E16"/>
    <mergeCell ref="A11:D11"/>
    <mergeCell ref="E11:N11"/>
    <mergeCell ref="A12:D12"/>
    <mergeCell ref="E12:N12"/>
    <mergeCell ref="A5:N5"/>
    <mergeCell ref="D6:K6"/>
    <mergeCell ref="A8:D8"/>
    <mergeCell ref="E8:N8"/>
    <mergeCell ref="A9:D9"/>
    <mergeCell ref="E9:N9"/>
    <mergeCell ref="A10:D10"/>
    <mergeCell ref="J10:N10"/>
  </mergeCells>
  <phoneticPr fontId="4"/>
  <printOptions horizontalCentered="1"/>
  <pageMargins left="0.78740157480314965" right="0.78740157480314965" top="0.78740157480314965" bottom="0.78740157480314965" header="0.31496062992125984" footer="0.31496062992125984"/>
  <pageSetup paperSize="9" firstPageNumber="0" fitToHeight="0" orientation="portrait" verticalDpi="200" r:id="rId1"/>
  <headerFooter alignWithMargins="0">
    <oddHeader>&amp;L受理日：令和　 年　　月　 　日　　
午前・後　　 　時　　分　受理　</oddHeader>
  </headerFooter>
  <rowBreaks count="1" manualBreakCount="1">
    <brk id="37" max="1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0B0EFA-5700-4AD7-AED1-1E7F7408E51A}">
  <sheetPr>
    <pageSetUpPr fitToPage="1"/>
  </sheetPr>
  <dimension ref="A1:P76"/>
  <sheetViews>
    <sheetView showZeros="0" view="pageBreakPreview" zoomScaleNormal="100" zoomScaleSheetLayoutView="100" workbookViewId="0">
      <selection activeCell="B56" sqref="B56"/>
    </sheetView>
  </sheetViews>
  <sheetFormatPr defaultColWidth="5.90625" defaultRowHeight="14"/>
  <cols>
    <col min="1" max="13" width="5.90625" style="228" customWidth="1"/>
    <col min="14" max="14" width="6.7265625" style="228" customWidth="1"/>
    <col min="15" max="16384" width="5.90625" style="228"/>
  </cols>
  <sheetData>
    <row r="1" spans="1:16">
      <c r="N1" s="235" t="str">
        <f>IF(設定シート!$C$12="推薦届出","様式7(推薦)","様式7")</f>
        <v>様式7</v>
      </c>
    </row>
    <row r="5" spans="1:16" ht="28">
      <c r="A5" s="506" t="s">
        <v>276</v>
      </c>
      <c r="B5" s="506"/>
      <c r="C5" s="506"/>
      <c r="D5" s="506"/>
      <c r="E5" s="506"/>
      <c r="F5" s="506"/>
      <c r="G5" s="506"/>
      <c r="H5" s="506"/>
      <c r="I5" s="506"/>
      <c r="J5" s="506"/>
      <c r="K5" s="506"/>
      <c r="L5" s="506"/>
      <c r="M5" s="506"/>
      <c r="N5" s="506"/>
    </row>
    <row r="6" spans="1:16" ht="14.25" customHeight="1">
      <c r="A6" s="240"/>
      <c r="B6" s="240"/>
      <c r="C6" s="240"/>
      <c r="D6" s="507" t="s">
        <v>279</v>
      </c>
      <c r="E6" s="507"/>
      <c r="F6" s="507"/>
      <c r="G6" s="507"/>
      <c r="H6" s="507"/>
      <c r="I6" s="507"/>
      <c r="J6" s="507"/>
      <c r="K6" s="507"/>
      <c r="L6" s="240"/>
      <c r="M6" s="240"/>
      <c r="N6" s="240"/>
    </row>
    <row r="7" spans="1:16" ht="14.25" customHeight="1">
      <c r="A7" s="240"/>
      <c r="B7" s="240"/>
      <c r="C7" s="240"/>
      <c r="D7" s="241"/>
      <c r="E7" s="241"/>
      <c r="F7" s="241"/>
      <c r="G7" s="241"/>
      <c r="H7" s="241"/>
      <c r="I7" s="241"/>
      <c r="J7" s="241"/>
      <c r="K7" s="241"/>
      <c r="L7" s="240"/>
      <c r="M7" s="240"/>
      <c r="N7" s="240"/>
    </row>
    <row r="8" spans="1:16" ht="36" customHeight="1">
      <c r="A8" s="508" t="s">
        <v>274</v>
      </c>
      <c r="B8" s="509"/>
      <c r="C8" s="509"/>
      <c r="D8" s="510"/>
      <c r="E8" s="511" t="str">
        <f>入力シート!C1</f>
        <v>令和８年２月８日執行衆議院小選挙区選出議員選挙</v>
      </c>
      <c r="F8" s="512"/>
      <c r="G8" s="512"/>
      <c r="H8" s="512"/>
      <c r="I8" s="512"/>
      <c r="J8" s="512"/>
      <c r="K8" s="512"/>
      <c r="L8" s="512"/>
      <c r="M8" s="512"/>
      <c r="N8" s="513"/>
    </row>
    <row r="9" spans="1:16" ht="36" customHeight="1">
      <c r="A9" s="528" t="s">
        <v>273</v>
      </c>
      <c r="B9" s="509"/>
      <c r="C9" s="509"/>
      <c r="D9" s="510"/>
      <c r="E9" s="529" t="str">
        <f>入力シート!C35&amp;" "&amp;入力シート!C36</f>
        <v xml:space="preserve"> </v>
      </c>
      <c r="F9" s="530"/>
      <c r="G9" s="530"/>
      <c r="H9" s="530"/>
      <c r="I9" s="530"/>
      <c r="J9" s="530"/>
      <c r="K9" s="530"/>
      <c r="L9" s="530"/>
      <c r="M9" s="530"/>
      <c r="N9" s="531"/>
    </row>
    <row r="10" spans="1:16" ht="21.75" customHeight="1">
      <c r="A10" s="514"/>
      <c r="B10" s="515"/>
      <c r="C10" s="515"/>
      <c r="D10" s="516"/>
      <c r="E10" s="325"/>
      <c r="F10" s="326"/>
      <c r="G10" s="326"/>
      <c r="H10" s="326"/>
      <c r="I10" s="237" t="s">
        <v>271</v>
      </c>
      <c r="J10" s="523">
        <f>入力シート!$C$37</f>
        <v>0</v>
      </c>
      <c r="K10" s="523"/>
      <c r="L10" s="523"/>
      <c r="M10" s="523"/>
      <c r="N10" s="524"/>
    </row>
    <row r="11" spans="1:16" ht="36" customHeight="1">
      <c r="A11" s="528" t="s">
        <v>272</v>
      </c>
      <c r="B11" s="509"/>
      <c r="C11" s="509"/>
      <c r="D11" s="510"/>
      <c r="E11" s="532" t="str">
        <f>DBCS(入力シート!C41&amp;" "&amp;入力シート!C42)</f>
        <v>　</v>
      </c>
      <c r="F11" s="530"/>
      <c r="G11" s="530"/>
      <c r="H11" s="530"/>
      <c r="I11" s="530"/>
      <c r="J11" s="530"/>
      <c r="K11" s="530"/>
      <c r="L11" s="530"/>
      <c r="M11" s="530"/>
      <c r="N11" s="531"/>
      <c r="P11" s="228" t="s">
        <v>557</v>
      </c>
    </row>
    <row r="12" spans="1:16" ht="21.75" customHeight="1">
      <c r="A12" s="514"/>
      <c r="B12" s="515"/>
      <c r="C12" s="515"/>
      <c r="D12" s="516"/>
      <c r="E12" s="325"/>
      <c r="F12" s="326"/>
      <c r="G12" s="326"/>
      <c r="H12" s="326"/>
      <c r="I12" s="237" t="s">
        <v>271</v>
      </c>
      <c r="J12" s="522">
        <f>入力シート!C43</f>
        <v>0</v>
      </c>
      <c r="K12" s="523"/>
      <c r="L12" s="523"/>
      <c r="M12" s="523"/>
      <c r="N12" s="524"/>
    </row>
    <row r="13" spans="1:16" ht="36" customHeight="1">
      <c r="A13" s="496" t="s">
        <v>270</v>
      </c>
      <c r="B13" s="497"/>
      <c r="C13" s="497"/>
      <c r="D13" s="498"/>
      <c r="E13" s="525">
        <f>入力シート!C39</f>
        <v>0</v>
      </c>
      <c r="F13" s="526"/>
      <c r="G13" s="526"/>
      <c r="H13" s="526"/>
      <c r="I13" s="526"/>
      <c r="J13" s="526"/>
      <c r="K13" s="526"/>
      <c r="L13" s="526"/>
      <c r="M13" s="526"/>
      <c r="N13" s="527"/>
    </row>
    <row r="14" spans="1:16" ht="36" customHeight="1">
      <c r="A14" s="496" t="s">
        <v>359</v>
      </c>
      <c r="B14" s="497"/>
      <c r="C14" s="497"/>
      <c r="D14" s="498"/>
      <c r="E14" s="502" t="str">
        <f>入力シート!C14&amp;" "&amp;入力シート!C16</f>
        <v xml:space="preserve"> </v>
      </c>
      <c r="F14" s="503"/>
      <c r="G14" s="503"/>
      <c r="H14" s="504"/>
      <c r="I14" s="504"/>
      <c r="J14" s="504"/>
      <c r="K14" s="504"/>
      <c r="L14" s="504"/>
      <c r="M14" s="504"/>
      <c r="N14" s="505"/>
    </row>
    <row r="16" spans="1:16">
      <c r="A16" s="228" t="s">
        <v>357</v>
      </c>
    </row>
    <row r="17" spans="1:15">
      <c r="K17" s="519"/>
      <c r="L17" s="519"/>
      <c r="M17" s="519"/>
      <c r="N17" s="519"/>
    </row>
    <row r="18" spans="1:15">
      <c r="B18" s="387" t="s">
        <v>278</v>
      </c>
      <c r="C18" s="387"/>
      <c r="D18" s="387"/>
      <c r="E18" s="387"/>
      <c r="F18" s="387"/>
    </row>
    <row r="21" spans="1:15" s="212" customFormat="1" ht="19">
      <c r="E21" s="355" t="str">
        <f>IF(E22="","候補者","")</f>
        <v>候補者</v>
      </c>
      <c r="G21" s="80" t="str">
        <f>IF(G22="",入力シート!$C$14&amp;" "&amp;入力シート!$C$16,"")</f>
        <v xml:space="preserve"> </v>
      </c>
      <c r="H21" s="356"/>
      <c r="I21" s="356"/>
      <c r="J21" s="356"/>
      <c r="M21" s="212" t="str" cm="1">
        <f t="array" aca="1" ref="M21" ca="1">IF(M22="",IF(VLOOKUP(RIGHT(CELL("filename",A8),LEN(CELL("filename",A8))-FIND("]",CELL("filename",A8))),設定シート!$U$2:$V$31,2,0)="表示する","㊞",""),"")</f>
        <v/>
      </c>
      <c r="O21" s="382" t="s">
        <v>562</v>
      </c>
    </row>
    <row r="22" spans="1:15" s="212" customFormat="1" ht="18.75" customHeight="1">
      <c r="E22" s="355" t="str">
        <f>IF(設定シート!$C$12="推薦届出","推薦届出者","")</f>
        <v/>
      </c>
      <c r="G22" s="80" t="str">
        <f>IF(設定シート!$C$12="推薦届出",入力シート!$E$59,"")</f>
        <v/>
      </c>
      <c r="H22" s="356"/>
      <c r="I22" s="356"/>
      <c r="J22" s="356"/>
      <c r="M22" s="212" t="str" cm="1">
        <f t="array" aca="1" ref="M22" ca="1">IF(設定シート!$C$12="推薦届出",IF(VLOOKUP(RIGHT(CELL("filename",A9),LEN(CELL("filename",A9))-FIND("]",CELL("filename",A9))),設定シート!$U$2:$V$31,2,0)="表示する","㊞",""),"")</f>
        <v/>
      </c>
    </row>
    <row r="23" spans="1:15" ht="19">
      <c r="E23" s="235"/>
      <c r="G23" s="231"/>
      <c r="H23" s="234"/>
      <c r="I23" s="234"/>
      <c r="J23" s="234"/>
    </row>
    <row r="24" spans="1:15" ht="19">
      <c r="E24" s="235"/>
      <c r="G24" s="231"/>
      <c r="H24" s="234"/>
      <c r="I24" s="234"/>
      <c r="J24" s="234"/>
    </row>
    <row r="26" spans="1:15">
      <c r="A26" s="533">
        <f>入力シート!$C$40</f>
        <v>0</v>
      </c>
      <c r="B26" s="533"/>
      <c r="C26" s="228" t="s">
        <v>277</v>
      </c>
    </row>
    <row r="29" spans="1:15">
      <c r="A29" s="228" t="s">
        <v>61</v>
      </c>
      <c r="B29" s="233"/>
      <c r="C29" s="232"/>
      <c r="D29" s="232"/>
    </row>
    <row r="30" spans="1:15">
      <c r="B30" s="233"/>
      <c r="C30" s="232"/>
      <c r="D30" s="232"/>
    </row>
    <row r="31" spans="1:15" s="368" customFormat="1">
      <c r="A31" s="96" t="s">
        <v>540</v>
      </c>
      <c r="B31" s="96"/>
      <c r="C31" s="96"/>
      <c r="D31" s="96"/>
      <c r="E31" s="96"/>
      <c r="F31" s="96"/>
      <c r="G31" s="96"/>
      <c r="H31" s="96"/>
      <c r="I31" s="96"/>
      <c r="J31" s="96"/>
      <c r="K31" s="96"/>
      <c r="L31" s="96"/>
      <c r="M31" s="96"/>
      <c r="N31" s="96"/>
    </row>
    <row r="32" spans="1:15" s="368" customFormat="1">
      <c r="A32" s="96" t="s">
        <v>396</v>
      </c>
      <c r="B32" s="96"/>
      <c r="C32" s="96"/>
      <c r="D32" s="96"/>
      <c r="E32" s="96"/>
      <c r="F32" s="96"/>
      <c r="G32" s="96"/>
      <c r="H32" s="96"/>
      <c r="I32" s="96"/>
      <c r="J32" s="96"/>
      <c r="K32" s="96"/>
      <c r="L32" s="96"/>
      <c r="M32" s="96"/>
      <c r="N32" s="96"/>
    </row>
    <row r="33" spans="1:14" s="368" customFormat="1">
      <c r="A33" s="96" t="s">
        <v>397</v>
      </c>
      <c r="B33" s="96"/>
      <c r="C33" s="96"/>
      <c r="D33" s="96"/>
      <c r="E33" s="96"/>
      <c r="F33" s="96"/>
      <c r="G33" s="96"/>
      <c r="H33" s="96"/>
      <c r="I33" s="96"/>
      <c r="J33" s="96"/>
      <c r="K33" s="96"/>
      <c r="L33" s="96"/>
      <c r="M33" s="96"/>
      <c r="N33" s="96"/>
    </row>
    <row r="34" spans="1:14" s="368" customFormat="1">
      <c r="A34" s="96"/>
      <c r="B34" s="96"/>
      <c r="C34" s="96"/>
      <c r="D34" s="96"/>
      <c r="E34" s="96"/>
      <c r="F34" s="96"/>
      <c r="G34" s="96"/>
      <c r="H34" s="96"/>
      <c r="I34" s="96"/>
      <c r="J34" s="96"/>
      <c r="K34" s="96"/>
      <c r="L34" s="96"/>
      <c r="M34" s="96"/>
      <c r="N34" s="96"/>
    </row>
    <row r="35" spans="1:14" s="368" customFormat="1">
      <c r="A35" s="96" t="s">
        <v>541</v>
      </c>
      <c r="B35" s="96"/>
      <c r="C35" s="96"/>
      <c r="D35" s="96"/>
      <c r="E35" s="96"/>
      <c r="F35" s="96"/>
      <c r="G35" s="96"/>
      <c r="H35" s="96"/>
      <c r="I35" s="96"/>
      <c r="J35" s="96"/>
      <c r="K35" s="96"/>
      <c r="L35" s="96"/>
      <c r="M35" s="96"/>
      <c r="N35" s="96"/>
    </row>
    <row r="36" spans="1:14" s="368" customFormat="1">
      <c r="A36" s="96" t="s">
        <v>398</v>
      </c>
      <c r="B36" s="96"/>
      <c r="C36" s="96"/>
      <c r="D36" s="96"/>
      <c r="E36" s="96"/>
      <c r="F36" s="96"/>
      <c r="G36" s="96"/>
      <c r="H36" s="96"/>
      <c r="I36" s="96"/>
      <c r="J36" s="96"/>
      <c r="K36" s="96"/>
      <c r="L36" s="96"/>
      <c r="M36" s="96"/>
      <c r="N36" s="96"/>
    </row>
    <row r="37" spans="1:14" s="368" customFormat="1">
      <c r="A37" s="96" t="s">
        <v>399</v>
      </c>
      <c r="B37" s="96"/>
      <c r="C37" s="96"/>
      <c r="D37" s="96"/>
      <c r="E37" s="96"/>
      <c r="F37" s="96"/>
      <c r="G37" s="96"/>
      <c r="H37" s="96"/>
      <c r="I37" s="96"/>
      <c r="J37" s="96"/>
      <c r="K37" s="96"/>
      <c r="L37" s="96"/>
      <c r="M37" s="96"/>
      <c r="N37" s="96"/>
    </row>
    <row r="38" spans="1:14" s="368" customFormat="1" ht="18" customHeight="1">
      <c r="A38" s="96" t="s">
        <v>400</v>
      </c>
      <c r="B38" s="96"/>
      <c r="C38" s="96"/>
      <c r="D38" s="96"/>
      <c r="E38" s="96"/>
      <c r="F38" s="96"/>
      <c r="G38" s="96"/>
      <c r="H38" s="96"/>
      <c r="I38" s="96"/>
      <c r="J38" s="96"/>
      <c r="K38" s="96"/>
      <c r="L38" s="96"/>
      <c r="M38" s="96"/>
      <c r="N38" s="96"/>
    </row>
    <row r="39" spans="1:14" s="368" customFormat="1">
      <c r="A39" s="96"/>
      <c r="B39" s="96"/>
      <c r="C39" s="96"/>
      <c r="D39" s="96"/>
      <c r="E39" s="96"/>
      <c r="F39" s="96"/>
      <c r="G39" s="96"/>
      <c r="H39" s="96"/>
      <c r="I39" s="96"/>
      <c r="J39" s="96"/>
      <c r="K39" s="96"/>
      <c r="L39" s="96"/>
      <c r="M39" s="96"/>
      <c r="N39" s="375" t="str">
        <f>IF(設定シート!$C$12="推薦届出","様式7(推薦)","様式7")</f>
        <v>様式7</v>
      </c>
    </row>
    <row r="40" spans="1:14" s="368" customFormat="1" ht="18" customHeight="1">
      <c r="A40" s="96"/>
      <c r="B40" s="96"/>
      <c r="C40" s="96"/>
      <c r="D40" s="96"/>
      <c r="E40" s="96"/>
      <c r="F40" s="96"/>
      <c r="G40" s="96"/>
      <c r="H40" s="96"/>
      <c r="I40" s="96"/>
      <c r="J40" s="96"/>
      <c r="K40" s="96"/>
      <c r="L40" s="96"/>
      <c r="M40" s="96"/>
      <c r="N40" s="96"/>
    </row>
    <row r="43" spans="1:14" ht="28">
      <c r="A43" s="506" t="s">
        <v>276</v>
      </c>
      <c r="B43" s="506"/>
      <c r="C43" s="506"/>
      <c r="D43" s="506"/>
      <c r="E43" s="506"/>
      <c r="F43" s="506"/>
      <c r="G43" s="506"/>
      <c r="H43" s="506"/>
      <c r="I43" s="506"/>
      <c r="J43" s="506"/>
      <c r="K43" s="506"/>
      <c r="L43" s="506"/>
      <c r="M43" s="506"/>
      <c r="N43" s="506"/>
    </row>
    <row r="44" spans="1:14" ht="14.25" customHeight="1">
      <c r="A44" s="240"/>
      <c r="B44" s="240"/>
      <c r="C44" s="240"/>
      <c r="D44" s="507" t="s">
        <v>275</v>
      </c>
      <c r="E44" s="507"/>
      <c r="F44" s="507"/>
      <c r="G44" s="507"/>
      <c r="H44" s="507"/>
      <c r="I44" s="507"/>
      <c r="J44" s="507"/>
      <c r="K44" s="507"/>
      <c r="L44" s="240"/>
      <c r="M44" s="240"/>
      <c r="N44" s="240"/>
    </row>
    <row r="45" spans="1:14" ht="14.25" customHeight="1">
      <c r="A45" s="240"/>
      <c r="B45" s="240"/>
      <c r="C45" s="240"/>
      <c r="D45" s="241"/>
      <c r="E45" s="241"/>
      <c r="F45" s="241"/>
      <c r="G45" s="241"/>
      <c r="H45" s="241"/>
      <c r="I45" s="241"/>
      <c r="J45" s="241"/>
      <c r="K45" s="241"/>
      <c r="L45" s="240"/>
      <c r="M45" s="240"/>
      <c r="N45" s="240"/>
    </row>
    <row r="46" spans="1:14" ht="36" customHeight="1">
      <c r="A46" s="508" t="s">
        <v>274</v>
      </c>
      <c r="B46" s="509"/>
      <c r="C46" s="509"/>
      <c r="D46" s="510"/>
      <c r="E46" s="511" t="str">
        <f>E8</f>
        <v>令和８年２月８日執行衆議院小選挙区選出議員選挙</v>
      </c>
      <c r="F46" s="512"/>
      <c r="G46" s="512"/>
      <c r="H46" s="512"/>
      <c r="I46" s="512"/>
      <c r="J46" s="512"/>
      <c r="K46" s="512"/>
      <c r="L46" s="512"/>
      <c r="M46" s="512"/>
      <c r="N46" s="513"/>
    </row>
    <row r="47" spans="1:14" ht="36" customHeight="1">
      <c r="A47" s="528" t="s">
        <v>273</v>
      </c>
      <c r="B47" s="509"/>
      <c r="C47" s="509"/>
      <c r="D47" s="510"/>
      <c r="E47" s="529" t="str">
        <f>E9</f>
        <v xml:space="preserve"> </v>
      </c>
      <c r="F47" s="530"/>
      <c r="G47" s="530"/>
      <c r="H47" s="530"/>
      <c r="I47" s="530"/>
      <c r="J47" s="530"/>
      <c r="K47" s="530"/>
      <c r="L47" s="530"/>
      <c r="M47" s="530"/>
      <c r="N47" s="531"/>
    </row>
    <row r="48" spans="1:14" ht="21.75" customHeight="1">
      <c r="A48" s="514"/>
      <c r="B48" s="515"/>
      <c r="C48" s="515"/>
      <c r="D48" s="516"/>
      <c r="E48" s="325"/>
      <c r="F48" s="326"/>
      <c r="G48" s="326"/>
      <c r="H48" s="326"/>
      <c r="I48" s="237" t="s">
        <v>271</v>
      </c>
      <c r="J48" s="523">
        <f>J10</f>
        <v>0</v>
      </c>
      <c r="K48" s="523"/>
      <c r="L48" s="523"/>
      <c r="M48" s="523"/>
      <c r="N48" s="524"/>
    </row>
    <row r="49" spans="1:16" ht="36" customHeight="1">
      <c r="A49" s="528" t="s">
        <v>272</v>
      </c>
      <c r="B49" s="509"/>
      <c r="C49" s="509"/>
      <c r="D49" s="510"/>
      <c r="E49" s="532" t="str">
        <f>E11</f>
        <v>　</v>
      </c>
      <c r="F49" s="530"/>
      <c r="G49" s="530"/>
      <c r="H49" s="530"/>
      <c r="I49" s="530"/>
      <c r="J49" s="530"/>
      <c r="K49" s="530"/>
      <c r="L49" s="530"/>
      <c r="M49" s="530"/>
      <c r="N49" s="531"/>
      <c r="P49" s="228" t="s">
        <v>557</v>
      </c>
    </row>
    <row r="50" spans="1:16" ht="21.75" customHeight="1">
      <c r="A50" s="514"/>
      <c r="B50" s="515"/>
      <c r="C50" s="515"/>
      <c r="D50" s="516"/>
      <c r="E50" s="325"/>
      <c r="F50" s="326"/>
      <c r="G50" s="326"/>
      <c r="H50" s="326"/>
      <c r="I50" s="237" t="s">
        <v>271</v>
      </c>
      <c r="J50" s="522">
        <f>J12</f>
        <v>0</v>
      </c>
      <c r="K50" s="523"/>
      <c r="L50" s="523"/>
      <c r="M50" s="523"/>
      <c r="N50" s="524"/>
    </row>
    <row r="51" spans="1:16" ht="36" customHeight="1">
      <c r="A51" s="496" t="s">
        <v>270</v>
      </c>
      <c r="B51" s="497"/>
      <c r="C51" s="497"/>
      <c r="D51" s="498"/>
      <c r="E51" s="525">
        <f>E13</f>
        <v>0</v>
      </c>
      <c r="F51" s="526"/>
      <c r="G51" s="526"/>
      <c r="H51" s="526"/>
      <c r="I51" s="526"/>
      <c r="J51" s="526"/>
      <c r="K51" s="526"/>
      <c r="L51" s="526"/>
      <c r="M51" s="526"/>
      <c r="N51" s="527"/>
    </row>
    <row r="52" spans="1:16" ht="36" customHeight="1">
      <c r="A52" s="496" t="s">
        <v>360</v>
      </c>
      <c r="B52" s="497"/>
      <c r="C52" s="497"/>
      <c r="D52" s="498"/>
      <c r="E52" s="502" t="str">
        <f>E14</f>
        <v xml:space="preserve"> </v>
      </c>
      <c r="F52" s="503"/>
      <c r="G52" s="503"/>
      <c r="H52" s="504"/>
      <c r="I52" s="504"/>
      <c r="J52" s="504"/>
      <c r="K52" s="504"/>
      <c r="L52" s="504"/>
      <c r="M52" s="504"/>
      <c r="N52" s="505"/>
    </row>
    <row r="54" spans="1:16">
      <c r="A54" s="228" t="s">
        <v>357</v>
      </c>
    </row>
    <row r="55" spans="1:16">
      <c r="K55" s="519"/>
      <c r="L55" s="519"/>
      <c r="M55" s="519"/>
      <c r="N55" s="519"/>
    </row>
    <row r="56" spans="1:16">
      <c r="B56" s="387" t="s">
        <v>278</v>
      </c>
      <c r="C56" s="387"/>
      <c r="D56" s="387"/>
      <c r="E56" s="387"/>
      <c r="F56" s="387"/>
    </row>
    <row r="59" spans="1:16" s="212" customFormat="1" ht="19">
      <c r="E59" s="355" t="str">
        <f>IF(E60="","候補者","")</f>
        <v>候補者</v>
      </c>
      <c r="G59" s="80" t="str">
        <f>IF(G60="",入力シート!$C$14&amp;" "&amp;入力シート!$C$16,"")</f>
        <v xml:space="preserve"> </v>
      </c>
      <c r="H59" s="356"/>
      <c r="I59" s="356"/>
      <c r="J59" s="356"/>
      <c r="M59" s="212" t="str" cm="1">
        <f t="array" aca="1" ref="M59" ca="1">IF(M60="",IF(VLOOKUP(RIGHT(CELL("filename",A46),LEN(CELL("filename",A46))-FIND("]",CELL("filename",A46))),設定シート!$U$2:$V$31,2,0)="表示する","㊞",""),"")</f>
        <v/>
      </c>
      <c r="O59" s="382" t="s">
        <v>562</v>
      </c>
    </row>
    <row r="60" spans="1:16" s="212" customFormat="1" ht="18.75" customHeight="1">
      <c r="E60" s="355" t="str">
        <f>IF(設定シート!$C$12="推薦届出","推薦届出者","")</f>
        <v/>
      </c>
      <c r="G60" s="80" t="str">
        <f>IF(設定シート!$C$12="推薦届出",入力シート!$E$59,"")</f>
        <v/>
      </c>
      <c r="H60" s="356"/>
      <c r="I60" s="356"/>
      <c r="J60" s="356"/>
      <c r="M60" s="212" t="str" cm="1">
        <f t="array" aca="1" ref="M60" ca="1">IF(設定シート!$C$12="推薦届出",IF(VLOOKUP(RIGHT(CELL("filename",A47),LEN(CELL("filename",A47))-FIND("]",CELL("filename",A47))),設定シート!$U$2:$V$31,2,0)="表示する","㊞",""),"")</f>
        <v/>
      </c>
    </row>
    <row r="61" spans="1:16" ht="19">
      <c r="E61" s="235"/>
      <c r="G61" s="231"/>
      <c r="H61" s="234"/>
      <c r="I61" s="234"/>
      <c r="J61" s="234"/>
    </row>
    <row r="62" spans="1:16" ht="19">
      <c r="E62" s="235"/>
      <c r="G62" s="231"/>
      <c r="H62" s="234"/>
      <c r="I62" s="234"/>
      <c r="J62" s="234"/>
    </row>
    <row r="64" spans="1:16">
      <c r="A64" s="533" t="s">
        <v>267</v>
      </c>
      <c r="B64" s="533"/>
      <c r="C64" s="228" t="str">
        <f>"選挙管理委員長　"&amp;設定シート!C11&amp;"　様"</f>
        <v>選挙管理委員長　竹　田　勝　美　様</v>
      </c>
    </row>
    <row r="67" spans="1:14">
      <c r="A67" s="228" t="s">
        <v>61</v>
      </c>
      <c r="B67" s="233"/>
      <c r="C67" s="232"/>
      <c r="D67" s="232"/>
    </row>
    <row r="68" spans="1:14">
      <c r="B68" s="233"/>
      <c r="C68" s="232"/>
      <c r="D68" s="232"/>
    </row>
    <row r="69" spans="1:14" s="202" customFormat="1">
      <c r="A69" s="96" t="s">
        <v>540</v>
      </c>
      <c r="B69" s="96"/>
      <c r="C69" s="96"/>
      <c r="D69" s="96"/>
      <c r="E69" s="96"/>
      <c r="F69" s="96"/>
      <c r="G69" s="96"/>
      <c r="H69" s="96"/>
      <c r="I69" s="96"/>
      <c r="J69" s="96"/>
      <c r="K69" s="96"/>
      <c r="L69" s="96"/>
      <c r="M69" s="96"/>
      <c r="N69" s="96"/>
    </row>
    <row r="70" spans="1:14" s="202" customFormat="1">
      <c r="A70" s="96" t="s">
        <v>396</v>
      </c>
      <c r="B70" s="96"/>
      <c r="C70" s="96"/>
      <c r="D70" s="96"/>
      <c r="E70" s="96"/>
      <c r="F70" s="96"/>
      <c r="G70" s="96"/>
      <c r="H70" s="96"/>
      <c r="I70" s="96"/>
      <c r="J70" s="96"/>
      <c r="K70" s="96"/>
      <c r="L70" s="96"/>
      <c r="M70" s="96"/>
      <c r="N70" s="96"/>
    </row>
    <row r="71" spans="1:14" s="202" customFormat="1">
      <c r="A71" s="96" t="s">
        <v>397</v>
      </c>
      <c r="B71" s="96"/>
      <c r="C71" s="96"/>
      <c r="D71" s="96"/>
      <c r="E71" s="96"/>
      <c r="F71" s="96"/>
      <c r="G71" s="96"/>
      <c r="H71" s="96"/>
      <c r="I71" s="96"/>
      <c r="J71" s="96"/>
      <c r="K71" s="96"/>
      <c r="L71" s="96"/>
      <c r="M71" s="96"/>
      <c r="N71" s="96"/>
    </row>
    <row r="72" spans="1:14" s="368" customFormat="1">
      <c r="A72" s="96"/>
      <c r="B72" s="96"/>
      <c r="C72" s="96"/>
      <c r="D72" s="96"/>
      <c r="E72" s="96"/>
      <c r="F72" s="96"/>
      <c r="G72" s="96"/>
      <c r="H72" s="96"/>
      <c r="I72" s="96"/>
      <c r="J72" s="96"/>
      <c r="K72" s="96"/>
      <c r="L72" s="96"/>
      <c r="M72" s="96"/>
      <c r="N72" s="96"/>
    </row>
    <row r="73" spans="1:14" s="202" customFormat="1">
      <c r="A73" s="96" t="s">
        <v>541</v>
      </c>
      <c r="B73" s="96"/>
      <c r="C73" s="96"/>
      <c r="D73" s="96"/>
      <c r="E73" s="96"/>
      <c r="F73" s="96"/>
      <c r="G73" s="96"/>
      <c r="H73" s="96"/>
      <c r="I73" s="96"/>
      <c r="J73" s="96"/>
      <c r="K73" s="96"/>
      <c r="L73" s="96"/>
      <c r="M73" s="96"/>
      <c r="N73" s="96"/>
    </row>
    <row r="74" spans="1:14" s="202" customFormat="1">
      <c r="A74" s="96" t="s">
        <v>398</v>
      </c>
      <c r="B74" s="96"/>
      <c r="C74" s="96"/>
      <c r="D74" s="96"/>
      <c r="E74" s="96"/>
      <c r="F74" s="96"/>
      <c r="G74" s="96"/>
      <c r="H74" s="96"/>
      <c r="I74" s="96"/>
      <c r="J74" s="96"/>
      <c r="K74" s="96"/>
      <c r="L74" s="96"/>
      <c r="M74" s="96"/>
      <c r="N74" s="96"/>
    </row>
    <row r="75" spans="1:14" s="202" customFormat="1">
      <c r="A75" s="96" t="s">
        <v>399</v>
      </c>
      <c r="B75" s="96"/>
      <c r="C75" s="96"/>
      <c r="D75" s="96"/>
      <c r="E75" s="96"/>
      <c r="F75" s="96"/>
      <c r="G75" s="96"/>
      <c r="H75" s="96"/>
      <c r="I75" s="96"/>
      <c r="J75" s="96"/>
      <c r="K75" s="96"/>
      <c r="L75" s="96"/>
      <c r="M75" s="96"/>
      <c r="N75" s="96"/>
    </row>
    <row r="76" spans="1:14" s="202" customFormat="1">
      <c r="A76" s="96" t="s">
        <v>400</v>
      </c>
      <c r="B76" s="96"/>
      <c r="C76" s="96"/>
      <c r="D76" s="96"/>
      <c r="E76" s="96"/>
      <c r="F76" s="96"/>
      <c r="G76" s="96"/>
      <c r="H76" s="96"/>
      <c r="I76" s="96"/>
      <c r="J76" s="96"/>
      <c r="K76" s="96"/>
      <c r="L76" s="96"/>
      <c r="M76" s="96"/>
      <c r="N76" s="96"/>
    </row>
  </sheetData>
  <mergeCells count="36">
    <mergeCell ref="A5:N5"/>
    <mergeCell ref="D6:K6"/>
    <mergeCell ref="A8:D8"/>
    <mergeCell ref="E8:N8"/>
    <mergeCell ref="A9:D9"/>
    <mergeCell ref="E9:N9"/>
    <mergeCell ref="A10:D10"/>
    <mergeCell ref="J10:N10"/>
    <mergeCell ref="A13:D13"/>
    <mergeCell ref="E13:N13"/>
    <mergeCell ref="A64:B64"/>
    <mergeCell ref="A11:D11"/>
    <mergeCell ref="E11:N11"/>
    <mergeCell ref="A12:D12"/>
    <mergeCell ref="J12:N12"/>
    <mergeCell ref="K17:N17"/>
    <mergeCell ref="A26:B26"/>
    <mergeCell ref="A14:D14"/>
    <mergeCell ref="E14:N14"/>
    <mergeCell ref="A43:N43"/>
    <mergeCell ref="D44:K44"/>
    <mergeCell ref="A48:D48"/>
    <mergeCell ref="E46:N46"/>
    <mergeCell ref="A47:D47"/>
    <mergeCell ref="E47:N47"/>
    <mergeCell ref="J48:N48"/>
    <mergeCell ref="A49:D49"/>
    <mergeCell ref="E49:N49"/>
    <mergeCell ref="A46:D46"/>
    <mergeCell ref="A52:D52"/>
    <mergeCell ref="E52:N52"/>
    <mergeCell ref="K55:N55"/>
    <mergeCell ref="A50:D50"/>
    <mergeCell ref="J50:N50"/>
    <mergeCell ref="A51:D51"/>
    <mergeCell ref="E51:N51"/>
  </mergeCells>
  <phoneticPr fontId="4"/>
  <printOptions horizontalCentered="1"/>
  <pageMargins left="0.78740157480314965" right="0.78740157480314965" top="0.78740157480314965" bottom="0.78740157480314965" header="0.31496062992125984" footer="0.31496062992125984"/>
  <pageSetup paperSize="9" firstPageNumber="0" fitToHeight="0" orientation="portrait" verticalDpi="200" r:id="rId1"/>
  <headerFooter alignWithMargins="0">
    <oddHeader>&amp;L受理日：令和　　年　　月　　日　　 
午前・午後　　　時　　分　受理　</oddHeader>
  </headerFooter>
  <rowBreaks count="1" manualBreakCount="1">
    <brk id="38"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dimension ref="A1:U40"/>
  <sheetViews>
    <sheetView showZeros="0" view="pageBreakPreview" zoomScaleNormal="100" zoomScaleSheetLayoutView="100" workbookViewId="0">
      <selection activeCell="S26" sqref="S26"/>
    </sheetView>
  </sheetViews>
  <sheetFormatPr defaultColWidth="5.90625" defaultRowHeight="14"/>
  <cols>
    <col min="1" max="14" width="5.90625" style="35" customWidth="1"/>
    <col min="15" max="16384" width="5.90625" style="35"/>
  </cols>
  <sheetData>
    <row r="1" spans="1:21">
      <c r="A1" s="445"/>
      <c r="B1" s="446"/>
      <c r="C1" s="446"/>
      <c r="D1" s="446"/>
      <c r="E1" s="446"/>
      <c r="N1" s="36" t="str">
        <f>IF(設定シート!$C$12="推薦届出","様式8(推薦)","様式8")</f>
        <v>様式8</v>
      </c>
    </row>
    <row r="2" spans="1:21">
      <c r="B2" s="37"/>
      <c r="C2" s="37"/>
      <c r="D2" s="37"/>
      <c r="E2" s="37"/>
      <c r="N2" s="36"/>
    </row>
    <row r="3" spans="1:21">
      <c r="A3" s="38"/>
      <c r="B3" s="194"/>
      <c r="C3" s="195"/>
      <c r="D3" s="195"/>
      <c r="E3" s="195"/>
    </row>
    <row r="4" spans="1:21" ht="15" customHeight="1">
      <c r="B4" s="195"/>
      <c r="C4" s="195"/>
      <c r="D4" s="195"/>
      <c r="E4" s="195"/>
    </row>
    <row r="5" spans="1:21" ht="28">
      <c r="A5" s="480" t="str">
        <f>IF(設定シート!$C$12="推薦届出","出納責任者選任届(推薦届出)","出納責任者選任届")</f>
        <v>出納責任者選任届</v>
      </c>
      <c r="B5" s="480"/>
      <c r="C5" s="480"/>
      <c r="D5" s="480"/>
      <c r="E5" s="480"/>
      <c r="F5" s="480"/>
      <c r="G5" s="480"/>
      <c r="H5" s="480"/>
      <c r="I5" s="480"/>
      <c r="J5" s="480"/>
      <c r="K5" s="480"/>
      <c r="L5" s="480"/>
      <c r="M5" s="480"/>
      <c r="N5" s="480"/>
    </row>
    <row r="6" spans="1:21">
      <c r="E6" s="420"/>
      <c r="F6" s="420"/>
      <c r="G6" s="420"/>
      <c r="H6" s="420"/>
      <c r="I6" s="420"/>
      <c r="J6" s="420"/>
    </row>
    <row r="7" spans="1:21">
      <c r="A7" s="420"/>
      <c r="B7" s="420"/>
      <c r="C7" s="420"/>
      <c r="D7" s="420"/>
      <c r="E7" s="420"/>
      <c r="F7" s="420"/>
      <c r="G7" s="420"/>
      <c r="H7" s="420"/>
      <c r="I7" s="420"/>
      <c r="J7" s="420"/>
      <c r="K7" s="420"/>
      <c r="L7" s="420"/>
      <c r="M7" s="420"/>
      <c r="N7" s="420"/>
    </row>
    <row r="8" spans="1:21" s="33" customFormat="1" ht="36" customHeight="1">
      <c r="A8" s="536" t="s">
        <v>287</v>
      </c>
      <c r="B8" s="537"/>
      <c r="C8" s="537"/>
      <c r="D8" s="538"/>
      <c r="E8" s="541">
        <f>入力シート!C45</f>
        <v>0</v>
      </c>
      <c r="F8" s="542"/>
      <c r="G8" s="543"/>
      <c r="H8" s="543"/>
      <c r="I8" s="543"/>
      <c r="J8" s="543"/>
      <c r="K8" s="543"/>
      <c r="L8" s="543"/>
      <c r="M8" s="543"/>
      <c r="N8" s="544"/>
    </row>
    <row r="9" spans="1:21" s="33" customFormat="1" ht="36" customHeight="1">
      <c r="A9" s="548" t="s">
        <v>286</v>
      </c>
      <c r="B9" s="549"/>
      <c r="C9" s="549"/>
      <c r="D9" s="550"/>
      <c r="E9" s="554" t="str">
        <f>DBCS(入力シート!C47)</f>
        <v/>
      </c>
      <c r="F9" s="555"/>
      <c r="G9" s="555"/>
      <c r="H9" s="555"/>
      <c r="I9" s="555"/>
      <c r="J9" s="555"/>
      <c r="K9" s="555"/>
      <c r="L9" s="555"/>
      <c r="M9" s="555"/>
      <c r="N9" s="556"/>
    </row>
    <row r="10" spans="1:21" s="33" customFormat="1" ht="21.75" customHeight="1">
      <c r="A10" s="551"/>
      <c r="B10" s="552"/>
      <c r="C10" s="552"/>
      <c r="D10" s="553"/>
      <c r="E10" s="244"/>
      <c r="F10" s="243"/>
      <c r="G10" s="243"/>
      <c r="H10" s="242" t="s">
        <v>271</v>
      </c>
      <c r="I10" s="242"/>
      <c r="J10" s="560">
        <f>入力シート!C48</f>
        <v>0</v>
      </c>
      <c r="K10" s="561"/>
      <c r="L10" s="561"/>
      <c r="M10" s="561"/>
      <c r="N10" s="562"/>
    </row>
    <row r="11" spans="1:21" s="33" customFormat="1" ht="36" customHeight="1">
      <c r="A11" s="539" t="s">
        <v>285</v>
      </c>
      <c r="B11" s="540"/>
      <c r="C11" s="540"/>
      <c r="D11" s="540"/>
      <c r="E11" s="563">
        <f>入力シート!C49</f>
        <v>0</v>
      </c>
      <c r="F11" s="560"/>
      <c r="G11" s="560"/>
      <c r="H11" s="560"/>
      <c r="I11" s="560"/>
      <c r="J11" s="560"/>
      <c r="K11" s="560"/>
      <c r="L11" s="560"/>
      <c r="M11" s="560"/>
      <c r="N11" s="564"/>
    </row>
    <row r="12" spans="1:21" s="33" customFormat="1" ht="36" customHeight="1">
      <c r="A12" s="539" t="s">
        <v>284</v>
      </c>
      <c r="B12" s="540"/>
      <c r="C12" s="540"/>
      <c r="D12" s="540"/>
      <c r="E12" s="557">
        <f>入力シート!C46</f>
        <v>0</v>
      </c>
      <c r="F12" s="558"/>
      <c r="G12" s="558"/>
      <c r="H12" s="558"/>
      <c r="I12" s="558"/>
      <c r="J12" s="558"/>
      <c r="K12" s="558"/>
      <c r="L12" s="558"/>
      <c r="M12" s="558"/>
      <c r="N12" s="559"/>
    </row>
    <row r="13" spans="1:21" s="33" customFormat="1" ht="36" customHeight="1">
      <c r="A13" s="539" t="s">
        <v>283</v>
      </c>
      <c r="B13" s="540"/>
      <c r="C13" s="540"/>
      <c r="D13" s="540"/>
      <c r="E13" s="557">
        <f>入力シート!C44</f>
        <v>0</v>
      </c>
      <c r="F13" s="558"/>
      <c r="G13" s="558"/>
      <c r="H13" s="558"/>
      <c r="I13" s="558"/>
      <c r="J13" s="558"/>
      <c r="K13" s="558"/>
      <c r="L13" s="558"/>
      <c r="M13" s="558"/>
      <c r="N13" s="559"/>
    </row>
    <row r="14" spans="1:21" s="33" customFormat="1" ht="36" customHeight="1">
      <c r="A14" s="545" t="s">
        <v>269</v>
      </c>
      <c r="B14" s="546"/>
      <c r="C14" s="546"/>
      <c r="D14" s="547"/>
      <c r="E14" s="565" t="str">
        <f>入力シート!C14&amp;" "&amp;入力シート!C16</f>
        <v xml:space="preserve"> </v>
      </c>
      <c r="F14" s="566"/>
      <c r="G14" s="567"/>
      <c r="H14" s="567"/>
      <c r="I14" s="567"/>
      <c r="J14" s="567"/>
      <c r="K14" s="567"/>
      <c r="L14" s="567"/>
      <c r="M14" s="567"/>
      <c r="N14" s="568"/>
    </row>
    <row r="15" spans="1:21">
      <c r="R15" s="37"/>
      <c r="S15" s="37"/>
      <c r="T15" s="37"/>
      <c r="U15" s="37"/>
    </row>
    <row r="16" spans="1:21" s="33" customFormat="1" ht="24" customHeight="1">
      <c r="A16" s="33" t="s">
        <v>288</v>
      </c>
    </row>
    <row r="17" spans="1:21">
      <c r="Q17" s="38"/>
      <c r="R17" s="445"/>
      <c r="S17" s="446"/>
      <c r="T17" s="446"/>
      <c r="U17" s="446"/>
    </row>
    <row r="18" spans="1:21">
      <c r="B18" s="35" t="str">
        <f>入力シート!C4</f>
        <v>令和８年１月２７日</v>
      </c>
      <c r="R18" s="446"/>
      <c r="S18" s="446"/>
      <c r="T18" s="446"/>
      <c r="U18" s="446"/>
    </row>
    <row r="19" spans="1:21" s="335" customFormat="1">
      <c r="R19" s="336"/>
      <c r="S19" s="336"/>
      <c r="T19" s="336"/>
      <c r="U19" s="336"/>
    </row>
    <row r="20" spans="1:21">
      <c r="K20" s="534"/>
      <c r="L20" s="535"/>
      <c r="M20" s="535"/>
      <c r="N20" s="535"/>
      <c r="Q20" s="445"/>
      <c r="R20" s="446"/>
      <c r="S20" s="446"/>
      <c r="T20" s="446"/>
      <c r="U20" s="446"/>
    </row>
    <row r="21" spans="1:21">
      <c r="A21" s="35" t="str">
        <f>設定シート!$C$4&amp;IF(入力シート!$C$2="　","秋田県第　 　区",入力シート!$C$2)</f>
        <v>衆議院小選挙区選出議員選挙</v>
      </c>
    </row>
    <row r="22" spans="1:21" s="202" customFormat="1"/>
    <row r="23" spans="1:21" s="212" customFormat="1" ht="19">
      <c r="E23" s="355" t="str">
        <f>IF($E$24="","候補者","")</f>
        <v>候補者</v>
      </c>
      <c r="G23" s="80" t="str">
        <f>IF(G24="",入力シート!$C$14&amp;" "&amp;入力シート!$C$16,"")</f>
        <v xml:space="preserve"> </v>
      </c>
      <c r="H23" s="356"/>
      <c r="I23" s="356"/>
      <c r="J23" s="356"/>
      <c r="M23" s="212" t="str" cm="1">
        <f t="array" aca="1" ref="M23" ca="1">IF(M24="",IF(VLOOKUP(RIGHT(CELL("filename",A1),LEN(CELL("filename",A1))-FIND("]",CELL("filename",A1))),設定シート!$U$2:$V$31,2,0)="表示する","㊞",""),"")</f>
        <v/>
      </c>
      <c r="O23" s="382" t="s">
        <v>562</v>
      </c>
    </row>
    <row r="24" spans="1:21" s="212" customFormat="1" ht="18.75" customHeight="1">
      <c r="E24" s="355" t="str">
        <f>IF(設定シート!$C$12="推薦届出","推薦届出者","")</f>
        <v/>
      </c>
      <c r="G24" s="80" t="str">
        <f>IF(設定シート!$C$12="推薦届出",入力シート!$E$59,"")</f>
        <v/>
      </c>
      <c r="H24" s="356"/>
      <c r="I24" s="356"/>
      <c r="J24" s="356"/>
      <c r="M24" s="212" t="str" cm="1">
        <f t="array" aca="1" ref="M24" ca="1">IF(設定シート!$C$12="推薦届出",IF(VLOOKUP(RIGHT(CELL("filename",A1),LEN(CELL("filename",A1))-FIND("]",CELL("filename",A1))),設定シート!$U$2:$V$31,2,0)="表示する","㊞",""),"")</f>
        <v/>
      </c>
    </row>
    <row r="25" spans="1:21" s="161" customFormat="1" ht="14.25" customHeight="1"/>
    <row r="27" spans="1:21" ht="20.25" customHeight="1">
      <c r="A27" s="35" t="str">
        <f>" 秋田県選挙管理委員会委員長　"&amp;設定シート!$C$11&amp;"　様"</f>
        <v xml:space="preserve"> 秋田県選挙管理委員会委員長　竹　田　勝　美　様</v>
      </c>
    </row>
    <row r="28" spans="1:21" ht="24" customHeight="1">
      <c r="H28" s="68"/>
    </row>
    <row r="29" spans="1:21">
      <c r="B29" s="72"/>
      <c r="C29" s="73"/>
      <c r="D29" s="73"/>
    </row>
    <row r="30" spans="1:21">
      <c r="A30" s="35" t="s">
        <v>61</v>
      </c>
      <c r="B30" s="72"/>
      <c r="C30" s="73"/>
      <c r="D30" s="73"/>
    </row>
    <row r="32" spans="1:21">
      <c r="A32" s="93" t="s">
        <v>401</v>
      </c>
    </row>
    <row r="33" spans="1:14">
      <c r="A33" s="93" t="s">
        <v>542</v>
      </c>
    </row>
    <row r="34" spans="1:14">
      <c r="A34" s="93" t="s">
        <v>543</v>
      </c>
    </row>
    <row r="35" spans="1:14">
      <c r="A35" s="93" t="s">
        <v>544</v>
      </c>
    </row>
    <row r="36" spans="1:14" s="335" customFormat="1">
      <c r="A36" s="93"/>
    </row>
    <row r="37" spans="1:14">
      <c r="A37" s="94" t="s">
        <v>402</v>
      </c>
    </row>
    <row r="38" spans="1:14">
      <c r="A38" s="58" t="s">
        <v>403</v>
      </c>
    </row>
    <row r="39" spans="1:14">
      <c r="A39" s="58" t="s">
        <v>404</v>
      </c>
    </row>
    <row r="40" spans="1:14">
      <c r="A40" s="58" t="s">
        <v>405</v>
      </c>
      <c r="N40" s="62"/>
    </row>
  </sheetData>
  <mergeCells count="20">
    <mergeCell ref="Q20:U20"/>
    <mergeCell ref="R17:U18"/>
    <mergeCell ref="E13:N13"/>
    <mergeCell ref="A7:N7"/>
    <mergeCell ref="E14:N14"/>
    <mergeCell ref="A1:E1"/>
    <mergeCell ref="E6:J6"/>
    <mergeCell ref="A5:N5"/>
    <mergeCell ref="K20:N20"/>
    <mergeCell ref="A8:D8"/>
    <mergeCell ref="A12:D12"/>
    <mergeCell ref="A13:D13"/>
    <mergeCell ref="E8:N8"/>
    <mergeCell ref="A14:D14"/>
    <mergeCell ref="A9:D10"/>
    <mergeCell ref="A11:D11"/>
    <mergeCell ref="E9:N9"/>
    <mergeCell ref="E12:N12"/>
    <mergeCell ref="J10:N10"/>
    <mergeCell ref="E11:N11"/>
  </mergeCells>
  <phoneticPr fontId="4"/>
  <printOptions horizontalCentered="1"/>
  <pageMargins left="0.59055118110236227" right="0.59055118110236227" top="0.78740157480314965" bottom="0.78740157480314965" header="0.51181102362204722" footer="0.51181102362204722"/>
  <pageSetup paperSize="9" scale="94" orientation="portrait" verticalDpi="200" r:id="rId1"/>
  <headerFooter alignWithMargins="0">
    <oddHeader>&amp;L受理日：令和　　年　　月　　日　　 
午前・午後　　　時　　分　受理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dimension ref="A1:O45"/>
  <sheetViews>
    <sheetView showZeros="0" view="pageBreakPreview" zoomScaleNormal="100" zoomScaleSheetLayoutView="100" workbookViewId="0">
      <selection activeCell="B18" sqref="B18"/>
    </sheetView>
  </sheetViews>
  <sheetFormatPr defaultColWidth="5.90625" defaultRowHeight="14"/>
  <cols>
    <col min="1" max="13" width="5.90625" style="35" customWidth="1"/>
    <col min="14" max="14" width="6.7265625" style="35" customWidth="1"/>
    <col min="15" max="16384" width="5.90625" style="35"/>
  </cols>
  <sheetData>
    <row r="1" spans="1:14">
      <c r="N1" s="36" t="str">
        <f>IF(設定シート!$C$12="推薦届出","様式9(推薦)","様式9")</f>
        <v>様式9</v>
      </c>
    </row>
    <row r="3" spans="1:14" ht="28">
      <c r="A3" s="480" t="str">
        <f>IF(設定シート!$C$12="推薦届出","出納責任者異動届(推薦届出)","出納責任者異動届")</f>
        <v>出納責任者異動届</v>
      </c>
      <c r="B3" s="480"/>
      <c r="C3" s="480"/>
      <c r="D3" s="480"/>
      <c r="E3" s="480"/>
      <c r="F3" s="480"/>
      <c r="G3" s="480"/>
      <c r="H3" s="480"/>
      <c r="I3" s="480"/>
      <c r="J3" s="480"/>
      <c r="K3" s="480"/>
      <c r="L3" s="480"/>
      <c r="M3" s="480"/>
      <c r="N3" s="480"/>
    </row>
    <row r="4" spans="1:14" s="335" customFormat="1" ht="28">
      <c r="A4" s="341"/>
      <c r="B4" s="341"/>
      <c r="C4" s="341"/>
      <c r="D4" s="341"/>
      <c r="E4" s="341"/>
      <c r="F4" s="341"/>
      <c r="G4" s="341"/>
      <c r="H4" s="341"/>
      <c r="I4" s="341"/>
      <c r="J4" s="341"/>
      <c r="K4" s="341"/>
      <c r="L4" s="341"/>
      <c r="M4" s="341"/>
      <c r="N4" s="341"/>
    </row>
    <row r="5" spans="1:14">
      <c r="E5" s="420"/>
      <c r="F5" s="420"/>
      <c r="G5" s="420"/>
      <c r="H5" s="420"/>
      <c r="I5" s="420"/>
      <c r="J5" s="420"/>
    </row>
    <row r="6" spans="1:14" s="33" customFormat="1" ht="24" customHeight="1">
      <c r="A6" s="580" t="s">
        <v>289</v>
      </c>
      <c r="B6" s="540"/>
      <c r="C6" s="540"/>
      <c r="D6" s="540"/>
      <c r="E6" s="581" t="s">
        <v>290</v>
      </c>
      <c r="F6" s="582"/>
      <c r="G6" s="582"/>
      <c r="H6" s="582"/>
      <c r="I6" s="582"/>
      <c r="J6" s="581" t="s">
        <v>291</v>
      </c>
      <c r="K6" s="583"/>
      <c r="L6" s="583"/>
      <c r="M6" s="583"/>
      <c r="N6" s="583"/>
    </row>
    <row r="7" spans="1:14" s="33" customFormat="1" ht="36" customHeight="1">
      <c r="A7" s="536" t="s">
        <v>287</v>
      </c>
      <c r="B7" s="537"/>
      <c r="C7" s="537"/>
      <c r="D7" s="538"/>
      <c r="E7" s="569">
        <f>入力シート!C52</f>
        <v>0</v>
      </c>
      <c r="F7" s="570"/>
      <c r="G7" s="570"/>
      <c r="H7" s="570"/>
      <c r="I7" s="571"/>
      <c r="J7" s="541">
        <f>入力シート!$C$45</f>
        <v>0</v>
      </c>
      <c r="K7" s="543"/>
      <c r="L7" s="543"/>
      <c r="M7" s="543"/>
      <c r="N7" s="544"/>
    </row>
    <row r="8" spans="1:14" s="33" customFormat="1" ht="36" customHeight="1">
      <c r="A8" s="548" t="s">
        <v>286</v>
      </c>
      <c r="B8" s="549"/>
      <c r="C8" s="549"/>
      <c r="D8" s="550"/>
      <c r="E8" s="584" t="str">
        <f>DBCS(入力シート!C54)</f>
        <v/>
      </c>
      <c r="F8" s="585"/>
      <c r="G8" s="585"/>
      <c r="H8" s="585"/>
      <c r="I8" s="585"/>
      <c r="J8" s="586" t="str">
        <f>DBCS(入力シート!C47)</f>
        <v/>
      </c>
      <c r="K8" s="587"/>
      <c r="L8" s="587"/>
      <c r="M8" s="587"/>
      <c r="N8" s="588"/>
    </row>
    <row r="9" spans="1:14" s="33" customFormat="1" ht="21.75" customHeight="1">
      <c r="A9" s="551"/>
      <c r="B9" s="552"/>
      <c r="C9" s="552"/>
      <c r="D9" s="553"/>
      <c r="E9" s="245" t="s">
        <v>292</v>
      </c>
      <c r="F9" s="246"/>
      <c r="G9" s="577">
        <f>入力シート!C55</f>
        <v>0</v>
      </c>
      <c r="H9" s="578"/>
      <c r="I9" s="579"/>
      <c r="J9" s="245" t="s">
        <v>292</v>
      </c>
      <c r="K9" s="246"/>
      <c r="L9" s="574">
        <f>入力シート!C48</f>
        <v>0</v>
      </c>
      <c r="M9" s="575"/>
      <c r="N9" s="576"/>
    </row>
    <row r="10" spans="1:14" s="33" customFormat="1" ht="36" customHeight="1">
      <c r="A10" s="539" t="s">
        <v>285</v>
      </c>
      <c r="B10" s="540"/>
      <c r="C10" s="540"/>
      <c r="D10" s="540"/>
      <c r="E10" s="569">
        <f>入力シート!C56</f>
        <v>0</v>
      </c>
      <c r="F10" s="570"/>
      <c r="G10" s="570"/>
      <c r="H10" s="570"/>
      <c r="I10" s="571"/>
      <c r="J10" s="541">
        <f>入力シート!C49</f>
        <v>0</v>
      </c>
      <c r="K10" s="543"/>
      <c r="L10" s="543"/>
      <c r="M10" s="543"/>
      <c r="N10" s="544"/>
    </row>
    <row r="11" spans="1:14" s="33" customFormat="1" ht="36" customHeight="1">
      <c r="A11" s="539" t="s">
        <v>284</v>
      </c>
      <c r="B11" s="540"/>
      <c r="C11" s="540"/>
      <c r="D11" s="540"/>
      <c r="E11" s="557">
        <f>入力シート!C53</f>
        <v>0</v>
      </c>
      <c r="F11" s="572"/>
      <c r="G11" s="572"/>
      <c r="H11" s="572"/>
      <c r="I11" s="573"/>
      <c r="J11" s="557">
        <f>入力シート!C46</f>
        <v>0</v>
      </c>
      <c r="K11" s="572"/>
      <c r="L11" s="572"/>
      <c r="M11" s="572"/>
      <c r="N11" s="573"/>
    </row>
    <row r="12" spans="1:14" s="33" customFormat="1" ht="36" customHeight="1">
      <c r="A12" s="539" t="s">
        <v>283</v>
      </c>
      <c r="B12" s="540"/>
      <c r="C12" s="540"/>
      <c r="D12" s="540"/>
      <c r="E12" s="557">
        <f>入力シート!C51</f>
        <v>0</v>
      </c>
      <c r="F12" s="572"/>
      <c r="G12" s="572"/>
      <c r="H12" s="572"/>
      <c r="I12" s="573"/>
      <c r="J12" s="557">
        <f>入力シート!C44</f>
        <v>0</v>
      </c>
      <c r="K12" s="572"/>
      <c r="L12" s="572"/>
      <c r="M12" s="572"/>
      <c r="N12" s="573"/>
    </row>
    <row r="13" spans="1:14" s="33" customFormat="1" ht="36" customHeight="1">
      <c r="A13" s="545" t="s">
        <v>269</v>
      </c>
      <c r="B13" s="546"/>
      <c r="C13" s="546"/>
      <c r="D13" s="547"/>
      <c r="E13" s="565" t="str">
        <f>J13</f>
        <v xml:space="preserve"> </v>
      </c>
      <c r="F13" s="543"/>
      <c r="G13" s="543"/>
      <c r="H13" s="543"/>
      <c r="I13" s="544"/>
      <c r="J13" s="565" t="str">
        <f>入力シート!C14&amp;" "&amp;入力シート!C16</f>
        <v xml:space="preserve"> </v>
      </c>
      <c r="K13" s="543"/>
      <c r="L13" s="543"/>
      <c r="M13" s="543"/>
      <c r="N13" s="544"/>
    </row>
    <row r="16" spans="1:14" s="33" customFormat="1" ht="24" customHeight="1">
      <c r="A16" s="33" t="s">
        <v>293</v>
      </c>
    </row>
    <row r="18" spans="1:15" s="202" customFormat="1">
      <c r="B18" s="388" t="s">
        <v>294</v>
      </c>
      <c r="C18" s="389"/>
      <c r="D18" s="389"/>
      <c r="E18" s="389"/>
      <c r="F18" s="389"/>
    </row>
    <row r="19" spans="1:15" s="202" customFormat="1"/>
    <row r="20" spans="1:15" s="202" customFormat="1">
      <c r="A20" s="202" t="str">
        <f>設定シート!$C$4&amp;IF(入力シート!$C$2="　","秋田県第　 　区",入力シート!$C$2)</f>
        <v>衆議院小選挙区選出議員選挙</v>
      </c>
    </row>
    <row r="21" spans="1:15" s="335" customFormat="1"/>
    <row r="22" spans="1:15" s="212" customFormat="1" ht="19">
      <c r="E22" s="355" t="str">
        <f>IF(E23="","候補者","")</f>
        <v>候補者</v>
      </c>
      <c r="G22" s="80" t="str">
        <f>IF(G23="",入力シート!$C$14&amp;" "&amp;入力シート!$C$16,"")</f>
        <v xml:space="preserve"> </v>
      </c>
      <c r="H22" s="356"/>
      <c r="I22" s="356"/>
      <c r="J22" s="356"/>
      <c r="M22" s="212" t="str" cm="1">
        <f t="array" aca="1" ref="M22" ca="1">IF(M23="",IF(VLOOKUP(RIGHT(CELL("filename",A1),LEN(CELL("filename",A1))-FIND("]",CELL("filename",A1))),設定シート!$U$2:$V$31,2,0)="表示する","㊞",""),"")</f>
        <v/>
      </c>
      <c r="O22" s="382" t="s">
        <v>562</v>
      </c>
    </row>
    <row r="23" spans="1:15" s="212" customFormat="1" ht="18.75" customHeight="1">
      <c r="E23" s="355" t="str">
        <f>IF(設定シート!$C$12="推薦届出","推薦届出者","")</f>
        <v/>
      </c>
      <c r="G23" s="80" t="str">
        <f>IF(設定シート!$C$12="推薦届出",入力シート!$E$59,"")</f>
        <v/>
      </c>
      <c r="H23" s="356"/>
      <c r="I23" s="356"/>
      <c r="J23" s="356"/>
      <c r="M23" s="212" t="str" cm="1">
        <f t="array" aca="1" ref="M23" ca="1">IF(設定シート!$C$12="推薦届出",IF(VLOOKUP(RIGHT(CELL("filename",A1),LEN(CELL("filename",A1))-FIND("]",CELL("filename",A1))),設定シート!$U$2:$V$31,2,0)="表示する","㊞",""),"")</f>
        <v/>
      </c>
    </row>
    <row r="24" spans="1:15" s="212" customFormat="1" ht="18.75" customHeight="1">
      <c r="E24" s="355"/>
      <c r="G24" s="80"/>
      <c r="H24" s="356"/>
      <c r="I24" s="356"/>
      <c r="J24" s="356"/>
    </row>
    <row r="25" spans="1:15" s="161" customFormat="1" ht="14.25" customHeight="1"/>
    <row r="26" spans="1:15">
      <c r="A26" s="35" t="str">
        <f>" 秋田県選挙管理委員会委員長　"&amp;設定シート!C11&amp;"　様"</f>
        <v xml:space="preserve"> 秋田県選挙管理委員会委員長　竹　田　勝　美　様</v>
      </c>
    </row>
    <row r="29" spans="1:15">
      <c r="A29" s="35" t="s">
        <v>61</v>
      </c>
      <c r="B29" s="72"/>
      <c r="C29" s="73"/>
      <c r="D29" s="73"/>
    </row>
    <row r="30" spans="1:15" s="335" customFormat="1">
      <c r="B30" s="338"/>
      <c r="C30" s="340"/>
      <c r="D30" s="340"/>
    </row>
    <row r="31" spans="1:15" s="368" customFormat="1">
      <c r="A31" s="93" t="s">
        <v>401</v>
      </c>
    </row>
    <row r="32" spans="1:15" s="368" customFormat="1">
      <c r="A32" s="93" t="s">
        <v>542</v>
      </c>
    </row>
    <row r="33" spans="1:14" s="368" customFormat="1">
      <c r="A33" s="93" t="s">
        <v>543</v>
      </c>
    </row>
    <row r="34" spans="1:14" s="368" customFormat="1">
      <c r="A34" s="93" t="s">
        <v>544</v>
      </c>
    </row>
    <row r="35" spans="1:14" s="335" customFormat="1">
      <c r="A35" s="93"/>
    </row>
    <row r="36" spans="1:14">
      <c r="A36" s="93" t="s">
        <v>407</v>
      </c>
    </row>
    <row r="37" spans="1:14">
      <c r="A37" s="93" t="s">
        <v>406</v>
      </c>
    </row>
    <row r="38" spans="1:14" s="335" customFormat="1">
      <c r="A38" s="93"/>
    </row>
    <row r="39" spans="1:14" s="335" customFormat="1">
      <c r="A39" s="94" t="s">
        <v>428</v>
      </c>
    </row>
    <row r="40" spans="1:14" s="335" customFormat="1">
      <c r="A40" s="58" t="s">
        <v>429</v>
      </c>
    </row>
    <row r="41" spans="1:14" s="335" customFormat="1">
      <c r="A41" s="58" t="s">
        <v>385</v>
      </c>
    </row>
    <row r="42" spans="1:14" s="335" customFormat="1">
      <c r="A42" s="58" t="s">
        <v>386</v>
      </c>
      <c r="N42" s="62"/>
    </row>
    <row r="43" spans="1:14">
      <c r="A43" s="58"/>
    </row>
    <row r="44" spans="1:14">
      <c r="A44" s="58"/>
    </row>
    <row r="45" spans="1:14">
      <c r="A45" s="58"/>
      <c r="N45" s="62"/>
    </row>
  </sheetData>
  <mergeCells count="25">
    <mergeCell ref="A3:N3"/>
    <mergeCell ref="E5:J5"/>
    <mergeCell ref="L9:N9"/>
    <mergeCell ref="G9:I9"/>
    <mergeCell ref="A6:D6"/>
    <mergeCell ref="E6:I6"/>
    <mergeCell ref="J6:N6"/>
    <mergeCell ref="A7:D7"/>
    <mergeCell ref="E7:I7"/>
    <mergeCell ref="J7:N7"/>
    <mergeCell ref="A8:D9"/>
    <mergeCell ref="E8:I8"/>
    <mergeCell ref="J8:N8"/>
    <mergeCell ref="A10:D10"/>
    <mergeCell ref="E10:I10"/>
    <mergeCell ref="J10:N10"/>
    <mergeCell ref="A13:D13"/>
    <mergeCell ref="E13:I13"/>
    <mergeCell ref="J13:N13"/>
    <mergeCell ref="A11:D11"/>
    <mergeCell ref="E11:I11"/>
    <mergeCell ref="J11:N11"/>
    <mergeCell ref="A12:D12"/>
    <mergeCell ref="E12:I12"/>
    <mergeCell ref="J12:N12"/>
  </mergeCells>
  <phoneticPr fontId="4"/>
  <printOptions horizontalCentered="1"/>
  <pageMargins left="0.78740157480314965" right="0.59055118110236227" top="0.78740157480314965" bottom="0.78740157480314965" header="0.51181102362204722" footer="0.51181102362204722"/>
  <pageSetup paperSize="9" scale="96" orientation="portrait" verticalDpi="200" r:id="rId1"/>
  <headerFooter alignWithMargins="0">
    <oddHeader>&amp;L受理日：令和　　年　　月　　日　　 
午前・午後　　　時　　分　受理　</oddHeader>
  </headerFooter>
  <rowBreaks count="1" manualBreakCount="1">
    <brk id="42" max="1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dimension ref="A1:N33"/>
  <sheetViews>
    <sheetView showZeros="0" view="pageBreakPreview" zoomScaleNormal="100" zoomScaleSheetLayoutView="100" workbookViewId="0">
      <selection activeCell="J17" sqref="J17"/>
    </sheetView>
  </sheetViews>
  <sheetFormatPr defaultColWidth="9" defaultRowHeight="14"/>
  <cols>
    <col min="1" max="16384" width="9" style="35"/>
  </cols>
  <sheetData>
    <row r="1" spans="1:9">
      <c r="A1" s="445"/>
      <c r="B1" s="446"/>
      <c r="C1" s="446"/>
      <c r="D1" s="446"/>
      <c r="E1" s="446"/>
      <c r="I1" s="36" t="s">
        <v>245</v>
      </c>
    </row>
    <row r="2" spans="1:9">
      <c r="B2" s="37"/>
      <c r="C2" s="37"/>
      <c r="D2" s="37"/>
      <c r="E2" s="37"/>
    </row>
    <row r="3" spans="1:9">
      <c r="A3" s="38"/>
      <c r="B3" s="196"/>
      <c r="C3" s="197"/>
      <c r="D3" s="197"/>
      <c r="E3" s="197"/>
      <c r="G3" s="250"/>
      <c r="H3" s="250"/>
      <c r="I3" s="251"/>
    </row>
    <row r="4" spans="1:9">
      <c r="B4" s="197"/>
      <c r="C4" s="197"/>
      <c r="D4" s="197"/>
      <c r="E4" s="197"/>
    </row>
    <row r="5" spans="1:9" s="33" customFormat="1" ht="28">
      <c r="A5" s="480" t="s">
        <v>193</v>
      </c>
      <c r="B5" s="480"/>
      <c r="C5" s="480"/>
      <c r="D5" s="480"/>
      <c r="E5" s="480"/>
      <c r="F5" s="480"/>
      <c r="G5" s="480"/>
      <c r="H5" s="480"/>
      <c r="I5" s="480"/>
    </row>
    <row r="8" spans="1:9" ht="14.25" customHeight="1">
      <c r="A8" s="247" t="str">
        <f>"　"&amp;設定シート!C2&amp;"執行の"&amp;設定シート!C4&amp;IF(入力シート!$C$2="　","秋田県第　　区",入力シート!$C$2)&amp;"に"</f>
        <v>　令和８年２月８日執行の衆議院小選挙区選出議員選挙に</v>
      </c>
      <c r="B8" s="78"/>
      <c r="C8" s="78"/>
      <c r="D8" s="78"/>
      <c r="E8" s="78"/>
      <c r="F8" s="78"/>
      <c r="G8" s="78"/>
      <c r="H8" s="78"/>
      <c r="I8" s="78"/>
    </row>
    <row r="9" spans="1:9" s="208" customFormat="1" ht="14.25" customHeight="1">
      <c r="A9" s="208" t="s">
        <v>295</v>
      </c>
      <c r="B9" s="248"/>
      <c r="C9" s="248"/>
      <c r="D9" s="248"/>
      <c r="E9" s="248"/>
      <c r="F9" s="248"/>
      <c r="G9" s="248"/>
      <c r="H9" s="248"/>
      <c r="I9" s="248"/>
    </row>
    <row r="10" spans="1:9" s="208" customFormat="1" ht="14.25" customHeight="1">
      <c r="A10" s="208" t="s">
        <v>296</v>
      </c>
      <c r="B10" s="248"/>
      <c r="C10" s="248"/>
      <c r="D10" s="248"/>
      <c r="E10" s="248"/>
      <c r="F10" s="248"/>
      <c r="G10" s="248"/>
      <c r="H10" s="248"/>
      <c r="I10" s="248"/>
    </row>
    <row r="11" spans="1:9" s="33" customFormat="1" ht="18" customHeight="1">
      <c r="A11" s="177"/>
      <c r="B11" s="176"/>
      <c r="C11" s="176"/>
      <c r="D11" s="176"/>
      <c r="E11" s="176"/>
      <c r="F11" s="176"/>
      <c r="G11" s="176"/>
      <c r="H11" s="176"/>
      <c r="I11" s="176"/>
    </row>
    <row r="12" spans="1:9" s="33" customFormat="1" ht="18" customHeight="1">
      <c r="B12" s="176"/>
      <c r="C12" s="176"/>
      <c r="D12" s="176"/>
      <c r="E12" s="176"/>
      <c r="F12" s="176"/>
      <c r="G12" s="176"/>
      <c r="H12" s="176"/>
      <c r="I12" s="176"/>
    </row>
    <row r="14" spans="1:9" s="212" customFormat="1">
      <c r="B14" s="212" t="str">
        <f>入力シート!C4</f>
        <v>令和８年１月２７日</v>
      </c>
    </row>
    <row r="15" spans="1:9" s="212" customFormat="1" ht="14.25" customHeight="1"/>
    <row r="16" spans="1:9" s="212" customFormat="1" ht="14.25" customHeight="1">
      <c r="D16" s="80"/>
    </row>
    <row r="17" spans="1:10">
      <c r="D17" s="589" t="s">
        <v>36</v>
      </c>
      <c r="E17" s="589"/>
      <c r="F17" s="101" t="str">
        <f>入力シート!$C$14&amp;" "&amp;入力シート!$C$16</f>
        <v xml:space="preserve"> </v>
      </c>
      <c r="G17" s="77"/>
      <c r="I17" s="35" t="str" cm="1">
        <f t="array" aca="1" ref="I17" ca="1">IF(VLOOKUP(RIGHT(CELL("filename",A1),LEN(CELL("filename",A1))-FIND("]",CELL("filename",A1))),設定シート!$U$2:$V$31,2,0)="表示する","㊞","")</f>
        <v/>
      </c>
      <c r="J17" s="382" t="s">
        <v>562</v>
      </c>
    </row>
    <row r="18" spans="1:10" s="202" customFormat="1">
      <c r="D18" s="208"/>
      <c r="E18" s="208"/>
      <c r="F18" s="206"/>
      <c r="G18" s="203"/>
    </row>
    <row r="19" spans="1:10" s="202" customFormat="1">
      <c r="D19" s="208"/>
      <c r="E19" s="208"/>
      <c r="F19" s="206"/>
      <c r="G19" s="203"/>
    </row>
    <row r="20" spans="1:10" s="202" customFormat="1">
      <c r="D20" s="208"/>
      <c r="E20" s="208"/>
      <c r="F20" s="206"/>
      <c r="G20" s="203"/>
    </row>
    <row r="21" spans="1:10" s="212" customFormat="1" ht="14.25" customHeight="1"/>
    <row r="22" spans="1:10">
      <c r="A22" s="35" t="str">
        <f>"　　秋田県選挙管理委員会委員長　　"&amp;設定シート!C11&amp;"　様"</f>
        <v>　　秋田県選挙管理委員会委員長　　竹　田　勝　美　様</v>
      </c>
    </row>
    <row r="23" spans="1:10" s="212" customFormat="1">
      <c r="D23" s="249"/>
      <c r="E23" s="80"/>
      <c r="F23" s="80"/>
      <c r="G23" s="80"/>
    </row>
    <row r="24" spans="1:10">
      <c r="E24" s="80"/>
      <c r="F24" s="80"/>
      <c r="G24" s="80"/>
      <c r="H24" s="76"/>
      <c r="I24" s="76"/>
    </row>
    <row r="25" spans="1:10">
      <c r="D25" s="80"/>
      <c r="E25" s="80"/>
      <c r="F25" s="80"/>
      <c r="G25" s="80"/>
      <c r="H25" s="76"/>
      <c r="I25" s="76"/>
    </row>
    <row r="26" spans="1:10">
      <c r="A26" s="35" t="s">
        <v>154</v>
      </c>
      <c r="D26" s="80"/>
      <c r="E26" s="80"/>
      <c r="F26" s="80"/>
      <c r="G26" s="80"/>
      <c r="H26" s="76"/>
      <c r="I26" s="76"/>
    </row>
    <row r="27" spans="1:10" s="335" customFormat="1">
      <c r="D27" s="80"/>
      <c r="E27" s="80"/>
      <c r="F27" s="80"/>
      <c r="G27" s="80"/>
      <c r="H27" s="212"/>
      <c r="I27" s="212"/>
    </row>
    <row r="28" spans="1:10">
      <c r="A28" s="342" t="s">
        <v>545</v>
      </c>
      <c r="B28" s="342"/>
      <c r="C28" s="342"/>
      <c r="D28" s="342"/>
      <c r="E28" s="342"/>
      <c r="F28" s="342"/>
      <c r="G28" s="342"/>
      <c r="H28" s="342"/>
      <c r="I28" s="342"/>
    </row>
    <row r="29" spans="1:10">
      <c r="A29" s="342" t="s">
        <v>408</v>
      </c>
      <c r="B29" s="342"/>
      <c r="C29" s="342"/>
      <c r="D29" s="342"/>
      <c r="E29" s="342"/>
      <c r="F29" s="342"/>
      <c r="G29" s="342"/>
      <c r="H29" s="342"/>
      <c r="I29" s="342"/>
    </row>
    <row r="30" spans="1:10">
      <c r="A30" s="342" t="s">
        <v>409</v>
      </c>
      <c r="B30" s="342"/>
      <c r="C30" s="342"/>
      <c r="D30" s="342"/>
      <c r="E30" s="342"/>
      <c r="F30" s="342"/>
      <c r="G30" s="342"/>
      <c r="H30" s="342"/>
      <c r="I30" s="342"/>
    </row>
    <row r="31" spans="1:10">
      <c r="A31" s="335" t="s">
        <v>411</v>
      </c>
      <c r="E31" s="36"/>
      <c r="F31" s="68"/>
      <c r="G31" s="68"/>
    </row>
    <row r="32" spans="1:10">
      <c r="A32" s="335" t="s">
        <v>410</v>
      </c>
    </row>
    <row r="33" spans="14:14">
      <c r="N33" s="62"/>
    </row>
  </sheetData>
  <mergeCells count="3">
    <mergeCell ref="D17:E17"/>
    <mergeCell ref="A1:E1"/>
    <mergeCell ref="A5:I5"/>
  </mergeCells>
  <phoneticPr fontId="4"/>
  <dataValidations count="1">
    <dataValidation type="list" allowBlank="1" showInputMessage="1" showErrorMessage="1" sqref="D23" xr:uid="{00000000-0002-0000-1700-000000000000}">
      <formula1>"　,１,２"</formula1>
    </dataValidation>
  </dataValidations>
  <printOptions horizontalCentered="1"/>
  <pageMargins left="0.98425196850393704" right="0.59055118110236227" top="0.78740157480314965" bottom="0.78740157480314965" header="0.51181102362204722" footer="0.51181102362204722"/>
  <pageSetup paperSize="9" scale="99" orientation="portrait" verticalDpi="200" r:id="rId1"/>
  <headerFooter alignWithMargins="0">
    <oddHeader>&amp;L受理日：令和　　年　　月　　日　　 
午前・午後　　　時　　分　受理　</oddHead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R101"/>
  <sheetViews>
    <sheetView showZeros="0" view="pageBreakPreview" zoomScaleNormal="100" zoomScaleSheetLayoutView="100" workbookViewId="0">
      <selection activeCell="R12" sqref="R12"/>
    </sheetView>
  </sheetViews>
  <sheetFormatPr defaultColWidth="5.08984375" defaultRowHeight="14"/>
  <cols>
    <col min="1" max="2" width="6.7265625" style="35" customWidth="1"/>
    <col min="3" max="16" width="5.08984375" style="35"/>
    <col min="17" max="17" width="5.08984375" style="35" customWidth="1"/>
    <col min="18" max="16384" width="5.08984375" style="35"/>
  </cols>
  <sheetData>
    <row r="1" spans="1:18">
      <c r="A1" s="196"/>
      <c r="B1" s="197"/>
      <c r="C1" s="197"/>
      <c r="D1" s="197"/>
      <c r="E1" s="197"/>
      <c r="Q1" s="36" t="s">
        <v>246</v>
      </c>
    </row>
    <row r="2" spans="1:18">
      <c r="B2" s="37"/>
      <c r="C2" s="37"/>
      <c r="D2" s="37"/>
      <c r="E2" s="37"/>
      <c r="Q2" s="36"/>
    </row>
    <row r="3" spans="1:18" ht="28">
      <c r="A3" s="480" t="s">
        <v>160</v>
      </c>
      <c r="B3" s="480"/>
      <c r="C3" s="480"/>
      <c r="D3" s="480"/>
      <c r="E3" s="480"/>
      <c r="F3" s="480"/>
      <c r="G3" s="480"/>
      <c r="H3" s="480"/>
      <c r="I3" s="480"/>
      <c r="J3" s="480"/>
      <c r="K3" s="480"/>
      <c r="L3" s="480"/>
      <c r="M3" s="480"/>
      <c r="N3" s="480"/>
      <c r="O3" s="480"/>
      <c r="P3" s="480"/>
      <c r="Q3" s="480"/>
    </row>
    <row r="4" spans="1:18" ht="15" customHeight="1">
      <c r="A4" s="34"/>
      <c r="B4" s="34"/>
      <c r="C4" s="34"/>
      <c r="D4" s="34"/>
      <c r="E4" s="34"/>
      <c r="F4" s="34"/>
      <c r="G4" s="34"/>
      <c r="H4" s="34"/>
      <c r="I4" s="34"/>
      <c r="J4" s="34"/>
      <c r="K4" s="34"/>
      <c r="L4" s="34"/>
      <c r="M4" s="34"/>
      <c r="N4" s="34"/>
    </row>
    <row r="5" spans="1:18" ht="15" customHeight="1">
      <c r="A5" s="34"/>
      <c r="B5" s="34"/>
      <c r="C5" s="34"/>
      <c r="D5" s="34"/>
      <c r="E5" s="34"/>
      <c r="F5" s="34"/>
      <c r="G5" s="34"/>
      <c r="H5" s="34"/>
      <c r="I5" s="34"/>
      <c r="J5" s="34"/>
      <c r="K5" s="34"/>
      <c r="L5" s="34"/>
      <c r="M5" s="34"/>
      <c r="N5" s="34"/>
    </row>
    <row r="6" spans="1:18">
      <c r="A6" s="35" t="s">
        <v>563</v>
      </c>
    </row>
    <row r="7" spans="1:18" ht="13.5" customHeight="1">
      <c r="A7" s="35" t="s">
        <v>553</v>
      </c>
    </row>
    <row r="9" spans="1:18">
      <c r="B9" s="252" t="str">
        <f>入力シート!C4</f>
        <v>令和８年１月２７日</v>
      </c>
      <c r="C9" s="252"/>
      <c r="D9" s="252"/>
      <c r="E9" s="212"/>
      <c r="F9" s="212"/>
    </row>
    <row r="12" spans="1:18" ht="19">
      <c r="A12" s="35" t="str">
        <f>設定シート!$C$4&amp;IF(入力シート!$C$2="　","秋田県第　　区",入力シート!$C$2)</f>
        <v>衆議院小選挙区選出議員選挙</v>
      </c>
      <c r="E12" s="36"/>
      <c r="G12" s="84"/>
      <c r="H12" s="76"/>
      <c r="I12" s="70" t="s">
        <v>36</v>
      </c>
      <c r="L12" s="102" t="str">
        <f>入力シート!C14&amp;" "&amp;入力シート!C16</f>
        <v xml:space="preserve"> </v>
      </c>
      <c r="M12" s="69"/>
      <c r="N12" s="69"/>
      <c r="Q12" s="35" t="str" cm="1">
        <f t="array" aca="1" ref="Q12" ca="1">IF(VLOOKUP(RIGHT(CELL("filename",A1),LEN(CELL("filename",A1))-FIND("]",CELL("filename",A1))),設定シート!$U$2:$V$31,2,0)="表示する","㊞","")</f>
        <v/>
      </c>
      <c r="R12" s="382" t="s">
        <v>562</v>
      </c>
    </row>
    <row r="15" spans="1:18">
      <c r="A15" s="35" t="str">
        <f>"　秋田県選挙管理委員会委員長　"&amp;設定シート!C11&amp;"　様"</f>
        <v>　秋田県選挙管理委員会委員長　竹　田　勝　美　様</v>
      </c>
    </row>
    <row r="17" spans="1:17" ht="14.25" customHeight="1">
      <c r="A17" s="79"/>
      <c r="B17" s="79"/>
      <c r="C17" s="79"/>
      <c r="D17" s="79"/>
      <c r="E17" s="79"/>
      <c r="F17" s="79"/>
      <c r="G17" s="79"/>
      <c r="H17" s="79"/>
      <c r="I17" s="79"/>
      <c r="J17" s="79"/>
      <c r="K17" s="79"/>
      <c r="L17" s="79"/>
      <c r="M17" s="79"/>
      <c r="N17" s="79"/>
    </row>
    <row r="18" spans="1:17" ht="21" customHeight="1">
      <c r="A18" s="620" t="s">
        <v>34</v>
      </c>
      <c r="B18" s="621"/>
      <c r="C18" s="620" t="s">
        <v>33</v>
      </c>
      <c r="D18" s="622"/>
      <c r="E18" s="622"/>
      <c r="F18" s="621"/>
      <c r="G18" s="85" t="s">
        <v>58</v>
      </c>
      <c r="H18" s="85" t="s">
        <v>19</v>
      </c>
      <c r="I18" s="620" t="s">
        <v>59</v>
      </c>
      <c r="J18" s="622"/>
      <c r="K18" s="621"/>
      <c r="L18" s="620" t="s">
        <v>60</v>
      </c>
      <c r="M18" s="622"/>
      <c r="N18" s="622"/>
      <c r="O18" s="621"/>
      <c r="P18" s="620" t="s">
        <v>61</v>
      </c>
      <c r="Q18" s="621"/>
    </row>
    <row r="19" spans="1:17" ht="21" customHeight="1">
      <c r="A19" s="606"/>
      <c r="B19" s="607"/>
      <c r="C19" s="610"/>
      <c r="D19" s="611"/>
      <c r="E19" s="611"/>
      <c r="F19" s="612"/>
      <c r="G19" s="616"/>
      <c r="H19" s="618"/>
      <c r="I19" s="597"/>
      <c r="J19" s="598"/>
      <c r="K19" s="599"/>
      <c r="L19" s="603" t="s">
        <v>144</v>
      </c>
      <c r="M19" s="604"/>
      <c r="N19" s="604"/>
      <c r="O19" s="605"/>
      <c r="P19" s="590"/>
      <c r="Q19" s="591"/>
    </row>
    <row r="20" spans="1:17" ht="21" customHeight="1">
      <c r="A20" s="608"/>
      <c r="B20" s="609"/>
      <c r="C20" s="613"/>
      <c r="D20" s="614"/>
      <c r="E20" s="614"/>
      <c r="F20" s="615"/>
      <c r="G20" s="617"/>
      <c r="H20" s="619"/>
      <c r="I20" s="600"/>
      <c r="J20" s="601"/>
      <c r="K20" s="602"/>
      <c r="L20" s="594" t="s">
        <v>145</v>
      </c>
      <c r="M20" s="595"/>
      <c r="N20" s="595"/>
      <c r="O20" s="596"/>
      <c r="P20" s="592"/>
      <c r="Q20" s="593"/>
    </row>
    <row r="21" spans="1:17" ht="21" customHeight="1">
      <c r="A21" s="606"/>
      <c r="B21" s="607"/>
      <c r="C21" s="610"/>
      <c r="D21" s="611"/>
      <c r="E21" s="611"/>
      <c r="F21" s="612"/>
      <c r="G21" s="616"/>
      <c r="H21" s="618" t="s">
        <v>4</v>
      </c>
      <c r="I21" s="597"/>
      <c r="J21" s="598"/>
      <c r="K21" s="599"/>
      <c r="L21" s="603" t="s">
        <v>144</v>
      </c>
      <c r="M21" s="604"/>
      <c r="N21" s="604"/>
      <c r="O21" s="605"/>
      <c r="P21" s="590"/>
      <c r="Q21" s="591"/>
    </row>
    <row r="22" spans="1:17" ht="21" customHeight="1">
      <c r="A22" s="608"/>
      <c r="B22" s="609"/>
      <c r="C22" s="613"/>
      <c r="D22" s="614"/>
      <c r="E22" s="614"/>
      <c r="F22" s="615"/>
      <c r="G22" s="617"/>
      <c r="H22" s="619"/>
      <c r="I22" s="600"/>
      <c r="J22" s="601"/>
      <c r="K22" s="602"/>
      <c r="L22" s="594" t="s">
        <v>145</v>
      </c>
      <c r="M22" s="595"/>
      <c r="N22" s="595"/>
      <c r="O22" s="596"/>
      <c r="P22" s="592"/>
      <c r="Q22" s="593"/>
    </row>
    <row r="23" spans="1:17" ht="21" customHeight="1">
      <c r="A23" s="606"/>
      <c r="B23" s="607"/>
      <c r="C23" s="610"/>
      <c r="D23" s="611"/>
      <c r="E23" s="611"/>
      <c r="F23" s="612"/>
      <c r="G23" s="616"/>
      <c r="H23" s="618" t="s">
        <v>4</v>
      </c>
      <c r="I23" s="597" t="s">
        <v>4</v>
      </c>
      <c r="J23" s="598"/>
      <c r="K23" s="599"/>
      <c r="L23" s="603" t="s">
        <v>144</v>
      </c>
      <c r="M23" s="604"/>
      <c r="N23" s="604"/>
      <c r="O23" s="605"/>
      <c r="P23" s="590"/>
      <c r="Q23" s="591"/>
    </row>
    <row r="24" spans="1:17" ht="21" customHeight="1">
      <c r="A24" s="608"/>
      <c r="B24" s="609"/>
      <c r="C24" s="613"/>
      <c r="D24" s="614"/>
      <c r="E24" s="614"/>
      <c r="F24" s="615"/>
      <c r="G24" s="617"/>
      <c r="H24" s="619"/>
      <c r="I24" s="600"/>
      <c r="J24" s="601"/>
      <c r="K24" s="602"/>
      <c r="L24" s="594" t="s">
        <v>145</v>
      </c>
      <c r="M24" s="595"/>
      <c r="N24" s="595"/>
      <c r="O24" s="596"/>
      <c r="P24" s="592"/>
      <c r="Q24" s="593"/>
    </row>
    <row r="25" spans="1:17" ht="21" customHeight="1">
      <c r="A25" s="606"/>
      <c r="B25" s="607"/>
      <c r="C25" s="610"/>
      <c r="D25" s="611"/>
      <c r="E25" s="611"/>
      <c r="F25" s="612"/>
      <c r="G25" s="616"/>
      <c r="H25" s="618" t="s">
        <v>4</v>
      </c>
      <c r="I25" s="597" t="s">
        <v>4</v>
      </c>
      <c r="J25" s="598"/>
      <c r="K25" s="599"/>
      <c r="L25" s="603" t="s">
        <v>144</v>
      </c>
      <c r="M25" s="604"/>
      <c r="N25" s="604"/>
      <c r="O25" s="605"/>
      <c r="P25" s="590"/>
      <c r="Q25" s="591"/>
    </row>
    <row r="26" spans="1:17" ht="21" customHeight="1">
      <c r="A26" s="608"/>
      <c r="B26" s="609"/>
      <c r="C26" s="613"/>
      <c r="D26" s="614"/>
      <c r="E26" s="614"/>
      <c r="F26" s="615"/>
      <c r="G26" s="617"/>
      <c r="H26" s="619"/>
      <c r="I26" s="600"/>
      <c r="J26" s="601"/>
      <c r="K26" s="602"/>
      <c r="L26" s="594" t="s">
        <v>145</v>
      </c>
      <c r="M26" s="595"/>
      <c r="N26" s="595"/>
      <c r="O26" s="596"/>
      <c r="P26" s="592"/>
      <c r="Q26" s="593"/>
    </row>
    <row r="27" spans="1:17" ht="21" customHeight="1">
      <c r="A27" s="606"/>
      <c r="B27" s="607"/>
      <c r="C27" s="610"/>
      <c r="D27" s="611"/>
      <c r="E27" s="611"/>
      <c r="F27" s="612"/>
      <c r="G27" s="616"/>
      <c r="H27" s="618" t="s">
        <v>4</v>
      </c>
      <c r="I27" s="597" t="s">
        <v>4</v>
      </c>
      <c r="J27" s="598"/>
      <c r="K27" s="599"/>
      <c r="L27" s="603" t="s">
        <v>144</v>
      </c>
      <c r="M27" s="604"/>
      <c r="N27" s="604"/>
      <c r="O27" s="605"/>
      <c r="P27" s="590"/>
      <c r="Q27" s="591"/>
    </row>
    <row r="28" spans="1:17" ht="21" customHeight="1">
      <c r="A28" s="608"/>
      <c r="B28" s="609"/>
      <c r="C28" s="613"/>
      <c r="D28" s="614"/>
      <c r="E28" s="614"/>
      <c r="F28" s="615"/>
      <c r="G28" s="617"/>
      <c r="H28" s="619"/>
      <c r="I28" s="600"/>
      <c r="J28" s="601"/>
      <c r="K28" s="602"/>
      <c r="L28" s="594" t="s">
        <v>145</v>
      </c>
      <c r="M28" s="595"/>
      <c r="N28" s="595"/>
      <c r="O28" s="596"/>
      <c r="P28" s="592"/>
      <c r="Q28" s="593"/>
    </row>
    <row r="29" spans="1:17" ht="21" customHeight="1">
      <c r="A29" s="606"/>
      <c r="B29" s="607"/>
      <c r="C29" s="610"/>
      <c r="D29" s="611"/>
      <c r="E29" s="611"/>
      <c r="F29" s="612"/>
      <c r="G29" s="616"/>
      <c r="H29" s="618" t="s">
        <v>4</v>
      </c>
      <c r="I29" s="597" t="s">
        <v>4</v>
      </c>
      <c r="J29" s="598"/>
      <c r="K29" s="599"/>
      <c r="L29" s="603" t="s">
        <v>144</v>
      </c>
      <c r="M29" s="604"/>
      <c r="N29" s="604"/>
      <c r="O29" s="605"/>
      <c r="P29" s="590"/>
      <c r="Q29" s="591"/>
    </row>
    <row r="30" spans="1:17" ht="21" customHeight="1">
      <c r="A30" s="608"/>
      <c r="B30" s="609"/>
      <c r="C30" s="613"/>
      <c r="D30" s="614"/>
      <c r="E30" s="614"/>
      <c r="F30" s="615"/>
      <c r="G30" s="617"/>
      <c r="H30" s="619"/>
      <c r="I30" s="600"/>
      <c r="J30" s="601"/>
      <c r="K30" s="602"/>
      <c r="L30" s="594" t="s">
        <v>145</v>
      </c>
      <c r="M30" s="595"/>
      <c r="N30" s="595"/>
      <c r="O30" s="596"/>
      <c r="P30" s="592"/>
      <c r="Q30" s="593"/>
    </row>
    <row r="31" spans="1:17" ht="21" customHeight="1">
      <c r="A31" s="606"/>
      <c r="B31" s="607"/>
      <c r="C31" s="610"/>
      <c r="D31" s="611"/>
      <c r="E31" s="611"/>
      <c r="F31" s="612"/>
      <c r="G31" s="616"/>
      <c r="H31" s="618" t="s">
        <v>4</v>
      </c>
      <c r="I31" s="597" t="s">
        <v>4</v>
      </c>
      <c r="J31" s="598"/>
      <c r="K31" s="599"/>
      <c r="L31" s="603" t="s">
        <v>144</v>
      </c>
      <c r="M31" s="604"/>
      <c r="N31" s="604"/>
      <c r="O31" s="605"/>
      <c r="P31" s="590"/>
      <c r="Q31" s="591"/>
    </row>
    <row r="32" spans="1:17" ht="21" customHeight="1">
      <c r="A32" s="608"/>
      <c r="B32" s="609"/>
      <c r="C32" s="613"/>
      <c r="D32" s="614"/>
      <c r="E32" s="614"/>
      <c r="F32" s="615"/>
      <c r="G32" s="617"/>
      <c r="H32" s="619"/>
      <c r="I32" s="600"/>
      <c r="J32" s="601"/>
      <c r="K32" s="602"/>
      <c r="L32" s="594" t="s">
        <v>145</v>
      </c>
      <c r="M32" s="595"/>
      <c r="N32" s="595"/>
      <c r="O32" s="596"/>
      <c r="P32" s="592"/>
      <c r="Q32" s="593"/>
    </row>
    <row r="33" spans="1:17" ht="21" customHeight="1">
      <c r="A33" s="606"/>
      <c r="B33" s="607"/>
      <c r="C33" s="610"/>
      <c r="D33" s="611"/>
      <c r="E33" s="611"/>
      <c r="F33" s="612"/>
      <c r="G33" s="616"/>
      <c r="H33" s="618" t="s">
        <v>4</v>
      </c>
      <c r="I33" s="597" t="s">
        <v>4</v>
      </c>
      <c r="J33" s="598"/>
      <c r="K33" s="599"/>
      <c r="L33" s="603" t="s">
        <v>144</v>
      </c>
      <c r="M33" s="604"/>
      <c r="N33" s="604"/>
      <c r="O33" s="605"/>
      <c r="P33" s="590"/>
      <c r="Q33" s="591"/>
    </row>
    <row r="34" spans="1:17" ht="21" customHeight="1">
      <c r="A34" s="608"/>
      <c r="B34" s="609"/>
      <c r="C34" s="613"/>
      <c r="D34" s="614"/>
      <c r="E34" s="614"/>
      <c r="F34" s="615"/>
      <c r="G34" s="617"/>
      <c r="H34" s="619"/>
      <c r="I34" s="600"/>
      <c r="J34" s="601"/>
      <c r="K34" s="602"/>
      <c r="L34" s="594" t="s">
        <v>145</v>
      </c>
      <c r="M34" s="595"/>
      <c r="N34" s="595"/>
      <c r="O34" s="596"/>
      <c r="P34" s="592"/>
      <c r="Q34" s="593"/>
    </row>
    <row r="35" spans="1:17" ht="21" customHeight="1">
      <c r="A35" s="606"/>
      <c r="B35" s="607"/>
      <c r="C35" s="610"/>
      <c r="D35" s="611"/>
      <c r="E35" s="611"/>
      <c r="F35" s="612"/>
      <c r="G35" s="616"/>
      <c r="H35" s="618" t="s">
        <v>4</v>
      </c>
      <c r="I35" s="597" t="s">
        <v>4</v>
      </c>
      <c r="J35" s="598"/>
      <c r="K35" s="599"/>
      <c r="L35" s="603" t="s">
        <v>144</v>
      </c>
      <c r="M35" s="604"/>
      <c r="N35" s="604"/>
      <c r="O35" s="605"/>
      <c r="P35" s="590"/>
      <c r="Q35" s="591"/>
    </row>
    <row r="36" spans="1:17" ht="21" customHeight="1">
      <c r="A36" s="608"/>
      <c r="B36" s="609"/>
      <c r="C36" s="613"/>
      <c r="D36" s="614"/>
      <c r="E36" s="614"/>
      <c r="F36" s="615"/>
      <c r="G36" s="617"/>
      <c r="H36" s="619"/>
      <c r="I36" s="600"/>
      <c r="J36" s="601"/>
      <c r="K36" s="602"/>
      <c r="L36" s="594" t="s">
        <v>145</v>
      </c>
      <c r="M36" s="595"/>
      <c r="N36" s="595"/>
      <c r="O36" s="596"/>
      <c r="P36" s="592"/>
      <c r="Q36" s="593"/>
    </row>
    <row r="37" spans="1:17" ht="21" customHeight="1">
      <c r="A37" s="606"/>
      <c r="B37" s="607"/>
      <c r="C37" s="610"/>
      <c r="D37" s="611"/>
      <c r="E37" s="611"/>
      <c r="F37" s="612"/>
      <c r="G37" s="616"/>
      <c r="H37" s="618" t="s">
        <v>4</v>
      </c>
      <c r="I37" s="597" t="s">
        <v>4</v>
      </c>
      <c r="J37" s="598"/>
      <c r="K37" s="599"/>
      <c r="L37" s="603" t="s">
        <v>144</v>
      </c>
      <c r="M37" s="604"/>
      <c r="N37" s="604"/>
      <c r="O37" s="605"/>
      <c r="P37" s="590"/>
      <c r="Q37" s="591"/>
    </row>
    <row r="38" spans="1:17" ht="21" customHeight="1">
      <c r="A38" s="608"/>
      <c r="B38" s="609"/>
      <c r="C38" s="613"/>
      <c r="D38" s="614"/>
      <c r="E38" s="614"/>
      <c r="F38" s="615"/>
      <c r="G38" s="617"/>
      <c r="H38" s="619"/>
      <c r="I38" s="600"/>
      <c r="J38" s="601"/>
      <c r="K38" s="602"/>
      <c r="L38" s="594" t="s">
        <v>145</v>
      </c>
      <c r="M38" s="595"/>
      <c r="N38" s="595"/>
      <c r="O38" s="596"/>
      <c r="P38" s="592"/>
      <c r="Q38" s="593"/>
    </row>
    <row r="39" spans="1:17" ht="21" customHeight="1">
      <c r="A39" s="606"/>
      <c r="B39" s="607"/>
      <c r="C39" s="610"/>
      <c r="D39" s="611"/>
      <c r="E39" s="611"/>
      <c r="F39" s="612"/>
      <c r="G39" s="616"/>
      <c r="H39" s="618" t="s">
        <v>4</v>
      </c>
      <c r="I39" s="597" t="s">
        <v>4</v>
      </c>
      <c r="J39" s="598"/>
      <c r="K39" s="599"/>
      <c r="L39" s="603" t="s">
        <v>144</v>
      </c>
      <c r="M39" s="604"/>
      <c r="N39" s="604"/>
      <c r="O39" s="605"/>
      <c r="P39" s="590"/>
      <c r="Q39" s="591"/>
    </row>
    <row r="40" spans="1:17" ht="21" customHeight="1">
      <c r="A40" s="608"/>
      <c r="B40" s="609"/>
      <c r="C40" s="613"/>
      <c r="D40" s="614"/>
      <c r="E40" s="614"/>
      <c r="F40" s="615"/>
      <c r="G40" s="617"/>
      <c r="H40" s="619"/>
      <c r="I40" s="600"/>
      <c r="J40" s="601"/>
      <c r="K40" s="602"/>
      <c r="L40" s="594" t="s">
        <v>145</v>
      </c>
      <c r="M40" s="595"/>
      <c r="N40" s="595"/>
      <c r="O40" s="596"/>
      <c r="P40" s="592"/>
      <c r="Q40" s="593"/>
    </row>
    <row r="41" spans="1:17" ht="21" customHeight="1">
      <c r="A41" s="620" t="s">
        <v>34</v>
      </c>
      <c r="B41" s="621"/>
      <c r="C41" s="620" t="s">
        <v>33</v>
      </c>
      <c r="D41" s="622"/>
      <c r="E41" s="622"/>
      <c r="F41" s="621"/>
      <c r="G41" s="85" t="s">
        <v>58</v>
      </c>
      <c r="H41" s="85" t="s">
        <v>19</v>
      </c>
      <c r="I41" s="620" t="s">
        <v>59</v>
      </c>
      <c r="J41" s="622"/>
      <c r="K41" s="621"/>
      <c r="L41" s="620" t="s">
        <v>60</v>
      </c>
      <c r="M41" s="622"/>
      <c r="N41" s="622"/>
      <c r="O41" s="621"/>
      <c r="P41" s="620" t="s">
        <v>61</v>
      </c>
      <c r="Q41" s="621"/>
    </row>
    <row r="42" spans="1:17" ht="21" customHeight="1">
      <c r="A42" s="606"/>
      <c r="B42" s="607"/>
      <c r="C42" s="610"/>
      <c r="D42" s="611"/>
      <c r="E42" s="611"/>
      <c r="F42" s="612"/>
      <c r="G42" s="616"/>
      <c r="H42" s="618" t="s">
        <v>4</v>
      </c>
      <c r="I42" s="597" t="s">
        <v>4</v>
      </c>
      <c r="J42" s="598"/>
      <c r="K42" s="599"/>
      <c r="L42" s="603" t="s">
        <v>144</v>
      </c>
      <c r="M42" s="604"/>
      <c r="N42" s="604"/>
      <c r="O42" s="605"/>
      <c r="P42" s="590"/>
      <c r="Q42" s="591"/>
    </row>
    <row r="43" spans="1:17" ht="21" customHeight="1">
      <c r="A43" s="608"/>
      <c r="B43" s="609"/>
      <c r="C43" s="613"/>
      <c r="D43" s="614"/>
      <c r="E43" s="614"/>
      <c r="F43" s="615"/>
      <c r="G43" s="617"/>
      <c r="H43" s="619"/>
      <c r="I43" s="600"/>
      <c r="J43" s="601"/>
      <c r="K43" s="602"/>
      <c r="L43" s="594" t="s">
        <v>145</v>
      </c>
      <c r="M43" s="595"/>
      <c r="N43" s="595"/>
      <c r="O43" s="596"/>
      <c r="P43" s="592"/>
      <c r="Q43" s="593"/>
    </row>
    <row r="44" spans="1:17" ht="21" customHeight="1">
      <c r="A44" s="606"/>
      <c r="B44" s="607"/>
      <c r="C44" s="610"/>
      <c r="D44" s="611"/>
      <c r="E44" s="611"/>
      <c r="F44" s="612"/>
      <c r="G44" s="616"/>
      <c r="H44" s="618" t="s">
        <v>4</v>
      </c>
      <c r="I44" s="597" t="s">
        <v>4</v>
      </c>
      <c r="J44" s="598"/>
      <c r="K44" s="599"/>
      <c r="L44" s="603" t="s">
        <v>144</v>
      </c>
      <c r="M44" s="604"/>
      <c r="N44" s="604" t="str" cm="1">
        <f t="array" aca="1" ref="N44" ca="1">IF(VLOOKUP(RIGHT(CELL("filename",A1),LEN(CELL("filename",A1))-FIND("]",CELL("filename",A1))),設定シート!$U$2:$V$31,2,0)="表示する","印","")</f>
        <v/>
      </c>
      <c r="O44" s="605"/>
      <c r="P44" s="590"/>
      <c r="Q44" s="591"/>
    </row>
    <row r="45" spans="1:17" ht="21" customHeight="1">
      <c r="A45" s="608"/>
      <c r="B45" s="609"/>
      <c r="C45" s="613"/>
      <c r="D45" s="614"/>
      <c r="E45" s="614"/>
      <c r="F45" s="615"/>
      <c r="G45" s="617"/>
      <c r="H45" s="619"/>
      <c r="I45" s="600"/>
      <c r="J45" s="601"/>
      <c r="K45" s="602"/>
      <c r="L45" s="594" t="s">
        <v>145</v>
      </c>
      <c r="M45" s="595"/>
      <c r="N45" s="595"/>
      <c r="O45" s="596"/>
      <c r="P45" s="592"/>
      <c r="Q45" s="593"/>
    </row>
    <row r="46" spans="1:17" ht="21" customHeight="1">
      <c r="A46" s="606"/>
      <c r="B46" s="607"/>
      <c r="C46" s="610"/>
      <c r="D46" s="611"/>
      <c r="E46" s="611"/>
      <c r="F46" s="612"/>
      <c r="G46" s="616"/>
      <c r="H46" s="618" t="s">
        <v>4</v>
      </c>
      <c r="I46" s="597" t="s">
        <v>4</v>
      </c>
      <c r="J46" s="598"/>
      <c r="K46" s="599"/>
      <c r="L46" s="603" t="s">
        <v>144</v>
      </c>
      <c r="M46" s="604"/>
      <c r="N46" s="604"/>
      <c r="O46" s="605"/>
      <c r="P46" s="590"/>
      <c r="Q46" s="591"/>
    </row>
    <row r="47" spans="1:17" ht="21" customHeight="1">
      <c r="A47" s="608"/>
      <c r="B47" s="609"/>
      <c r="C47" s="613"/>
      <c r="D47" s="614"/>
      <c r="E47" s="614"/>
      <c r="F47" s="615"/>
      <c r="G47" s="617"/>
      <c r="H47" s="619"/>
      <c r="I47" s="600"/>
      <c r="J47" s="601"/>
      <c r="K47" s="602"/>
      <c r="L47" s="594" t="s">
        <v>145</v>
      </c>
      <c r="M47" s="595"/>
      <c r="N47" s="595"/>
      <c r="O47" s="596"/>
      <c r="P47" s="592"/>
      <c r="Q47" s="593"/>
    </row>
    <row r="48" spans="1:17" ht="21" customHeight="1">
      <c r="A48" s="606"/>
      <c r="B48" s="607"/>
      <c r="C48" s="610"/>
      <c r="D48" s="611"/>
      <c r="E48" s="611"/>
      <c r="F48" s="612"/>
      <c r="G48" s="616"/>
      <c r="H48" s="618" t="s">
        <v>4</v>
      </c>
      <c r="I48" s="597" t="s">
        <v>4</v>
      </c>
      <c r="J48" s="598"/>
      <c r="K48" s="599"/>
      <c r="L48" s="603" t="s">
        <v>144</v>
      </c>
      <c r="M48" s="604"/>
      <c r="N48" s="604"/>
      <c r="O48" s="605"/>
      <c r="P48" s="590"/>
      <c r="Q48" s="591"/>
    </row>
    <row r="49" spans="1:17" ht="21" customHeight="1">
      <c r="A49" s="608"/>
      <c r="B49" s="609"/>
      <c r="C49" s="613"/>
      <c r="D49" s="614"/>
      <c r="E49" s="614"/>
      <c r="F49" s="615"/>
      <c r="G49" s="617"/>
      <c r="H49" s="619"/>
      <c r="I49" s="600"/>
      <c r="J49" s="601"/>
      <c r="K49" s="602"/>
      <c r="L49" s="594" t="s">
        <v>145</v>
      </c>
      <c r="M49" s="595"/>
      <c r="N49" s="595"/>
      <c r="O49" s="596"/>
      <c r="P49" s="592"/>
      <c r="Q49" s="593"/>
    </row>
    <row r="50" spans="1:17" ht="21" customHeight="1">
      <c r="A50" s="606"/>
      <c r="B50" s="607"/>
      <c r="C50" s="610"/>
      <c r="D50" s="611"/>
      <c r="E50" s="611"/>
      <c r="F50" s="612"/>
      <c r="G50" s="616"/>
      <c r="H50" s="618" t="s">
        <v>4</v>
      </c>
      <c r="I50" s="597" t="s">
        <v>4</v>
      </c>
      <c r="J50" s="598"/>
      <c r="K50" s="599"/>
      <c r="L50" s="603" t="s">
        <v>144</v>
      </c>
      <c r="M50" s="604"/>
      <c r="N50" s="604"/>
      <c r="O50" s="605"/>
      <c r="P50" s="590"/>
      <c r="Q50" s="591"/>
    </row>
    <row r="51" spans="1:17" ht="21" customHeight="1">
      <c r="A51" s="608"/>
      <c r="B51" s="609"/>
      <c r="C51" s="613"/>
      <c r="D51" s="614"/>
      <c r="E51" s="614"/>
      <c r="F51" s="615"/>
      <c r="G51" s="617"/>
      <c r="H51" s="619"/>
      <c r="I51" s="600"/>
      <c r="J51" s="601"/>
      <c r="K51" s="602"/>
      <c r="L51" s="594" t="s">
        <v>145</v>
      </c>
      <c r="M51" s="595"/>
      <c r="N51" s="595"/>
      <c r="O51" s="596"/>
      <c r="P51" s="592"/>
      <c r="Q51" s="593"/>
    </row>
    <row r="52" spans="1:17" ht="21" customHeight="1">
      <c r="A52" s="606"/>
      <c r="B52" s="607"/>
      <c r="C52" s="610"/>
      <c r="D52" s="611"/>
      <c r="E52" s="611"/>
      <c r="F52" s="612"/>
      <c r="G52" s="616"/>
      <c r="H52" s="618" t="s">
        <v>4</v>
      </c>
      <c r="I52" s="597" t="s">
        <v>4</v>
      </c>
      <c r="J52" s="598"/>
      <c r="K52" s="599"/>
      <c r="L52" s="603" t="s">
        <v>144</v>
      </c>
      <c r="M52" s="604"/>
      <c r="N52" s="604"/>
      <c r="O52" s="605"/>
      <c r="P52" s="590"/>
      <c r="Q52" s="591"/>
    </row>
    <row r="53" spans="1:17" ht="21" customHeight="1">
      <c r="A53" s="608"/>
      <c r="B53" s="609"/>
      <c r="C53" s="613"/>
      <c r="D53" s="614"/>
      <c r="E53" s="614"/>
      <c r="F53" s="615"/>
      <c r="G53" s="617"/>
      <c r="H53" s="619"/>
      <c r="I53" s="600"/>
      <c r="J53" s="601"/>
      <c r="K53" s="602"/>
      <c r="L53" s="594" t="s">
        <v>145</v>
      </c>
      <c r="M53" s="595"/>
      <c r="N53" s="595"/>
      <c r="O53" s="596"/>
      <c r="P53" s="592"/>
      <c r="Q53" s="593"/>
    </row>
    <row r="54" spans="1:17" ht="21" customHeight="1">
      <c r="A54" s="606"/>
      <c r="B54" s="607"/>
      <c r="C54" s="610"/>
      <c r="D54" s="611"/>
      <c r="E54" s="611"/>
      <c r="F54" s="612"/>
      <c r="G54" s="616"/>
      <c r="H54" s="618" t="s">
        <v>4</v>
      </c>
      <c r="I54" s="597" t="s">
        <v>4</v>
      </c>
      <c r="J54" s="598"/>
      <c r="K54" s="599"/>
      <c r="L54" s="603" t="s">
        <v>144</v>
      </c>
      <c r="M54" s="604"/>
      <c r="N54" s="604"/>
      <c r="O54" s="605"/>
      <c r="P54" s="590"/>
      <c r="Q54" s="591"/>
    </row>
    <row r="55" spans="1:17" ht="21" customHeight="1">
      <c r="A55" s="608"/>
      <c r="B55" s="609"/>
      <c r="C55" s="613"/>
      <c r="D55" s="614"/>
      <c r="E55" s="614"/>
      <c r="F55" s="615"/>
      <c r="G55" s="617"/>
      <c r="H55" s="619"/>
      <c r="I55" s="600"/>
      <c r="J55" s="601"/>
      <c r="K55" s="602"/>
      <c r="L55" s="594" t="s">
        <v>145</v>
      </c>
      <c r="M55" s="595"/>
      <c r="N55" s="595"/>
      <c r="O55" s="596"/>
      <c r="P55" s="592"/>
      <c r="Q55" s="593"/>
    </row>
    <row r="56" spans="1:17" ht="21" customHeight="1">
      <c r="A56" s="606"/>
      <c r="B56" s="607"/>
      <c r="C56" s="610"/>
      <c r="D56" s="611"/>
      <c r="E56" s="611"/>
      <c r="F56" s="612"/>
      <c r="G56" s="616"/>
      <c r="H56" s="618" t="s">
        <v>4</v>
      </c>
      <c r="I56" s="597" t="s">
        <v>4</v>
      </c>
      <c r="J56" s="598"/>
      <c r="K56" s="599"/>
      <c r="L56" s="603" t="s">
        <v>144</v>
      </c>
      <c r="M56" s="604"/>
      <c r="N56" s="604"/>
      <c r="O56" s="605"/>
      <c r="P56" s="590"/>
      <c r="Q56" s="591"/>
    </row>
    <row r="57" spans="1:17" ht="21" customHeight="1">
      <c r="A57" s="608"/>
      <c r="B57" s="609"/>
      <c r="C57" s="613"/>
      <c r="D57" s="614"/>
      <c r="E57" s="614"/>
      <c r="F57" s="615"/>
      <c r="G57" s="617"/>
      <c r="H57" s="619"/>
      <c r="I57" s="600"/>
      <c r="J57" s="601"/>
      <c r="K57" s="602"/>
      <c r="L57" s="594" t="s">
        <v>145</v>
      </c>
      <c r="M57" s="595"/>
      <c r="N57" s="595"/>
      <c r="O57" s="596"/>
      <c r="P57" s="592"/>
      <c r="Q57" s="593"/>
    </row>
    <row r="58" spans="1:17" ht="21" customHeight="1">
      <c r="A58" s="606"/>
      <c r="B58" s="607"/>
      <c r="C58" s="610"/>
      <c r="D58" s="611"/>
      <c r="E58" s="611"/>
      <c r="F58" s="612"/>
      <c r="G58" s="616"/>
      <c r="H58" s="618" t="s">
        <v>4</v>
      </c>
      <c r="I58" s="597" t="s">
        <v>4</v>
      </c>
      <c r="J58" s="598"/>
      <c r="K58" s="599"/>
      <c r="L58" s="603" t="s">
        <v>144</v>
      </c>
      <c r="M58" s="604"/>
      <c r="N58" s="604"/>
      <c r="O58" s="605"/>
      <c r="P58" s="590"/>
      <c r="Q58" s="591"/>
    </row>
    <row r="59" spans="1:17" ht="21" customHeight="1">
      <c r="A59" s="608"/>
      <c r="B59" s="609"/>
      <c r="C59" s="613"/>
      <c r="D59" s="614"/>
      <c r="E59" s="614"/>
      <c r="F59" s="615"/>
      <c r="G59" s="617"/>
      <c r="H59" s="619"/>
      <c r="I59" s="600"/>
      <c r="J59" s="601"/>
      <c r="K59" s="602"/>
      <c r="L59" s="594" t="s">
        <v>145</v>
      </c>
      <c r="M59" s="595"/>
      <c r="N59" s="595"/>
      <c r="O59" s="596"/>
      <c r="P59" s="592"/>
      <c r="Q59" s="593"/>
    </row>
    <row r="60" spans="1:17" ht="21" customHeight="1">
      <c r="A60" s="606"/>
      <c r="B60" s="607"/>
      <c r="C60" s="610"/>
      <c r="D60" s="611"/>
      <c r="E60" s="611"/>
      <c r="F60" s="612"/>
      <c r="G60" s="616"/>
      <c r="H60" s="618" t="s">
        <v>4</v>
      </c>
      <c r="I60" s="597" t="s">
        <v>4</v>
      </c>
      <c r="J60" s="598"/>
      <c r="K60" s="599"/>
      <c r="L60" s="603" t="s">
        <v>144</v>
      </c>
      <c r="M60" s="604"/>
      <c r="N60" s="604"/>
      <c r="O60" s="605"/>
      <c r="P60" s="590"/>
      <c r="Q60" s="591"/>
    </row>
    <row r="61" spans="1:17" ht="21" customHeight="1">
      <c r="A61" s="608"/>
      <c r="B61" s="609"/>
      <c r="C61" s="613"/>
      <c r="D61" s="614"/>
      <c r="E61" s="614"/>
      <c r="F61" s="615"/>
      <c r="G61" s="617"/>
      <c r="H61" s="619"/>
      <c r="I61" s="600"/>
      <c r="J61" s="601"/>
      <c r="K61" s="602"/>
      <c r="L61" s="594" t="s">
        <v>145</v>
      </c>
      <c r="M61" s="595"/>
      <c r="N61" s="595"/>
      <c r="O61" s="596"/>
      <c r="P61" s="592"/>
      <c r="Q61" s="593"/>
    </row>
    <row r="62" spans="1:17" ht="21" customHeight="1">
      <c r="A62" s="606"/>
      <c r="B62" s="607"/>
      <c r="C62" s="610"/>
      <c r="D62" s="611"/>
      <c r="E62" s="611"/>
      <c r="F62" s="612"/>
      <c r="G62" s="616"/>
      <c r="H62" s="618" t="s">
        <v>4</v>
      </c>
      <c r="I62" s="597" t="s">
        <v>4</v>
      </c>
      <c r="J62" s="598"/>
      <c r="K62" s="599"/>
      <c r="L62" s="603" t="s">
        <v>144</v>
      </c>
      <c r="M62" s="604"/>
      <c r="N62" s="604"/>
      <c r="O62" s="605"/>
      <c r="P62" s="590"/>
      <c r="Q62" s="591"/>
    </row>
    <row r="63" spans="1:17" ht="21" customHeight="1">
      <c r="A63" s="608"/>
      <c r="B63" s="609"/>
      <c r="C63" s="613"/>
      <c r="D63" s="614"/>
      <c r="E63" s="614"/>
      <c r="F63" s="615"/>
      <c r="G63" s="617"/>
      <c r="H63" s="619"/>
      <c r="I63" s="600"/>
      <c r="J63" s="601"/>
      <c r="K63" s="602"/>
      <c r="L63" s="594" t="s">
        <v>145</v>
      </c>
      <c r="M63" s="595"/>
      <c r="N63" s="595"/>
      <c r="O63" s="596"/>
      <c r="P63" s="592"/>
      <c r="Q63" s="593"/>
    </row>
    <row r="64" spans="1:17" ht="21" customHeight="1">
      <c r="A64" s="606"/>
      <c r="B64" s="607"/>
      <c r="C64" s="610"/>
      <c r="D64" s="611"/>
      <c r="E64" s="611"/>
      <c r="F64" s="612"/>
      <c r="G64" s="616"/>
      <c r="H64" s="618" t="s">
        <v>4</v>
      </c>
      <c r="I64" s="597" t="s">
        <v>4</v>
      </c>
      <c r="J64" s="598"/>
      <c r="K64" s="599"/>
      <c r="L64" s="603" t="s">
        <v>144</v>
      </c>
      <c r="M64" s="604"/>
      <c r="N64" s="604"/>
      <c r="O64" s="605"/>
      <c r="P64" s="590"/>
      <c r="Q64" s="591"/>
    </row>
    <row r="65" spans="1:17" ht="21" customHeight="1">
      <c r="A65" s="608"/>
      <c r="B65" s="609"/>
      <c r="C65" s="613"/>
      <c r="D65" s="614"/>
      <c r="E65" s="614"/>
      <c r="F65" s="615"/>
      <c r="G65" s="617"/>
      <c r="H65" s="619"/>
      <c r="I65" s="600"/>
      <c r="J65" s="601"/>
      <c r="K65" s="602"/>
      <c r="L65" s="594" t="s">
        <v>145</v>
      </c>
      <c r="M65" s="595"/>
      <c r="N65" s="595"/>
      <c r="O65" s="596"/>
      <c r="P65" s="592"/>
      <c r="Q65" s="593"/>
    </row>
    <row r="66" spans="1:17" ht="21" customHeight="1">
      <c r="A66" s="606"/>
      <c r="B66" s="607"/>
      <c r="C66" s="610"/>
      <c r="D66" s="611"/>
      <c r="E66" s="611"/>
      <c r="F66" s="612"/>
      <c r="G66" s="616"/>
      <c r="H66" s="618" t="s">
        <v>4</v>
      </c>
      <c r="I66" s="597" t="s">
        <v>4</v>
      </c>
      <c r="J66" s="598"/>
      <c r="K66" s="599"/>
      <c r="L66" s="603" t="s">
        <v>144</v>
      </c>
      <c r="M66" s="604"/>
      <c r="N66" s="604"/>
      <c r="O66" s="605"/>
      <c r="P66" s="590"/>
      <c r="Q66" s="591"/>
    </row>
    <row r="67" spans="1:17" ht="21" customHeight="1">
      <c r="A67" s="608"/>
      <c r="B67" s="609"/>
      <c r="C67" s="613"/>
      <c r="D67" s="614"/>
      <c r="E67" s="614"/>
      <c r="F67" s="615"/>
      <c r="G67" s="617"/>
      <c r="H67" s="619"/>
      <c r="I67" s="600"/>
      <c r="J67" s="601"/>
      <c r="K67" s="602"/>
      <c r="L67" s="594" t="s">
        <v>145</v>
      </c>
      <c r="M67" s="595"/>
      <c r="N67" s="595"/>
      <c r="O67" s="596"/>
      <c r="P67" s="592"/>
      <c r="Q67" s="593"/>
    </row>
    <row r="68" spans="1:17" ht="21" customHeight="1">
      <c r="A68" s="86"/>
      <c r="B68" s="86"/>
      <c r="C68" s="87"/>
      <c r="D68" s="87"/>
      <c r="E68" s="87"/>
      <c r="F68" s="87"/>
      <c r="G68" s="88"/>
      <c r="H68" s="89"/>
      <c r="I68" s="89"/>
      <c r="J68" s="89"/>
      <c r="K68" s="89"/>
      <c r="L68" s="89"/>
      <c r="M68" s="89"/>
      <c r="N68" s="89"/>
      <c r="O68" s="89"/>
      <c r="P68" s="90"/>
      <c r="Q68" s="90"/>
    </row>
    <row r="69" spans="1:17">
      <c r="A69" s="91" t="s">
        <v>61</v>
      </c>
      <c r="B69" s="91"/>
      <c r="C69" s="91"/>
      <c r="D69" s="91"/>
      <c r="E69" s="91"/>
      <c r="F69" s="91"/>
      <c r="G69" s="91"/>
      <c r="H69" s="91"/>
      <c r="I69" s="91"/>
      <c r="J69" s="91"/>
      <c r="K69" s="91"/>
      <c r="L69" s="91"/>
      <c r="M69" s="91"/>
      <c r="N69" s="91"/>
      <c r="O69" s="91"/>
      <c r="P69" s="91"/>
      <c r="Q69" s="91"/>
    </row>
    <row r="70" spans="1:17" s="335" customFormat="1">
      <c r="A70" s="91"/>
      <c r="B70" s="91"/>
      <c r="C70" s="91"/>
      <c r="D70" s="91"/>
      <c r="E70" s="91"/>
      <c r="F70" s="91"/>
      <c r="G70" s="91"/>
      <c r="H70" s="91"/>
      <c r="I70" s="91"/>
      <c r="J70" s="91"/>
      <c r="K70" s="91"/>
      <c r="L70" s="91"/>
      <c r="M70" s="91"/>
      <c r="N70" s="91"/>
      <c r="O70" s="91"/>
      <c r="P70" s="91"/>
      <c r="Q70" s="91"/>
    </row>
    <row r="71" spans="1:17" ht="18" customHeight="1">
      <c r="A71" s="91" t="s">
        <v>412</v>
      </c>
      <c r="B71" s="91"/>
      <c r="C71" s="91"/>
      <c r="D71" s="91"/>
      <c r="E71" s="91"/>
      <c r="F71" s="91"/>
      <c r="G71" s="91"/>
      <c r="H71" s="91"/>
      <c r="I71" s="91"/>
      <c r="J71" s="91"/>
      <c r="K71" s="91"/>
      <c r="L71" s="91"/>
      <c r="M71" s="91"/>
      <c r="N71" s="91"/>
      <c r="O71" s="91"/>
      <c r="P71" s="91"/>
      <c r="Q71" s="91"/>
    </row>
    <row r="72" spans="1:17" ht="18" customHeight="1">
      <c r="A72" s="91" t="s">
        <v>413</v>
      </c>
    </row>
    <row r="73" spans="1:17" ht="18" customHeight="1">
      <c r="A73" s="91" t="s">
        <v>414</v>
      </c>
    </row>
    <row r="74" spans="1:17" ht="18" customHeight="1">
      <c r="A74" s="91" t="s">
        <v>415</v>
      </c>
      <c r="B74" s="91"/>
      <c r="C74" s="91"/>
      <c r="D74" s="91"/>
      <c r="E74" s="91"/>
      <c r="F74" s="91"/>
      <c r="G74" s="91"/>
      <c r="H74" s="91"/>
      <c r="I74" s="91"/>
      <c r="J74" s="91"/>
      <c r="K74" s="91"/>
      <c r="L74" s="91"/>
      <c r="M74" s="91"/>
      <c r="N74" s="91"/>
      <c r="O74" s="91"/>
      <c r="P74" s="91"/>
      <c r="Q74" s="91"/>
    </row>
    <row r="75" spans="1:17" ht="18" customHeight="1">
      <c r="A75" s="91" t="s">
        <v>416</v>
      </c>
      <c r="B75" s="91"/>
      <c r="C75" s="91"/>
      <c r="D75" s="91"/>
      <c r="E75" s="91"/>
      <c r="F75" s="91"/>
      <c r="G75" s="91"/>
      <c r="H75" s="91"/>
      <c r="I75" s="91"/>
      <c r="J75" s="91"/>
      <c r="K75" s="91"/>
      <c r="L75" s="91"/>
      <c r="M75" s="91"/>
      <c r="N75" s="91"/>
      <c r="O75" s="91"/>
      <c r="P75" s="91"/>
      <c r="Q75" s="91"/>
    </row>
    <row r="76" spans="1:17" ht="18" customHeight="1">
      <c r="A76" s="91" t="s">
        <v>417</v>
      </c>
      <c r="B76" s="91"/>
      <c r="C76" s="91"/>
      <c r="D76" s="91"/>
      <c r="E76" s="91"/>
      <c r="F76" s="91"/>
      <c r="G76" s="91"/>
      <c r="H76" s="91"/>
      <c r="I76" s="91"/>
      <c r="J76" s="91"/>
      <c r="K76" s="91"/>
      <c r="L76" s="91"/>
      <c r="M76" s="91"/>
      <c r="N76" s="91"/>
      <c r="O76" s="91"/>
      <c r="P76" s="91"/>
      <c r="Q76" s="91"/>
    </row>
    <row r="77" spans="1:17" ht="18" customHeight="1">
      <c r="A77" s="91" t="s">
        <v>418</v>
      </c>
      <c r="B77" s="91"/>
      <c r="C77" s="91"/>
      <c r="D77" s="91"/>
      <c r="E77" s="91"/>
      <c r="F77" s="91"/>
      <c r="G77" s="91"/>
      <c r="H77" s="91"/>
      <c r="I77" s="91"/>
      <c r="J77" s="91"/>
      <c r="K77" s="91"/>
      <c r="L77" s="91"/>
      <c r="M77" s="91"/>
      <c r="N77" s="91"/>
      <c r="O77" s="91"/>
      <c r="P77" s="91"/>
      <c r="Q77" s="91"/>
    </row>
    <row r="78" spans="1:17" ht="18" customHeight="1">
      <c r="A78" s="91" t="s">
        <v>419</v>
      </c>
      <c r="B78" s="91"/>
      <c r="C78" s="91"/>
      <c r="D78" s="91"/>
      <c r="E78" s="91"/>
      <c r="F78" s="91"/>
      <c r="G78" s="91"/>
      <c r="H78" s="91"/>
      <c r="I78" s="91"/>
      <c r="J78" s="91"/>
      <c r="K78" s="91"/>
      <c r="L78" s="91"/>
      <c r="M78" s="91"/>
      <c r="N78" s="91"/>
      <c r="O78" s="91"/>
      <c r="P78" s="91"/>
      <c r="Q78" s="91"/>
    </row>
    <row r="79" spans="1:17" ht="18" customHeight="1">
      <c r="A79" s="91" t="s">
        <v>420</v>
      </c>
      <c r="B79" s="91"/>
      <c r="C79" s="91"/>
      <c r="D79" s="91"/>
      <c r="E79" s="91"/>
      <c r="F79" s="91"/>
      <c r="G79" s="91"/>
      <c r="H79" s="91"/>
      <c r="I79" s="91"/>
      <c r="J79" s="91"/>
      <c r="K79" s="91"/>
      <c r="L79" s="91"/>
      <c r="M79" s="91"/>
      <c r="N79" s="91"/>
      <c r="O79" s="91"/>
      <c r="P79" s="91"/>
      <c r="Q79" s="91"/>
    </row>
    <row r="80" spans="1:17">
      <c r="A80" s="92" t="s">
        <v>421</v>
      </c>
      <c r="B80" s="91"/>
      <c r="C80" s="91"/>
      <c r="D80" s="91"/>
      <c r="E80" s="91"/>
      <c r="F80" s="91"/>
      <c r="G80" s="91"/>
      <c r="H80" s="91"/>
      <c r="I80" s="91"/>
      <c r="J80" s="91"/>
      <c r="K80" s="91"/>
      <c r="L80" s="91"/>
      <c r="M80" s="91"/>
      <c r="N80" s="91"/>
      <c r="O80" s="91"/>
      <c r="P80" s="91"/>
      <c r="Q80" s="91"/>
    </row>
    <row r="81" spans="1:17">
      <c r="A81" s="91" t="s">
        <v>422</v>
      </c>
      <c r="B81" s="91"/>
      <c r="C81" s="91"/>
      <c r="D81" s="91"/>
      <c r="E81" s="91"/>
      <c r="F81" s="91"/>
      <c r="G81" s="91"/>
      <c r="H81" s="91"/>
      <c r="I81" s="91"/>
      <c r="J81" s="91"/>
      <c r="K81" s="91"/>
      <c r="L81" s="91"/>
      <c r="M81" s="91"/>
      <c r="N81" s="91"/>
      <c r="O81" s="91"/>
      <c r="P81" s="91"/>
      <c r="Q81" s="91"/>
    </row>
    <row r="82" spans="1:17">
      <c r="A82" s="91" t="s">
        <v>423</v>
      </c>
      <c r="B82" s="91"/>
      <c r="C82" s="91"/>
      <c r="D82" s="91"/>
      <c r="E82" s="91"/>
      <c r="F82" s="91"/>
      <c r="G82" s="91"/>
      <c r="H82" s="91"/>
      <c r="I82" s="91"/>
      <c r="J82" s="91"/>
      <c r="K82" s="91"/>
      <c r="L82" s="91"/>
      <c r="M82" s="91"/>
      <c r="N82" s="91"/>
      <c r="O82" s="91"/>
      <c r="P82" s="91"/>
      <c r="Q82" s="91"/>
    </row>
    <row r="83" spans="1:17">
      <c r="A83" s="91"/>
      <c r="B83" s="91"/>
      <c r="C83" s="91"/>
      <c r="D83" s="91"/>
      <c r="E83" s="91"/>
      <c r="F83" s="91"/>
      <c r="G83" s="91"/>
      <c r="H83" s="91"/>
      <c r="I83" s="91"/>
      <c r="J83" s="91"/>
      <c r="K83" s="91"/>
      <c r="L83" s="91"/>
      <c r="M83" s="91"/>
      <c r="N83" s="91"/>
      <c r="O83" s="91"/>
      <c r="P83" s="91"/>
      <c r="Q83" s="91"/>
    </row>
    <row r="84" spans="1:17">
      <c r="A84" s="91"/>
      <c r="B84" s="91"/>
      <c r="C84" s="91"/>
      <c r="D84" s="91"/>
      <c r="E84" s="91"/>
      <c r="F84" s="91"/>
      <c r="G84" s="91"/>
      <c r="H84" s="91"/>
      <c r="I84" s="91"/>
      <c r="J84" s="91"/>
      <c r="K84" s="91"/>
      <c r="L84" s="91"/>
      <c r="M84" s="91"/>
      <c r="N84" s="91"/>
      <c r="O84" s="91"/>
      <c r="P84" s="91"/>
      <c r="Q84" s="91"/>
    </row>
    <row r="85" spans="1:17">
      <c r="A85" s="91"/>
      <c r="B85" s="91"/>
      <c r="C85" s="91"/>
      <c r="D85" s="91"/>
      <c r="E85" s="91"/>
      <c r="F85" s="91"/>
      <c r="G85" s="91"/>
      <c r="H85" s="91"/>
      <c r="I85" s="91"/>
      <c r="J85" s="91"/>
      <c r="K85" s="91"/>
      <c r="L85" s="91"/>
      <c r="M85" s="91"/>
      <c r="N85" s="91"/>
      <c r="O85" s="91"/>
      <c r="P85" s="91"/>
      <c r="Q85" s="91"/>
    </row>
    <row r="86" spans="1:17">
      <c r="A86" s="91"/>
      <c r="B86" s="91"/>
      <c r="C86" s="91"/>
      <c r="D86" s="91"/>
      <c r="E86" s="91"/>
      <c r="F86" s="91"/>
      <c r="G86" s="91"/>
      <c r="H86" s="91"/>
      <c r="I86" s="91"/>
      <c r="J86" s="91"/>
      <c r="K86" s="91"/>
      <c r="L86" s="91"/>
      <c r="M86" s="91"/>
      <c r="N86" s="91"/>
      <c r="O86" s="91"/>
      <c r="P86" s="91"/>
      <c r="Q86" s="91"/>
    </row>
    <row r="87" spans="1:17">
      <c r="A87" s="91"/>
      <c r="B87" s="91"/>
      <c r="C87" s="91"/>
      <c r="D87" s="91"/>
      <c r="E87" s="91"/>
      <c r="F87" s="91"/>
      <c r="G87" s="91"/>
      <c r="H87" s="91"/>
      <c r="I87" s="91"/>
      <c r="J87" s="91"/>
      <c r="K87" s="91"/>
      <c r="L87" s="91"/>
      <c r="M87" s="91"/>
      <c r="N87" s="91"/>
      <c r="O87" s="91"/>
      <c r="P87" s="91"/>
      <c r="Q87" s="91"/>
    </row>
    <row r="88" spans="1:17">
      <c r="A88" s="91"/>
      <c r="B88" s="91"/>
      <c r="C88" s="91"/>
      <c r="D88" s="91"/>
      <c r="E88" s="91"/>
      <c r="F88" s="91"/>
      <c r="G88" s="91"/>
      <c r="H88" s="91"/>
      <c r="I88" s="91"/>
      <c r="J88" s="91"/>
      <c r="K88" s="91"/>
      <c r="L88" s="91"/>
      <c r="M88" s="91"/>
      <c r="N88" s="91"/>
      <c r="O88" s="91"/>
      <c r="P88" s="91"/>
      <c r="Q88" s="91"/>
    </row>
    <row r="89" spans="1:17">
      <c r="A89" s="91"/>
      <c r="B89" s="91"/>
      <c r="C89" s="91"/>
      <c r="D89" s="91"/>
      <c r="E89" s="91"/>
      <c r="F89" s="91"/>
      <c r="G89" s="91"/>
      <c r="H89" s="91"/>
      <c r="I89" s="91"/>
      <c r="J89" s="91"/>
      <c r="K89" s="91"/>
      <c r="L89" s="91"/>
      <c r="M89" s="91"/>
      <c r="N89" s="91"/>
      <c r="O89" s="91"/>
      <c r="P89" s="91"/>
      <c r="Q89" s="91"/>
    </row>
    <row r="90" spans="1:17">
      <c r="A90" s="91"/>
      <c r="B90" s="91"/>
      <c r="C90" s="91"/>
      <c r="D90" s="91"/>
      <c r="E90" s="91"/>
      <c r="F90" s="91"/>
      <c r="G90" s="91"/>
      <c r="H90" s="91"/>
      <c r="I90" s="91"/>
      <c r="J90" s="91"/>
      <c r="K90" s="91"/>
      <c r="L90" s="91"/>
      <c r="M90" s="91"/>
      <c r="N90" s="91"/>
      <c r="O90" s="91"/>
      <c r="P90" s="91"/>
      <c r="Q90" s="91"/>
    </row>
    <row r="91" spans="1:17">
      <c r="A91" s="91"/>
      <c r="B91" s="91"/>
      <c r="C91" s="91"/>
      <c r="D91" s="91"/>
      <c r="E91" s="91"/>
      <c r="F91" s="91"/>
      <c r="G91" s="91"/>
      <c r="H91" s="91"/>
      <c r="I91" s="91"/>
      <c r="J91" s="91"/>
      <c r="K91" s="91"/>
      <c r="L91" s="91"/>
      <c r="M91" s="91"/>
      <c r="N91" s="91"/>
      <c r="O91" s="91"/>
      <c r="P91" s="91"/>
      <c r="Q91" s="91"/>
    </row>
    <row r="92" spans="1:17">
      <c r="A92" s="91"/>
      <c r="B92" s="91"/>
      <c r="C92" s="91"/>
      <c r="D92" s="91"/>
      <c r="E92" s="91"/>
      <c r="F92" s="91"/>
      <c r="G92" s="91"/>
      <c r="H92" s="91"/>
      <c r="I92" s="91"/>
      <c r="J92" s="91"/>
      <c r="K92" s="91"/>
      <c r="L92" s="91"/>
      <c r="M92" s="91"/>
      <c r="N92" s="91"/>
      <c r="O92" s="91"/>
      <c r="P92" s="91"/>
      <c r="Q92" s="91"/>
    </row>
    <row r="93" spans="1:17">
      <c r="A93" s="91"/>
      <c r="B93" s="91"/>
      <c r="C93" s="91"/>
      <c r="D93" s="91"/>
      <c r="E93" s="91"/>
      <c r="F93" s="91"/>
      <c r="G93" s="91"/>
      <c r="H93" s="91"/>
      <c r="I93" s="91"/>
      <c r="J93" s="91"/>
      <c r="K93" s="91"/>
      <c r="L93" s="91"/>
      <c r="M93" s="91"/>
      <c r="N93" s="91"/>
      <c r="O93" s="91"/>
      <c r="P93" s="91"/>
      <c r="Q93" s="91"/>
    </row>
    <row r="94" spans="1:17">
      <c r="A94" s="91"/>
      <c r="B94" s="91"/>
      <c r="C94" s="91"/>
      <c r="D94" s="91"/>
      <c r="E94" s="91"/>
      <c r="F94" s="91"/>
      <c r="G94" s="91"/>
      <c r="H94" s="91"/>
      <c r="I94" s="91"/>
      <c r="J94" s="91"/>
      <c r="K94" s="91"/>
      <c r="L94" s="91"/>
      <c r="M94" s="91"/>
      <c r="N94" s="91"/>
      <c r="O94" s="91"/>
      <c r="P94" s="91"/>
      <c r="Q94" s="91"/>
    </row>
    <row r="95" spans="1:17">
      <c r="A95" s="91"/>
      <c r="B95" s="91"/>
      <c r="C95" s="91"/>
      <c r="D95" s="91"/>
      <c r="E95" s="91"/>
      <c r="F95" s="91"/>
      <c r="G95" s="91"/>
      <c r="H95" s="91"/>
      <c r="I95" s="91"/>
      <c r="J95" s="91"/>
      <c r="K95" s="91"/>
      <c r="L95" s="91"/>
      <c r="M95" s="91"/>
      <c r="N95" s="91"/>
      <c r="O95" s="91"/>
      <c r="P95" s="91"/>
      <c r="Q95" s="91"/>
    </row>
    <row r="96" spans="1:17">
      <c r="A96" s="91"/>
      <c r="B96" s="91"/>
      <c r="C96" s="91"/>
      <c r="D96" s="91"/>
      <c r="E96" s="91"/>
      <c r="F96" s="91"/>
      <c r="G96" s="91"/>
      <c r="H96" s="91"/>
      <c r="I96" s="91"/>
      <c r="J96" s="91"/>
      <c r="K96" s="91"/>
      <c r="L96" s="91"/>
      <c r="M96" s="91"/>
      <c r="N96" s="91"/>
      <c r="O96" s="91"/>
      <c r="P96" s="91"/>
      <c r="Q96" s="91"/>
    </row>
    <row r="97" spans="1:17">
      <c r="A97" s="91"/>
      <c r="B97" s="91"/>
      <c r="C97" s="91"/>
      <c r="D97" s="91"/>
      <c r="E97" s="91"/>
      <c r="F97" s="91"/>
      <c r="G97" s="91"/>
      <c r="H97" s="91"/>
      <c r="I97" s="91"/>
      <c r="J97" s="91"/>
      <c r="K97" s="91"/>
      <c r="L97" s="91"/>
      <c r="M97" s="91"/>
      <c r="N97" s="91"/>
      <c r="O97" s="91"/>
      <c r="P97" s="91"/>
      <c r="Q97" s="91"/>
    </row>
    <row r="98" spans="1:17">
      <c r="A98" s="91"/>
      <c r="B98" s="91"/>
      <c r="C98" s="91"/>
      <c r="D98" s="91"/>
      <c r="E98" s="91"/>
      <c r="F98" s="91"/>
      <c r="G98" s="91"/>
      <c r="H98" s="91"/>
      <c r="I98" s="91"/>
      <c r="J98" s="91"/>
      <c r="K98" s="91"/>
      <c r="L98" s="91"/>
      <c r="M98" s="91"/>
      <c r="N98" s="91"/>
      <c r="O98" s="91"/>
      <c r="P98" s="91"/>
      <c r="Q98" s="91"/>
    </row>
    <row r="99" spans="1:17">
      <c r="A99" s="91"/>
      <c r="B99" s="91"/>
      <c r="C99" s="91"/>
      <c r="D99" s="91"/>
      <c r="E99" s="91"/>
      <c r="F99" s="91"/>
      <c r="G99" s="91"/>
      <c r="H99" s="91"/>
      <c r="I99" s="91"/>
      <c r="J99" s="91"/>
      <c r="K99" s="91"/>
      <c r="L99" s="91"/>
      <c r="M99" s="91"/>
      <c r="N99" s="91"/>
      <c r="O99" s="91"/>
      <c r="P99" s="91"/>
      <c r="Q99" s="91"/>
    </row>
    <row r="100" spans="1:17">
      <c r="A100" s="91"/>
      <c r="B100" s="91"/>
      <c r="C100" s="91"/>
      <c r="D100" s="91"/>
      <c r="E100" s="91"/>
      <c r="F100" s="91"/>
      <c r="G100" s="91"/>
      <c r="H100" s="91"/>
      <c r="I100" s="91"/>
      <c r="J100" s="91"/>
      <c r="K100" s="91"/>
      <c r="L100" s="91"/>
      <c r="M100" s="91"/>
      <c r="N100" s="91"/>
      <c r="O100" s="91"/>
      <c r="P100" s="91"/>
      <c r="Q100" s="91"/>
    </row>
    <row r="101" spans="1:17">
      <c r="A101" s="91"/>
      <c r="B101" s="91"/>
      <c r="C101" s="91"/>
      <c r="D101" s="91"/>
      <c r="E101" s="91"/>
      <c r="F101" s="91"/>
      <c r="G101" s="91"/>
      <c r="H101" s="91"/>
      <c r="I101" s="91"/>
      <c r="J101" s="91"/>
      <c r="K101" s="91"/>
      <c r="L101" s="91"/>
      <c r="M101" s="91"/>
      <c r="N101" s="91"/>
      <c r="O101" s="91"/>
      <c r="P101" s="91"/>
      <c r="Q101" s="91"/>
    </row>
  </sheetData>
  <mergeCells count="203">
    <mergeCell ref="A3:Q3"/>
    <mergeCell ref="P18:Q18"/>
    <mergeCell ref="I19:K20"/>
    <mergeCell ref="H19:H20"/>
    <mergeCell ref="I23:K24"/>
    <mergeCell ref="L23:O23"/>
    <mergeCell ref="A23:B24"/>
    <mergeCell ref="C23:F24"/>
    <mergeCell ref="G23:G24"/>
    <mergeCell ref="H23:H24"/>
    <mergeCell ref="P23:Q24"/>
    <mergeCell ref="L24:O24"/>
    <mergeCell ref="L19:O19"/>
    <mergeCell ref="L20:O20"/>
    <mergeCell ref="L21:O21"/>
    <mergeCell ref="P21:Q22"/>
    <mergeCell ref="L22:O22"/>
    <mergeCell ref="A21:B22"/>
    <mergeCell ref="C18:F18"/>
    <mergeCell ref="I18:K18"/>
    <mergeCell ref="C21:F22"/>
    <mergeCell ref="G21:G22"/>
    <mergeCell ref="H21:H22"/>
    <mergeCell ref="I21:K22"/>
    <mergeCell ref="A19:B20"/>
    <mergeCell ref="C19:F20"/>
    <mergeCell ref="G19:G20"/>
    <mergeCell ref="L18:O18"/>
    <mergeCell ref="P19:Q20"/>
    <mergeCell ref="A18:B18"/>
    <mergeCell ref="P29:Q30"/>
    <mergeCell ref="L30:O30"/>
    <mergeCell ref="I29:K30"/>
    <mergeCell ref="L29:O29"/>
    <mergeCell ref="A29:B30"/>
    <mergeCell ref="C29:F30"/>
    <mergeCell ref="G29:G30"/>
    <mergeCell ref="H29:H30"/>
    <mergeCell ref="P25:Q26"/>
    <mergeCell ref="L26:O26"/>
    <mergeCell ref="I27:K28"/>
    <mergeCell ref="L27:O27"/>
    <mergeCell ref="P27:Q28"/>
    <mergeCell ref="L28:O28"/>
    <mergeCell ref="I25:K26"/>
    <mergeCell ref="L25:O25"/>
    <mergeCell ref="A27:B28"/>
    <mergeCell ref="C27:F28"/>
    <mergeCell ref="G27:G28"/>
    <mergeCell ref="H27:H28"/>
    <mergeCell ref="A25:B26"/>
    <mergeCell ref="C25:F26"/>
    <mergeCell ref="G25:G26"/>
    <mergeCell ref="H25:H26"/>
    <mergeCell ref="H33:H34"/>
    <mergeCell ref="H35:H36"/>
    <mergeCell ref="A35:B36"/>
    <mergeCell ref="C35:F36"/>
    <mergeCell ref="G35:G36"/>
    <mergeCell ref="A33:B34"/>
    <mergeCell ref="C33:F34"/>
    <mergeCell ref="G33:G34"/>
    <mergeCell ref="A31:B32"/>
    <mergeCell ref="C31:F32"/>
    <mergeCell ref="G31:G32"/>
    <mergeCell ref="H31:H32"/>
    <mergeCell ref="L39:O39"/>
    <mergeCell ref="P35:Q36"/>
    <mergeCell ref="P37:Q38"/>
    <mergeCell ref="L38:O38"/>
    <mergeCell ref="L35:O35"/>
    <mergeCell ref="L37:O37"/>
    <mergeCell ref="P39:Q40"/>
    <mergeCell ref="L40:O40"/>
    <mergeCell ref="I31:K32"/>
    <mergeCell ref="L31:O31"/>
    <mergeCell ref="P31:Q32"/>
    <mergeCell ref="L32:O32"/>
    <mergeCell ref="I35:K36"/>
    <mergeCell ref="L36:O36"/>
    <mergeCell ref="I33:K34"/>
    <mergeCell ref="L33:O33"/>
    <mergeCell ref="P33:Q34"/>
    <mergeCell ref="L34:O34"/>
    <mergeCell ref="G37:G38"/>
    <mergeCell ref="A37:B38"/>
    <mergeCell ref="C37:F38"/>
    <mergeCell ref="C41:F41"/>
    <mergeCell ref="I41:K41"/>
    <mergeCell ref="H37:H38"/>
    <mergeCell ref="I37:K38"/>
    <mergeCell ref="A39:B40"/>
    <mergeCell ref="C39:F40"/>
    <mergeCell ref="G39:G40"/>
    <mergeCell ref="H39:H40"/>
    <mergeCell ref="I39:K40"/>
    <mergeCell ref="P44:Q45"/>
    <mergeCell ref="L45:O45"/>
    <mergeCell ref="I44:K45"/>
    <mergeCell ref="L44:O44"/>
    <mergeCell ref="A44:B45"/>
    <mergeCell ref="C44:F45"/>
    <mergeCell ref="G44:G45"/>
    <mergeCell ref="H44:H45"/>
    <mergeCell ref="P41:Q41"/>
    <mergeCell ref="A42:B43"/>
    <mergeCell ref="C42:F43"/>
    <mergeCell ref="G42:G43"/>
    <mergeCell ref="H42:H43"/>
    <mergeCell ref="I42:K43"/>
    <mergeCell ref="L42:O42"/>
    <mergeCell ref="P42:Q43"/>
    <mergeCell ref="L43:O43"/>
    <mergeCell ref="A41:B41"/>
    <mergeCell ref="L41:O41"/>
    <mergeCell ref="A50:B51"/>
    <mergeCell ref="C50:F51"/>
    <mergeCell ref="G50:G51"/>
    <mergeCell ref="A52:B53"/>
    <mergeCell ref="C52:F53"/>
    <mergeCell ref="G52:G53"/>
    <mergeCell ref="I54:K55"/>
    <mergeCell ref="L54:O54"/>
    <mergeCell ref="P46:Q47"/>
    <mergeCell ref="L47:O47"/>
    <mergeCell ref="P48:Q49"/>
    <mergeCell ref="L49:O49"/>
    <mergeCell ref="I48:K49"/>
    <mergeCell ref="L48:O48"/>
    <mergeCell ref="I46:K47"/>
    <mergeCell ref="L46:O46"/>
    <mergeCell ref="A46:B47"/>
    <mergeCell ref="C46:F47"/>
    <mergeCell ref="G46:G47"/>
    <mergeCell ref="H46:H47"/>
    <mergeCell ref="A48:B49"/>
    <mergeCell ref="C48:F49"/>
    <mergeCell ref="G48:G49"/>
    <mergeCell ref="H48:H49"/>
    <mergeCell ref="P50:Q51"/>
    <mergeCell ref="L51:O51"/>
    <mergeCell ref="P52:Q53"/>
    <mergeCell ref="H50:H51"/>
    <mergeCell ref="I52:K53"/>
    <mergeCell ref="L52:O52"/>
    <mergeCell ref="L53:O53"/>
    <mergeCell ref="H52:H53"/>
    <mergeCell ref="I50:K51"/>
    <mergeCell ref="L50:O50"/>
    <mergeCell ref="A54:B55"/>
    <mergeCell ref="C54:F55"/>
    <mergeCell ref="G54:G55"/>
    <mergeCell ref="H54:H55"/>
    <mergeCell ref="P58:Q59"/>
    <mergeCell ref="L59:O59"/>
    <mergeCell ref="I56:K57"/>
    <mergeCell ref="L56:O56"/>
    <mergeCell ref="I58:K59"/>
    <mergeCell ref="L58:O58"/>
    <mergeCell ref="A58:B59"/>
    <mergeCell ref="C58:F59"/>
    <mergeCell ref="G58:G59"/>
    <mergeCell ref="H58:H59"/>
    <mergeCell ref="P54:Q55"/>
    <mergeCell ref="L55:O55"/>
    <mergeCell ref="A56:B57"/>
    <mergeCell ref="C56:F57"/>
    <mergeCell ref="G56:G57"/>
    <mergeCell ref="H56:H57"/>
    <mergeCell ref="P56:Q57"/>
    <mergeCell ref="L57:O57"/>
    <mergeCell ref="P60:Q61"/>
    <mergeCell ref="P62:Q63"/>
    <mergeCell ref="L63:O63"/>
    <mergeCell ref="A60:B61"/>
    <mergeCell ref="C60:F61"/>
    <mergeCell ref="G60:G61"/>
    <mergeCell ref="H60:H61"/>
    <mergeCell ref="I60:K61"/>
    <mergeCell ref="L60:O60"/>
    <mergeCell ref="L61:O61"/>
    <mergeCell ref="P64:Q65"/>
    <mergeCell ref="L65:O65"/>
    <mergeCell ref="P66:Q67"/>
    <mergeCell ref="L67:O67"/>
    <mergeCell ref="I66:K67"/>
    <mergeCell ref="L66:O66"/>
    <mergeCell ref="I64:K65"/>
    <mergeCell ref="L64:O64"/>
    <mergeCell ref="A62:B63"/>
    <mergeCell ref="C62:F63"/>
    <mergeCell ref="A66:B67"/>
    <mergeCell ref="C66:F67"/>
    <mergeCell ref="G66:G67"/>
    <mergeCell ref="H66:H67"/>
    <mergeCell ref="A64:B65"/>
    <mergeCell ref="C64:F65"/>
    <mergeCell ref="G64:G65"/>
    <mergeCell ref="H64:H65"/>
    <mergeCell ref="G62:G63"/>
    <mergeCell ref="H62:H63"/>
    <mergeCell ref="I62:K63"/>
    <mergeCell ref="L62:O62"/>
  </mergeCells>
  <phoneticPr fontId="4"/>
  <dataValidations count="2">
    <dataValidation type="list" allowBlank="1" showInputMessage="1" showErrorMessage="1" sqref="H19:H40 H42:H68" xr:uid="{00000000-0002-0000-1200-000000000000}">
      <formula1>"　,男,女"</formula1>
    </dataValidation>
    <dataValidation type="list" allowBlank="1" showInputMessage="1" showErrorMessage="1" sqref="I19:K40 I42:K68" xr:uid="{00000000-0002-0000-1200-000001000000}">
      <formula1>"　,車上運動員,事務員,手話通訳者,要約筆記者"</formula1>
    </dataValidation>
  </dataValidations>
  <pageMargins left="0.98425196850393704" right="0.59055118110236227" top="0.78740157480314965" bottom="0.78740157480314965" header="0.51181102362204722" footer="0.51181102362204722"/>
  <pageSetup paperSize="9" scale="94" orientation="portrait" verticalDpi="200" r:id="rId1"/>
  <headerFooter differentOddEven="1" alignWithMargins="0">
    <oddHeader>&amp;L受理日：令和　　年　　月　　日　　 
午前・午後　　　時　　分　受理　</oddHeader>
    <firstHeader>&amp;L受理日：令和　　年　　月　　日　　 
午前・午後　　　時　　分　受理　</firstHeader>
  </headerFooter>
  <rowBreaks count="1" manualBreakCount="1">
    <brk id="40" max="16"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dimension ref="A1:O33"/>
  <sheetViews>
    <sheetView showZeros="0" view="pageBreakPreview" zoomScaleNormal="100" zoomScaleSheetLayoutView="100" workbookViewId="0">
      <selection activeCell="C17" sqref="C17:F17"/>
    </sheetView>
  </sheetViews>
  <sheetFormatPr defaultColWidth="5.90625" defaultRowHeight="14"/>
  <cols>
    <col min="1" max="13" width="5.90625" style="35" customWidth="1"/>
    <col min="14" max="14" width="8.26953125" style="35" customWidth="1"/>
    <col min="15" max="16384" width="5.90625" style="35"/>
  </cols>
  <sheetData>
    <row r="1" spans="1:14">
      <c r="N1" s="36" t="s">
        <v>247</v>
      </c>
    </row>
    <row r="3" spans="1:14" ht="28">
      <c r="A3" s="480" t="s">
        <v>56</v>
      </c>
      <c r="B3" s="480"/>
      <c r="C3" s="480"/>
      <c r="D3" s="480"/>
      <c r="E3" s="480"/>
      <c r="F3" s="480"/>
      <c r="G3" s="480"/>
      <c r="H3" s="480"/>
      <c r="I3" s="480"/>
      <c r="J3" s="480"/>
      <c r="K3" s="480"/>
      <c r="L3" s="480"/>
      <c r="M3" s="480"/>
      <c r="N3" s="480"/>
    </row>
    <row r="4" spans="1:14" s="202" customFormat="1" ht="28">
      <c r="A4" s="210"/>
      <c r="B4" s="210"/>
      <c r="C4" s="210"/>
      <c r="D4" s="210"/>
      <c r="E4" s="210"/>
      <c r="F4" s="210"/>
      <c r="G4" s="210"/>
      <c r="H4" s="210"/>
      <c r="I4" s="210"/>
      <c r="J4" s="210"/>
      <c r="K4" s="210"/>
      <c r="L4" s="210"/>
      <c r="M4" s="210"/>
      <c r="N4" s="210"/>
    </row>
    <row r="6" spans="1:14" s="257" customFormat="1" ht="36" customHeight="1">
      <c r="A6" s="624" t="s">
        <v>298</v>
      </c>
      <c r="B6" s="625"/>
      <c r="C6" s="626"/>
      <c r="D6" s="253" t="s">
        <v>299</v>
      </c>
      <c r="E6" s="254"/>
      <c r="F6" s="255"/>
      <c r="G6" s="255"/>
      <c r="H6" s="255"/>
      <c r="I6" s="255"/>
      <c r="J6" s="255"/>
      <c r="K6" s="255"/>
      <c r="L6" s="255"/>
      <c r="M6" s="255"/>
      <c r="N6" s="256"/>
    </row>
    <row r="7" spans="1:14" s="257" customFormat="1" ht="36" customHeight="1">
      <c r="A7" s="627" t="s">
        <v>300</v>
      </c>
      <c r="B7" s="625"/>
      <c r="C7" s="626"/>
      <c r="D7" s="628"/>
      <c r="E7" s="629"/>
      <c r="F7" s="629"/>
      <c r="G7" s="629"/>
      <c r="H7" s="629"/>
      <c r="I7" s="629"/>
      <c r="J7" s="629"/>
      <c r="K7" s="629"/>
      <c r="L7" s="629"/>
      <c r="M7" s="629"/>
      <c r="N7" s="630"/>
    </row>
    <row r="8" spans="1:14" s="257" customFormat="1" ht="36" customHeight="1">
      <c r="A8" s="624" t="s">
        <v>301</v>
      </c>
      <c r="B8" s="625"/>
      <c r="C8" s="626"/>
      <c r="D8" s="631" t="str">
        <f>入力シート!$C$14&amp;" "&amp;入力シート!$C$16</f>
        <v xml:space="preserve"> </v>
      </c>
      <c r="E8" s="632"/>
      <c r="F8" s="632"/>
      <c r="G8" s="632"/>
      <c r="H8" s="632"/>
      <c r="I8" s="632"/>
      <c r="J8" s="632"/>
      <c r="K8" s="632"/>
      <c r="L8" s="632"/>
      <c r="M8" s="632"/>
      <c r="N8" s="633"/>
    </row>
    <row r="9" spans="1:14" s="257" customFormat="1" ht="36" customHeight="1">
      <c r="A9" s="634" t="s">
        <v>302</v>
      </c>
      <c r="B9" s="635"/>
      <c r="C9" s="636"/>
      <c r="D9" s="640"/>
      <c r="E9" s="641"/>
      <c r="F9" s="641"/>
      <c r="G9" s="641"/>
      <c r="H9" s="641"/>
      <c r="I9" s="641"/>
      <c r="J9" s="641"/>
      <c r="K9" s="641"/>
      <c r="L9" s="641"/>
      <c r="M9" s="641"/>
      <c r="N9" s="642"/>
    </row>
    <row r="10" spans="1:14" s="257" customFormat="1" ht="16.5" customHeight="1">
      <c r="A10" s="637"/>
      <c r="B10" s="638"/>
      <c r="C10" s="639"/>
      <c r="D10" s="258"/>
      <c r="E10" s="259"/>
      <c r="F10" s="259"/>
      <c r="G10" s="259"/>
      <c r="H10" s="259" t="s">
        <v>303</v>
      </c>
      <c r="I10" s="643"/>
      <c r="J10" s="644"/>
      <c r="K10" s="644"/>
      <c r="L10" s="644"/>
      <c r="M10" s="644"/>
      <c r="N10" s="645"/>
    </row>
    <row r="14" spans="1:14" ht="24" customHeight="1">
      <c r="A14" s="35" t="str">
        <f>"　上記によって、"&amp;設定シート!C4&amp;"の選挙運動のため、個人演説会を開催"</f>
        <v>　上記によって、衆議院小選挙区選出議員選挙の選挙運動のため、個人演説会を開催</v>
      </c>
    </row>
    <row r="15" spans="1:14" ht="24" customHeight="1">
      <c r="A15" s="35" t="s">
        <v>304</v>
      </c>
    </row>
    <row r="16" spans="1:14">
      <c r="H16" s="68"/>
    </row>
    <row r="17" spans="1:15">
      <c r="C17" s="623" t="s">
        <v>147</v>
      </c>
      <c r="D17" s="623"/>
      <c r="E17" s="623"/>
      <c r="F17" s="623"/>
    </row>
    <row r="18" spans="1:15">
      <c r="B18" s="71"/>
      <c r="C18" s="58"/>
      <c r="D18" s="58"/>
    </row>
    <row r="19" spans="1:15" s="33" customFormat="1">
      <c r="E19" s="33" t="s">
        <v>305</v>
      </c>
      <c r="G19" s="257" t="str">
        <f>DBCS(入力シート!$C$21)</f>
        <v/>
      </c>
    </row>
    <row r="20" spans="1:15" s="33" customFormat="1">
      <c r="G20" s="257"/>
    </row>
    <row r="21" spans="1:15" s="33" customFormat="1">
      <c r="C21" s="33" t="s">
        <v>36</v>
      </c>
      <c r="E21" s="33" t="s">
        <v>306</v>
      </c>
      <c r="G21" s="257">
        <f>入力シート!$C$9</f>
        <v>0</v>
      </c>
    </row>
    <row r="22" spans="1:15" s="33" customFormat="1">
      <c r="G22" s="257"/>
    </row>
    <row r="23" spans="1:15" s="33" customFormat="1" ht="14.25" customHeight="1">
      <c r="E23" s="33" t="s">
        <v>34</v>
      </c>
      <c r="G23" s="257" t="str">
        <f>入力シート!$C$14&amp;" "&amp;入力シート!$C$16</f>
        <v xml:space="preserve"> </v>
      </c>
      <c r="H23" s="257"/>
      <c r="I23" s="257"/>
      <c r="J23" s="260"/>
      <c r="M23" s="33" t="str" cm="1">
        <f t="array" aca="1" ref="M23" ca="1">IF(VLOOKUP(RIGHT(CELL("filename",A1),LEN(CELL("filename",A1))-FIND("]",CELL("filename",A1))),設定シート!$U$2:$V$31,2,0)="表示する","㊞","")</f>
        <v/>
      </c>
      <c r="O23" s="382" t="s">
        <v>562</v>
      </c>
    </row>
    <row r="24" spans="1:15" s="33" customFormat="1" ht="14.25" customHeight="1">
      <c r="G24" s="257"/>
      <c r="H24" s="257"/>
      <c r="I24" s="257"/>
      <c r="J24" s="260"/>
    </row>
    <row r="25" spans="1:15" s="33" customFormat="1" ht="14.25" customHeight="1">
      <c r="G25" s="257"/>
      <c r="H25" s="257"/>
      <c r="I25" s="257"/>
      <c r="J25" s="260"/>
    </row>
    <row r="26" spans="1:15">
      <c r="B26" s="67">
        <f>入力シート!C57</f>
        <v>0</v>
      </c>
      <c r="C26" s="35" t="s">
        <v>368</v>
      </c>
    </row>
    <row r="27" spans="1:15" s="202" customFormat="1">
      <c r="B27" s="211"/>
    </row>
    <row r="28" spans="1:15">
      <c r="A28" s="35" t="s">
        <v>61</v>
      </c>
      <c r="B28" s="72"/>
      <c r="C28" s="73"/>
      <c r="D28" s="73"/>
    </row>
    <row r="29" spans="1:15">
      <c r="A29" s="74"/>
      <c r="B29" s="75"/>
      <c r="C29" s="75"/>
      <c r="D29" s="75"/>
      <c r="E29" s="75"/>
      <c r="F29" s="75"/>
      <c r="G29" s="75"/>
      <c r="H29" s="75"/>
      <c r="I29" s="75"/>
      <c r="J29" s="75"/>
      <c r="K29" s="75"/>
      <c r="L29" s="75"/>
      <c r="M29" s="75"/>
      <c r="N29" s="75"/>
    </row>
    <row r="30" spans="1:15">
      <c r="A30" s="35" t="s">
        <v>546</v>
      </c>
    </row>
    <row r="31" spans="1:15">
      <c r="A31" s="35" t="s">
        <v>424</v>
      </c>
    </row>
    <row r="32" spans="1:15">
      <c r="A32" s="35" t="s">
        <v>425</v>
      </c>
      <c r="N32" s="62"/>
    </row>
    <row r="33" spans="1:1">
      <c r="A33" s="35" t="s">
        <v>426</v>
      </c>
    </row>
  </sheetData>
  <mergeCells count="10">
    <mergeCell ref="A3:N3"/>
    <mergeCell ref="C17:F17"/>
    <mergeCell ref="A6:C6"/>
    <mergeCell ref="A7:C7"/>
    <mergeCell ref="D7:N7"/>
    <mergeCell ref="D8:N8"/>
    <mergeCell ref="A8:C8"/>
    <mergeCell ref="A9:C10"/>
    <mergeCell ref="D9:N9"/>
    <mergeCell ref="I10:N10"/>
  </mergeCells>
  <phoneticPr fontId="4"/>
  <pageMargins left="0.98425196850393704" right="0.59055118110236227" top="0.78740157480314965" bottom="0.78740157480314965" header="0.51181102362204722" footer="0.51181102362204722"/>
  <pageSetup paperSize="9" scale="99" orientation="portrait" verticalDpi="200" r:id="rId1"/>
  <headerFooter alignWithMargins="0">
    <oddHeader>&amp;L受理日：令和　　年　　月　　日　　 
午前・午後　　　時　　分　受理　</oddHeader>
  </headerFooter>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ADCFD-9461-465E-9B31-87398D663314}">
  <sheetPr>
    <pageSetUpPr fitToPage="1"/>
  </sheetPr>
  <dimension ref="A1:O48"/>
  <sheetViews>
    <sheetView showZeros="0" view="pageBreakPreview" zoomScaleNormal="100" zoomScaleSheetLayoutView="100" workbookViewId="0">
      <selection activeCell="J17" sqref="J17"/>
    </sheetView>
  </sheetViews>
  <sheetFormatPr defaultColWidth="9" defaultRowHeight="14"/>
  <cols>
    <col min="1" max="3" width="9" style="228"/>
    <col min="4" max="4" width="13.90625" style="228" bestFit="1" customWidth="1"/>
    <col min="5" max="16384" width="9" style="228"/>
  </cols>
  <sheetData>
    <row r="1" spans="1:15">
      <c r="I1" s="235" t="s">
        <v>427</v>
      </c>
    </row>
    <row r="4" spans="1:15" ht="28">
      <c r="A4" s="646" t="s">
        <v>161</v>
      </c>
      <c r="B4" s="646"/>
      <c r="C4" s="646"/>
      <c r="D4" s="646"/>
      <c r="E4" s="646"/>
      <c r="F4" s="646"/>
      <c r="G4" s="646"/>
      <c r="H4" s="646"/>
      <c r="I4" s="646"/>
    </row>
    <row r="5" spans="1:15" ht="14.25" customHeight="1">
      <c r="A5" s="266"/>
      <c r="B5" s="266"/>
      <c r="C5" s="266"/>
      <c r="D5" s="266"/>
      <c r="E5" s="266"/>
      <c r="F5" s="266"/>
      <c r="G5" s="266"/>
      <c r="H5" s="266"/>
      <c r="I5" s="266"/>
    </row>
    <row r="6" spans="1:15" ht="14.25" customHeight="1">
      <c r="A6" s="266"/>
      <c r="B6" s="266"/>
      <c r="C6" s="266"/>
      <c r="D6" s="266"/>
      <c r="E6" s="266"/>
      <c r="F6" s="266"/>
      <c r="G6" s="266"/>
      <c r="H6" s="266"/>
      <c r="I6" s="266"/>
    </row>
    <row r="7" spans="1:15" ht="14.25" customHeight="1">
      <c r="A7" s="241"/>
      <c r="B7" s="266"/>
      <c r="C7" s="266"/>
      <c r="D7" s="266"/>
      <c r="E7" s="266"/>
      <c r="F7" s="266"/>
      <c r="G7" s="266"/>
      <c r="H7" s="266"/>
      <c r="I7" s="266"/>
    </row>
    <row r="8" spans="1:15" ht="18" customHeight="1">
      <c r="A8" s="265" t="s">
        <v>315</v>
      </c>
      <c r="B8" s="241"/>
      <c r="C8" s="241"/>
      <c r="D8" s="241"/>
      <c r="E8" s="241"/>
      <c r="F8" s="241"/>
      <c r="G8" s="241"/>
      <c r="H8" s="241"/>
      <c r="I8" s="241"/>
    </row>
    <row r="9" spans="1:15" ht="18" customHeight="1">
      <c r="A9" s="228" t="s">
        <v>314</v>
      </c>
      <c r="B9" s="241"/>
      <c r="C9" s="241"/>
      <c r="D9" s="273"/>
      <c r="E9" s="265"/>
      <c r="F9" s="241"/>
      <c r="G9" s="241"/>
      <c r="H9" s="241"/>
      <c r="I9" s="241"/>
    </row>
    <row r="10" spans="1:15" ht="18" customHeight="1">
      <c r="B10" s="241"/>
      <c r="C10" s="241"/>
      <c r="D10" s="241"/>
      <c r="E10" s="241"/>
      <c r="F10" s="241"/>
      <c r="G10" s="241"/>
      <c r="H10" s="241"/>
      <c r="I10" s="241"/>
    </row>
    <row r="11" spans="1:15" ht="14.25" customHeight="1">
      <c r="A11" s="241"/>
      <c r="B11" s="266"/>
      <c r="C11" s="266"/>
      <c r="D11" s="266"/>
      <c r="E11" s="266"/>
      <c r="F11" s="266"/>
      <c r="G11" s="266"/>
      <c r="H11" s="266"/>
      <c r="I11" s="266"/>
    </row>
    <row r="12" spans="1:15" ht="14.25" customHeight="1">
      <c r="A12" s="241"/>
      <c r="B12" s="266"/>
      <c r="C12" s="266"/>
      <c r="D12" s="266"/>
      <c r="E12" s="266"/>
      <c r="F12" s="266"/>
      <c r="G12" s="266"/>
      <c r="H12" s="266"/>
      <c r="I12" s="266"/>
    </row>
    <row r="13" spans="1:15" ht="14.25" customHeight="1">
      <c r="A13" s="241"/>
      <c r="B13" s="650" t="str">
        <f>入力シート!C4</f>
        <v>令和８年１月２７日</v>
      </c>
      <c r="C13" s="651"/>
      <c r="D13" s="489"/>
      <c r="E13" s="266"/>
      <c r="F13" s="266"/>
      <c r="G13" s="266"/>
      <c r="H13" s="266"/>
      <c r="I13" s="266"/>
    </row>
    <row r="14" spans="1:15" ht="14.25" customHeight="1">
      <c r="A14" s="241"/>
      <c r="B14" s="266"/>
      <c r="C14" s="266"/>
      <c r="D14" s="266"/>
      <c r="E14" s="266"/>
      <c r="F14" s="266"/>
      <c r="G14" s="266"/>
      <c r="H14" s="266"/>
      <c r="I14" s="266"/>
    </row>
    <row r="15" spans="1:15" ht="14.25" customHeight="1">
      <c r="A15" s="241"/>
      <c r="B15" s="266"/>
      <c r="C15" s="266"/>
      <c r="D15" s="266"/>
      <c r="E15" s="266"/>
      <c r="F15" s="266"/>
      <c r="G15" s="266"/>
      <c r="H15" s="266"/>
      <c r="I15" s="266"/>
    </row>
    <row r="16" spans="1:15">
      <c r="A16" s="232"/>
      <c r="B16" s="271"/>
      <c r="F16" s="270"/>
      <c r="H16" s="267"/>
      <c r="I16" s="232"/>
      <c r="J16" s="232"/>
      <c r="K16" s="232"/>
      <c r="L16" s="232"/>
      <c r="M16" s="232"/>
      <c r="N16" s="232"/>
      <c r="O16" s="232"/>
    </row>
    <row r="17" spans="1:14">
      <c r="A17" s="232" t="str">
        <f>設定シート!$C$4&amp;IF(入力シート!$C$2="　","秋田県第　　区",入力シート!$C$2)&amp;"候補者　"</f>
        <v>衆議院小選挙区選出議員選挙候補者　</v>
      </c>
      <c r="B17" s="267"/>
      <c r="C17" s="269"/>
      <c r="D17" s="268"/>
      <c r="E17" s="267"/>
      <c r="F17" s="231"/>
      <c r="G17" s="231" t="str">
        <f>入力シート!$C$14&amp;" "&amp;入力シート!$C$16</f>
        <v xml:space="preserve"> </v>
      </c>
      <c r="H17" s="232"/>
      <c r="I17" s="232" t="str" cm="1">
        <f t="array" aca="1" ref="I17" ca="1">IF(VLOOKUP(RIGHT(CELL("filename",A1),LEN(CELL("filename",A1))-FIND("]",CELL("filename",A1))),設定シート!$U$2:$V$31,2,0)="表示する","㊞","")</f>
        <v/>
      </c>
      <c r="J17" s="382" t="s">
        <v>562</v>
      </c>
      <c r="K17" s="232"/>
      <c r="L17" s="232"/>
      <c r="M17" s="232"/>
      <c r="N17" s="232"/>
    </row>
    <row r="18" spans="1:14" ht="14.25" customHeight="1">
      <c r="A18" s="241"/>
      <c r="B18" s="266"/>
      <c r="C18" s="266"/>
      <c r="D18" s="266"/>
      <c r="F18" s="266"/>
      <c r="G18" s="266"/>
      <c r="H18" s="266"/>
      <c r="I18" s="266"/>
    </row>
    <row r="19" spans="1:14" ht="14.25" customHeight="1">
      <c r="A19" s="241"/>
      <c r="B19" s="266"/>
      <c r="C19" s="266"/>
      <c r="D19" s="266"/>
      <c r="F19" s="266"/>
      <c r="G19" s="266"/>
      <c r="H19" s="266"/>
      <c r="I19" s="266"/>
    </row>
    <row r="21" spans="1:14" s="368" customFormat="1">
      <c r="A21" s="368" t="str">
        <f>"　　秋田県選挙管理委員会委員長　　"&amp;設定シート!$C$11&amp;"　様"</f>
        <v>　　秋田県選挙管理委員会委員長　　竹　田　勝　美　様</v>
      </c>
    </row>
    <row r="26" spans="1:14" ht="16.5">
      <c r="A26" s="647" t="s">
        <v>313</v>
      </c>
      <c r="B26" s="647"/>
      <c r="C26" s="647"/>
      <c r="D26" s="647"/>
      <c r="E26" s="647"/>
      <c r="F26" s="647"/>
      <c r="G26" s="647"/>
      <c r="H26" s="647"/>
      <c r="I26" s="647"/>
    </row>
    <row r="29" spans="1:14" ht="14.25" customHeight="1"/>
    <row r="30" spans="1:14" ht="14.25" customHeight="1">
      <c r="A30" s="228" t="s">
        <v>312</v>
      </c>
      <c r="D30" s="228" t="s">
        <v>564</v>
      </c>
    </row>
    <row r="31" spans="1:14" ht="14.25" customHeight="1"/>
    <row r="32" spans="1:14">
      <c r="A32" s="228" t="s">
        <v>311</v>
      </c>
      <c r="D32" s="383" t="s">
        <v>564</v>
      </c>
      <c r="E32" s="231"/>
      <c r="F32" s="231"/>
    </row>
    <row r="33" spans="1:14">
      <c r="C33" s="231"/>
      <c r="D33" s="231"/>
      <c r="E33" s="231"/>
      <c r="F33" s="231"/>
    </row>
    <row r="34" spans="1:14">
      <c r="A34" s="228" t="s">
        <v>310</v>
      </c>
      <c r="C34" s="231"/>
      <c r="D34" s="228" t="s">
        <v>309</v>
      </c>
      <c r="E34" s="652" t="s">
        <v>558</v>
      </c>
      <c r="F34" s="652"/>
      <c r="G34" s="652"/>
      <c r="H34" s="652"/>
      <c r="I34" s="652"/>
    </row>
    <row r="35" spans="1:14">
      <c r="C35" s="231"/>
      <c r="E35" s="652" t="s">
        <v>559</v>
      </c>
      <c r="F35" s="652"/>
      <c r="G35" s="652"/>
      <c r="H35" s="652"/>
      <c r="I35" s="652"/>
    </row>
    <row r="36" spans="1:14">
      <c r="C36" s="231"/>
      <c r="E36" s="378"/>
      <c r="F36" s="378"/>
      <c r="G36" s="378"/>
      <c r="H36" s="378"/>
      <c r="I36" s="378"/>
    </row>
    <row r="37" spans="1:14">
      <c r="C37" s="231"/>
      <c r="D37" s="228" t="s">
        <v>308</v>
      </c>
      <c r="E37" s="652"/>
      <c r="F37" s="652"/>
      <c r="G37" s="379"/>
      <c r="H37" s="379"/>
      <c r="I37" s="379"/>
    </row>
    <row r="38" spans="1:14">
      <c r="B38" s="230"/>
      <c r="C38" s="265"/>
    </row>
    <row r="39" spans="1:14" s="261" customFormat="1" ht="15" customHeight="1">
      <c r="A39" s="228" t="s">
        <v>154</v>
      </c>
      <c r="B39" s="264"/>
      <c r="C39" s="263"/>
    </row>
    <row r="40" spans="1:14" s="261" customFormat="1" ht="15" customHeight="1">
      <c r="B40" s="264"/>
      <c r="C40" s="263"/>
    </row>
    <row r="41" spans="1:14" s="261" customFormat="1">
      <c r="A41" s="648" t="s">
        <v>307</v>
      </c>
      <c r="B41" s="649"/>
      <c r="C41" s="649"/>
      <c r="D41" s="649"/>
      <c r="E41" s="649"/>
      <c r="F41" s="649"/>
      <c r="G41" s="649"/>
      <c r="H41" s="649"/>
      <c r="I41" s="649"/>
    </row>
    <row r="42" spans="1:14" s="261" customFormat="1">
      <c r="A42" s="649"/>
      <c r="B42" s="649"/>
      <c r="C42" s="649"/>
      <c r="D42" s="649"/>
      <c r="E42" s="649"/>
      <c r="F42" s="649"/>
      <c r="G42" s="649"/>
      <c r="H42" s="649"/>
      <c r="I42" s="649"/>
    </row>
    <row r="43" spans="1:14" s="261" customFormat="1">
      <c r="A43" s="649"/>
      <c r="B43" s="649"/>
      <c r="C43" s="649"/>
      <c r="D43" s="649"/>
      <c r="E43" s="649"/>
      <c r="F43" s="649"/>
      <c r="G43" s="649"/>
      <c r="H43" s="649"/>
      <c r="I43" s="649"/>
      <c r="N43" s="262"/>
    </row>
    <row r="44" spans="1:14" s="261" customFormat="1">
      <c r="A44" s="649"/>
      <c r="B44" s="649"/>
      <c r="C44" s="649"/>
      <c r="D44" s="649"/>
      <c r="E44" s="649"/>
      <c r="F44" s="649"/>
      <c r="G44" s="649"/>
      <c r="H44" s="649"/>
      <c r="I44" s="649"/>
    </row>
    <row r="45" spans="1:14" s="261" customFormat="1">
      <c r="A45" s="649"/>
      <c r="B45" s="649"/>
      <c r="C45" s="649"/>
      <c r="D45" s="649"/>
      <c r="E45" s="649"/>
      <c r="F45" s="649"/>
      <c r="G45" s="649"/>
      <c r="H45" s="649"/>
      <c r="I45" s="649"/>
    </row>
    <row r="46" spans="1:14" s="261" customFormat="1">
      <c r="A46" s="649"/>
      <c r="B46" s="649"/>
      <c r="C46" s="649"/>
      <c r="D46" s="649"/>
      <c r="E46" s="649"/>
      <c r="F46" s="649"/>
      <c r="G46" s="649"/>
      <c r="H46" s="649"/>
      <c r="I46" s="649"/>
    </row>
    <row r="47" spans="1:14" s="261" customFormat="1">
      <c r="A47" s="649"/>
      <c r="B47" s="649"/>
      <c r="C47" s="649"/>
      <c r="D47" s="649"/>
      <c r="E47" s="649"/>
      <c r="F47" s="649"/>
      <c r="G47" s="649"/>
      <c r="H47" s="649"/>
      <c r="I47" s="649"/>
    </row>
    <row r="48" spans="1:14" s="261" customFormat="1">
      <c r="A48" s="649"/>
      <c r="B48" s="649"/>
      <c r="C48" s="649"/>
      <c r="D48" s="649"/>
      <c r="E48" s="649"/>
      <c r="F48" s="649"/>
      <c r="G48" s="649"/>
      <c r="H48" s="649"/>
      <c r="I48" s="649"/>
    </row>
  </sheetData>
  <mergeCells count="7">
    <mergeCell ref="A4:I4"/>
    <mergeCell ref="A26:I26"/>
    <mergeCell ref="A41:I48"/>
    <mergeCell ref="B13:D13"/>
    <mergeCell ref="E34:I34"/>
    <mergeCell ref="E35:I35"/>
    <mergeCell ref="E37:F37"/>
  </mergeCells>
  <phoneticPr fontId="4"/>
  <printOptions horizontalCentered="1"/>
  <pageMargins left="0.78740157480314965" right="0.78740157480314965" top="0.78740157480314965" bottom="0.78740157480314965" header="0.31496062992125984" footer="0.31496062992125984"/>
  <pageSetup paperSize="9" firstPageNumber="0" fitToHeight="0" orientation="portrait" verticalDpi="200" r:id="rId1"/>
  <headerFooter alignWithMargins="0">
    <oddHeader>&amp;L受理日：令和　　年　　月　　日　　 
午前・午後　　　時　　分　受理　</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dimension ref="A1:N48"/>
  <sheetViews>
    <sheetView showZeros="0" view="pageBreakPreview" zoomScaleNormal="100" zoomScaleSheetLayoutView="100" workbookViewId="0">
      <selection activeCell="B15" sqref="B15:D15"/>
    </sheetView>
  </sheetViews>
  <sheetFormatPr defaultColWidth="9" defaultRowHeight="14"/>
  <cols>
    <col min="1" max="8" width="9" style="35"/>
    <col min="9" max="9" width="11.90625" style="35" customWidth="1"/>
    <col min="10" max="16384" width="9" style="35"/>
  </cols>
  <sheetData>
    <row r="1" spans="1:9">
      <c r="A1" s="196"/>
      <c r="B1" s="197"/>
      <c r="C1" s="197"/>
      <c r="D1" s="197"/>
      <c r="E1" s="197"/>
      <c r="I1" s="36" t="s">
        <v>249</v>
      </c>
    </row>
    <row r="2" spans="1:9">
      <c r="B2" s="37"/>
      <c r="C2" s="37"/>
      <c r="D2" s="37"/>
      <c r="E2" s="37"/>
    </row>
    <row r="3" spans="1:9">
      <c r="A3" s="38"/>
      <c r="B3" s="174"/>
      <c r="C3" s="175"/>
      <c r="D3" s="175"/>
      <c r="E3" s="175"/>
    </row>
    <row r="4" spans="1:9">
      <c r="B4" s="175"/>
      <c r="C4" s="175"/>
      <c r="D4" s="175"/>
      <c r="E4" s="175"/>
    </row>
    <row r="5" spans="1:9">
      <c r="B5" s="37"/>
      <c r="C5" s="37"/>
      <c r="D5" s="37"/>
      <c r="E5" s="37"/>
    </row>
    <row r="6" spans="1:9" ht="28">
      <c r="A6" s="480" t="s">
        <v>54</v>
      </c>
      <c r="B6" s="480"/>
      <c r="C6" s="480"/>
      <c r="D6" s="480"/>
      <c r="E6" s="480"/>
      <c r="F6" s="480"/>
      <c r="G6" s="480"/>
      <c r="H6" s="480"/>
      <c r="I6" s="480"/>
    </row>
    <row r="7" spans="1:9" ht="14.25" customHeight="1">
      <c r="A7" s="78"/>
      <c r="B7" s="78"/>
      <c r="C7" s="78"/>
      <c r="D7" s="78"/>
      <c r="E7" s="78"/>
      <c r="F7" s="78"/>
      <c r="G7" s="78"/>
      <c r="H7" s="78"/>
      <c r="I7" s="78"/>
    </row>
    <row r="8" spans="1:9" ht="14.25" customHeight="1">
      <c r="A8" s="78"/>
      <c r="B8" s="78"/>
      <c r="C8" s="78"/>
      <c r="D8" s="78"/>
      <c r="E8" s="78"/>
      <c r="F8" s="78"/>
      <c r="G8" s="78"/>
      <c r="H8" s="78"/>
      <c r="I8" s="78"/>
    </row>
    <row r="9" spans="1:9" ht="14.25" customHeight="1">
      <c r="A9" s="79"/>
      <c r="B9" s="78"/>
      <c r="C9" s="78"/>
      <c r="D9" s="78"/>
      <c r="E9" s="78"/>
      <c r="F9" s="78"/>
      <c r="G9" s="78"/>
      <c r="H9" s="78"/>
      <c r="I9" s="78"/>
    </row>
    <row r="10" spans="1:9" ht="18" customHeight="1">
      <c r="A10" s="81" t="s">
        <v>547</v>
      </c>
      <c r="B10" s="82"/>
      <c r="C10" s="82"/>
      <c r="D10" s="78"/>
      <c r="E10" s="78"/>
      <c r="F10" s="78"/>
      <c r="G10" s="78"/>
      <c r="H10" s="78"/>
      <c r="I10" s="78"/>
    </row>
    <row r="11" spans="1:9" ht="18" customHeight="1">
      <c r="A11" s="35" t="s">
        <v>196</v>
      </c>
      <c r="B11" s="78"/>
      <c r="C11" s="78"/>
      <c r="D11" s="78"/>
      <c r="E11" s="78"/>
      <c r="F11" s="78"/>
      <c r="G11" s="78"/>
      <c r="H11" s="78"/>
      <c r="I11" s="78"/>
    </row>
    <row r="12" spans="1:9" ht="18" customHeight="1">
      <c r="B12" s="78"/>
      <c r="C12" s="78"/>
      <c r="D12" s="78"/>
      <c r="E12" s="78"/>
      <c r="F12" s="78"/>
      <c r="G12" s="78"/>
      <c r="H12" s="78"/>
      <c r="I12" s="78"/>
    </row>
    <row r="13" spans="1:9" ht="14.25" customHeight="1">
      <c r="A13" s="79"/>
      <c r="B13" s="78"/>
      <c r="C13" s="78"/>
      <c r="D13" s="78"/>
      <c r="E13" s="78"/>
      <c r="F13" s="78"/>
      <c r="G13" s="78"/>
      <c r="H13" s="78"/>
      <c r="I13" s="78"/>
    </row>
    <row r="14" spans="1:9" ht="14.25" customHeight="1">
      <c r="A14" s="79"/>
      <c r="B14" s="78"/>
      <c r="C14" s="78"/>
      <c r="D14" s="78"/>
      <c r="E14" s="78"/>
      <c r="F14" s="78"/>
      <c r="G14" s="78"/>
      <c r="H14" s="78"/>
      <c r="I14" s="78"/>
    </row>
    <row r="15" spans="1:9" ht="14.25" customHeight="1">
      <c r="A15" s="79"/>
      <c r="B15" s="653" t="s">
        <v>140</v>
      </c>
      <c r="C15" s="653"/>
      <c r="D15" s="653"/>
      <c r="E15" s="78"/>
      <c r="F15" s="78"/>
      <c r="G15" s="78"/>
      <c r="H15" s="78"/>
      <c r="I15" s="78"/>
    </row>
    <row r="16" spans="1:9" s="225" customFormat="1" ht="14.25" customHeight="1">
      <c r="A16" s="227"/>
      <c r="B16" s="327"/>
      <c r="C16" s="327"/>
      <c r="D16" s="327"/>
      <c r="E16" s="226"/>
      <c r="F16" s="226"/>
      <c r="G16" s="226"/>
      <c r="H16" s="226"/>
      <c r="I16" s="226"/>
    </row>
    <row r="17" spans="1:14" ht="14.25" customHeight="1">
      <c r="A17" s="79"/>
      <c r="B17" s="78"/>
      <c r="C17" s="78"/>
      <c r="D17" s="78"/>
      <c r="E17" s="78"/>
      <c r="F17" s="78"/>
      <c r="G17" s="78"/>
      <c r="H17" s="78"/>
      <c r="I17" s="78"/>
    </row>
    <row r="18" spans="1:14" s="228" customFormat="1">
      <c r="A18" s="232" t="str">
        <f>設定シート!$C$4&amp;IF(入力シート!$C$2="　","秋田県第　　区",入力シート!$C$2)&amp;"候補者　"</f>
        <v>衆議院小選挙区選出議員選挙候補者　</v>
      </c>
      <c r="B18" s="267"/>
      <c r="C18" s="269"/>
      <c r="D18" s="268"/>
      <c r="E18" s="267"/>
      <c r="F18" s="231"/>
      <c r="G18" s="231" t="str">
        <f>入力シート!$C$14&amp;" "&amp;入力シート!$C$16</f>
        <v xml:space="preserve"> </v>
      </c>
      <c r="H18" s="232"/>
      <c r="I18" s="232" t="str" cm="1">
        <f t="array" aca="1" ref="I18" ca="1">IF(VLOOKUP(RIGHT(CELL("filename",A1),LEN(CELL("filename",A1))-FIND("]",CELL("filename",A1))),設定シート!$U$2:$V$31,2,0)="表示する","㊞","")</f>
        <v/>
      </c>
      <c r="J18" s="382" t="s">
        <v>562</v>
      </c>
      <c r="K18" s="232"/>
      <c r="L18" s="232"/>
      <c r="M18" s="232"/>
      <c r="N18" s="232"/>
    </row>
    <row r="19" spans="1:14" ht="14.25" customHeight="1">
      <c r="A19" s="79"/>
      <c r="B19" s="78"/>
      <c r="C19" s="78"/>
      <c r="D19" s="78"/>
      <c r="E19" s="78"/>
      <c r="F19" s="78"/>
      <c r="G19" s="78"/>
      <c r="H19" s="78"/>
      <c r="I19" s="78"/>
    </row>
    <row r="20" spans="1:14" ht="14.25" customHeight="1">
      <c r="A20" s="79"/>
      <c r="B20" s="78"/>
      <c r="C20" s="78"/>
      <c r="D20" s="78"/>
      <c r="E20" s="78"/>
      <c r="F20" s="78"/>
      <c r="G20" s="78"/>
      <c r="H20" s="78"/>
      <c r="I20" s="78"/>
    </row>
    <row r="23" spans="1:14">
      <c r="A23" s="35" t="str">
        <f>"　　秋田県選挙管理委員会委員長　　"&amp;設定シート!$C$11&amp;"　様"</f>
        <v>　　秋田県選挙管理委員会委員長　　竹　田　勝　美　様</v>
      </c>
    </row>
    <row r="26" spans="1:14">
      <c r="A26" s="35" t="s">
        <v>61</v>
      </c>
      <c r="B26" s="72"/>
      <c r="C26" s="70"/>
    </row>
    <row r="27" spans="1:14" s="335" customFormat="1">
      <c r="B27" s="338"/>
      <c r="C27" s="339"/>
    </row>
    <row r="28" spans="1:14">
      <c r="A28" s="654" t="s">
        <v>195</v>
      </c>
      <c r="B28" s="655"/>
      <c r="C28" s="655"/>
      <c r="D28" s="655"/>
      <c r="E28" s="655"/>
      <c r="F28" s="655"/>
      <c r="G28" s="655"/>
      <c r="H28" s="655"/>
      <c r="I28" s="655"/>
    </row>
    <row r="29" spans="1:14">
      <c r="A29" s="655"/>
      <c r="B29" s="655"/>
      <c r="C29" s="655"/>
      <c r="D29" s="655"/>
      <c r="E29" s="655"/>
      <c r="F29" s="655"/>
      <c r="G29" s="655"/>
      <c r="H29" s="655"/>
      <c r="I29" s="655"/>
    </row>
    <row r="30" spans="1:14">
      <c r="A30" s="655"/>
      <c r="B30" s="655"/>
      <c r="C30" s="655"/>
      <c r="D30" s="655"/>
      <c r="E30" s="655"/>
      <c r="F30" s="655"/>
      <c r="G30" s="655"/>
      <c r="H30" s="655"/>
      <c r="I30" s="655"/>
    </row>
    <row r="31" spans="1:14">
      <c r="A31" s="655"/>
      <c r="B31" s="655"/>
      <c r="C31" s="655"/>
      <c r="D31" s="655"/>
      <c r="E31" s="655"/>
      <c r="F31" s="655"/>
      <c r="G31" s="655"/>
      <c r="H31" s="655"/>
      <c r="I31" s="655"/>
    </row>
    <row r="32" spans="1:14">
      <c r="A32" s="655"/>
      <c r="B32" s="655"/>
      <c r="C32" s="655"/>
      <c r="D32" s="655"/>
      <c r="E32" s="655"/>
      <c r="F32" s="655"/>
      <c r="G32" s="655"/>
      <c r="H32" s="655"/>
      <c r="I32" s="655"/>
    </row>
    <row r="33" spans="1:14">
      <c r="A33" s="655"/>
      <c r="B33" s="655"/>
      <c r="C33" s="655"/>
      <c r="D33" s="655"/>
      <c r="E33" s="655"/>
      <c r="F33" s="655"/>
      <c r="G33" s="655"/>
      <c r="H33" s="655"/>
      <c r="I33" s="655"/>
    </row>
    <row r="34" spans="1:14">
      <c r="A34" s="655"/>
      <c r="B34" s="655"/>
      <c r="C34" s="655"/>
      <c r="D34" s="655"/>
      <c r="E34" s="655"/>
      <c r="F34" s="655"/>
      <c r="G34" s="655"/>
      <c r="H34" s="655"/>
      <c r="I34" s="655"/>
    </row>
    <row r="35" spans="1:14">
      <c r="A35" s="655"/>
      <c r="B35" s="655"/>
      <c r="C35" s="655"/>
      <c r="D35" s="655"/>
      <c r="E35" s="655"/>
      <c r="F35" s="655"/>
      <c r="G35" s="655"/>
      <c r="H35" s="655"/>
      <c r="I35" s="655"/>
    </row>
    <row r="40" spans="1:14">
      <c r="B40" s="72"/>
      <c r="C40" s="70"/>
    </row>
    <row r="41" spans="1:14">
      <c r="B41" s="72"/>
      <c r="C41" s="70"/>
    </row>
    <row r="43" spans="1:14">
      <c r="E43" s="36"/>
      <c r="F43" s="83"/>
    </row>
    <row r="44" spans="1:14">
      <c r="N44" s="62"/>
    </row>
    <row r="48" spans="1:14">
      <c r="E48" s="36"/>
      <c r="F48" s="68"/>
      <c r="G48" s="68"/>
    </row>
  </sheetData>
  <mergeCells count="3">
    <mergeCell ref="A6:I6"/>
    <mergeCell ref="B15:D15"/>
    <mergeCell ref="A28:I35"/>
  </mergeCells>
  <phoneticPr fontId="4"/>
  <printOptions horizontalCentered="1"/>
  <pageMargins left="0.98425196850393704" right="0.59055118110236227" top="0.78740157480314965" bottom="0.78740157480314965" header="0.51181102362204722" footer="0.51181102362204722"/>
  <pageSetup paperSize="9" scale="99" orientation="portrait" verticalDpi="200" r:id="rId1"/>
  <headerFooter alignWithMargins="0">
    <oddHeader>&amp;L受理日：令和　　年　　月　　日　　 
午前・午後　　　時　　分　受理　</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316A2-4596-47B0-B35F-671295B0B51D}">
  <sheetPr>
    <pageSetUpPr fitToPage="1"/>
  </sheetPr>
  <dimension ref="A1:N49"/>
  <sheetViews>
    <sheetView showZeros="0" view="pageBreakPreview" zoomScaleNormal="100" zoomScaleSheetLayoutView="100" workbookViewId="0">
      <selection activeCell="B15" sqref="B15:D15"/>
    </sheetView>
  </sheetViews>
  <sheetFormatPr defaultColWidth="9" defaultRowHeight="14"/>
  <cols>
    <col min="1" max="8" width="9" style="228" bestFit="1" customWidth="1"/>
    <col min="9" max="9" width="11.90625" style="228" customWidth="1"/>
    <col min="10" max="16384" width="9" style="228"/>
  </cols>
  <sheetData>
    <row r="1" spans="1:9">
      <c r="I1" s="235" t="s">
        <v>317</v>
      </c>
    </row>
    <row r="2" spans="1:9" ht="13.5" customHeight="1">
      <c r="A2" s="265"/>
      <c r="B2" s="266"/>
      <c r="C2" s="266"/>
      <c r="D2" s="266"/>
      <c r="E2" s="266"/>
      <c r="F2" s="266"/>
      <c r="G2" s="266"/>
      <c r="H2" s="266"/>
      <c r="I2" s="266"/>
    </row>
    <row r="3" spans="1:9" ht="13.5" customHeight="1">
      <c r="A3" s="344"/>
      <c r="B3" s="345"/>
      <c r="C3" s="345"/>
      <c r="D3" s="345"/>
      <c r="E3" s="345"/>
      <c r="F3" s="345"/>
      <c r="G3" s="345"/>
      <c r="H3" s="345"/>
      <c r="I3" s="345"/>
    </row>
    <row r="4" spans="1:9" ht="13.5" customHeight="1">
      <c r="A4" s="344"/>
      <c r="B4" s="345"/>
      <c r="C4" s="345"/>
      <c r="D4" s="345"/>
      <c r="E4" s="345"/>
      <c r="F4" s="345"/>
      <c r="G4" s="345"/>
      <c r="H4" s="345"/>
      <c r="I4" s="345"/>
    </row>
    <row r="6" spans="1:9" ht="28">
      <c r="A6" s="506" t="s">
        <v>369</v>
      </c>
      <c r="B6" s="506"/>
      <c r="C6" s="506"/>
      <c r="D6" s="506"/>
      <c r="E6" s="506"/>
      <c r="F6" s="506"/>
      <c r="G6" s="506"/>
      <c r="H6" s="506"/>
      <c r="I6" s="506"/>
    </row>
    <row r="7" spans="1:9" ht="14.25" customHeight="1">
      <c r="A7" s="266"/>
      <c r="B7" s="266"/>
      <c r="C7" s="266"/>
      <c r="D7" s="266"/>
      <c r="E7" s="266"/>
      <c r="F7" s="266"/>
      <c r="G7" s="266"/>
      <c r="H7" s="266"/>
      <c r="I7" s="266"/>
    </row>
    <row r="8" spans="1:9" ht="14.25" customHeight="1">
      <c r="A8" s="266"/>
      <c r="B8" s="266"/>
      <c r="C8" s="266"/>
      <c r="D8" s="266"/>
      <c r="E8" s="266"/>
      <c r="F8" s="266"/>
      <c r="G8" s="266"/>
      <c r="H8" s="266"/>
      <c r="I8" s="266"/>
    </row>
    <row r="9" spans="1:9" ht="14.25" customHeight="1">
      <c r="A9" s="241"/>
      <c r="B9" s="266"/>
      <c r="C9" s="266"/>
      <c r="D9" s="266"/>
      <c r="E9" s="266"/>
      <c r="F9" s="266"/>
      <c r="G9" s="266"/>
      <c r="H9" s="266"/>
      <c r="I9" s="266"/>
    </row>
    <row r="10" spans="1:9" ht="18" customHeight="1">
      <c r="A10" s="274" t="s">
        <v>548</v>
      </c>
      <c r="B10" s="275"/>
      <c r="C10" s="275"/>
      <c r="D10" s="266"/>
      <c r="E10" s="266"/>
      <c r="F10" s="266"/>
      <c r="G10" s="266"/>
      <c r="H10" s="266"/>
      <c r="I10" s="266"/>
    </row>
    <row r="11" spans="1:9" ht="18" customHeight="1">
      <c r="A11" s="228" t="s">
        <v>549</v>
      </c>
      <c r="B11" s="266"/>
      <c r="C11" s="266"/>
      <c r="D11" s="266"/>
      <c r="E11" s="266"/>
      <c r="F11" s="266"/>
      <c r="G11" s="266"/>
      <c r="H11" s="266"/>
      <c r="I11" s="266"/>
    </row>
    <row r="12" spans="1:9" ht="18" customHeight="1">
      <c r="B12" s="266"/>
      <c r="C12" s="266"/>
      <c r="D12" s="266"/>
      <c r="E12" s="266"/>
      <c r="F12" s="266"/>
      <c r="G12" s="266"/>
      <c r="H12" s="266"/>
      <c r="I12" s="266"/>
    </row>
    <row r="13" spans="1:9" ht="14.25" customHeight="1">
      <c r="A13" s="241"/>
      <c r="B13" s="266"/>
      <c r="C13" s="266"/>
      <c r="D13" s="266"/>
      <c r="E13" s="266"/>
      <c r="F13" s="266"/>
      <c r="G13" s="266"/>
      <c r="H13" s="266"/>
      <c r="I13" s="266"/>
    </row>
    <row r="14" spans="1:9" ht="14.25" customHeight="1">
      <c r="A14" s="241"/>
      <c r="B14" s="266"/>
      <c r="C14" s="266"/>
      <c r="D14" s="266"/>
      <c r="E14" s="266"/>
      <c r="F14" s="266"/>
      <c r="G14" s="266"/>
      <c r="H14" s="266"/>
      <c r="I14" s="266"/>
    </row>
    <row r="15" spans="1:9" ht="14.25" customHeight="1">
      <c r="A15" s="241"/>
      <c r="B15" s="656" t="s">
        <v>316</v>
      </c>
      <c r="C15" s="656"/>
      <c r="D15" s="656"/>
      <c r="E15" s="266"/>
      <c r="F15" s="266"/>
      <c r="G15" s="266"/>
      <c r="H15" s="266"/>
      <c r="I15" s="266"/>
    </row>
    <row r="16" spans="1:9" ht="14.25" customHeight="1">
      <c r="A16" s="241"/>
      <c r="B16" s="266"/>
      <c r="C16" s="266"/>
      <c r="D16" s="266"/>
      <c r="E16" s="266"/>
      <c r="F16" s="266"/>
      <c r="G16" s="266"/>
      <c r="H16" s="266"/>
      <c r="I16" s="266"/>
    </row>
    <row r="17" spans="1:14" ht="14.25" customHeight="1">
      <c r="A17" s="241"/>
      <c r="B17" s="266"/>
      <c r="C17" s="266"/>
      <c r="D17" s="266"/>
      <c r="E17" s="266"/>
      <c r="F17" s="266"/>
      <c r="G17" s="266"/>
      <c r="H17" s="266"/>
      <c r="I17" s="266"/>
    </row>
    <row r="18" spans="1:14">
      <c r="A18" s="232" t="str">
        <f>設定シート!$C$4&amp;IF(入力シート!$C$2="　","秋田県第　　区",入力シート!$C$2)&amp;"候補者　"</f>
        <v>衆議院小選挙区選出議員選挙候補者　</v>
      </c>
      <c r="B18" s="267"/>
      <c r="C18" s="269"/>
      <c r="D18" s="268"/>
      <c r="E18" s="267"/>
      <c r="F18" s="231"/>
      <c r="G18" s="231" t="str">
        <f>入力シート!$C$14&amp;" "&amp;入力シート!$C$16</f>
        <v xml:space="preserve"> </v>
      </c>
      <c r="H18" s="232"/>
      <c r="I18" s="232" t="str" cm="1">
        <f t="array" aca="1" ref="I18" ca="1">IF(VLOOKUP(RIGHT(CELL("filename",A1),LEN(CELL("filename",A1))-FIND("]",CELL("filename",A1))),設定シート!$U$2:$V$31,2,0)="表示する","㊞","")</f>
        <v/>
      </c>
      <c r="J18" s="382" t="s">
        <v>562</v>
      </c>
      <c r="K18" s="232"/>
      <c r="L18" s="232"/>
      <c r="M18" s="232"/>
      <c r="N18" s="232"/>
    </row>
    <row r="19" spans="1:14" s="225" customFormat="1" ht="14.25" customHeight="1">
      <c r="A19" s="227"/>
      <c r="B19" s="226"/>
      <c r="C19" s="226"/>
      <c r="D19" s="226"/>
      <c r="E19" s="226"/>
      <c r="F19" s="226"/>
      <c r="G19" s="226"/>
      <c r="H19" s="226"/>
      <c r="I19" s="226"/>
    </row>
    <row r="20" spans="1:14" s="225" customFormat="1" ht="14.25" customHeight="1">
      <c r="A20" s="227"/>
      <c r="B20" s="226"/>
      <c r="C20" s="226"/>
      <c r="D20" s="226"/>
      <c r="E20" s="226"/>
      <c r="F20" s="226"/>
      <c r="G20" s="226"/>
      <c r="H20" s="226"/>
      <c r="I20" s="226"/>
    </row>
    <row r="21" spans="1:14" s="225" customFormat="1"/>
    <row r="22" spans="1:14" s="225" customFormat="1"/>
    <row r="23" spans="1:14" s="225" customFormat="1">
      <c r="A23" s="225" t="str">
        <f>"　　秋田県選挙管理委員会委員長　　"&amp;設定シート!$C$11&amp;"　様"</f>
        <v>　　秋田県選挙管理委員会委員長　　竹　田　勝　美　様</v>
      </c>
    </row>
    <row r="27" spans="1:14" s="261" customFormat="1">
      <c r="A27" s="228" t="s">
        <v>154</v>
      </c>
      <c r="B27" s="264"/>
      <c r="C27" s="263"/>
    </row>
    <row r="28" spans="1:14" s="261" customFormat="1">
      <c r="A28" s="228"/>
      <c r="B28" s="264"/>
      <c r="C28" s="263"/>
    </row>
    <row r="29" spans="1:14" s="261" customFormat="1">
      <c r="A29" s="657" t="s">
        <v>307</v>
      </c>
      <c r="B29" s="658"/>
      <c r="C29" s="658"/>
      <c r="D29" s="658"/>
      <c r="E29" s="658"/>
      <c r="F29" s="658"/>
      <c r="G29" s="658"/>
      <c r="H29" s="658"/>
      <c r="I29" s="658"/>
    </row>
    <row r="30" spans="1:14" s="261" customFormat="1">
      <c r="A30" s="658"/>
      <c r="B30" s="658"/>
      <c r="C30" s="658"/>
      <c r="D30" s="658"/>
      <c r="E30" s="658"/>
      <c r="F30" s="658"/>
      <c r="G30" s="658"/>
      <c r="H30" s="658"/>
      <c r="I30" s="658"/>
    </row>
    <row r="31" spans="1:14" s="261" customFormat="1">
      <c r="A31" s="658"/>
      <c r="B31" s="658"/>
      <c r="C31" s="658"/>
      <c r="D31" s="658"/>
      <c r="E31" s="658"/>
      <c r="F31" s="658"/>
      <c r="G31" s="658"/>
      <c r="H31" s="658"/>
      <c r="I31" s="658"/>
    </row>
    <row r="32" spans="1:14" s="261" customFormat="1">
      <c r="A32" s="658"/>
      <c r="B32" s="658"/>
      <c r="C32" s="658"/>
      <c r="D32" s="658"/>
      <c r="E32" s="658"/>
      <c r="F32" s="658"/>
      <c r="G32" s="658"/>
      <c r="H32" s="658"/>
      <c r="I32" s="658"/>
    </row>
    <row r="33" spans="1:9" s="261" customFormat="1">
      <c r="A33" s="658"/>
      <c r="B33" s="658"/>
      <c r="C33" s="658"/>
      <c r="D33" s="658"/>
      <c r="E33" s="658"/>
      <c r="F33" s="658"/>
      <c r="G33" s="658"/>
      <c r="H33" s="658"/>
      <c r="I33" s="658"/>
    </row>
    <row r="34" spans="1:9" s="261" customFormat="1">
      <c r="A34" s="658"/>
      <c r="B34" s="658"/>
      <c r="C34" s="658"/>
      <c r="D34" s="658"/>
      <c r="E34" s="658"/>
      <c r="F34" s="658"/>
      <c r="G34" s="658"/>
      <c r="H34" s="658"/>
      <c r="I34" s="658"/>
    </row>
    <row r="35" spans="1:9" s="261" customFormat="1">
      <c r="A35" s="658"/>
      <c r="B35" s="658"/>
      <c r="C35" s="658"/>
      <c r="D35" s="658"/>
      <c r="E35" s="658"/>
      <c r="F35" s="658"/>
      <c r="G35" s="658"/>
      <c r="H35" s="658"/>
      <c r="I35" s="658"/>
    </row>
    <row r="36" spans="1:9" s="261" customFormat="1">
      <c r="A36" s="658"/>
      <c r="B36" s="658"/>
      <c r="C36" s="658"/>
      <c r="D36" s="658"/>
      <c r="E36" s="658"/>
      <c r="F36" s="658"/>
      <c r="G36" s="658"/>
      <c r="H36" s="658"/>
      <c r="I36" s="658"/>
    </row>
    <row r="41" spans="1:9">
      <c r="B41" s="230"/>
      <c r="C41" s="265"/>
    </row>
    <row r="42" spans="1:9">
      <c r="B42" s="230"/>
      <c r="C42" s="265"/>
    </row>
    <row r="44" spans="1:9">
      <c r="E44" s="235"/>
      <c r="F44" s="276"/>
    </row>
    <row r="49" spans="5:7">
      <c r="E49" s="235"/>
      <c r="F49" s="231"/>
      <c r="G49" s="231"/>
    </row>
  </sheetData>
  <mergeCells count="3">
    <mergeCell ref="A6:I6"/>
    <mergeCell ref="B15:D15"/>
    <mergeCell ref="A29:I36"/>
  </mergeCells>
  <phoneticPr fontId="4"/>
  <printOptions horizontalCentered="1"/>
  <pageMargins left="0.78740157480314965" right="0.78740157480314965" top="0.78740157480314965" bottom="0.78740157480314965" header="0.31496062992125984" footer="0.31496062992125984"/>
  <pageSetup paperSize="9" firstPageNumber="0" fitToHeight="0" orientation="portrait" verticalDpi="200" r:id="rId1"/>
  <headerFooter alignWithMargins="0">
    <oddHeader>&amp;L受理日：令和　　年　　月　　日
午前・午後　　　時　　分　受理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17E72-DDA1-4456-9087-D3B6BD1E0826}">
  <sheetPr>
    <pageSetUpPr fitToPage="1"/>
  </sheetPr>
  <dimension ref="C2:F29"/>
  <sheetViews>
    <sheetView view="pageBreakPreview" zoomScale="110" zoomScaleNormal="100" zoomScaleSheetLayoutView="110" workbookViewId="0">
      <selection activeCell="K8" sqref="K8"/>
    </sheetView>
  </sheetViews>
  <sheetFormatPr defaultRowHeight="14"/>
  <cols>
    <col min="1" max="3" width="9" style="360"/>
    <col min="4" max="4" width="60.453125" style="360" customWidth="1"/>
    <col min="5" max="5" width="6.90625" style="360" hidden="1" customWidth="1"/>
    <col min="6" max="6" width="79.26953125" style="360" customWidth="1"/>
    <col min="7" max="260" width="9" style="360"/>
    <col min="261" max="261" width="49.6328125" style="360" customWidth="1"/>
    <col min="262" max="516" width="9" style="360"/>
    <col min="517" max="517" width="49.6328125" style="360" customWidth="1"/>
    <col min="518" max="772" width="9" style="360"/>
    <col min="773" max="773" width="49.6328125" style="360" customWidth="1"/>
    <col min="774" max="1028" width="9" style="360"/>
    <col min="1029" max="1029" width="49.6328125" style="360" customWidth="1"/>
    <col min="1030" max="1284" width="9" style="360"/>
    <col min="1285" max="1285" width="49.6328125" style="360" customWidth="1"/>
    <col min="1286" max="1540" width="9" style="360"/>
    <col min="1541" max="1541" width="49.6328125" style="360" customWidth="1"/>
    <col min="1542" max="1796" width="9" style="360"/>
    <col min="1797" max="1797" width="49.6328125" style="360" customWidth="1"/>
    <col min="1798" max="2052" width="9" style="360"/>
    <col min="2053" max="2053" width="49.6328125" style="360" customWidth="1"/>
    <col min="2054" max="2308" width="9" style="360"/>
    <col min="2309" max="2309" width="49.6328125" style="360" customWidth="1"/>
    <col min="2310" max="2564" width="9" style="360"/>
    <col min="2565" max="2565" width="49.6328125" style="360" customWidth="1"/>
    <col min="2566" max="2820" width="9" style="360"/>
    <col min="2821" max="2821" width="49.6328125" style="360" customWidth="1"/>
    <col min="2822" max="3076" width="9" style="360"/>
    <col min="3077" max="3077" width="49.6328125" style="360" customWidth="1"/>
    <col min="3078" max="3332" width="9" style="360"/>
    <col min="3333" max="3333" width="49.6328125" style="360" customWidth="1"/>
    <col min="3334" max="3588" width="9" style="360"/>
    <col min="3589" max="3589" width="49.6328125" style="360" customWidth="1"/>
    <col min="3590" max="3844" width="9" style="360"/>
    <col min="3845" max="3845" width="49.6328125" style="360" customWidth="1"/>
    <col min="3846" max="4100" width="9" style="360"/>
    <col min="4101" max="4101" width="49.6328125" style="360" customWidth="1"/>
    <col min="4102" max="4356" width="9" style="360"/>
    <col min="4357" max="4357" width="49.6328125" style="360" customWidth="1"/>
    <col min="4358" max="4612" width="9" style="360"/>
    <col min="4613" max="4613" width="49.6328125" style="360" customWidth="1"/>
    <col min="4614" max="4868" width="9" style="360"/>
    <col min="4869" max="4869" width="49.6328125" style="360" customWidth="1"/>
    <col min="4870" max="5124" width="9" style="360"/>
    <col min="5125" max="5125" width="49.6328125" style="360" customWidth="1"/>
    <col min="5126" max="5380" width="9" style="360"/>
    <col min="5381" max="5381" width="49.6328125" style="360" customWidth="1"/>
    <col min="5382" max="5636" width="9" style="360"/>
    <col min="5637" max="5637" width="49.6328125" style="360" customWidth="1"/>
    <col min="5638" max="5892" width="9" style="360"/>
    <col min="5893" max="5893" width="49.6328125" style="360" customWidth="1"/>
    <col min="5894" max="6148" width="9" style="360"/>
    <col min="6149" max="6149" width="49.6328125" style="360" customWidth="1"/>
    <col min="6150" max="6404" width="9" style="360"/>
    <col min="6405" max="6405" width="49.6328125" style="360" customWidth="1"/>
    <col min="6406" max="6660" width="9" style="360"/>
    <col min="6661" max="6661" width="49.6328125" style="360" customWidth="1"/>
    <col min="6662" max="6916" width="9" style="360"/>
    <col min="6917" max="6917" width="49.6328125" style="360" customWidth="1"/>
    <col min="6918" max="7172" width="9" style="360"/>
    <col min="7173" max="7173" width="49.6328125" style="360" customWidth="1"/>
    <col min="7174" max="7428" width="9" style="360"/>
    <col min="7429" max="7429" width="49.6328125" style="360" customWidth="1"/>
    <col min="7430" max="7684" width="9" style="360"/>
    <col min="7685" max="7685" width="49.6328125" style="360" customWidth="1"/>
    <col min="7686" max="7940" width="9" style="360"/>
    <col min="7941" max="7941" width="49.6328125" style="360" customWidth="1"/>
    <col min="7942" max="8196" width="9" style="360"/>
    <col min="8197" max="8197" width="49.6328125" style="360" customWidth="1"/>
    <col min="8198" max="8452" width="9" style="360"/>
    <col min="8453" max="8453" width="49.6328125" style="360" customWidth="1"/>
    <col min="8454" max="8708" width="9" style="360"/>
    <col min="8709" max="8709" width="49.6328125" style="360" customWidth="1"/>
    <col min="8710" max="8964" width="9" style="360"/>
    <col min="8965" max="8965" width="49.6328125" style="360" customWidth="1"/>
    <col min="8966" max="9220" width="9" style="360"/>
    <col min="9221" max="9221" width="49.6328125" style="360" customWidth="1"/>
    <col min="9222" max="9476" width="9" style="360"/>
    <col min="9477" max="9477" width="49.6328125" style="360" customWidth="1"/>
    <col min="9478" max="9732" width="9" style="360"/>
    <col min="9733" max="9733" width="49.6328125" style="360" customWidth="1"/>
    <col min="9734" max="9988" width="9" style="360"/>
    <col min="9989" max="9989" width="49.6328125" style="360" customWidth="1"/>
    <col min="9990" max="10244" width="9" style="360"/>
    <col min="10245" max="10245" width="49.6328125" style="360" customWidth="1"/>
    <col min="10246" max="10500" width="9" style="360"/>
    <col min="10501" max="10501" width="49.6328125" style="360" customWidth="1"/>
    <col min="10502" max="10756" width="9" style="360"/>
    <col min="10757" max="10757" width="49.6328125" style="360" customWidth="1"/>
    <col min="10758" max="11012" width="9" style="360"/>
    <col min="11013" max="11013" width="49.6328125" style="360" customWidth="1"/>
    <col min="11014" max="11268" width="9" style="360"/>
    <col min="11269" max="11269" width="49.6328125" style="360" customWidth="1"/>
    <col min="11270" max="11524" width="9" style="360"/>
    <col min="11525" max="11525" width="49.6328125" style="360" customWidth="1"/>
    <col min="11526" max="11780" width="9" style="360"/>
    <col min="11781" max="11781" width="49.6328125" style="360" customWidth="1"/>
    <col min="11782" max="12036" width="9" style="360"/>
    <col min="12037" max="12037" width="49.6328125" style="360" customWidth="1"/>
    <col min="12038" max="12292" width="9" style="360"/>
    <col min="12293" max="12293" width="49.6328125" style="360" customWidth="1"/>
    <col min="12294" max="12548" width="9" style="360"/>
    <col min="12549" max="12549" width="49.6328125" style="360" customWidth="1"/>
    <col min="12550" max="12804" width="9" style="360"/>
    <col min="12805" max="12805" width="49.6328125" style="360" customWidth="1"/>
    <col min="12806" max="13060" width="9" style="360"/>
    <col min="13061" max="13061" width="49.6328125" style="360" customWidth="1"/>
    <col min="13062" max="13316" width="9" style="360"/>
    <col min="13317" max="13317" width="49.6328125" style="360" customWidth="1"/>
    <col min="13318" max="13572" width="9" style="360"/>
    <col min="13573" max="13573" width="49.6328125" style="360" customWidth="1"/>
    <col min="13574" max="13828" width="9" style="360"/>
    <col min="13829" max="13829" width="49.6328125" style="360" customWidth="1"/>
    <col min="13830" max="14084" width="9" style="360"/>
    <col min="14085" max="14085" width="49.6328125" style="360" customWidth="1"/>
    <col min="14086" max="14340" width="9" style="360"/>
    <col min="14341" max="14341" width="49.6328125" style="360" customWidth="1"/>
    <col min="14342" max="14596" width="9" style="360"/>
    <col min="14597" max="14597" width="49.6328125" style="360" customWidth="1"/>
    <col min="14598" max="14852" width="9" style="360"/>
    <col min="14853" max="14853" width="49.6328125" style="360" customWidth="1"/>
    <col min="14854" max="15108" width="9" style="360"/>
    <col min="15109" max="15109" width="49.6328125" style="360" customWidth="1"/>
    <col min="15110" max="15364" width="9" style="360"/>
    <col min="15365" max="15365" width="49.6328125" style="360" customWidth="1"/>
    <col min="15366" max="15620" width="9" style="360"/>
    <col min="15621" max="15621" width="49.6328125" style="360" customWidth="1"/>
    <col min="15622" max="15876" width="9" style="360"/>
    <col min="15877" max="15877" width="49.6328125" style="360" customWidth="1"/>
    <col min="15878" max="16132" width="9" style="360"/>
    <col min="16133" max="16133" width="49.6328125" style="360" customWidth="1"/>
    <col min="16134" max="16384" width="9" style="360"/>
  </cols>
  <sheetData>
    <row r="2" spans="3:6">
      <c r="C2" s="361" t="s">
        <v>520</v>
      </c>
      <c r="D2" s="361" t="s">
        <v>521</v>
      </c>
      <c r="E2" s="361" t="s">
        <v>523</v>
      </c>
      <c r="F2" s="361" t="s">
        <v>519</v>
      </c>
    </row>
    <row r="3" spans="3:6">
      <c r="C3" s="361" t="s">
        <v>445</v>
      </c>
      <c r="D3" s="361" t="s">
        <v>522</v>
      </c>
      <c r="E3" s="361"/>
      <c r="F3" s="361" t="s">
        <v>513</v>
      </c>
    </row>
    <row r="4" spans="3:6">
      <c r="C4" s="361" t="s">
        <v>446</v>
      </c>
      <c r="D4" s="361" t="s">
        <v>447</v>
      </c>
      <c r="E4" s="361"/>
      <c r="F4" s="361" t="s">
        <v>516</v>
      </c>
    </row>
    <row r="5" spans="3:6">
      <c r="C5" s="361" t="s">
        <v>448</v>
      </c>
      <c r="D5" s="361" t="s">
        <v>449</v>
      </c>
      <c r="E5" s="361"/>
      <c r="F5" s="361" t="s">
        <v>515</v>
      </c>
    </row>
    <row r="6" spans="3:6">
      <c r="C6" s="361" t="s">
        <v>450</v>
      </c>
      <c r="D6" s="361" t="s">
        <v>451</v>
      </c>
      <c r="E6" s="361"/>
      <c r="F6" s="361" t="s">
        <v>514</v>
      </c>
    </row>
    <row r="7" spans="3:6">
      <c r="C7" s="361" t="s">
        <v>452</v>
      </c>
      <c r="D7" s="361" t="s">
        <v>453</v>
      </c>
      <c r="E7" s="361"/>
      <c r="F7" s="361" t="s">
        <v>518</v>
      </c>
    </row>
    <row r="8" spans="3:6">
      <c r="C8" s="361" t="s">
        <v>454</v>
      </c>
      <c r="D8" s="361" t="s">
        <v>455</v>
      </c>
      <c r="E8" s="361"/>
      <c r="F8" s="373" t="s">
        <v>497</v>
      </c>
    </row>
    <row r="9" spans="3:6">
      <c r="C9" s="361" t="s">
        <v>456</v>
      </c>
      <c r="D9" s="361" t="s">
        <v>457</v>
      </c>
      <c r="E9" s="361"/>
      <c r="F9" s="361" t="s">
        <v>497</v>
      </c>
    </row>
    <row r="10" spans="3:6">
      <c r="C10" s="361" t="s">
        <v>458</v>
      </c>
      <c r="D10" s="361" t="s">
        <v>459</v>
      </c>
      <c r="E10" s="361"/>
      <c r="F10" s="361" t="s">
        <v>498</v>
      </c>
    </row>
    <row r="11" spans="3:6">
      <c r="C11" s="361" t="s">
        <v>460</v>
      </c>
      <c r="D11" s="361" t="s">
        <v>461</v>
      </c>
      <c r="E11" s="361"/>
      <c r="F11" s="361" t="s">
        <v>499</v>
      </c>
    </row>
    <row r="12" spans="3:6">
      <c r="C12" s="361" t="s">
        <v>462</v>
      </c>
      <c r="D12" s="361" t="s">
        <v>463</v>
      </c>
      <c r="E12" s="361"/>
      <c r="F12" s="361" t="s">
        <v>500</v>
      </c>
    </row>
    <row r="13" spans="3:6">
      <c r="C13" s="361" t="s">
        <v>464</v>
      </c>
      <c r="D13" s="361" t="s">
        <v>465</v>
      </c>
      <c r="E13" s="361"/>
      <c r="F13" s="361" t="s">
        <v>501</v>
      </c>
    </row>
    <row r="14" spans="3:6">
      <c r="C14" s="361" t="s">
        <v>466</v>
      </c>
      <c r="D14" s="361" t="s">
        <v>467</v>
      </c>
      <c r="E14" s="361"/>
      <c r="F14" s="361" t="s">
        <v>502</v>
      </c>
    </row>
    <row r="15" spans="3:6">
      <c r="C15" s="361" t="s">
        <v>468</v>
      </c>
      <c r="D15" s="361" t="s">
        <v>469</v>
      </c>
      <c r="E15" s="361"/>
      <c r="F15" s="361" t="s">
        <v>503</v>
      </c>
    </row>
    <row r="16" spans="3:6">
      <c r="C16" s="361" t="s">
        <v>470</v>
      </c>
      <c r="D16" s="361" t="s">
        <v>471</v>
      </c>
      <c r="E16" s="361"/>
      <c r="F16" s="361" t="s">
        <v>504</v>
      </c>
    </row>
    <row r="17" spans="3:6">
      <c r="C17" s="361" t="s">
        <v>472</v>
      </c>
      <c r="D17" s="361" t="s">
        <v>473</v>
      </c>
      <c r="E17" s="361"/>
      <c r="F17" s="361" t="s">
        <v>505</v>
      </c>
    </row>
    <row r="18" spans="3:6">
      <c r="C18" s="361" t="s">
        <v>474</v>
      </c>
      <c r="D18" s="361" t="s">
        <v>506</v>
      </c>
      <c r="E18" s="361"/>
      <c r="F18" s="361" t="s">
        <v>511</v>
      </c>
    </row>
    <row r="19" spans="3:6">
      <c r="C19" s="361" t="s">
        <v>475</v>
      </c>
      <c r="D19" s="361" t="s">
        <v>476</v>
      </c>
      <c r="E19" s="361"/>
      <c r="F19" s="361" t="s">
        <v>507</v>
      </c>
    </row>
    <row r="20" spans="3:6">
      <c r="C20" s="361" t="s">
        <v>477</v>
      </c>
      <c r="D20" s="361" t="s">
        <v>478</v>
      </c>
      <c r="E20" s="361"/>
      <c r="F20" s="361" t="s">
        <v>508</v>
      </c>
    </row>
    <row r="21" spans="3:6">
      <c r="C21" s="361" t="s">
        <v>479</v>
      </c>
      <c r="D21" s="361" t="s">
        <v>480</v>
      </c>
      <c r="E21" s="361"/>
      <c r="F21" s="361" t="s">
        <v>507</v>
      </c>
    </row>
    <row r="22" spans="3:6">
      <c r="C22" s="361" t="s">
        <v>481</v>
      </c>
      <c r="D22" s="361" t="s">
        <v>482</v>
      </c>
      <c r="E22" s="361"/>
      <c r="F22" s="361" t="s">
        <v>508</v>
      </c>
    </row>
    <row r="23" spans="3:6">
      <c r="C23" s="361" t="s">
        <v>483</v>
      </c>
      <c r="D23" s="361" t="s">
        <v>484</v>
      </c>
      <c r="E23" s="361"/>
      <c r="F23" s="361" t="s">
        <v>517</v>
      </c>
    </row>
    <row r="24" spans="3:6">
      <c r="C24" s="361" t="s">
        <v>485</v>
      </c>
      <c r="D24" s="361" t="s">
        <v>486</v>
      </c>
      <c r="E24" s="361"/>
      <c r="F24" s="361" t="s">
        <v>512</v>
      </c>
    </row>
    <row r="25" spans="3:6">
      <c r="C25" s="361" t="s">
        <v>487</v>
      </c>
      <c r="D25" s="361" t="s">
        <v>488</v>
      </c>
      <c r="E25" s="361"/>
      <c r="F25" s="361" t="s">
        <v>511</v>
      </c>
    </row>
    <row r="26" spans="3:6">
      <c r="C26" s="361" t="s">
        <v>489</v>
      </c>
      <c r="D26" s="361" t="s">
        <v>490</v>
      </c>
      <c r="E26" s="361"/>
      <c r="F26" s="361" t="s">
        <v>509</v>
      </c>
    </row>
    <row r="27" spans="3:6">
      <c r="C27" s="361" t="s">
        <v>491</v>
      </c>
      <c r="D27" s="361" t="s">
        <v>492</v>
      </c>
      <c r="E27" s="361"/>
      <c r="F27" s="361" t="s">
        <v>509</v>
      </c>
    </row>
    <row r="28" spans="3:6">
      <c r="C28" s="361" t="s">
        <v>493</v>
      </c>
      <c r="D28" s="361" t="s">
        <v>494</v>
      </c>
      <c r="E28" s="361"/>
      <c r="F28" s="361" t="s">
        <v>510</v>
      </c>
    </row>
    <row r="29" spans="3:6">
      <c r="C29" s="361" t="s">
        <v>495</v>
      </c>
      <c r="D29" s="361" t="s">
        <v>496</v>
      </c>
      <c r="E29" s="361"/>
      <c r="F29" s="361" t="s">
        <v>510</v>
      </c>
    </row>
  </sheetData>
  <phoneticPr fontId="4"/>
  <pageMargins left="0.7" right="0.7" top="0.75" bottom="0.75" header="0.3" footer="0.3"/>
  <pageSetup paperSize="9" scale="85" fitToHeight="0"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FEF96-CE39-43F8-BD7A-21F0D28B4FCA}">
  <dimension ref="A1:AQ56"/>
  <sheetViews>
    <sheetView showZeros="0" view="pageBreakPreview" zoomScaleNormal="100" zoomScaleSheetLayoutView="100" workbookViewId="0">
      <selection activeCell="R8" sqref="R8"/>
    </sheetView>
  </sheetViews>
  <sheetFormatPr defaultColWidth="6.26953125" defaultRowHeight="14" outlineLevelCol="1"/>
  <cols>
    <col min="1" max="13" width="6.26953125" style="294" customWidth="1"/>
    <col min="14" max="14" width="6.453125" style="305" customWidth="1"/>
    <col min="15" max="20" width="6.26953125" style="294"/>
    <col min="21" max="21" width="13" style="294" customWidth="1"/>
    <col min="22" max="22" width="13.36328125" style="294" customWidth="1"/>
    <col min="23" max="23" width="29.08984375" style="294" customWidth="1"/>
    <col min="24" max="24" width="18.36328125" style="294" customWidth="1"/>
    <col min="25" max="25" width="14" style="294" customWidth="1"/>
    <col min="26" max="28" width="6.26953125" style="294"/>
    <col min="29" max="29" width="13.7265625" style="294" hidden="1" customWidth="1" outlineLevel="1"/>
    <col min="30" max="30" width="14.90625" style="294" hidden="1" customWidth="1" outlineLevel="1"/>
    <col min="31" max="31" width="15.453125" style="294" hidden="1" customWidth="1" outlineLevel="1"/>
    <col min="32" max="32" width="6.26953125" style="294" collapsed="1"/>
    <col min="33" max="16384" width="6.26953125" style="294"/>
  </cols>
  <sheetData>
    <row r="1" spans="1:43" s="277" customFormat="1" ht="27" customHeight="1" thickBot="1">
      <c r="M1" s="278"/>
      <c r="N1" s="287" t="s">
        <v>571</v>
      </c>
    </row>
    <row r="2" spans="1:43" s="277" customFormat="1" ht="26.25" customHeight="1" thickBot="1">
      <c r="A2" s="506" t="s">
        <v>318</v>
      </c>
      <c r="B2" s="506"/>
      <c r="C2" s="506"/>
      <c r="D2" s="506"/>
      <c r="E2" s="506"/>
      <c r="F2" s="506"/>
      <c r="G2" s="506"/>
      <c r="H2" s="506"/>
      <c r="I2" s="506"/>
      <c r="J2" s="506"/>
      <c r="K2" s="506"/>
      <c r="L2" s="506"/>
      <c r="M2" s="506"/>
      <c r="N2" s="506"/>
      <c r="P2" s="280">
        <v>1</v>
      </c>
      <c r="R2" s="277" t="s">
        <v>319</v>
      </c>
      <c r="AC2" s="277" t="s">
        <v>320</v>
      </c>
    </row>
    <row r="3" spans="1:43" s="277" customFormat="1" ht="30.75" customHeight="1">
      <c r="N3" s="279"/>
      <c r="T3" s="281" t="s">
        <v>321</v>
      </c>
      <c r="U3" s="281" t="s">
        <v>322</v>
      </c>
      <c r="V3" s="281" t="s">
        <v>323</v>
      </c>
      <c r="W3" s="282" t="s">
        <v>324</v>
      </c>
      <c r="X3" s="282" t="s">
        <v>325</v>
      </c>
      <c r="Y3" s="282" t="s">
        <v>326</v>
      </c>
      <c r="AC3" s="283" t="s">
        <v>106</v>
      </c>
      <c r="AD3" s="283" t="s">
        <v>107</v>
      </c>
      <c r="AE3" s="283" t="s">
        <v>108</v>
      </c>
    </row>
    <row r="4" spans="1:43" s="277" customFormat="1" ht="18.75" customHeight="1">
      <c r="N4" s="279"/>
      <c r="T4" s="281">
        <v>1</v>
      </c>
      <c r="U4" s="281"/>
      <c r="V4" s="281"/>
      <c r="W4" s="281"/>
      <c r="X4" s="281"/>
      <c r="Y4" s="284"/>
      <c r="AC4" s="277" t="s">
        <v>327</v>
      </c>
      <c r="AD4" s="285" t="s">
        <v>113</v>
      </c>
      <c r="AE4" s="286" t="s">
        <v>114</v>
      </c>
    </row>
    <row r="5" spans="1:43" s="277" customFormat="1" ht="18.75" customHeight="1">
      <c r="N5" s="279"/>
      <c r="T5" s="281">
        <v>2</v>
      </c>
      <c r="U5" s="281"/>
      <c r="V5" s="281"/>
      <c r="W5" s="281"/>
      <c r="X5" s="281"/>
      <c r="Y5" s="281"/>
      <c r="AC5" s="285"/>
      <c r="AD5" s="285" t="s">
        <v>115</v>
      </c>
      <c r="AE5" s="286" t="s">
        <v>117</v>
      </c>
      <c r="AF5" s="285"/>
      <c r="AG5" s="285"/>
      <c r="AH5" s="285"/>
      <c r="AI5" s="285"/>
      <c r="AJ5" s="285"/>
      <c r="AK5" s="285"/>
      <c r="AL5" s="285"/>
      <c r="AM5" s="285"/>
      <c r="AN5" s="285"/>
      <c r="AO5" s="285"/>
      <c r="AP5" s="285"/>
      <c r="AQ5" s="285"/>
    </row>
    <row r="6" spans="1:43" s="277" customFormat="1" ht="18.75" customHeight="1">
      <c r="D6" s="287" t="s">
        <v>328</v>
      </c>
      <c r="N6" s="279"/>
      <c r="T6" s="281">
        <v>3</v>
      </c>
      <c r="U6" s="281"/>
      <c r="V6" s="281"/>
      <c r="W6" s="281"/>
      <c r="X6" s="281"/>
      <c r="Y6" s="281"/>
      <c r="AC6" s="286"/>
      <c r="AD6" s="285" t="s">
        <v>116</v>
      </c>
      <c r="AE6" s="286" t="s">
        <v>119</v>
      </c>
      <c r="AF6" s="286"/>
      <c r="AG6" s="286"/>
      <c r="AH6" s="286"/>
      <c r="AI6" s="286"/>
      <c r="AJ6" s="286"/>
      <c r="AK6" s="286"/>
      <c r="AL6" s="228"/>
      <c r="AM6" s="228"/>
      <c r="AN6" s="228"/>
      <c r="AO6" s="228"/>
      <c r="AP6" s="228"/>
      <c r="AQ6" s="228"/>
    </row>
    <row r="7" spans="1:43" s="277" customFormat="1" ht="18.75" customHeight="1">
      <c r="N7" s="279"/>
      <c r="T7" s="281">
        <v>4</v>
      </c>
      <c r="U7" s="281"/>
      <c r="V7" s="281"/>
      <c r="W7" s="281"/>
      <c r="X7" s="281"/>
      <c r="Y7" s="281"/>
      <c r="AD7" s="285" t="s">
        <v>118</v>
      </c>
      <c r="AE7" s="286" t="s">
        <v>121</v>
      </c>
    </row>
    <row r="8" spans="1:43" s="277" customFormat="1" ht="18.75" customHeight="1">
      <c r="D8" s="287" t="s">
        <v>329</v>
      </c>
      <c r="F8" s="651" t="str">
        <f>DBCS(IFERROR(VLOOKUP($P$2,$T$4:$Y$13,4,0),""))</f>
        <v/>
      </c>
      <c r="G8" s="651"/>
      <c r="H8" s="651"/>
      <c r="I8" s="651"/>
      <c r="J8" s="651"/>
      <c r="K8" s="651"/>
      <c r="L8" s="651"/>
      <c r="M8" s="651"/>
      <c r="N8" s="279"/>
      <c r="T8" s="281">
        <v>5</v>
      </c>
      <c r="U8" s="281"/>
      <c r="V8" s="281"/>
      <c r="W8" s="281"/>
      <c r="X8" s="281"/>
      <c r="Y8" s="281"/>
      <c r="AD8" s="285" t="s">
        <v>120</v>
      </c>
      <c r="AE8" s="286" t="s">
        <v>123</v>
      </c>
    </row>
    <row r="9" spans="1:43" s="277" customFormat="1" ht="18.75" customHeight="1">
      <c r="F9" s="234"/>
      <c r="G9" s="234"/>
      <c r="H9" s="234"/>
      <c r="I9" s="234"/>
      <c r="J9" s="228"/>
      <c r="K9" s="228"/>
      <c r="L9" s="228"/>
      <c r="M9" s="228"/>
      <c r="N9" s="279"/>
      <c r="T9" s="281">
        <v>6</v>
      </c>
      <c r="U9" s="281"/>
      <c r="V9" s="281"/>
      <c r="W9" s="281"/>
      <c r="X9" s="281"/>
      <c r="Y9" s="281"/>
      <c r="AD9" s="285" t="s">
        <v>122</v>
      </c>
      <c r="AE9" s="286" t="s">
        <v>124</v>
      </c>
    </row>
    <row r="10" spans="1:43" s="277" customFormat="1" ht="18.75" customHeight="1">
      <c r="D10" s="287" t="s">
        <v>330</v>
      </c>
      <c r="F10" s="651">
        <f>IFERROR(VLOOKUP($P$2,$T$4:$Y$13,5,0),"")</f>
        <v>0</v>
      </c>
      <c r="G10" s="651"/>
      <c r="H10" s="651"/>
      <c r="I10" s="651"/>
      <c r="J10" s="651"/>
      <c r="K10" s="651"/>
      <c r="L10" s="651"/>
      <c r="M10" s="651"/>
      <c r="N10" s="279"/>
      <c r="T10" s="281">
        <v>7</v>
      </c>
      <c r="U10" s="281"/>
      <c r="V10" s="281"/>
      <c r="W10" s="281"/>
      <c r="X10" s="281"/>
      <c r="Y10" s="281"/>
      <c r="AD10" s="285" t="s">
        <v>125</v>
      </c>
      <c r="AE10" s="286" t="s">
        <v>134</v>
      </c>
    </row>
    <row r="11" spans="1:43" s="277" customFormat="1" ht="18.75" customHeight="1">
      <c r="D11" s="287"/>
      <c r="E11" s="289"/>
      <c r="F11" s="289"/>
      <c r="G11" s="289"/>
      <c r="H11" s="664" t="str">
        <f>IF(VLOOKUP($P$2,$T$4:$Y$13,6,0)="","   年　　月　　日",VLOOKUP($P$2,$T$4:$Y$13,6,0))</f>
        <v xml:space="preserve">   年　　月　　日</v>
      </c>
      <c r="I11" s="665"/>
      <c r="J11" s="665"/>
      <c r="K11" s="665"/>
      <c r="L11" s="311" t="s">
        <v>331</v>
      </c>
      <c r="P11" s="279"/>
      <c r="T11" s="281">
        <v>8</v>
      </c>
      <c r="U11" s="281"/>
      <c r="V11" s="281"/>
      <c r="W11" s="281"/>
      <c r="X11" s="281"/>
      <c r="Y11" s="281"/>
      <c r="AD11" s="285" t="s">
        <v>126</v>
      </c>
      <c r="AE11" s="286" t="s">
        <v>135</v>
      </c>
    </row>
    <row r="12" spans="1:43" s="277" customFormat="1" ht="18.75" customHeight="1">
      <c r="D12" s="287"/>
      <c r="E12" s="289"/>
      <c r="F12" s="290"/>
      <c r="G12" s="290"/>
      <c r="H12" s="290"/>
      <c r="I12" s="290"/>
      <c r="J12" s="291"/>
      <c r="N12" s="279"/>
      <c r="T12" s="281">
        <v>9</v>
      </c>
      <c r="U12" s="281"/>
      <c r="V12" s="281"/>
      <c r="W12" s="281"/>
      <c r="X12" s="281"/>
      <c r="Y12" s="281"/>
      <c r="AD12" s="285" t="s">
        <v>127</v>
      </c>
      <c r="AE12" s="286" t="s">
        <v>136</v>
      </c>
    </row>
    <row r="13" spans="1:43" s="277" customFormat="1" ht="18.75" customHeight="1">
      <c r="N13" s="279"/>
      <c r="T13" s="281">
        <v>10</v>
      </c>
      <c r="U13" s="281"/>
      <c r="V13" s="281"/>
      <c r="W13" s="281"/>
      <c r="X13" s="281"/>
      <c r="Y13" s="281"/>
      <c r="AD13" s="285" t="s">
        <v>128</v>
      </c>
      <c r="AE13" s="228"/>
    </row>
    <row r="14" spans="1:43" s="277" customFormat="1" ht="18.75" customHeight="1">
      <c r="A14" s="277" t="s">
        <v>332</v>
      </c>
      <c r="C14" s="228" t="str">
        <f>入力シート!$C$1&amp;IF(入力シート!$C$2="　","秋田県第　 　区",入力シート!$C$2)</f>
        <v>令和８年２月８日執行衆議院小選挙区選出議員選挙</v>
      </c>
      <c r="M14" s="279"/>
      <c r="AC14" s="285"/>
      <c r="AD14" s="277" t="s">
        <v>129</v>
      </c>
    </row>
    <row r="15" spans="1:43" s="277" customFormat="1" ht="18.75" customHeight="1">
      <c r="C15" s="292"/>
      <c r="D15" s="660"/>
      <c r="E15" s="660"/>
      <c r="F15" s="660"/>
      <c r="G15" s="660"/>
      <c r="N15" s="279"/>
      <c r="AD15" s="285" t="s">
        <v>130</v>
      </c>
    </row>
    <row r="16" spans="1:43" s="277" customFormat="1" ht="18.75" customHeight="1">
      <c r="C16" s="292"/>
      <c r="D16" s="293"/>
      <c r="E16" s="293"/>
      <c r="F16" s="293"/>
      <c r="G16" s="293"/>
      <c r="N16" s="279"/>
      <c r="AD16" s="285" t="s">
        <v>131</v>
      </c>
    </row>
    <row r="17" spans="1:31" s="277" customFormat="1" ht="18.75" customHeight="1">
      <c r="A17" s="277" t="s">
        <v>333</v>
      </c>
      <c r="F17" s="663">
        <f>IFERROR(VLOOKUP($P$2,$T$4:$Y$13,3,0),"")</f>
        <v>0</v>
      </c>
      <c r="G17" s="663"/>
      <c r="H17" s="663"/>
      <c r="I17" s="277" t="s">
        <v>334</v>
      </c>
      <c r="J17" s="288"/>
      <c r="N17" s="279"/>
      <c r="AD17" s="285" t="s">
        <v>132</v>
      </c>
    </row>
    <row r="18" spans="1:31" s="277" customFormat="1" ht="18.75" customHeight="1">
      <c r="G18" s="288"/>
      <c r="J18" s="288"/>
      <c r="N18" s="279"/>
      <c r="AD18" s="285" t="s">
        <v>133</v>
      </c>
      <c r="AE18" s="294"/>
    </row>
    <row r="19" spans="1:31" s="277" customFormat="1" ht="18.75" customHeight="1">
      <c r="A19" s="277" t="s">
        <v>335</v>
      </c>
      <c r="N19" s="279"/>
      <c r="AD19" s="285"/>
      <c r="AE19" s="294"/>
    </row>
    <row r="20" spans="1:31" s="277" customFormat="1" ht="18.75" customHeight="1">
      <c r="N20" s="279"/>
      <c r="AD20" s="285"/>
      <c r="AE20" s="294"/>
    </row>
    <row r="21" spans="1:31" s="277" customFormat="1" ht="18.75" customHeight="1">
      <c r="N21" s="279"/>
      <c r="AD21" s="285"/>
      <c r="AE21" s="294"/>
    </row>
    <row r="22" spans="1:31" ht="18.75" customHeight="1">
      <c r="A22" s="277"/>
      <c r="B22" s="659" t="s">
        <v>297</v>
      </c>
      <c r="C22" s="659"/>
      <c r="D22" s="659"/>
      <c r="E22" s="659"/>
      <c r="F22" s="277"/>
      <c r="G22" s="277"/>
      <c r="H22" s="277"/>
      <c r="I22" s="277"/>
      <c r="J22" s="277"/>
      <c r="K22" s="277"/>
      <c r="L22" s="277"/>
      <c r="M22" s="277"/>
      <c r="N22" s="279"/>
      <c r="O22" s="277"/>
      <c r="AD22" s="285"/>
    </row>
    <row r="23" spans="1:31" ht="18.75" customHeight="1">
      <c r="A23" s="277"/>
      <c r="B23" s="277"/>
      <c r="C23" s="277"/>
      <c r="D23" s="277"/>
      <c r="E23" s="277"/>
      <c r="F23" s="277"/>
      <c r="G23" s="277"/>
      <c r="H23" s="277"/>
      <c r="I23" s="277"/>
      <c r="J23" s="277"/>
      <c r="K23" s="277"/>
      <c r="L23" s="277"/>
      <c r="M23" s="277"/>
      <c r="N23" s="279"/>
      <c r="O23" s="277"/>
    </row>
    <row r="24" spans="1:31" ht="18.75" customHeight="1">
      <c r="A24" s="277"/>
      <c r="B24" s="277"/>
      <c r="C24" s="277"/>
      <c r="E24" s="287" t="s">
        <v>371</v>
      </c>
      <c r="F24" s="277"/>
      <c r="G24" s="231">
        <f>入力シート!C9</f>
        <v>0</v>
      </c>
      <c r="H24" s="277"/>
      <c r="I24" s="290"/>
      <c r="J24" s="290"/>
      <c r="K24" s="290"/>
      <c r="L24" s="290"/>
      <c r="M24" s="290"/>
      <c r="N24" s="290"/>
      <c r="O24" s="277"/>
    </row>
    <row r="25" spans="1:31" ht="18.75" customHeight="1">
      <c r="A25" s="277"/>
      <c r="B25" s="277"/>
      <c r="C25" s="277"/>
      <c r="D25" s="277"/>
      <c r="E25" s="277"/>
      <c r="F25" s="277"/>
      <c r="G25" s="277"/>
      <c r="H25" s="277"/>
      <c r="I25" s="277"/>
      <c r="J25" s="277"/>
      <c r="K25" s="277"/>
      <c r="L25" s="277"/>
      <c r="M25" s="277"/>
      <c r="N25" s="279"/>
      <c r="O25" s="277"/>
    </row>
    <row r="26" spans="1:31" ht="18.75" customHeight="1">
      <c r="A26" s="277"/>
      <c r="B26" s="277"/>
      <c r="C26" s="277"/>
      <c r="E26" s="299" t="s">
        <v>370</v>
      </c>
      <c r="F26" s="296"/>
      <c r="G26" s="660" t="str">
        <f>入力シート!$C$14&amp;" "&amp;入力シート!$C$16</f>
        <v xml:space="preserve"> </v>
      </c>
      <c r="H26" s="660"/>
      <c r="I26" s="660"/>
      <c r="J26" s="660"/>
      <c r="K26" s="660"/>
      <c r="L26" s="660"/>
      <c r="M26" s="296" t="str" cm="1">
        <f t="array" aca="1" ref="M26" ca="1">IF(VLOOKUP(RIGHT(CELL("filename",A1),LEN(CELL("filename",A1))-FIND("]",CELL("filename",A1))),設定シート!$U$2:$V$31,2,0)="表示する","㊞","")</f>
        <v/>
      </c>
      <c r="N26" s="279"/>
      <c r="O26" s="382" t="s">
        <v>562</v>
      </c>
    </row>
    <row r="27" spans="1:31" ht="18.75" customHeight="1">
      <c r="A27" s="277"/>
      <c r="B27" s="277"/>
      <c r="C27" s="277"/>
      <c r="D27" s="298"/>
      <c r="E27" s="298"/>
      <c r="F27" s="299"/>
      <c r="G27" s="298"/>
      <c r="H27" s="277"/>
      <c r="I27" s="277"/>
      <c r="J27" s="277"/>
      <c r="K27" s="291"/>
      <c r="L27" s="291"/>
      <c r="M27" s="277"/>
      <c r="N27" s="279"/>
      <c r="O27" s="277"/>
    </row>
    <row r="28" spans="1:31" ht="18.75" customHeight="1">
      <c r="A28" s="277"/>
      <c r="B28" s="277"/>
      <c r="C28" s="277"/>
      <c r="D28" s="277"/>
      <c r="E28" s="277"/>
      <c r="F28" s="277"/>
      <c r="G28" s="277"/>
      <c r="H28" s="277"/>
      <c r="I28" s="277"/>
      <c r="J28" s="277"/>
      <c r="K28" s="277"/>
      <c r="L28" s="277"/>
      <c r="M28" s="277"/>
      <c r="N28" s="279"/>
      <c r="O28" s="277"/>
    </row>
    <row r="29" spans="1:31" ht="18.75" customHeight="1">
      <c r="A29" s="300"/>
      <c r="B29" s="277"/>
      <c r="C29" s="277"/>
      <c r="D29" s="277"/>
      <c r="E29" s="277"/>
      <c r="F29" s="277"/>
      <c r="G29" s="277"/>
      <c r="H29" s="277"/>
      <c r="I29" s="277"/>
      <c r="J29" s="277"/>
      <c r="K29" s="291"/>
      <c r="L29" s="291"/>
      <c r="M29" s="291"/>
      <c r="N29" s="279"/>
      <c r="O29" s="277"/>
    </row>
    <row r="30" spans="1:31" ht="18.75" customHeight="1">
      <c r="A30" s="277"/>
      <c r="B30" s="661">
        <f>IFERROR(VLOOKUP($P$2,$T$4:$Y$13,3,0),"")</f>
        <v>0</v>
      </c>
      <c r="C30" s="661"/>
      <c r="D30" s="662" t="s">
        <v>336</v>
      </c>
      <c r="E30" s="662"/>
      <c r="F30" s="662"/>
      <c r="G30" s="662"/>
      <c r="H30" s="662"/>
      <c r="I30" s="291"/>
      <c r="K30" s="277" t="s">
        <v>337</v>
      </c>
      <c r="L30" s="293"/>
      <c r="M30" s="293"/>
      <c r="N30" s="279"/>
      <c r="O30" s="277"/>
    </row>
    <row r="31" spans="1:31" ht="18.75" customHeight="1">
      <c r="A31" s="277"/>
      <c r="B31" s="277"/>
      <c r="C31" s="277"/>
      <c r="D31" s="277"/>
      <c r="E31" s="277"/>
      <c r="F31" s="277"/>
      <c r="G31" s="277"/>
      <c r="H31" s="277"/>
      <c r="I31" s="277"/>
      <c r="J31" s="277"/>
      <c r="K31" s="277"/>
      <c r="L31" s="277"/>
      <c r="M31" s="277"/>
      <c r="N31" s="279"/>
      <c r="O31" s="277"/>
      <c r="AE31" s="301"/>
    </row>
    <row r="32" spans="1:31" ht="18.75" customHeight="1">
      <c r="A32" s="277"/>
      <c r="B32" s="277"/>
      <c r="C32" s="277"/>
      <c r="D32" s="277"/>
      <c r="E32" s="277"/>
      <c r="F32" s="277"/>
      <c r="G32" s="277"/>
      <c r="H32" s="277"/>
      <c r="I32" s="277"/>
      <c r="J32" s="277"/>
      <c r="K32" s="277"/>
      <c r="L32" s="277"/>
      <c r="M32" s="277"/>
      <c r="N32" s="279"/>
      <c r="O32" s="277"/>
      <c r="AE32" s="301"/>
    </row>
    <row r="33" spans="1:31" ht="18.75" customHeight="1">
      <c r="A33" s="277"/>
      <c r="B33" s="277"/>
      <c r="C33" s="277"/>
      <c r="D33" s="277"/>
      <c r="E33" s="277"/>
      <c r="F33" s="277"/>
      <c r="G33" s="277"/>
      <c r="H33" s="277"/>
      <c r="I33" s="277"/>
      <c r="J33" s="277"/>
      <c r="K33" s="277"/>
      <c r="L33" s="277"/>
      <c r="M33" s="277"/>
      <c r="N33" s="279"/>
      <c r="O33" s="277"/>
      <c r="AE33" s="301"/>
    </row>
    <row r="34" spans="1:31" ht="18.75" customHeight="1">
      <c r="A34" s="277"/>
      <c r="B34" s="277"/>
      <c r="C34" s="277"/>
      <c r="D34" s="277"/>
      <c r="E34" s="277"/>
      <c r="F34" s="277"/>
      <c r="G34" s="277"/>
      <c r="H34" s="277"/>
      <c r="I34" s="277"/>
      <c r="J34" s="277"/>
      <c r="K34" s="277"/>
      <c r="L34" s="277"/>
      <c r="M34" s="277"/>
      <c r="N34" s="279"/>
      <c r="O34" s="277"/>
      <c r="AE34" s="297"/>
    </row>
    <row r="35" spans="1:31" s="301" customFormat="1" ht="18.75" customHeight="1">
      <c r="A35" s="297" t="s">
        <v>338</v>
      </c>
      <c r="B35" s="297"/>
      <c r="C35" s="297"/>
      <c r="D35" s="297"/>
      <c r="E35" s="297"/>
      <c r="F35" s="297"/>
      <c r="G35" s="297"/>
      <c r="H35" s="297"/>
      <c r="I35" s="297"/>
      <c r="J35" s="297"/>
      <c r="K35" s="297"/>
      <c r="L35" s="297"/>
      <c r="M35" s="297"/>
      <c r="N35" s="302"/>
      <c r="O35" s="297"/>
      <c r="AE35" s="297"/>
    </row>
    <row r="36" spans="1:31" s="301" customFormat="1" ht="7.5" customHeight="1">
      <c r="A36" s="297"/>
      <c r="B36" s="297"/>
      <c r="C36" s="297"/>
      <c r="D36" s="297"/>
      <c r="E36" s="297"/>
      <c r="F36" s="297"/>
      <c r="G36" s="297"/>
      <c r="H36" s="297"/>
      <c r="I36" s="297"/>
      <c r="J36" s="297"/>
      <c r="K36" s="297"/>
      <c r="L36" s="297"/>
      <c r="M36" s="297"/>
      <c r="N36" s="302"/>
      <c r="O36" s="297"/>
      <c r="AE36" s="297"/>
    </row>
    <row r="37" spans="1:31" s="335" customFormat="1">
      <c r="A37" s="335" t="s">
        <v>430</v>
      </c>
    </row>
    <row r="38" spans="1:31" s="335" customFormat="1">
      <c r="A38" s="335" t="s">
        <v>424</v>
      </c>
    </row>
    <row r="39" spans="1:31" s="335" customFormat="1">
      <c r="A39" s="335" t="s">
        <v>425</v>
      </c>
      <c r="N39" s="62"/>
    </row>
    <row r="40" spans="1:31" s="335" customFormat="1">
      <c r="A40" s="335" t="s">
        <v>426</v>
      </c>
    </row>
    <row r="41" spans="1:31" s="297" customFormat="1" ht="14.25" customHeight="1">
      <c r="N41" s="302"/>
      <c r="AE41" s="294"/>
    </row>
    <row r="42" spans="1:31" s="297" customFormat="1" ht="15.75" customHeight="1">
      <c r="N42" s="302"/>
      <c r="AE42" s="294"/>
    </row>
    <row r="43" spans="1:31">
      <c r="A43" s="300"/>
      <c r="B43" s="277"/>
      <c r="C43" s="277"/>
      <c r="D43" s="277"/>
      <c r="E43" s="277"/>
      <c r="F43" s="277"/>
      <c r="G43" s="277"/>
      <c r="H43" s="277"/>
      <c r="I43" s="277"/>
      <c r="J43" s="277"/>
      <c r="K43" s="291"/>
      <c r="L43" s="291"/>
      <c r="M43" s="291"/>
      <c r="N43" s="279"/>
    </row>
    <row r="44" spans="1:31">
      <c r="A44" s="277"/>
      <c r="B44" s="661"/>
      <c r="C44" s="661"/>
      <c r="D44" s="662"/>
      <c r="E44" s="662"/>
      <c r="F44" s="662"/>
      <c r="G44" s="662"/>
      <c r="H44" s="662"/>
      <c r="I44" s="291"/>
      <c r="J44" s="277"/>
      <c r="K44" s="293"/>
      <c r="L44" s="293"/>
      <c r="M44" s="293"/>
      <c r="N44" s="279"/>
    </row>
    <row r="45" spans="1:31">
      <c r="A45" s="277"/>
      <c r="B45" s="277"/>
      <c r="C45" s="277"/>
      <c r="D45" s="277"/>
      <c r="E45" s="277"/>
      <c r="F45" s="277"/>
      <c r="G45" s="277"/>
      <c r="H45" s="277"/>
      <c r="I45" s="277"/>
      <c r="J45" s="277"/>
      <c r="K45" s="277"/>
      <c r="L45" s="277"/>
      <c r="M45" s="277"/>
      <c r="N45" s="279"/>
    </row>
    <row r="46" spans="1:31">
      <c r="A46" s="277"/>
      <c r="B46" s="277"/>
      <c r="C46" s="277"/>
      <c r="D46" s="277"/>
      <c r="E46" s="277"/>
      <c r="F46" s="277"/>
      <c r="G46" s="277"/>
      <c r="H46" s="277"/>
      <c r="I46" s="277"/>
      <c r="J46" s="277"/>
      <c r="K46" s="277"/>
      <c r="L46" s="277"/>
      <c r="M46" s="277"/>
      <c r="N46" s="279"/>
    </row>
    <row r="47" spans="1:31">
      <c r="A47" s="277"/>
      <c r="B47" s="277"/>
      <c r="C47" s="277"/>
      <c r="D47" s="277"/>
      <c r="E47" s="277"/>
      <c r="F47" s="277"/>
      <c r="G47" s="277"/>
      <c r="H47" s="277"/>
      <c r="I47" s="277"/>
      <c r="J47" s="277"/>
      <c r="K47" s="277"/>
      <c r="L47" s="277"/>
      <c r="M47" s="277"/>
      <c r="N47" s="279"/>
    </row>
    <row r="48" spans="1:31">
      <c r="A48" s="277"/>
      <c r="B48" s="277"/>
      <c r="C48" s="277"/>
      <c r="D48" s="277"/>
      <c r="E48" s="277"/>
      <c r="F48" s="277"/>
      <c r="G48" s="277"/>
      <c r="H48" s="277"/>
      <c r="I48" s="277"/>
      <c r="J48" s="277"/>
      <c r="K48" s="277"/>
      <c r="L48" s="277"/>
      <c r="M48" s="277"/>
      <c r="N48" s="279"/>
    </row>
    <row r="49" spans="1:14">
      <c r="A49" s="297"/>
      <c r="B49" s="297"/>
      <c r="C49" s="297"/>
      <c r="D49" s="297"/>
      <c r="E49" s="297"/>
      <c r="F49" s="297"/>
      <c r="G49" s="297"/>
      <c r="H49" s="297"/>
      <c r="I49" s="297"/>
      <c r="J49" s="297"/>
      <c r="K49" s="297"/>
      <c r="L49" s="297"/>
      <c r="M49" s="297"/>
      <c r="N49" s="302"/>
    </row>
    <row r="50" spans="1:14">
      <c r="A50" s="297"/>
      <c r="B50" s="297"/>
      <c r="C50" s="297"/>
      <c r="D50" s="297"/>
      <c r="E50" s="297"/>
      <c r="F50" s="297"/>
      <c r="G50" s="297"/>
      <c r="H50" s="297"/>
      <c r="I50" s="297"/>
      <c r="J50" s="297"/>
      <c r="K50" s="297"/>
      <c r="L50" s="297"/>
      <c r="M50" s="297"/>
      <c r="N50" s="302"/>
    </row>
    <row r="51" spans="1:14">
      <c r="A51" s="297"/>
      <c r="B51" s="297"/>
      <c r="C51" s="297"/>
      <c r="D51" s="297"/>
      <c r="E51" s="297"/>
      <c r="F51" s="297"/>
      <c r="G51" s="297"/>
      <c r="H51" s="297"/>
      <c r="I51" s="297"/>
      <c r="J51" s="297"/>
      <c r="K51" s="297"/>
      <c r="L51" s="297"/>
      <c r="M51" s="297"/>
      <c r="N51" s="302"/>
    </row>
    <row r="52" spans="1:14">
      <c r="A52" s="297"/>
      <c r="B52" s="297"/>
      <c r="C52" s="297"/>
      <c r="D52" s="297"/>
      <c r="E52" s="297"/>
      <c r="F52" s="297"/>
      <c r="G52" s="297"/>
      <c r="H52" s="297"/>
      <c r="I52" s="297"/>
      <c r="J52" s="297"/>
      <c r="K52" s="303"/>
      <c r="L52" s="303"/>
      <c r="M52" s="304"/>
      <c r="N52" s="302"/>
    </row>
    <row r="53" spans="1:14">
      <c r="A53" s="297"/>
      <c r="B53" s="297"/>
      <c r="C53" s="297"/>
      <c r="D53" s="297"/>
      <c r="E53" s="297"/>
      <c r="F53" s="297"/>
      <c r="G53" s="297"/>
      <c r="H53" s="297"/>
      <c r="I53" s="297"/>
      <c r="J53" s="297"/>
      <c r="K53" s="297"/>
      <c r="L53" s="297"/>
      <c r="M53" s="297"/>
      <c r="N53" s="302"/>
    </row>
    <row r="54" spans="1:14">
      <c r="A54" s="297"/>
      <c r="B54" s="297"/>
      <c r="C54" s="297"/>
      <c r="D54" s="297"/>
      <c r="E54" s="297"/>
      <c r="F54" s="297"/>
      <c r="G54" s="297"/>
      <c r="H54" s="297"/>
      <c r="I54" s="297"/>
      <c r="J54" s="297"/>
      <c r="K54" s="297"/>
      <c r="L54" s="297"/>
      <c r="M54" s="297"/>
      <c r="N54" s="302"/>
    </row>
    <row r="55" spans="1:14">
      <c r="A55" s="297"/>
      <c r="B55" s="297"/>
      <c r="C55" s="297"/>
      <c r="D55" s="297"/>
      <c r="E55" s="297"/>
      <c r="F55" s="297"/>
      <c r="G55" s="297"/>
      <c r="H55" s="297"/>
      <c r="I55" s="297"/>
      <c r="J55" s="297"/>
      <c r="K55" s="297"/>
      <c r="L55" s="297"/>
      <c r="M55" s="297"/>
      <c r="N55" s="302"/>
    </row>
    <row r="56" spans="1:14">
      <c r="A56" s="297"/>
      <c r="B56" s="297"/>
      <c r="C56" s="297"/>
      <c r="D56" s="297"/>
      <c r="E56" s="297"/>
      <c r="F56" s="297"/>
      <c r="G56" s="297"/>
      <c r="H56" s="297"/>
      <c r="I56" s="297"/>
      <c r="J56" s="297"/>
      <c r="K56" s="297"/>
      <c r="L56" s="297"/>
      <c r="M56" s="297"/>
      <c r="N56" s="302"/>
    </row>
  </sheetData>
  <mergeCells count="12">
    <mergeCell ref="F17:H17"/>
    <mergeCell ref="A2:N2"/>
    <mergeCell ref="F8:M8"/>
    <mergeCell ref="F10:M10"/>
    <mergeCell ref="H11:K11"/>
    <mergeCell ref="D15:G15"/>
    <mergeCell ref="B22:E22"/>
    <mergeCell ref="G26:L26"/>
    <mergeCell ref="B30:C30"/>
    <mergeCell ref="D30:H30"/>
    <mergeCell ref="B44:C44"/>
    <mergeCell ref="D44:H44"/>
  </mergeCells>
  <phoneticPr fontId="4"/>
  <dataValidations count="2">
    <dataValidation type="list" allowBlank="1" showInputMessage="1" showErrorMessage="1" sqref="U4:U13" xr:uid="{B13193B5-4790-471D-9F15-2E169443C4DE}">
      <formula1>選挙区名</formula1>
    </dataValidation>
    <dataValidation type="list" allowBlank="1" showInputMessage="1" showErrorMessage="1" sqref="V4:V13" xr:uid="{EB160B88-6AA7-4915-8121-75D3DD915AEC}">
      <formula1>INDIRECT(U4)</formula1>
    </dataValidation>
  </dataValidations>
  <printOptions horizontalCentered="1"/>
  <pageMargins left="0.78740157480314965" right="0.78740157480314965" top="0.78740157480314965" bottom="0.78740157480314965" header="0.31496062992125984" footer="0.31496062992125984"/>
  <pageSetup paperSize="9" scale="96" firstPageNumber="0" orientation="portrait" verticalDpi="200" r:id="rId1"/>
  <headerFooter alignWithMargins="0">
    <oddHeader>&amp;L受理日：令和　 年　　月　 　日　　
午前・後　　 　時　　分　受理　</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90465" r:id="rId4" name="Spinner 1">
              <controlPr defaultSize="0" autoPict="0">
                <anchor moveWithCells="1" sizeWithCells="1">
                  <from>
                    <xdr:col>14</xdr:col>
                    <xdr:colOff>355600</xdr:colOff>
                    <xdr:row>0</xdr:row>
                    <xdr:rowOff>57150</xdr:rowOff>
                  </from>
                  <to>
                    <xdr:col>16</xdr:col>
                    <xdr:colOff>146050</xdr:colOff>
                    <xdr:row>2</xdr:row>
                    <xdr:rowOff>381000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87505-D500-4F27-9922-C6E13637FC16}">
  <dimension ref="A1:Q29"/>
  <sheetViews>
    <sheetView showZeros="0" view="pageBreakPreview" zoomScaleNormal="100" zoomScaleSheetLayoutView="100" workbookViewId="0">
      <selection activeCell="K16" sqref="K16"/>
    </sheetView>
  </sheetViews>
  <sheetFormatPr defaultColWidth="5.90625" defaultRowHeight="18.75" customHeight="1"/>
  <cols>
    <col min="1" max="7" width="6.26953125" style="277" customWidth="1"/>
    <col min="8" max="8" width="8.36328125" style="277" customWidth="1"/>
    <col min="9" max="12" width="6.26953125" style="277" customWidth="1"/>
    <col min="13" max="13" width="7.08984375" style="277" customWidth="1"/>
    <col min="14" max="15" width="5.90625" style="277"/>
    <col min="16" max="16" width="9.90625" style="277" customWidth="1"/>
    <col min="17" max="16384" width="5.90625" style="277"/>
  </cols>
  <sheetData>
    <row r="1" spans="1:17" ht="18.75" customHeight="1" thickBot="1">
      <c r="L1" s="306"/>
      <c r="M1" s="287" t="s">
        <v>572</v>
      </c>
    </row>
    <row r="2" spans="1:17" ht="25.5" customHeight="1" thickBot="1">
      <c r="M2" s="287"/>
      <c r="O2" s="307">
        <v>1</v>
      </c>
      <c r="Q2" s="277" t="s">
        <v>339</v>
      </c>
    </row>
    <row r="3" spans="1:17" ht="18.75" customHeight="1">
      <c r="M3" s="287"/>
    </row>
    <row r="4" spans="1:17" ht="35.25" customHeight="1">
      <c r="A4" s="667" t="s">
        <v>340</v>
      </c>
      <c r="B4" s="667"/>
      <c r="C4" s="667"/>
      <c r="D4" s="667"/>
      <c r="E4" s="667"/>
      <c r="F4" s="667"/>
      <c r="G4" s="667"/>
      <c r="H4" s="667"/>
      <c r="I4" s="667"/>
      <c r="J4" s="667"/>
      <c r="K4" s="667"/>
      <c r="L4" s="667"/>
      <c r="M4" s="667"/>
    </row>
    <row r="8" spans="1:17" ht="26.25" customHeight="1">
      <c r="A8" s="380" t="str">
        <f>設定シート!$C$2&amp;設定シート!$C$4&amp;IF(入力シート!$C$2="　","秋田県第　 　区",入力シート!$C$2)&amp;"における"</f>
        <v>令和８年２月８日衆議院小選挙区選出議員選挙における</v>
      </c>
      <c r="B8" s="308"/>
      <c r="I8" s="309"/>
      <c r="J8" s="309"/>
      <c r="K8" s="309"/>
    </row>
    <row r="9" spans="1:17" ht="26.25" customHeight="1">
      <c r="A9" s="277" t="s">
        <v>372</v>
      </c>
      <c r="G9" s="310"/>
      <c r="I9" s="310"/>
      <c r="J9" s="310"/>
    </row>
    <row r="10" spans="1:17" ht="18.75" customHeight="1">
      <c r="G10" s="310"/>
      <c r="H10" s="310"/>
      <c r="I10" s="310"/>
      <c r="J10" s="310"/>
    </row>
    <row r="11" spans="1:17" ht="18.75" customHeight="1">
      <c r="G11" s="310"/>
      <c r="I11" s="310"/>
    </row>
    <row r="13" spans="1:17" s="265" customFormat="1" ht="18.75" customHeight="1">
      <c r="B13" s="671" t="s">
        <v>297</v>
      </c>
      <c r="C13" s="671"/>
      <c r="D13" s="671"/>
      <c r="E13" s="671"/>
    </row>
    <row r="14" spans="1:17" ht="18.75" customHeight="1">
      <c r="B14" s="311"/>
      <c r="C14" s="311"/>
    </row>
    <row r="15" spans="1:17" ht="18.75" customHeight="1">
      <c r="B15" s="311"/>
      <c r="C15" s="311"/>
      <c r="E15" s="287" t="s">
        <v>341</v>
      </c>
      <c r="G15" s="668" t="str">
        <f>DBCS(IFERROR(VLOOKUP($O$2,様式16!$T$4:$Y$13,4,0),""))</f>
        <v/>
      </c>
      <c r="H15" s="669"/>
      <c r="I15" s="669"/>
      <c r="J15" s="669"/>
      <c r="K15" s="669"/>
      <c r="L15" s="669"/>
    </row>
    <row r="16" spans="1:17" ht="18.75" customHeight="1">
      <c r="B16" s="311"/>
      <c r="C16" s="311"/>
      <c r="E16" s="287"/>
      <c r="G16" s="290"/>
      <c r="H16" s="290"/>
      <c r="I16" s="290"/>
      <c r="J16" s="290"/>
    </row>
    <row r="17" spans="1:14" ht="18.75" customHeight="1">
      <c r="B17" s="311"/>
      <c r="C17" s="311"/>
      <c r="E17" s="287" t="s">
        <v>342</v>
      </c>
      <c r="G17" s="290" t="str">
        <f>DBCS(IFERROR(VLOOKUP($O$2,様式16!$T$4:$Y$13,5,0),""))</f>
        <v/>
      </c>
      <c r="H17" s="312"/>
      <c r="I17" s="668"/>
      <c r="J17" s="669"/>
      <c r="K17" s="228"/>
      <c r="L17" s="296" t="str" cm="1">
        <f t="array" aca="1" ref="L17" ca="1">IF(VLOOKUP(RIGHT(CELL("filename",A1),LEN(CELL("filename",A1))-FIND("]",CELL("filename",A1))),設定シート!$U$2:$V$31,2,0)="表示する","㊞","")</f>
        <v/>
      </c>
      <c r="N17" s="382" t="s">
        <v>562</v>
      </c>
    </row>
    <row r="18" spans="1:14" ht="18.75" customHeight="1">
      <c r="B18" s="311"/>
      <c r="C18" s="311"/>
    </row>
    <row r="19" spans="1:14" ht="18.75" customHeight="1">
      <c r="B19" s="311"/>
      <c r="C19" s="311"/>
    </row>
    <row r="20" spans="1:14" ht="18.75" customHeight="1">
      <c r="B20" s="311"/>
      <c r="C20" s="311"/>
    </row>
    <row r="21" spans="1:14" ht="18.75" customHeight="1">
      <c r="C21" s="288"/>
      <c r="D21" s="292"/>
      <c r="E21" s="299"/>
      <c r="G21" s="660"/>
      <c r="H21" s="660"/>
      <c r="I21" s="660"/>
      <c r="J21" s="660"/>
      <c r="K21" s="660"/>
      <c r="L21" s="660"/>
    </row>
    <row r="23" spans="1:14" ht="18.75" customHeight="1">
      <c r="C23" s="298"/>
      <c r="D23" s="298"/>
      <c r="E23" s="299"/>
      <c r="F23" s="298"/>
      <c r="H23" s="670"/>
      <c r="I23" s="670"/>
      <c r="J23" s="662"/>
      <c r="K23" s="662"/>
    </row>
    <row r="24" spans="1:14" ht="18.75" customHeight="1">
      <c r="C24" s="298"/>
      <c r="E24" s="299" t="s">
        <v>36</v>
      </c>
      <c r="G24" s="660" t="str">
        <f>入力シート!$C$14&amp;" "&amp;入力シート!$C$16</f>
        <v xml:space="preserve"> </v>
      </c>
      <c r="H24" s="660"/>
      <c r="I24" s="660"/>
      <c r="J24" s="660"/>
      <c r="K24" s="293" t="s">
        <v>337</v>
      </c>
      <c r="M24" s="291"/>
    </row>
    <row r="25" spans="1:14" ht="18.75" customHeight="1">
      <c r="C25" s="298"/>
      <c r="D25" s="298"/>
      <c r="E25" s="299"/>
      <c r="F25" s="298"/>
      <c r="J25" s="291"/>
      <c r="K25" s="291"/>
    </row>
    <row r="26" spans="1:14" ht="18.75" customHeight="1">
      <c r="C26" s="298"/>
      <c r="D26" s="298"/>
      <c r="E26" s="299"/>
      <c r="F26" s="298"/>
      <c r="J26" s="291"/>
      <c r="K26" s="291"/>
    </row>
    <row r="27" spans="1:14" ht="18.75" customHeight="1">
      <c r="A27" s="236"/>
    </row>
    <row r="28" spans="1:14" ht="18.75" customHeight="1">
      <c r="J28" s="666"/>
      <c r="K28" s="666"/>
      <c r="L28" s="287"/>
      <c r="M28" s="287"/>
    </row>
    <row r="29" spans="1:14" ht="18.75" customHeight="1">
      <c r="J29" s="666"/>
      <c r="K29" s="666"/>
      <c r="L29" s="287"/>
      <c r="M29" s="287"/>
    </row>
  </sheetData>
  <mergeCells count="10">
    <mergeCell ref="G24:J24"/>
    <mergeCell ref="J28:K28"/>
    <mergeCell ref="J29:K29"/>
    <mergeCell ref="A4:M4"/>
    <mergeCell ref="G15:L15"/>
    <mergeCell ref="I17:J17"/>
    <mergeCell ref="G21:L21"/>
    <mergeCell ref="H23:I23"/>
    <mergeCell ref="J23:K23"/>
    <mergeCell ref="B13:E13"/>
  </mergeCells>
  <phoneticPr fontId="4"/>
  <printOptions horizontalCentered="1"/>
  <pageMargins left="0.78740157480314965" right="0.78740157480314965" top="0.78740157480314965" bottom="0.78740157480314965" header="0.31496062992125984" footer="0.31496062992125984"/>
  <pageSetup paperSize="9" scale="94" firstPageNumber="0" orientation="portrait" verticalDpi="2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91489" r:id="rId4" name="Spinner 1">
              <controlPr defaultSize="0" autoPict="0">
                <anchor moveWithCells="1" sizeWithCells="1">
                  <from>
                    <xdr:col>15</xdr:col>
                    <xdr:colOff>31750</xdr:colOff>
                    <xdr:row>0</xdr:row>
                    <xdr:rowOff>146050</xdr:rowOff>
                  </from>
                  <to>
                    <xdr:col>16</xdr:col>
                    <xdr:colOff>19050</xdr:colOff>
                    <xdr:row>3</xdr:row>
                    <xdr:rowOff>241300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94DD7-B162-4E84-8D85-4A41F7C1D31A}">
  <sheetPr>
    <pageSetUpPr fitToPage="1"/>
  </sheetPr>
  <dimension ref="A1:O41"/>
  <sheetViews>
    <sheetView showZeros="0" view="pageBreakPreview" zoomScaleNormal="100" zoomScaleSheetLayoutView="100" workbookViewId="0">
      <selection activeCell="L25" sqref="L25"/>
    </sheetView>
  </sheetViews>
  <sheetFormatPr defaultColWidth="6.26953125" defaultRowHeight="18.75" customHeight="1"/>
  <cols>
    <col min="1" max="13" width="6.26953125" style="277" customWidth="1"/>
    <col min="14" max="14" width="10.08984375" style="277" customWidth="1"/>
    <col min="15" max="16384" width="6.26953125" style="277"/>
  </cols>
  <sheetData>
    <row r="1" spans="1:14" ht="18.75" customHeight="1">
      <c r="N1" s="287" t="s">
        <v>431</v>
      </c>
    </row>
    <row r="2" spans="1:14" ht="18.75" customHeight="1">
      <c r="N2" s="287"/>
    </row>
    <row r="3" spans="1:14" ht="18.75" customHeight="1">
      <c r="N3" s="287"/>
    </row>
    <row r="4" spans="1:14" ht="26.25" customHeight="1">
      <c r="A4" s="506" t="s">
        <v>343</v>
      </c>
      <c r="B4" s="506"/>
      <c r="C4" s="506"/>
      <c r="D4" s="506"/>
      <c r="E4" s="506"/>
      <c r="F4" s="506"/>
      <c r="G4" s="506"/>
      <c r="H4" s="506"/>
      <c r="I4" s="506"/>
      <c r="J4" s="506"/>
      <c r="K4" s="506"/>
      <c r="L4" s="506"/>
      <c r="M4" s="506"/>
      <c r="N4" s="506"/>
    </row>
    <row r="8" spans="1:14" ht="18.75" customHeight="1">
      <c r="D8" s="287" t="s">
        <v>328</v>
      </c>
    </row>
    <row r="10" spans="1:14" ht="18.75" customHeight="1">
      <c r="D10" s="287" t="s">
        <v>329</v>
      </c>
      <c r="F10" s="231" t="str">
        <f>DBCS(入力シート!C30)</f>
        <v/>
      </c>
      <c r="H10" s="288"/>
      <c r="I10" s="288"/>
    </row>
    <row r="11" spans="1:14" ht="18.75" customHeight="1">
      <c r="F11" s="288"/>
      <c r="G11" s="288"/>
      <c r="H11" s="288"/>
      <c r="I11" s="288"/>
    </row>
    <row r="12" spans="1:14" ht="18.75" customHeight="1">
      <c r="D12" s="287" t="s">
        <v>330</v>
      </c>
      <c r="F12" s="231">
        <f>入力シート!C29</f>
        <v>0</v>
      </c>
      <c r="G12" s="290"/>
      <c r="H12" s="290"/>
      <c r="I12" s="290"/>
      <c r="J12" s="292"/>
    </row>
    <row r="13" spans="1:14" ht="18.75" customHeight="1">
      <c r="D13" s="287"/>
      <c r="E13" s="287"/>
      <c r="F13" s="289"/>
      <c r="G13" s="329"/>
      <c r="H13" s="672" t="str">
        <f>IF(入力シート!$C$32="","　　年　　月　　日",入力シート!$C$32)</f>
        <v>　　年　　月　　日</v>
      </c>
      <c r="I13" s="673"/>
      <c r="J13" s="673"/>
      <c r="K13" s="291" t="s">
        <v>331</v>
      </c>
    </row>
    <row r="14" spans="1:14" ht="18.75" customHeight="1">
      <c r="D14" s="287"/>
      <c r="E14" s="289"/>
      <c r="F14" s="290"/>
      <c r="G14" s="290"/>
      <c r="H14" s="290"/>
      <c r="I14" s="290"/>
      <c r="J14" s="291"/>
    </row>
    <row r="16" spans="1:14" ht="18.75" customHeight="1">
      <c r="A16" s="277" t="s">
        <v>332</v>
      </c>
      <c r="C16" s="228" t="str">
        <f>入力シート!$C$1&amp;IF(入力シート!$C$2="　","秋田県第　 　区",入力シート!$C$2)</f>
        <v>令和８年２月８日執行衆議院小選挙区選出議員選挙</v>
      </c>
    </row>
    <row r="17" spans="1:15" ht="18.75" customHeight="1">
      <c r="C17" s="292"/>
    </row>
    <row r="18" spans="1:15" ht="18.75" customHeight="1">
      <c r="A18" s="277" t="s">
        <v>551</v>
      </c>
      <c r="E18" s="277" t="str">
        <f>設定シート!C4&amp;IF(入力シート!$C$2="　","秋田県第　 　区",入力シート!$C$2)&amp;"選挙会"</f>
        <v>衆議院小選挙区選出議員選挙選挙会</v>
      </c>
      <c r="F18" s="272"/>
      <c r="G18" s="328"/>
      <c r="H18" s="293"/>
      <c r="I18" s="293"/>
      <c r="J18" s="288"/>
    </row>
    <row r="19" spans="1:15" ht="18.75" customHeight="1">
      <c r="G19" s="288"/>
      <c r="J19" s="288"/>
    </row>
    <row r="20" spans="1:15" ht="18.75" customHeight="1">
      <c r="A20" s="277" t="s">
        <v>335</v>
      </c>
    </row>
    <row r="23" spans="1:15" s="294" customFormat="1" ht="18.75" customHeight="1">
      <c r="A23" s="277"/>
      <c r="B23" s="671" t="s">
        <v>344</v>
      </c>
      <c r="C23" s="671"/>
      <c r="D23" s="671"/>
      <c r="E23" s="671"/>
      <c r="F23" s="277"/>
      <c r="G23" s="277"/>
      <c r="H23" s="277"/>
      <c r="I23" s="277"/>
      <c r="J23" s="277"/>
      <c r="K23" s="277"/>
      <c r="L23" s="277"/>
      <c r="M23" s="277"/>
      <c r="N23" s="277"/>
      <c r="O23" s="277"/>
    </row>
    <row r="24" spans="1:15" s="294" customFormat="1" ht="18.75" customHeight="1">
      <c r="A24" s="277"/>
      <c r="B24" s="277"/>
      <c r="C24" s="277"/>
      <c r="D24" s="277"/>
      <c r="E24" s="277"/>
      <c r="F24" s="277"/>
      <c r="G24" s="277"/>
      <c r="H24" s="277"/>
      <c r="I24" s="277"/>
      <c r="J24" s="277"/>
      <c r="K24" s="277"/>
      <c r="L24" s="277"/>
      <c r="M24" s="277"/>
      <c r="N24" s="277"/>
      <c r="O24" s="277"/>
    </row>
    <row r="25" spans="1:15" s="294" customFormat="1" ht="18.75" customHeight="1">
      <c r="A25" s="277"/>
      <c r="B25" s="277" t="str">
        <f>設定シート!$C$4&amp;IF(入力シート!$C$2="　","秋田県第　 　区",入力シート!$C$2)&amp;"候補者"</f>
        <v>衆議院小選挙区選出議員選挙候補者</v>
      </c>
      <c r="C25" s="277"/>
      <c r="E25" s="287"/>
      <c r="F25" s="277"/>
      <c r="G25" s="277"/>
      <c r="H25" s="277"/>
      <c r="I25" s="290"/>
      <c r="J25" s="290"/>
      <c r="K25" s="290"/>
      <c r="L25" s="290"/>
      <c r="M25" s="290"/>
      <c r="N25" s="290"/>
      <c r="O25" s="277"/>
    </row>
    <row r="26" spans="1:15" s="294" customFormat="1" ht="18.75" customHeight="1">
      <c r="A26" s="277"/>
      <c r="B26" s="277"/>
      <c r="C26" s="277"/>
      <c r="E26" s="287"/>
      <c r="F26" s="277"/>
      <c r="G26" s="277"/>
      <c r="H26" s="277"/>
      <c r="I26" s="277"/>
      <c r="J26" s="277"/>
      <c r="K26" s="277"/>
      <c r="L26" s="277"/>
      <c r="M26" s="277"/>
      <c r="N26" s="277"/>
      <c r="O26" s="277"/>
    </row>
    <row r="27" spans="1:15" s="332" customFormat="1" ht="18.75" customHeight="1">
      <c r="A27" s="331"/>
      <c r="B27" s="331"/>
      <c r="C27" s="331"/>
      <c r="E27" s="295"/>
      <c r="F27" s="296"/>
      <c r="G27" s="319" t="s">
        <v>371</v>
      </c>
      <c r="H27" s="319"/>
      <c r="I27" s="319">
        <f>入力シート!C9</f>
        <v>0</v>
      </c>
      <c r="J27" s="319"/>
      <c r="K27" s="319"/>
      <c r="L27" s="296"/>
      <c r="M27" s="331"/>
      <c r="N27" s="333"/>
    </row>
    <row r="28" spans="1:15" s="332" customFormat="1" ht="18.75" customHeight="1">
      <c r="A28" s="331"/>
      <c r="B28" s="331"/>
      <c r="C28" s="331"/>
      <c r="D28" s="298"/>
      <c r="E28" s="298"/>
      <c r="F28" s="299"/>
      <c r="G28" s="298"/>
      <c r="H28" s="331"/>
      <c r="I28" s="331"/>
      <c r="J28" s="331"/>
      <c r="K28" s="320"/>
      <c r="L28" s="320"/>
      <c r="M28" s="331"/>
      <c r="N28" s="331"/>
      <c r="O28" s="331"/>
    </row>
    <row r="29" spans="1:15" s="294" customFormat="1" ht="18.75" customHeight="1">
      <c r="A29" s="277"/>
      <c r="B29" s="277"/>
      <c r="C29" s="277"/>
      <c r="D29" s="277"/>
      <c r="E29" s="277"/>
      <c r="F29" s="277"/>
      <c r="G29" s="277" t="s">
        <v>370</v>
      </c>
      <c r="H29" s="277"/>
      <c r="I29" s="277" t="str">
        <f>入力シート!C14&amp;" "&amp;入力シート!C16</f>
        <v xml:space="preserve"> </v>
      </c>
      <c r="J29" s="277"/>
      <c r="K29" s="277"/>
      <c r="L29" s="277"/>
      <c r="M29" s="277"/>
      <c r="N29" s="277" t="str" cm="1">
        <f t="array" aca="1" ref="N29" ca="1">IF(VLOOKUP(RIGHT(CELL("filename",A1),LEN(CELL("filename",A1))-FIND("]",CELL("filename",A1))),設定シート!$U$2:$V$31,2,0)="表示する","㊞","")</f>
        <v/>
      </c>
      <c r="O29" s="382" t="s">
        <v>562</v>
      </c>
    </row>
    <row r="30" spans="1:15" s="294" customFormat="1" ht="14">
      <c r="A30" s="321"/>
      <c r="B30" s="321"/>
      <c r="C30" s="321"/>
      <c r="D30" s="321"/>
      <c r="E30" s="321"/>
      <c r="F30" s="321"/>
      <c r="G30" s="321"/>
      <c r="H30" s="321"/>
      <c r="I30" s="321"/>
      <c r="J30" s="321"/>
      <c r="K30" s="321"/>
      <c r="L30" s="321"/>
      <c r="M30" s="321"/>
      <c r="N30" s="321"/>
      <c r="O30" s="321"/>
    </row>
    <row r="31" spans="1:15" s="294" customFormat="1" ht="19.5" customHeight="1">
      <c r="A31" s="300"/>
      <c r="B31" s="277"/>
      <c r="C31" s="277"/>
      <c r="D31" s="277"/>
      <c r="E31" s="277"/>
      <c r="F31" s="277"/>
      <c r="G31" s="277"/>
      <c r="H31" s="277"/>
      <c r="I31" s="277"/>
      <c r="J31" s="277"/>
      <c r="K31" s="291"/>
      <c r="L31" s="291"/>
      <c r="M31" s="291"/>
      <c r="N31" s="291"/>
      <c r="O31" s="277"/>
    </row>
    <row r="32" spans="1:15" s="294" customFormat="1" ht="18.75" customHeight="1">
      <c r="A32" s="277"/>
      <c r="B32" s="291" t="str">
        <f>設定シート!$C$4&amp;IF(入力シート!$C$2="　","秋田県第　 　区",入力シート!$C$2)&amp;"選挙長"</f>
        <v>衆議院小選挙区選出議員選挙選挙長</v>
      </c>
      <c r="C32" s="291"/>
      <c r="D32" s="291"/>
      <c r="E32" s="291"/>
      <c r="F32" s="291"/>
      <c r="G32" s="309"/>
      <c r="H32" s="309"/>
      <c r="I32" s="291"/>
      <c r="J32" s="277"/>
      <c r="K32" s="651" t="str">
        <f>入力シート!$E$2</f>
        <v/>
      </c>
      <c r="L32" s="651"/>
      <c r="M32" s="651"/>
      <c r="N32" s="291" t="s">
        <v>345</v>
      </c>
      <c r="O32" s="277"/>
    </row>
    <row r="33" spans="1:15" s="294" customFormat="1" ht="18.75" customHeight="1">
      <c r="A33" s="277"/>
      <c r="B33" s="277"/>
      <c r="C33" s="277"/>
      <c r="D33" s="277"/>
      <c r="E33" s="277"/>
      <c r="F33" s="277"/>
      <c r="G33" s="277"/>
      <c r="H33" s="277"/>
      <c r="I33" s="277"/>
      <c r="J33" s="277"/>
      <c r="K33" s="277"/>
      <c r="L33" s="277"/>
      <c r="M33" s="277"/>
      <c r="N33" s="277"/>
      <c r="O33" s="277"/>
    </row>
    <row r="34" spans="1:15" s="294" customFormat="1" ht="18.75" customHeight="1">
      <c r="A34" s="277"/>
      <c r="B34" s="277"/>
      <c r="C34" s="277"/>
      <c r="D34" s="277"/>
      <c r="E34" s="277"/>
      <c r="F34" s="277"/>
      <c r="G34" s="277"/>
      <c r="H34" s="277"/>
      <c r="I34" s="277"/>
      <c r="J34" s="277"/>
      <c r="K34" s="277"/>
      <c r="L34" s="277"/>
      <c r="M34" s="277"/>
      <c r="N34" s="277"/>
      <c r="O34" s="277"/>
    </row>
    <row r="35" spans="1:15" s="294" customFormat="1" ht="18.75" customHeight="1">
      <c r="A35" s="277"/>
      <c r="B35" s="277"/>
      <c r="C35" s="277"/>
      <c r="D35" s="277"/>
      <c r="E35" s="277"/>
      <c r="F35" s="277"/>
      <c r="G35" s="277"/>
      <c r="H35" s="277"/>
      <c r="I35" s="277"/>
      <c r="J35" s="277"/>
      <c r="K35" s="277"/>
      <c r="L35" s="277"/>
      <c r="M35" s="277"/>
      <c r="N35" s="277"/>
      <c r="O35" s="277"/>
    </row>
    <row r="36" spans="1:15" s="301" customFormat="1" ht="18.75" customHeight="1">
      <c r="A36" s="297" t="s">
        <v>338</v>
      </c>
      <c r="B36" s="297"/>
      <c r="C36" s="297"/>
      <c r="D36" s="297"/>
      <c r="E36" s="297"/>
      <c r="F36" s="297"/>
      <c r="G36" s="297"/>
      <c r="H36" s="297"/>
      <c r="I36" s="297"/>
      <c r="J36" s="297"/>
      <c r="K36" s="297"/>
      <c r="L36" s="297"/>
      <c r="M36" s="297"/>
      <c r="N36" s="297"/>
      <c r="O36" s="297"/>
    </row>
    <row r="37" spans="1:15" s="301" customFormat="1" ht="7.5" customHeight="1">
      <c r="A37" s="297"/>
      <c r="B37" s="297"/>
      <c r="C37" s="297"/>
      <c r="D37" s="297"/>
      <c r="E37" s="297"/>
      <c r="F37" s="297"/>
      <c r="G37" s="297"/>
      <c r="H37" s="297"/>
      <c r="I37" s="297"/>
      <c r="J37" s="297"/>
      <c r="K37" s="297"/>
      <c r="L37" s="297"/>
      <c r="M37" s="297"/>
      <c r="N37" s="297"/>
      <c r="O37" s="297"/>
    </row>
    <row r="38" spans="1:15" s="335" customFormat="1" ht="14">
      <c r="A38" s="335" t="s">
        <v>430</v>
      </c>
    </row>
    <row r="39" spans="1:15" s="335" customFormat="1" ht="14">
      <c r="A39" s="335" t="s">
        <v>424</v>
      </c>
    </row>
    <row r="40" spans="1:15" s="335" customFormat="1" ht="14">
      <c r="A40" s="335" t="s">
        <v>425</v>
      </c>
      <c r="N40" s="62"/>
    </row>
    <row r="41" spans="1:15" s="335" customFormat="1" ht="14">
      <c r="A41" s="335" t="s">
        <v>426</v>
      </c>
    </row>
  </sheetData>
  <mergeCells count="4">
    <mergeCell ref="A4:N4"/>
    <mergeCell ref="B23:E23"/>
    <mergeCell ref="K32:M32"/>
    <mergeCell ref="H13:J13"/>
  </mergeCells>
  <phoneticPr fontId="4"/>
  <printOptions horizontalCentered="1"/>
  <pageMargins left="0.78740157480314965" right="0.78740157480314965" top="0.78740157480314965" bottom="0.78740157480314965" header="0.31496062992125984" footer="0.31496062992125984"/>
  <pageSetup paperSize="9" scale="94" firstPageNumber="0" fitToHeight="0" orientation="portrait" verticalDpi="200" r:id="rId1"/>
  <headerFooter alignWithMargins="0">
    <oddHeader>&amp;L受理日：令和　 年　　月　 　日　　
午前・後　　 　時　　分　受理　</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E1896-1EBF-472A-9699-DBFCF8E549CD}">
  <dimension ref="A1:O38"/>
  <sheetViews>
    <sheetView showZeros="0" view="pageBreakPreview" zoomScaleNormal="100" zoomScaleSheetLayoutView="100" workbookViewId="0">
      <selection activeCell="B15" sqref="B15:E15"/>
    </sheetView>
  </sheetViews>
  <sheetFormatPr defaultColWidth="5.90625" defaultRowHeight="21" customHeight="1"/>
  <cols>
    <col min="1" max="14" width="5.90625" style="228" customWidth="1"/>
    <col min="15" max="16384" width="5.90625" style="228"/>
  </cols>
  <sheetData>
    <row r="1" spans="1:15" ht="21" customHeight="1">
      <c r="N1" s="235" t="s">
        <v>436</v>
      </c>
      <c r="O1" s="235"/>
    </row>
    <row r="5" spans="1:15" ht="28.5" customHeight="1">
      <c r="A5" s="506" t="s">
        <v>348</v>
      </c>
      <c r="B5" s="506"/>
      <c r="C5" s="506"/>
      <c r="D5" s="506"/>
      <c r="E5" s="506"/>
      <c r="F5" s="506"/>
      <c r="G5" s="506"/>
      <c r="H5" s="506"/>
      <c r="I5" s="506"/>
      <c r="J5" s="506"/>
      <c r="K5" s="506"/>
      <c r="L5" s="506"/>
      <c r="M5" s="506"/>
      <c r="N5" s="506"/>
    </row>
    <row r="10" spans="1:15" ht="21" customHeight="1">
      <c r="A10" s="228" t="str">
        <f>"　"&amp;設定シート!$C$2&amp;"執行の"&amp;設定シート!$C$4&amp;IF(入力シート!$C$2="　","秋田県第　　区",入力シート!$C$2)</f>
        <v>　令和８年２月８日執行の衆議院小選挙区選出議員選挙</v>
      </c>
      <c r="L10" s="231"/>
      <c r="M10" s="231"/>
      <c r="N10" s="231"/>
    </row>
    <row r="11" spans="1:15" ht="21" customHeight="1">
      <c r="A11" s="228" t="s">
        <v>347</v>
      </c>
      <c r="H11" s="310"/>
      <c r="J11" s="310"/>
      <c r="K11" s="310"/>
    </row>
    <row r="12" spans="1:15" ht="21" customHeight="1">
      <c r="H12" s="310"/>
      <c r="J12" s="310"/>
    </row>
    <row r="15" spans="1:15" ht="21" customHeight="1">
      <c r="B15" s="674" t="s">
        <v>344</v>
      </c>
      <c r="C15" s="674"/>
      <c r="D15" s="674"/>
      <c r="E15" s="674"/>
    </row>
    <row r="16" spans="1:15" ht="21" customHeight="1">
      <c r="B16" s="230"/>
      <c r="C16" s="229"/>
      <c r="D16" s="229"/>
    </row>
    <row r="17" spans="2:15" ht="21" customHeight="1">
      <c r="B17" s="230"/>
      <c r="C17" s="229"/>
      <c r="D17" s="229"/>
    </row>
    <row r="18" spans="2:15" ht="21" customHeight="1">
      <c r="B18" s="230"/>
      <c r="C18" s="229"/>
      <c r="D18" s="229"/>
    </row>
    <row r="19" spans="2:15" ht="21" customHeight="1">
      <c r="B19" s="230"/>
      <c r="C19" s="229"/>
      <c r="D19" s="229"/>
    </row>
    <row r="20" spans="2:15" ht="21" customHeight="1">
      <c r="B20" s="230"/>
      <c r="C20" s="229"/>
      <c r="F20" s="228" t="s">
        <v>346</v>
      </c>
      <c r="G20" s="231"/>
      <c r="H20" s="231" t="str">
        <f>DBCS(入力シート!C30)</f>
        <v/>
      </c>
    </row>
    <row r="21" spans="2:15" ht="21" customHeight="1">
      <c r="B21" s="230"/>
      <c r="C21" s="229"/>
      <c r="D21" s="229"/>
    </row>
    <row r="22" spans="2:15" ht="21" customHeight="1">
      <c r="B22" s="230"/>
      <c r="C22" s="229"/>
      <c r="D22" s="229"/>
      <c r="F22" s="228" t="s">
        <v>342</v>
      </c>
      <c r="H22" s="276">
        <f>入力シート!C29</f>
        <v>0</v>
      </c>
      <c r="I22" s="316"/>
      <c r="J22" s="315"/>
      <c r="K22" s="315"/>
      <c r="L22" s="314"/>
      <c r="N22" s="228" t="str" cm="1">
        <f t="array" aca="1" ref="N22" ca="1">IF(VLOOKUP(RIGHT(CELL("filename",A1),LEN(CELL("filename",A1))-FIND("]",CELL("filename",A1))),設定シート!$U$2:$V$137,2,0)="表示する","㊞","")</f>
        <v/>
      </c>
      <c r="O22" s="382" t="s">
        <v>562</v>
      </c>
    </row>
    <row r="23" spans="2:15" ht="21" customHeight="1">
      <c r="B23" s="230"/>
      <c r="C23" s="229"/>
      <c r="D23" s="229"/>
    </row>
    <row r="24" spans="2:15" ht="21" customHeight="1">
      <c r="B24" s="230"/>
      <c r="C24" s="229"/>
      <c r="D24" s="229"/>
    </row>
    <row r="25" spans="2:15" ht="21" customHeight="1">
      <c r="B25" s="230"/>
      <c r="C25" s="229"/>
      <c r="D25" s="229"/>
    </row>
    <row r="26" spans="2:15" ht="21" customHeight="1">
      <c r="D26" s="234"/>
      <c r="E26" s="231"/>
      <c r="F26" s="268"/>
      <c r="H26" s="231"/>
      <c r="I26" s="231"/>
      <c r="J26" s="231"/>
      <c r="K26" s="231"/>
      <c r="L26" s="231"/>
    </row>
    <row r="27" spans="2:15" ht="21" customHeight="1">
      <c r="F27" s="235"/>
    </row>
    <row r="28" spans="2:15" ht="21" customHeight="1">
      <c r="D28" s="269"/>
      <c r="E28" s="269"/>
      <c r="F28" s="268" t="s">
        <v>36</v>
      </c>
      <c r="G28" s="269"/>
      <c r="H28" s="231" t="str">
        <f>入力シート!C14&amp;" "&amp;入力シート!C16</f>
        <v xml:space="preserve"> </v>
      </c>
      <c r="I28" s="231"/>
      <c r="J28" s="231"/>
      <c r="K28" s="231"/>
      <c r="L28" s="228" t="s">
        <v>207</v>
      </c>
      <c r="M28" s="265"/>
    </row>
    <row r="29" spans="2:15" ht="21" customHeight="1">
      <c r="D29" s="269"/>
      <c r="E29" s="269"/>
      <c r="F29" s="268"/>
      <c r="G29" s="269"/>
      <c r="I29" s="314"/>
      <c r="J29" s="314"/>
      <c r="K29" s="314"/>
      <c r="L29" s="314"/>
    </row>
    <row r="30" spans="2:15" ht="21" customHeight="1">
      <c r="D30" s="269"/>
      <c r="E30" s="269"/>
      <c r="F30" s="268"/>
      <c r="G30" s="269"/>
      <c r="I30" s="314"/>
      <c r="J30" s="314"/>
      <c r="K30" s="313"/>
      <c r="L30" s="313"/>
    </row>
    <row r="31" spans="2:15" ht="21" customHeight="1">
      <c r="D31" s="269"/>
      <c r="E31" s="269"/>
      <c r="F31" s="268"/>
      <c r="G31" s="269"/>
      <c r="I31" s="314"/>
      <c r="J31" s="314"/>
      <c r="K31" s="313"/>
      <c r="L31" s="313"/>
    </row>
    <row r="32" spans="2:15" ht="21" customHeight="1">
      <c r="D32" s="269"/>
      <c r="E32" s="269"/>
      <c r="F32" s="268"/>
      <c r="G32" s="269"/>
      <c r="I32" s="314"/>
      <c r="J32" s="314"/>
      <c r="K32" s="313"/>
      <c r="L32" s="313"/>
    </row>
    <row r="33" spans="4:12" ht="21" customHeight="1">
      <c r="D33" s="269"/>
      <c r="E33" s="269"/>
      <c r="F33" s="268"/>
      <c r="G33" s="269"/>
      <c r="I33" s="314"/>
      <c r="J33" s="314"/>
      <c r="K33" s="313"/>
      <c r="L33" s="313"/>
    </row>
    <row r="34" spans="4:12" ht="21" customHeight="1">
      <c r="D34" s="269"/>
      <c r="E34" s="269"/>
      <c r="F34" s="268"/>
      <c r="G34" s="269"/>
      <c r="I34" s="314"/>
      <c r="J34" s="314"/>
      <c r="K34" s="314"/>
      <c r="L34" s="314"/>
    </row>
    <row r="35" spans="4:12" ht="21" customHeight="1">
      <c r="D35" s="269"/>
      <c r="E35" s="269"/>
      <c r="F35" s="268"/>
      <c r="G35" s="269"/>
      <c r="I35" s="314"/>
      <c r="J35" s="314"/>
      <c r="K35" s="313"/>
      <c r="L35" s="313"/>
    </row>
    <row r="36" spans="4:12" ht="21" customHeight="1">
      <c r="D36" s="269"/>
      <c r="E36" s="269"/>
      <c r="F36" s="268"/>
      <c r="G36" s="269"/>
      <c r="I36" s="314"/>
      <c r="J36" s="314"/>
      <c r="K36" s="313"/>
      <c r="L36" s="313"/>
    </row>
    <row r="37" spans="4:12" ht="21" customHeight="1">
      <c r="D37" s="269"/>
      <c r="E37" s="269"/>
      <c r="F37" s="268"/>
      <c r="G37" s="269"/>
      <c r="I37" s="314"/>
      <c r="J37" s="314"/>
      <c r="K37" s="313"/>
      <c r="L37" s="313"/>
    </row>
    <row r="38" spans="4:12" ht="21" customHeight="1">
      <c r="D38" s="269"/>
      <c r="E38" s="269"/>
      <c r="F38" s="268"/>
      <c r="G38" s="269"/>
      <c r="I38" s="314"/>
      <c r="J38" s="314"/>
      <c r="K38" s="313"/>
      <c r="L38" s="313"/>
    </row>
  </sheetData>
  <mergeCells count="2">
    <mergeCell ref="A5:N5"/>
    <mergeCell ref="B15:E15"/>
  </mergeCells>
  <phoneticPr fontId="4"/>
  <printOptions horizontalCentered="1"/>
  <pageMargins left="0.78740157480314965" right="0.78740157480314965" top="0.78740157480314965" bottom="0.78740157480314965" header="0.31496062992125984" footer="0.31496062992125984"/>
  <pageSetup paperSize="9" scale="92" firstPageNumber="0" orientation="portrait" verticalDpi="2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A0B9C-DC93-40DB-BBB6-A3FF1B7373E6}">
  <dimension ref="A1:O30"/>
  <sheetViews>
    <sheetView showZeros="0" view="pageBreakPreview" zoomScaleNormal="100" zoomScaleSheetLayoutView="100" workbookViewId="0">
      <selection activeCell="F8" sqref="F8:M8"/>
    </sheetView>
  </sheetViews>
  <sheetFormatPr defaultColWidth="5.90625" defaultRowHeight="21" customHeight="1"/>
  <cols>
    <col min="1" max="14" width="5.90625" style="228" customWidth="1"/>
    <col min="15" max="16384" width="5.90625" style="228"/>
  </cols>
  <sheetData>
    <row r="1" spans="1:15" ht="21" customHeight="1">
      <c r="N1" s="322" t="s">
        <v>435</v>
      </c>
      <c r="O1" s="322"/>
    </row>
    <row r="5" spans="1:15" ht="28.5" customHeight="1">
      <c r="A5" s="506" t="s">
        <v>379</v>
      </c>
      <c r="B5" s="506"/>
      <c r="C5" s="506"/>
      <c r="D5" s="506"/>
      <c r="E5" s="506"/>
      <c r="F5" s="506"/>
      <c r="G5" s="506"/>
      <c r="H5" s="506"/>
      <c r="I5" s="506"/>
      <c r="J5" s="506"/>
      <c r="K5" s="506"/>
      <c r="L5" s="506"/>
      <c r="M5" s="506"/>
      <c r="N5" s="506"/>
    </row>
    <row r="8" spans="1:15" ht="21" customHeight="1">
      <c r="B8" s="318"/>
      <c r="C8" s="229"/>
      <c r="D8" s="228" t="s">
        <v>378</v>
      </c>
      <c r="F8" s="675"/>
      <c r="G8" s="675"/>
      <c r="H8" s="675"/>
      <c r="I8" s="675"/>
      <c r="J8" s="675"/>
      <c r="K8" s="675"/>
      <c r="L8" s="675"/>
      <c r="M8" s="675"/>
    </row>
    <row r="9" spans="1:15" ht="21" customHeight="1">
      <c r="B9" s="318"/>
      <c r="C9" s="229"/>
      <c r="D9" s="229"/>
    </row>
    <row r="10" spans="1:15" ht="21" customHeight="1">
      <c r="B10" s="318"/>
      <c r="C10" s="229"/>
      <c r="D10" s="229" t="s">
        <v>377</v>
      </c>
      <c r="F10" s="675" t="s">
        <v>382</v>
      </c>
      <c r="G10" s="675"/>
      <c r="H10" s="675"/>
      <c r="I10" s="675"/>
      <c r="J10" s="675"/>
      <c r="K10" s="675"/>
      <c r="L10" s="675"/>
      <c r="M10" s="675"/>
    </row>
    <row r="13" spans="1:15" ht="21" customHeight="1">
      <c r="A13" s="228" t="s">
        <v>432</v>
      </c>
      <c r="L13" s="231"/>
      <c r="M13" s="231"/>
      <c r="N13" s="231"/>
    </row>
    <row r="14" spans="1:15" ht="21" customHeight="1">
      <c r="A14" s="228" t="s">
        <v>376</v>
      </c>
      <c r="H14" s="310"/>
      <c r="J14" s="310"/>
      <c r="K14" s="310"/>
    </row>
    <row r="15" spans="1:15" ht="21" customHeight="1">
      <c r="H15" s="310"/>
      <c r="J15" s="310"/>
    </row>
    <row r="18" spans="2:12" ht="21" customHeight="1">
      <c r="B18" s="519" t="s">
        <v>344</v>
      </c>
      <c r="C18" s="519"/>
      <c r="D18" s="519"/>
      <c r="E18" s="519"/>
    </row>
    <row r="19" spans="2:12" ht="21" customHeight="1">
      <c r="B19" s="318"/>
      <c r="C19" s="229"/>
      <c r="D19" s="229"/>
    </row>
    <row r="20" spans="2:12" ht="21" customHeight="1">
      <c r="B20" s="318"/>
      <c r="C20" s="229"/>
      <c r="D20" s="229"/>
    </row>
    <row r="21" spans="2:12" ht="21" customHeight="1">
      <c r="D21" s="269"/>
      <c r="E21" s="269"/>
      <c r="F21" s="330"/>
      <c r="G21" s="269"/>
      <c r="I21" s="314"/>
      <c r="J21" s="314"/>
      <c r="K21" s="314"/>
      <c r="L21" s="314"/>
    </row>
    <row r="22" spans="2:12" ht="21" customHeight="1">
      <c r="D22" s="233" t="s">
        <v>375</v>
      </c>
      <c r="E22" s="269"/>
      <c r="F22" s="330"/>
      <c r="G22" s="269"/>
      <c r="I22" s="314"/>
      <c r="J22" s="314"/>
      <c r="K22" s="319" t="s">
        <v>374</v>
      </c>
      <c r="L22" s="313"/>
    </row>
    <row r="23" spans="2:12" ht="21" customHeight="1">
      <c r="D23" s="269"/>
      <c r="E23" s="269"/>
      <c r="F23" s="330"/>
      <c r="G23" s="269"/>
      <c r="I23" s="314"/>
      <c r="J23" s="314"/>
      <c r="K23" s="313"/>
      <c r="L23" s="313"/>
    </row>
    <row r="24" spans="2:12" ht="21" customHeight="1">
      <c r="D24" s="269"/>
      <c r="E24" s="269"/>
      <c r="F24" s="330"/>
      <c r="G24" s="269"/>
      <c r="I24" s="314"/>
      <c r="J24" s="314"/>
      <c r="K24" s="313"/>
      <c r="L24" s="313"/>
    </row>
    <row r="25" spans="2:12" ht="21" customHeight="1">
      <c r="D25" s="269"/>
      <c r="E25" s="269"/>
      <c r="F25" s="330"/>
      <c r="G25" s="269"/>
      <c r="I25" s="314"/>
      <c r="J25" s="314"/>
      <c r="K25" s="313"/>
      <c r="L25" s="313"/>
    </row>
    <row r="26" spans="2:12" ht="21" customHeight="1">
      <c r="D26" s="269"/>
      <c r="E26" s="269"/>
      <c r="F26" s="330"/>
      <c r="G26" s="269"/>
      <c r="I26" s="314"/>
      <c r="J26" s="314"/>
      <c r="K26" s="314"/>
      <c r="L26" s="314"/>
    </row>
    <row r="27" spans="2:12" ht="21" customHeight="1">
      <c r="D27" s="269"/>
      <c r="E27" s="269"/>
      <c r="F27" s="330"/>
      <c r="G27" s="269"/>
      <c r="I27" s="314"/>
      <c r="J27" s="314"/>
      <c r="K27" s="313"/>
      <c r="L27" s="313"/>
    </row>
    <row r="28" spans="2:12" ht="21" customHeight="1">
      <c r="D28" s="269"/>
      <c r="E28" s="269"/>
      <c r="F28" s="330"/>
      <c r="G28" s="269"/>
      <c r="I28" s="314"/>
      <c r="J28" s="314"/>
      <c r="K28" s="313"/>
      <c r="L28" s="313"/>
    </row>
    <row r="29" spans="2:12" ht="21" customHeight="1">
      <c r="D29" s="269"/>
      <c r="E29" s="269"/>
      <c r="F29" s="330"/>
      <c r="G29" s="269"/>
      <c r="I29" s="314"/>
      <c r="J29" s="314"/>
      <c r="K29" s="313"/>
      <c r="L29" s="313"/>
    </row>
    <row r="30" spans="2:12" ht="21" customHeight="1">
      <c r="D30" s="269"/>
      <c r="E30" s="269"/>
      <c r="F30" s="330"/>
      <c r="G30" s="269"/>
      <c r="I30" s="314"/>
      <c r="J30" s="314"/>
      <c r="K30" s="313"/>
      <c r="L30" s="313"/>
    </row>
  </sheetData>
  <mergeCells count="4">
    <mergeCell ref="A5:N5"/>
    <mergeCell ref="B18:E18"/>
    <mergeCell ref="F8:M8"/>
    <mergeCell ref="F10:M10"/>
  </mergeCells>
  <phoneticPr fontId="4"/>
  <printOptions horizontalCentered="1"/>
  <pageMargins left="0.78740157480314965" right="0.78740157480314965" top="0.78740157480314965" bottom="0.78740157480314965" header="0.31496062992125984" footer="0.31496062992125984"/>
  <pageSetup paperSize="9" scale="92" firstPageNumber="0" orientation="portrait" verticalDpi="2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714EC-78F3-481B-AF0E-90DF08DC9F80}">
  <sheetPr>
    <pageSetUpPr fitToPage="1"/>
  </sheetPr>
  <dimension ref="A1:O39"/>
  <sheetViews>
    <sheetView showZeros="0" view="pageBreakPreview" zoomScaleNormal="100" zoomScaleSheetLayoutView="100" workbookViewId="0">
      <selection activeCell="B15" sqref="B15"/>
    </sheetView>
  </sheetViews>
  <sheetFormatPr defaultColWidth="9" defaultRowHeight="14"/>
  <cols>
    <col min="1" max="8" width="9.6328125" style="161" customWidth="1"/>
    <col min="9" max="9" width="4.36328125" style="161" customWidth="1"/>
    <col min="10" max="10" width="5.90625" style="161" customWidth="1"/>
    <col min="11" max="16384" width="9" style="161"/>
  </cols>
  <sheetData>
    <row r="1" spans="1:10">
      <c r="J1" s="36" t="s">
        <v>208</v>
      </c>
    </row>
    <row r="6" spans="1:10" ht="28">
      <c r="A6" s="480" t="s">
        <v>204</v>
      </c>
      <c r="B6" s="480"/>
      <c r="C6" s="480"/>
      <c r="D6" s="480"/>
      <c r="E6" s="480"/>
      <c r="F6" s="480"/>
      <c r="G6" s="480"/>
      <c r="H6" s="480"/>
      <c r="I6" s="480"/>
    </row>
    <row r="7" spans="1:10" ht="28">
      <c r="A7" s="162"/>
      <c r="B7" s="162"/>
      <c r="C7" s="162"/>
      <c r="D7" s="162"/>
      <c r="E7" s="162"/>
      <c r="F7" s="162"/>
      <c r="G7" s="162"/>
      <c r="H7" s="162"/>
      <c r="I7" s="162"/>
    </row>
    <row r="8" spans="1:10" ht="21" customHeight="1">
      <c r="A8" s="161" t="str">
        <f>"　"&amp;設定シート!C2&amp;"執行の"&amp;設定シート!C4&amp;IF(入力シート!$C$2="　","秋田県第　　区",入力シート!$C$2)&amp;"における"</f>
        <v>　令和８年２月８日執行の衆議院小選挙区選出議員選挙における</v>
      </c>
    </row>
    <row r="9" spans="1:10" ht="21" customHeight="1">
      <c r="A9" s="161" t="s">
        <v>205</v>
      </c>
      <c r="I9" s="168"/>
    </row>
    <row r="10" spans="1:10" ht="14.25" customHeight="1">
      <c r="A10" s="162"/>
      <c r="B10" s="162"/>
      <c r="C10" s="162"/>
      <c r="D10" s="162"/>
      <c r="E10" s="162"/>
      <c r="F10" s="162"/>
      <c r="G10" s="162"/>
      <c r="H10" s="162"/>
      <c r="I10" s="162"/>
    </row>
    <row r="11" spans="1:10" ht="14.25" customHeight="1">
      <c r="A11" s="162"/>
      <c r="B11" s="162"/>
      <c r="C11" s="162"/>
      <c r="D11" s="162"/>
      <c r="E11" s="162"/>
      <c r="F11" s="162"/>
      <c r="G11" s="162"/>
      <c r="H11" s="162"/>
      <c r="I11" s="162"/>
    </row>
    <row r="15" spans="1:10">
      <c r="B15" s="164" t="str">
        <f>入力シート!C4</f>
        <v>令和８年１月２７日</v>
      </c>
      <c r="C15" s="165"/>
    </row>
    <row r="16" spans="1:10">
      <c r="B16" s="164"/>
      <c r="C16" s="165"/>
    </row>
    <row r="17" spans="1:15">
      <c r="B17" s="164"/>
      <c r="C17" s="165"/>
    </row>
    <row r="18" spans="1:15">
      <c r="A18" s="58"/>
      <c r="B18" s="58"/>
      <c r="C18" s="58"/>
      <c r="D18" s="59"/>
      <c r="E18" s="59"/>
      <c r="F18" s="59"/>
      <c r="G18" s="59"/>
      <c r="H18" s="59"/>
      <c r="I18" s="58"/>
      <c r="J18" s="58"/>
      <c r="K18" s="58"/>
      <c r="L18" s="58"/>
      <c r="M18" s="58"/>
      <c r="N18" s="58"/>
      <c r="O18" s="58"/>
    </row>
    <row r="19" spans="1:15">
      <c r="A19" s="58"/>
      <c r="B19" s="58"/>
      <c r="C19" s="60" t="s">
        <v>57</v>
      </c>
      <c r="E19" s="481" t="str">
        <f>DBCS(入力シート!C21)</f>
        <v/>
      </c>
      <c r="F19" s="481"/>
      <c r="G19" s="481"/>
      <c r="H19" s="481"/>
      <c r="I19" s="481"/>
      <c r="J19" s="58"/>
      <c r="K19" s="58"/>
      <c r="L19" s="58"/>
      <c r="M19" s="58"/>
      <c r="N19" s="58"/>
      <c r="O19" s="58"/>
    </row>
    <row r="20" spans="1:15">
      <c r="A20" s="58"/>
      <c r="B20" s="58"/>
      <c r="C20" s="98"/>
      <c r="D20" s="60"/>
      <c r="F20" s="98"/>
      <c r="G20" s="58"/>
      <c r="H20" s="58"/>
      <c r="I20" s="58"/>
      <c r="J20" s="58"/>
      <c r="K20" s="58"/>
      <c r="L20" s="58"/>
      <c r="M20" s="58"/>
      <c r="N20" s="58"/>
      <c r="O20" s="58"/>
    </row>
    <row r="21" spans="1:15">
      <c r="A21" s="58"/>
      <c r="B21" s="58"/>
      <c r="C21" s="58"/>
      <c r="D21" s="60"/>
      <c r="E21" s="59"/>
      <c r="F21" s="98"/>
      <c r="G21" s="59"/>
      <c r="H21" s="59"/>
      <c r="I21" s="58"/>
      <c r="J21" s="58"/>
      <c r="K21" s="58"/>
      <c r="L21" s="167"/>
      <c r="M21" s="167"/>
      <c r="N21" s="58"/>
      <c r="O21" s="58"/>
    </row>
    <row r="22" spans="1:15">
      <c r="A22" s="58"/>
      <c r="B22" s="58"/>
      <c r="C22" s="60" t="s">
        <v>67</v>
      </c>
      <c r="E22" s="481" t="str">
        <f>入力シート!C14&amp;" "&amp;入力シート!C16</f>
        <v xml:space="preserve"> </v>
      </c>
      <c r="F22" s="481"/>
      <c r="G22" s="482"/>
      <c r="H22" s="482"/>
      <c r="I22" s="58" t="str" cm="1">
        <f t="array" aca="1" ref="I22" ca="1">IF(VLOOKUP(RIGHT(CELL("filename",A1),LEN(CELL("filename",A1))-FIND("]",CELL("filename",A1))),設定シート!$U$2:$V$31,2,0)="表示する","㊞","")</f>
        <v/>
      </c>
      <c r="J22" s="58"/>
      <c r="K22" s="58"/>
      <c r="L22" s="167"/>
      <c r="M22" s="167"/>
      <c r="N22" s="66"/>
    </row>
    <row r="23" spans="1:15" s="202" customFormat="1">
      <c r="A23" s="58"/>
      <c r="B23" s="58"/>
      <c r="C23" s="60"/>
      <c r="E23" s="206"/>
      <c r="F23" s="206"/>
      <c r="G23" s="207"/>
      <c r="H23" s="207"/>
      <c r="I23" s="58"/>
      <c r="J23" s="58"/>
      <c r="K23" s="58"/>
      <c r="L23" s="209"/>
      <c r="M23" s="209"/>
      <c r="N23" s="66"/>
    </row>
    <row r="24" spans="1:15" s="202" customFormat="1">
      <c r="A24" s="58"/>
      <c r="B24" s="58"/>
      <c r="C24" s="60"/>
      <c r="E24" s="206"/>
      <c r="F24" s="206"/>
      <c r="G24" s="207"/>
      <c r="H24" s="207"/>
      <c r="I24" s="58"/>
      <c r="J24" s="58"/>
      <c r="K24" s="58"/>
      <c r="L24" s="209"/>
      <c r="M24" s="209"/>
      <c r="N24" s="66"/>
    </row>
    <row r="25" spans="1:15">
      <c r="F25" s="102"/>
      <c r="G25" s="102"/>
    </row>
    <row r="26" spans="1:15" ht="14.25" customHeight="1">
      <c r="A26" s="162"/>
      <c r="B26" s="205"/>
      <c r="C26" s="36" t="s">
        <v>206</v>
      </c>
      <c r="D26" s="159"/>
      <c r="E26" s="165" t="str">
        <f>入力シート!E59</f>
        <v xml:space="preserve"> </v>
      </c>
      <c r="F26" s="162"/>
      <c r="G26" s="159" t="s">
        <v>207</v>
      </c>
      <c r="H26" s="162"/>
      <c r="I26" s="162"/>
      <c r="J26" s="162"/>
    </row>
    <row r="39" spans="14:14">
      <c r="N39" s="62"/>
    </row>
  </sheetData>
  <mergeCells count="4">
    <mergeCell ref="A6:I6"/>
    <mergeCell ref="E19:I19"/>
    <mergeCell ref="E22:F22"/>
    <mergeCell ref="G22:H22"/>
  </mergeCells>
  <phoneticPr fontId="4"/>
  <printOptions horizontalCentered="1"/>
  <pageMargins left="0.98425196850393704" right="0.59055118110236227" top="0.78740157480314965" bottom="0.78740157480314965" header="0.51181102362204722" footer="0.51181102362204722"/>
  <pageSetup paperSize="9" scale="98" fitToHeight="0" orientation="portrait" verticalDpi="2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26D5E-C06C-4978-8756-867CB84E2E1B}">
  <sheetPr>
    <pageSetUpPr fitToPage="1"/>
  </sheetPr>
  <dimension ref="A1:O42"/>
  <sheetViews>
    <sheetView showZeros="0" view="pageBreakPreview" zoomScaleNormal="100" zoomScaleSheetLayoutView="100" workbookViewId="0">
      <selection activeCell="F24" sqref="F24"/>
    </sheetView>
  </sheetViews>
  <sheetFormatPr defaultColWidth="9" defaultRowHeight="14"/>
  <cols>
    <col min="1" max="8" width="9.6328125" style="161" customWidth="1"/>
    <col min="9" max="9" width="4.36328125" style="161" customWidth="1"/>
    <col min="10" max="10" width="5.90625" style="161" customWidth="1"/>
    <col min="11" max="16384" width="9" style="161"/>
  </cols>
  <sheetData>
    <row r="1" spans="1:10">
      <c r="J1" s="36" t="s">
        <v>212</v>
      </c>
    </row>
    <row r="6" spans="1:10" ht="28">
      <c r="A6" s="480" t="s">
        <v>210</v>
      </c>
      <c r="B6" s="480"/>
      <c r="C6" s="480"/>
      <c r="D6" s="480"/>
      <c r="E6" s="480"/>
      <c r="F6" s="480"/>
      <c r="G6" s="480"/>
      <c r="H6" s="480"/>
      <c r="I6" s="480"/>
    </row>
    <row r="7" spans="1:10" ht="28">
      <c r="A7" s="162"/>
      <c r="B7" s="162"/>
      <c r="C7" s="162"/>
      <c r="D7" s="162"/>
      <c r="E7" s="162"/>
      <c r="F7" s="162"/>
      <c r="G7" s="162"/>
      <c r="H7" s="162"/>
      <c r="I7" s="162"/>
    </row>
    <row r="8" spans="1:10" ht="14.25" customHeight="1">
      <c r="A8" s="162"/>
      <c r="B8" s="36"/>
      <c r="C8" s="162"/>
      <c r="D8" s="162"/>
      <c r="E8" s="162"/>
      <c r="F8" s="162"/>
      <c r="G8" s="162"/>
      <c r="H8" s="162"/>
      <c r="I8" s="162"/>
    </row>
    <row r="9" spans="1:10" ht="16.5" customHeight="1">
      <c r="A9" s="162"/>
      <c r="B9" s="36" t="s">
        <v>33</v>
      </c>
      <c r="C9" s="159"/>
      <c r="D9" s="163" t="str">
        <f>DBCS(入力シート!C61)</f>
        <v/>
      </c>
      <c r="E9" s="162"/>
      <c r="F9" s="159"/>
      <c r="G9" s="162"/>
      <c r="H9" s="162"/>
      <c r="I9" s="162"/>
    </row>
    <row r="10" spans="1:10" ht="14.25" customHeight="1">
      <c r="A10" s="162"/>
      <c r="B10" s="162"/>
      <c r="C10" s="162"/>
      <c r="D10" s="166"/>
      <c r="E10" s="162"/>
      <c r="F10" s="162"/>
      <c r="G10" s="162"/>
      <c r="H10" s="162"/>
      <c r="I10" s="162"/>
    </row>
    <row r="11" spans="1:10" ht="14.25" customHeight="1">
      <c r="A11" s="162"/>
      <c r="B11" s="36" t="s">
        <v>34</v>
      </c>
      <c r="C11" s="162"/>
      <c r="D11" s="163" t="str">
        <f>入力シート!E59</f>
        <v xml:space="preserve"> </v>
      </c>
      <c r="E11" s="162"/>
      <c r="F11" s="162"/>
      <c r="G11" s="162"/>
      <c r="H11" s="162"/>
      <c r="I11" s="162"/>
    </row>
    <row r="12" spans="1:10" ht="14.25" customHeight="1">
      <c r="A12" s="162"/>
      <c r="B12" s="162"/>
      <c r="C12" s="162"/>
      <c r="D12" s="162"/>
      <c r="E12" s="162"/>
      <c r="F12" s="162"/>
      <c r="G12" s="162"/>
      <c r="H12" s="162"/>
      <c r="I12" s="162"/>
    </row>
    <row r="15" spans="1:10" ht="21" customHeight="1">
      <c r="A15" s="161" t="str">
        <f>" 上記の者は、"&amp;設定シート!C2&amp;"執行の"&amp;設定シート!C4</f>
        <v xml:space="preserve"> 上記の者は、令和８年２月８日執行の衆議院小選挙区選出議員選挙</v>
      </c>
    </row>
    <row r="16" spans="1:10" ht="21" customHeight="1">
      <c r="A16" s="161" t="str">
        <f>IF(入力シート!$C$2="　","秋田県第　　区",入力シート!$C$2)&amp;"における候補者 "&amp;IF(入力シート!E16=" ","　　　　　　　　　",入力シート!E16)&amp;"の推薦届出者の代表者"</f>
        <v>における候補者 　　　　　　　　　の推薦届出者の代表者</v>
      </c>
      <c r="I16" s="168"/>
    </row>
    <row r="17" spans="1:15" ht="21" customHeight="1">
      <c r="A17" s="161" t="s">
        <v>433</v>
      </c>
      <c r="D17" s="474"/>
      <c r="E17" s="474"/>
    </row>
    <row r="21" spans="1:15" ht="16.5">
      <c r="B21" s="388" t="s">
        <v>214</v>
      </c>
      <c r="C21" s="390"/>
      <c r="D21" s="391"/>
    </row>
    <row r="22" spans="1:15" s="202" customFormat="1" ht="16.5">
      <c r="B22" s="204"/>
      <c r="C22" s="173"/>
    </row>
    <row r="23" spans="1:15">
      <c r="B23" s="164"/>
      <c r="C23" s="165"/>
    </row>
    <row r="24" spans="1:15" ht="15" customHeight="1">
      <c r="A24" s="58"/>
      <c r="B24" s="66"/>
      <c r="C24" s="66" t="s">
        <v>224</v>
      </c>
      <c r="D24" s="59"/>
      <c r="E24" s="59"/>
      <c r="F24" s="59"/>
      <c r="G24" s="59"/>
      <c r="H24" s="59"/>
      <c r="I24" s="58"/>
      <c r="J24" s="58"/>
      <c r="K24" s="58"/>
      <c r="L24" s="58"/>
      <c r="M24" s="58"/>
      <c r="N24" s="58"/>
      <c r="O24" s="58"/>
    </row>
    <row r="25" spans="1:15" s="202" customFormat="1" ht="15" customHeight="1">
      <c r="A25" s="58"/>
      <c r="B25" s="66"/>
      <c r="C25" s="66"/>
      <c r="D25" s="59"/>
      <c r="E25" s="59"/>
      <c r="F25" s="59"/>
      <c r="G25" s="59"/>
      <c r="H25" s="59"/>
      <c r="I25" s="58"/>
      <c r="J25" s="58"/>
      <c r="K25" s="58"/>
      <c r="L25" s="58"/>
      <c r="M25" s="58"/>
      <c r="N25" s="58"/>
      <c r="O25" s="58"/>
    </row>
    <row r="26" spans="1:15">
      <c r="A26" s="58"/>
      <c r="B26" s="58"/>
      <c r="C26" s="60" t="s">
        <v>57</v>
      </c>
      <c r="E26" s="481" t="str">
        <f>DBCS(入力シート!$C$61)</f>
        <v/>
      </c>
      <c r="F26" s="481"/>
      <c r="G26" s="481"/>
      <c r="H26" s="481"/>
      <c r="I26" s="481"/>
      <c r="J26" s="58"/>
      <c r="K26" s="58"/>
      <c r="L26" s="58"/>
      <c r="M26" s="58"/>
      <c r="N26" s="58"/>
      <c r="O26" s="58"/>
    </row>
    <row r="27" spans="1:15">
      <c r="A27" s="58"/>
      <c r="B27" s="58"/>
      <c r="C27" s="58"/>
      <c r="D27" s="60"/>
      <c r="E27" s="59"/>
      <c r="F27" s="98"/>
      <c r="G27" s="59"/>
      <c r="H27" s="59"/>
      <c r="I27" s="58"/>
      <c r="J27" s="58"/>
      <c r="K27" s="58"/>
      <c r="L27" s="167"/>
      <c r="M27" s="167"/>
      <c r="N27" s="58"/>
      <c r="O27" s="58"/>
    </row>
    <row r="28" spans="1:15">
      <c r="A28" s="58"/>
      <c r="B28" s="58"/>
      <c r="C28" s="60" t="s">
        <v>67</v>
      </c>
      <c r="E28" s="481" t="str">
        <f>入力シート!$E$59</f>
        <v xml:space="preserve"> </v>
      </c>
      <c r="F28" s="481"/>
      <c r="G28" s="482"/>
      <c r="H28" s="482"/>
      <c r="I28" s="58" t="str" cm="1">
        <f t="array" aca="1" ref="I28" ca="1">IF(VLOOKUP(RIGHT(CELL("filename",A1),LEN(CELL("filename",A1))-FIND("]",CELL("filename",A1))),設定シート!$U$2:$V$31,2,0)="表示する","㊞","")</f>
        <v/>
      </c>
      <c r="J28" s="58"/>
      <c r="K28" s="58"/>
      <c r="L28" s="167"/>
      <c r="M28" s="167"/>
      <c r="N28" s="66"/>
    </row>
    <row r="29" spans="1:15">
      <c r="F29" s="102"/>
      <c r="G29" s="102"/>
    </row>
    <row r="30" spans="1:15">
      <c r="A30" s="58"/>
      <c r="B30" s="58"/>
      <c r="C30" s="60" t="s">
        <v>57</v>
      </c>
      <c r="E30" s="481" t="str">
        <f>DBCS(入力シート!$C$66)</f>
        <v/>
      </c>
      <c r="F30" s="481"/>
      <c r="G30" s="481"/>
      <c r="H30" s="481"/>
      <c r="I30" s="481"/>
      <c r="J30" s="58"/>
      <c r="K30" s="58"/>
      <c r="L30" s="58"/>
      <c r="M30" s="58"/>
      <c r="N30" s="58"/>
      <c r="O30" s="58"/>
    </row>
    <row r="31" spans="1:15">
      <c r="A31" s="58"/>
      <c r="B31" s="58"/>
      <c r="C31" s="58"/>
      <c r="D31" s="60"/>
      <c r="E31" s="59"/>
      <c r="F31" s="98"/>
      <c r="G31" s="59"/>
      <c r="H31" s="59"/>
      <c r="I31" s="58"/>
      <c r="J31" s="58"/>
      <c r="K31" s="58"/>
      <c r="L31" s="167"/>
      <c r="M31" s="167"/>
      <c r="N31" s="58"/>
      <c r="O31" s="58"/>
    </row>
    <row r="32" spans="1:15">
      <c r="A32" s="58"/>
      <c r="B32" s="58"/>
      <c r="C32" s="60" t="s">
        <v>67</v>
      </c>
      <c r="E32" s="481" t="str">
        <f>入力シート!$E$64</f>
        <v xml:space="preserve"> </v>
      </c>
      <c r="F32" s="481"/>
      <c r="G32" s="482"/>
      <c r="H32" s="482"/>
      <c r="I32" s="58" t="str" cm="1">
        <f t="array" aca="1" ref="I32" ca="1">IF(VLOOKUP(RIGHT(CELL("filename",A5),LEN(CELL("filename",A5))-FIND("]",CELL("filename",A5))),設定シート!$U$2:$V$31,2,0)="表示する","㊞","")</f>
        <v/>
      </c>
      <c r="J32" s="58"/>
      <c r="K32" s="58"/>
      <c r="L32" s="167"/>
      <c r="M32" s="167"/>
      <c r="N32" s="66"/>
    </row>
    <row r="42" spans="14:14">
      <c r="N42" s="62"/>
    </row>
  </sheetData>
  <mergeCells count="8">
    <mergeCell ref="E30:I30"/>
    <mergeCell ref="E32:F32"/>
    <mergeCell ref="G32:H32"/>
    <mergeCell ref="A6:I6"/>
    <mergeCell ref="D17:E17"/>
    <mergeCell ref="E26:I26"/>
    <mergeCell ref="E28:F28"/>
    <mergeCell ref="G28:H28"/>
  </mergeCells>
  <phoneticPr fontId="4"/>
  <printOptions horizontalCentered="1"/>
  <pageMargins left="0.98425196850393704" right="0.59055118110236227" top="0.78740157480314965" bottom="0.78740157480314965" header="0.51181102362204722" footer="0.51181102362204722"/>
  <pageSetup paperSize="9" scale="98" fitToHeight="0" orientation="portrait" verticalDpi="2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50DE2-D4D9-4277-A529-E3DAF1E91EDF}">
  <sheetPr>
    <pageSetUpPr fitToPage="1"/>
  </sheetPr>
  <dimension ref="A1:O44"/>
  <sheetViews>
    <sheetView showZeros="0" view="pageBreakPreview" zoomScaleNormal="100" zoomScaleSheetLayoutView="100" workbookViewId="0">
      <selection activeCell="F19" sqref="F19"/>
    </sheetView>
  </sheetViews>
  <sheetFormatPr defaultColWidth="9" defaultRowHeight="14"/>
  <cols>
    <col min="1" max="8" width="9.6328125" style="161" customWidth="1"/>
    <col min="9" max="9" width="4.36328125" style="161" customWidth="1"/>
    <col min="10" max="10" width="5.90625" style="161" customWidth="1"/>
    <col min="11" max="16384" width="9" style="161"/>
  </cols>
  <sheetData>
    <row r="1" spans="1:15">
      <c r="J1" s="36" t="s">
        <v>219</v>
      </c>
    </row>
    <row r="6" spans="1:15" ht="28">
      <c r="A6" s="480" t="s">
        <v>349</v>
      </c>
      <c r="B6" s="480"/>
      <c r="C6" s="480"/>
      <c r="D6" s="480"/>
      <c r="E6" s="480"/>
      <c r="F6" s="480"/>
      <c r="G6" s="480"/>
      <c r="H6" s="480"/>
      <c r="I6" s="480"/>
    </row>
    <row r="7" spans="1:15" ht="28">
      <c r="A7" s="162"/>
      <c r="B7" s="162"/>
      <c r="C7" s="162"/>
      <c r="D7" s="162"/>
      <c r="E7" s="162"/>
      <c r="F7" s="162"/>
      <c r="G7" s="162"/>
      <c r="H7" s="162"/>
      <c r="I7" s="162"/>
    </row>
    <row r="8" spans="1:15" ht="21" customHeight="1">
      <c r="A8" s="161" t="str">
        <f>"　"&amp;設定シート!C2&amp;"執行の"&amp;設定シート!C4&amp;IF(入力シート!$C$2="　","秋田県第　　区",入力シート!$C$2)&amp;"における"</f>
        <v>　令和８年２月８日執行の衆議院小選挙区選出議員選挙における</v>
      </c>
    </row>
    <row r="9" spans="1:15" ht="21" customHeight="1">
      <c r="A9" s="161" t="s">
        <v>215</v>
      </c>
      <c r="I9" s="168"/>
    </row>
    <row r="10" spans="1:15" s="202" customFormat="1" ht="21" customHeight="1">
      <c r="I10" s="212"/>
    </row>
    <row r="11" spans="1:15">
      <c r="B11" s="388" t="s">
        <v>213</v>
      </c>
      <c r="C11" s="388"/>
      <c r="D11" s="389"/>
    </row>
    <row r="12" spans="1:15">
      <c r="B12" s="164"/>
      <c r="C12" s="165"/>
    </row>
    <row r="13" spans="1:15">
      <c r="A13" s="58"/>
      <c r="B13" s="97"/>
      <c r="F13" s="59"/>
      <c r="H13" s="98"/>
      <c r="I13" s="58"/>
      <c r="J13" s="58"/>
      <c r="K13" s="58"/>
      <c r="L13" s="58"/>
      <c r="M13" s="58"/>
      <c r="N13" s="58"/>
      <c r="O13" s="58"/>
    </row>
    <row r="14" spans="1:15">
      <c r="A14" s="58"/>
      <c r="B14" s="58"/>
      <c r="C14" s="58"/>
      <c r="D14" s="59"/>
      <c r="E14" s="59"/>
      <c r="F14" s="59"/>
      <c r="G14" s="59"/>
      <c r="H14" s="59"/>
      <c r="I14" s="58"/>
      <c r="J14" s="58"/>
      <c r="K14" s="58"/>
      <c r="L14" s="58"/>
      <c r="M14" s="58"/>
      <c r="N14" s="58"/>
      <c r="O14" s="58"/>
    </row>
    <row r="15" spans="1:15">
      <c r="A15" s="58"/>
      <c r="B15" s="58"/>
      <c r="C15" s="60" t="s">
        <v>57</v>
      </c>
      <c r="E15" s="481">
        <f>入力シート!C21</f>
        <v>0</v>
      </c>
      <c r="F15" s="481"/>
      <c r="G15" s="481"/>
      <c r="H15" s="481"/>
      <c r="I15" s="481"/>
      <c r="J15" s="58"/>
      <c r="K15" s="58"/>
      <c r="L15" s="58"/>
      <c r="M15" s="58"/>
      <c r="N15" s="58"/>
      <c r="O15" s="58"/>
    </row>
    <row r="16" spans="1:15">
      <c r="A16" s="58"/>
      <c r="B16" s="58"/>
      <c r="C16" s="98"/>
      <c r="D16" s="60"/>
      <c r="F16" s="98"/>
      <c r="G16" s="58"/>
      <c r="H16" s="58"/>
      <c r="I16" s="58"/>
      <c r="J16" s="58"/>
      <c r="K16" s="58"/>
      <c r="L16" s="58"/>
      <c r="M16" s="58"/>
      <c r="N16" s="58"/>
      <c r="O16" s="58"/>
    </row>
    <row r="17" spans="1:15">
      <c r="A17" s="58"/>
      <c r="B17" s="58"/>
      <c r="C17" s="58"/>
      <c r="D17" s="60"/>
      <c r="E17" s="59"/>
      <c r="F17" s="98"/>
      <c r="G17" s="59"/>
      <c r="H17" s="59"/>
      <c r="I17" s="58"/>
      <c r="J17" s="58"/>
      <c r="K17" s="58"/>
      <c r="L17" s="167"/>
      <c r="M17" s="167"/>
      <c r="N17" s="58"/>
      <c r="O17" s="58"/>
    </row>
    <row r="18" spans="1:15">
      <c r="A18" s="58"/>
      <c r="B18" s="58"/>
      <c r="C18" s="60" t="s">
        <v>67</v>
      </c>
      <c r="E18" s="481" t="str">
        <f>入力シート!C14&amp;" "&amp;入力シート!C16</f>
        <v xml:space="preserve"> </v>
      </c>
      <c r="F18" s="481"/>
      <c r="G18" s="482"/>
      <c r="H18" s="482"/>
      <c r="I18" s="58" t="str" cm="1">
        <f t="array" aca="1" ref="I18" ca="1">IF(VLOOKUP(RIGHT(CELL("filename",A1),LEN(CELL("filename",A1))-FIND("]",CELL("filename",A1))),設定シート!$U$2:$V$31,2,0)="表示する","㊞","")</f>
        <v/>
      </c>
      <c r="J18" s="58"/>
      <c r="K18" s="382" t="s">
        <v>562</v>
      </c>
      <c r="L18" s="167"/>
      <c r="M18" s="167"/>
      <c r="N18" s="66"/>
    </row>
    <row r="19" spans="1:15" s="202" customFormat="1">
      <c r="A19" s="58"/>
      <c r="B19" s="58"/>
      <c r="C19" s="60"/>
      <c r="E19" s="206"/>
      <c r="F19" s="206"/>
      <c r="G19" s="207"/>
      <c r="H19" s="207"/>
      <c r="I19" s="58"/>
      <c r="J19" s="58"/>
      <c r="K19" s="58"/>
      <c r="L19" s="209"/>
      <c r="M19" s="209"/>
      <c r="N19" s="66"/>
    </row>
    <row r="20" spans="1:15" ht="14.25" customHeight="1">
      <c r="A20" s="162"/>
      <c r="B20" s="162"/>
      <c r="C20" s="162"/>
      <c r="D20" s="162"/>
      <c r="E20" s="162"/>
      <c r="F20" s="162"/>
      <c r="G20" s="162"/>
      <c r="H20" s="162"/>
      <c r="I20" s="162"/>
    </row>
    <row r="21" spans="1:15" ht="14.25" customHeight="1">
      <c r="A21" s="162"/>
      <c r="B21" s="36" t="s">
        <v>206</v>
      </c>
      <c r="C21" s="159"/>
      <c r="D21" s="165" t="str">
        <f>入力シート!E59</f>
        <v xml:space="preserve"> </v>
      </c>
      <c r="E21" s="162"/>
      <c r="F21" s="159" t="s">
        <v>207</v>
      </c>
      <c r="G21" s="162"/>
      <c r="H21" s="162"/>
      <c r="I21" s="162"/>
    </row>
    <row r="22" spans="1:15" ht="14.25" customHeight="1">
      <c r="A22" s="162"/>
      <c r="B22" s="162"/>
      <c r="C22" s="162"/>
      <c r="D22" s="162"/>
      <c r="E22" s="162"/>
      <c r="F22" s="162"/>
      <c r="G22" s="162"/>
      <c r="H22" s="162"/>
      <c r="I22" s="162"/>
    </row>
    <row r="24" spans="1:15" ht="21" customHeight="1">
      <c r="D24" s="474"/>
      <c r="E24" s="474"/>
    </row>
    <row r="25" spans="1:15" ht="21" customHeight="1">
      <c r="D25" s="158"/>
      <c r="E25" s="337" t="s">
        <v>42</v>
      </c>
    </row>
    <row r="26" spans="1:15" ht="30" customHeight="1">
      <c r="A26" s="539" t="s">
        <v>216</v>
      </c>
      <c r="B26" s="676"/>
      <c r="C26" s="677" t="str">
        <f>入力シート!C35&amp;入力シート!C36</f>
        <v/>
      </c>
      <c r="D26" s="678"/>
      <c r="E26" s="678"/>
      <c r="F26" s="678"/>
      <c r="G26" s="678"/>
      <c r="H26" s="678"/>
    </row>
    <row r="27" spans="1:15" ht="33" customHeight="1">
      <c r="A27" s="539" t="s">
        <v>217</v>
      </c>
      <c r="B27" s="676"/>
      <c r="C27" s="679">
        <f>入力シート!C34</f>
        <v>0</v>
      </c>
      <c r="D27" s="680"/>
      <c r="E27" s="680"/>
      <c r="F27" s="680"/>
      <c r="G27" s="680"/>
      <c r="H27" s="680"/>
    </row>
    <row r="31" spans="1:15">
      <c r="F31" s="102"/>
      <c r="G31" s="102"/>
    </row>
    <row r="44" spans="14:14">
      <c r="N44" s="62"/>
    </row>
  </sheetData>
  <mergeCells count="9">
    <mergeCell ref="A26:B26"/>
    <mergeCell ref="A27:B27"/>
    <mergeCell ref="C26:H26"/>
    <mergeCell ref="C27:H27"/>
    <mergeCell ref="A6:I6"/>
    <mergeCell ref="D24:E24"/>
    <mergeCell ref="E15:I15"/>
    <mergeCell ref="E18:F18"/>
    <mergeCell ref="G18:H18"/>
  </mergeCells>
  <phoneticPr fontId="4"/>
  <printOptions horizontalCentered="1"/>
  <pageMargins left="0.98425196850393704" right="0.59055118110236227" top="0.78740157480314965" bottom="0.78740157480314965" header="0.51181102362204722" footer="0.51181102362204722"/>
  <pageSetup paperSize="9" scale="98" fitToHeight="0" orientation="portrait" verticalDpi="200" r:id="rId1"/>
  <headerFooter alignWithMargins="0">
    <oddHeader xml:space="preserve">&amp;L
</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C0B65-5344-4C3E-A873-E86CB8210330}">
  <dimension ref="A1:O43"/>
  <sheetViews>
    <sheetView showZeros="0" view="pageBreakPreview" zoomScaleNormal="100" zoomScaleSheetLayoutView="100" workbookViewId="0">
      <selection activeCell="O24" sqref="O24"/>
    </sheetView>
  </sheetViews>
  <sheetFormatPr defaultColWidth="9" defaultRowHeight="14"/>
  <cols>
    <col min="1" max="1" width="9.6328125" style="161" customWidth="1"/>
    <col min="2" max="2" width="11.08984375" style="161" customWidth="1"/>
    <col min="3" max="8" width="9.6328125" style="161" customWidth="1"/>
    <col min="9" max="9" width="4.36328125" style="161" customWidth="1"/>
    <col min="10" max="10" width="5.90625" style="161" customWidth="1"/>
    <col min="11" max="16384" width="9" style="161"/>
  </cols>
  <sheetData>
    <row r="1" spans="1:15">
      <c r="J1" s="36" t="s">
        <v>220</v>
      </c>
    </row>
    <row r="6" spans="1:15" ht="28">
      <c r="A6" s="480" t="s">
        <v>349</v>
      </c>
      <c r="B6" s="480"/>
      <c r="C6" s="480"/>
      <c r="D6" s="480"/>
      <c r="E6" s="480"/>
      <c r="F6" s="480"/>
      <c r="G6" s="480"/>
      <c r="H6" s="480"/>
      <c r="I6" s="480"/>
    </row>
    <row r="7" spans="1:15" ht="28">
      <c r="A7" s="162"/>
      <c r="B7" s="162"/>
      <c r="C7" s="162"/>
      <c r="D7" s="162"/>
      <c r="E7" s="162"/>
      <c r="F7" s="162"/>
      <c r="G7" s="162"/>
      <c r="H7" s="162"/>
      <c r="I7" s="162"/>
    </row>
    <row r="8" spans="1:15" ht="21" customHeight="1">
      <c r="A8" s="161" t="str">
        <f>"　"&amp;設定シート!C2&amp;"執行の"&amp;設定シート!C4&amp;IF(入力シート!$C$2="　","秋田県第　　区",入力シート!$C$2)&amp;"における"</f>
        <v>　令和８年２月８日執行の衆議院小選挙区選出議員選挙における</v>
      </c>
    </row>
    <row r="9" spans="1:15" ht="21" customHeight="1">
      <c r="A9" s="161" t="s">
        <v>380</v>
      </c>
      <c r="I9" s="168"/>
    </row>
    <row r="10" spans="1:15" ht="21" customHeight="1">
      <c r="D10" s="158"/>
      <c r="E10" s="158"/>
    </row>
    <row r="11" spans="1:15">
      <c r="B11" s="388" t="s">
        <v>213</v>
      </c>
      <c r="C11" s="388"/>
      <c r="D11" s="389"/>
    </row>
    <row r="12" spans="1:15">
      <c r="B12" s="164"/>
      <c r="C12" s="165"/>
    </row>
    <row r="13" spans="1:15">
      <c r="A13" s="58"/>
      <c r="B13" s="97"/>
      <c r="F13" s="59"/>
      <c r="H13" s="98"/>
      <c r="I13" s="58"/>
      <c r="J13" s="58"/>
      <c r="K13" s="58"/>
      <c r="L13" s="58"/>
      <c r="M13" s="58"/>
      <c r="N13" s="58"/>
      <c r="O13" s="58"/>
    </row>
    <row r="14" spans="1:15">
      <c r="A14" s="58"/>
      <c r="B14" s="58"/>
      <c r="C14" s="58"/>
      <c r="D14" s="59"/>
      <c r="E14" s="59"/>
      <c r="F14" s="59"/>
      <c r="G14" s="59"/>
      <c r="H14" s="59"/>
      <c r="I14" s="58"/>
      <c r="J14" s="58"/>
      <c r="K14" s="58"/>
      <c r="L14" s="58"/>
      <c r="M14" s="58"/>
      <c r="N14" s="58"/>
      <c r="O14" s="58"/>
    </row>
    <row r="15" spans="1:15">
      <c r="A15" s="58"/>
      <c r="B15" s="58"/>
      <c r="C15" s="60" t="s">
        <v>57</v>
      </c>
      <c r="E15" s="481">
        <f>入力シート!C21</f>
        <v>0</v>
      </c>
      <c r="F15" s="481"/>
      <c r="G15" s="481"/>
      <c r="H15" s="481"/>
      <c r="I15" s="481"/>
      <c r="J15" s="58"/>
      <c r="K15" s="58"/>
      <c r="L15" s="58"/>
      <c r="M15" s="58"/>
      <c r="N15" s="58"/>
      <c r="O15" s="58"/>
    </row>
    <row r="16" spans="1:15">
      <c r="A16" s="58"/>
      <c r="B16" s="58"/>
      <c r="C16" s="98"/>
      <c r="D16" s="60"/>
      <c r="F16" s="98"/>
      <c r="G16" s="58"/>
      <c r="H16" s="58"/>
      <c r="I16" s="58"/>
      <c r="J16" s="58"/>
      <c r="K16" s="58"/>
      <c r="L16" s="58"/>
      <c r="M16" s="58"/>
      <c r="N16" s="58"/>
      <c r="O16" s="58"/>
    </row>
    <row r="17" spans="1:15">
      <c r="A17" s="58"/>
      <c r="B17" s="58"/>
      <c r="C17" s="58"/>
      <c r="D17" s="60"/>
      <c r="E17" s="59"/>
      <c r="F17" s="98"/>
      <c r="G17" s="59"/>
      <c r="H17" s="59"/>
      <c r="I17" s="58"/>
      <c r="J17" s="58"/>
      <c r="K17" s="58"/>
      <c r="L17" s="167"/>
      <c r="M17" s="167"/>
      <c r="N17" s="58"/>
      <c r="O17" s="58"/>
    </row>
    <row r="18" spans="1:15">
      <c r="A18" s="58"/>
      <c r="B18" s="58"/>
      <c r="C18" s="60" t="s">
        <v>67</v>
      </c>
      <c r="E18" s="481" t="str">
        <f>入力シート!C14&amp;" "&amp;入力シート!C16</f>
        <v xml:space="preserve"> </v>
      </c>
      <c r="F18" s="481"/>
      <c r="G18" s="482"/>
      <c r="H18" s="482"/>
      <c r="I18" s="58" t="str" cm="1">
        <f t="array" aca="1" ref="I18" ca="1">IF(VLOOKUP(RIGHT(CELL("filename",A1),LEN(CELL("filename",A1))-FIND("]",CELL("filename",A1))),設定シート!$U$2:$V$31,2,0)="表示する","㊞","")</f>
        <v/>
      </c>
      <c r="J18" s="58"/>
      <c r="K18" s="382" t="s">
        <v>562</v>
      </c>
      <c r="L18" s="167"/>
      <c r="M18" s="167"/>
      <c r="N18" s="66"/>
    </row>
    <row r="19" spans="1:15" ht="14.25" customHeight="1">
      <c r="A19" s="162"/>
      <c r="B19" s="162"/>
      <c r="C19" s="162"/>
      <c r="D19" s="162"/>
      <c r="E19" s="162"/>
      <c r="F19" s="162"/>
      <c r="G19" s="162"/>
      <c r="H19" s="162"/>
      <c r="I19" s="162"/>
    </row>
    <row r="20" spans="1:15" ht="14.25" customHeight="1">
      <c r="A20" s="162"/>
      <c r="B20" s="36" t="s">
        <v>352</v>
      </c>
      <c r="C20" s="159"/>
      <c r="D20" s="165" t="str">
        <f>入力シート!E59</f>
        <v xml:space="preserve"> </v>
      </c>
      <c r="E20" s="162"/>
      <c r="F20" s="159" t="s">
        <v>207</v>
      </c>
      <c r="G20" s="162"/>
      <c r="H20" s="162"/>
      <c r="I20" s="162"/>
    </row>
    <row r="21" spans="1:15" ht="14.25" customHeight="1">
      <c r="A21" s="162"/>
      <c r="B21" s="162"/>
      <c r="C21" s="162"/>
      <c r="D21" s="162"/>
      <c r="E21" s="162"/>
      <c r="F21" s="162"/>
      <c r="G21" s="162"/>
      <c r="H21" s="162"/>
      <c r="I21" s="162"/>
    </row>
    <row r="23" spans="1:15" ht="21" customHeight="1">
      <c r="D23" s="158"/>
      <c r="E23" s="158" t="s">
        <v>42</v>
      </c>
    </row>
    <row r="24" spans="1:15" ht="30" customHeight="1">
      <c r="A24" s="536" t="s">
        <v>350</v>
      </c>
      <c r="B24" s="538"/>
      <c r="C24" s="685" t="str">
        <f>DBCS(入力シート!C35&amp;" "&amp;入力シート!C36)</f>
        <v>　</v>
      </c>
      <c r="D24" s="682"/>
      <c r="E24" s="682"/>
      <c r="F24" s="682"/>
      <c r="G24" s="682"/>
      <c r="H24" s="683"/>
    </row>
    <row r="25" spans="1:15" ht="30" customHeight="1">
      <c r="A25" s="536" t="s">
        <v>351</v>
      </c>
      <c r="B25" s="538"/>
      <c r="C25" s="681" t="str">
        <f>DBCS(入力シート!C41&amp;入力シート!C42)</f>
        <v/>
      </c>
      <c r="D25" s="682"/>
      <c r="E25" s="682"/>
      <c r="F25" s="682"/>
      <c r="G25" s="682"/>
      <c r="H25" s="683"/>
    </row>
    <row r="26" spans="1:15" ht="33" customHeight="1">
      <c r="A26" s="684" t="s">
        <v>218</v>
      </c>
      <c r="B26" s="551"/>
      <c r="C26" s="679">
        <f>入力シート!C39</f>
        <v>0</v>
      </c>
      <c r="D26" s="680"/>
      <c r="E26" s="680"/>
      <c r="F26" s="680"/>
      <c r="G26" s="680"/>
      <c r="H26" s="680"/>
    </row>
    <row r="30" spans="1:15">
      <c r="F30" s="102"/>
      <c r="G30" s="102"/>
    </row>
    <row r="43" spans="14:14">
      <c r="N43" s="62"/>
    </row>
  </sheetData>
  <mergeCells count="10">
    <mergeCell ref="A6:I6"/>
    <mergeCell ref="A25:B25"/>
    <mergeCell ref="C25:H25"/>
    <mergeCell ref="A26:B26"/>
    <mergeCell ref="C26:H26"/>
    <mergeCell ref="E15:I15"/>
    <mergeCell ref="E18:F18"/>
    <mergeCell ref="G18:H18"/>
    <mergeCell ref="A24:B24"/>
    <mergeCell ref="C24:H24"/>
  </mergeCells>
  <phoneticPr fontId="4"/>
  <printOptions horizontalCentered="1"/>
  <pageMargins left="0.98425196850393704" right="0.59055118110236227" top="0.78740157480314965" bottom="0.78740157480314965" header="0.51181102362204722" footer="0.51181102362204722"/>
  <pageSetup paperSize="9" scale="98" orientation="portrait" verticalDpi="20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5E265-3112-4081-8981-C76B602C5314}">
  <sheetPr>
    <pageSetUpPr fitToPage="1"/>
  </sheetPr>
  <dimension ref="A1:O38"/>
  <sheetViews>
    <sheetView showZeros="0" view="pageBreakPreview" zoomScaleNormal="100" zoomScaleSheetLayoutView="100" workbookViewId="0">
      <selection activeCell="D25" sqref="D25"/>
    </sheetView>
  </sheetViews>
  <sheetFormatPr defaultColWidth="9" defaultRowHeight="14"/>
  <cols>
    <col min="1" max="8" width="9.6328125" style="161" customWidth="1"/>
    <col min="9" max="9" width="4.36328125" style="161" customWidth="1"/>
    <col min="10" max="10" width="5.90625" style="161" customWidth="1"/>
    <col min="11" max="16384" width="9" style="161"/>
  </cols>
  <sheetData>
    <row r="1" spans="1:10">
      <c r="J1" s="36" t="s">
        <v>221</v>
      </c>
    </row>
    <row r="6" spans="1:10" ht="28">
      <c r="A6" s="480" t="s">
        <v>353</v>
      </c>
      <c r="B6" s="480"/>
      <c r="C6" s="480"/>
      <c r="D6" s="480"/>
      <c r="E6" s="480"/>
      <c r="F6" s="480"/>
      <c r="G6" s="480"/>
      <c r="H6" s="480"/>
      <c r="I6" s="480"/>
    </row>
    <row r="7" spans="1:10" ht="28">
      <c r="A7" s="162"/>
      <c r="B7" s="162"/>
      <c r="C7" s="162"/>
      <c r="D7" s="162"/>
      <c r="E7" s="162"/>
      <c r="F7" s="162"/>
      <c r="G7" s="162"/>
      <c r="H7" s="162"/>
      <c r="I7" s="162"/>
    </row>
    <row r="8" spans="1:10" ht="14.25" customHeight="1">
      <c r="A8" s="162"/>
      <c r="B8" s="162"/>
      <c r="C8" s="162"/>
      <c r="D8" s="162"/>
      <c r="E8" s="162"/>
      <c r="F8" s="162"/>
      <c r="G8" s="162"/>
      <c r="H8" s="162"/>
      <c r="I8" s="162"/>
    </row>
    <row r="10" spans="1:10" ht="21" customHeight="1">
      <c r="A10" s="161" t="str">
        <f>"　"&amp;設定シート!C2&amp;"執行の"&amp;設定シート!C4&amp;IF(入力シート!$C$2="　","秋田県第　　区",入力シート!$C$2)&amp;"において"</f>
        <v>　令和８年２月８日執行の衆議院小選挙区選出議員選挙において</v>
      </c>
    </row>
    <row r="11" spans="1:10" ht="21" customHeight="1">
      <c r="A11" s="161" t="str">
        <f>IF(入力シート!C45="","                 ",入力シート!C45)&amp;" を出納責任者として選任することを承諾します。"</f>
        <v xml:space="preserve">                  を出納責任者として選任することを承諾します。</v>
      </c>
      <c r="I11" s="168"/>
    </row>
    <row r="12" spans="1:10" ht="21" customHeight="1">
      <c r="D12" s="474"/>
      <c r="E12" s="474"/>
    </row>
    <row r="16" spans="1:10">
      <c r="B16" s="388" t="s">
        <v>213</v>
      </c>
      <c r="C16" s="388"/>
      <c r="D16" s="389"/>
    </row>
    <row r="17" spans="1:15">
      <c r="B17" s="164"/>
      <c r="C17" s="165"/>
    </row>
    <row r="18" spans="1:15">
      <c r="B18" s="164"/>
      <c r="C18" s="165"/>
    </row>
    <row r="20" spans="1:15">
      <c r="A20" s="58"/>
      <c r="B20" s="58"/>
      <c r="C20" s="60" t="s">
        <v>36</v>
      </c>
      <c r="E20" s="481" t="str">
        <f>入力シート!C14&amp;" "&amp;入力シート!C16</f>
        <v xml:space="preserve"> </v>
      </c>
      <c r="F20" s="481"/>
      <c r="G20" s="482"/>
      <c r="H20" s="482"/>
      <c r="I20" s="58" t="str" cm="1">
        <f t="array" aca="1" ref="I20" ca="1">IF(VLOOKUP(RIGHT(CELL("filename",A1),LEN(CELL("filename",A1))-FIND("]",CELL("filename",A1))),設定シート!$U$2:$V$31,2,0)="表示する","㊞","")</f>
        <v/>
      </c>
      <c r="J20" s="58"/>
      <c r="K20" s="382" t="s">
        <v>562</v>
      </c>
      <c r="L20" s="167"/>
      <c r="M20" s="167"/>
      <c r="N20" s="66"/>
    </row>
    <row r="21" spans="1:15">
      <c r="A21" s="58"/>
      <c r="B21" s="97"/>
      <c r="F21" s="59"/>
      <c r="H21" s="98"/>
      <c r="I21" s="58"/>
      <c r="J21" s="58"/>
      <c r="K21" s="58"/>
      <c r="L21" s="58"/>
      <c r="M21" s="58"/>
      <c r="N21" s="58"/>
      <c r="O21" s="58"/>
    </row>
    <row r="22" spans="1:15">
      <c r="A22" s="58"/>
      <c r="B22" s="58"/>
      <c r="C22" s="58"/>
      <c r="D22" s="59"/>
      <c r="E22" s="59"/>
      <c r="F22" s="59"/>
      <c r="G22" s="59"/>
      <c r="H22" s="59"/>
      <c r="I22" s="58"/>
      <c r="J22" s="58"/>
      <c r="K22" s="58"/>
      <c r="L22" s="58"/>
      <c r="M22" s="58"/>
      <c r="N22" s="58"/>
      <c r="O22" s="58"/>
    </row>
    <row r="23" spans="1:15">
      <c r="A23" s="58"/>
      <c r="B23" s="58"/>
      <c r="C23" s="58"/>
      <c r="D23" s="60"/>
      <c r="E23" s="59"/>
      <c r="F23" s="98"/>
      <c r="G23" s="59"/>
      <c r="H23" s="59"/>
      <c r="I23" s="58"/>
      <c r="J23" s="58"/>
      <c r="K23" s="58"/>
      <c r="L23" s="167"/>
      <c r="M23" s="167"/>
      <c r="N23" s="58"/>
      <c r="O23" s="58"/>
    </row>
    <row r="24" spans="1:15">
      <c r="F24" s="102"/>
      <c r="G24" s="102"/>
    </row>
    <row r="25" spans="1:15" ht="14.25" customHeight="1">
      <c r="A25" s="162"/>
      <c r="B25" s="317" t="s">
        <v>206</v>
      </c>
      <c r="C25" s="159"/>
      <c r="D25" s="165" t="str">
        <f>入力シート!E59</f>
        <v xml:space="preserve"> </v>
      </c>
      <c r="E25" s="162"/>
      <c r="F25" s="159" t="s">
        <v>207</v>
      </c>
      <c r="G25" s="162"/>
      <c r="H25" s="162"/>
      <c r="I25" s="162"/>
    </row>
    <row r="38" spans="14:14">
      <c r="N38" s="62"/>
    </row>
  </sheetData>
  <mergeCells count="4">
    <mergeCell ref="A6:I6"/>
    <mergeCell ref="D12:E12"/>
    <mergeCell ref="E20:F20"/>
    <mergeCell ref="G20:H20"/>
  </mergeCells>
  <phoneticPr fontId="4"/>
  <printOptions horizontalCentered="1"/>
  <pageMargins left="0.98425196850393704" right="0.59055118110236227" top="0.78740157480314965" bottom="0.78740157480314965" header="0.51181102362204722" footer="0.51181102362204722"/>
  <pageSetup paperSize="9" scale="98" fitToHeight="0" orientation="portrait" verticalDpi="200"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K77"/>
  <sheetViews>
    <sheetView showZeros="0" tabSelected="1" view="pageBreakPreview" zoomScaleNormal="100" zoomScaleSheetLayoutView="100" workbookViewId="0">
      <selection activeCell="C9" sqref="C9"/>
    </sheetView>
  </sheetViews>
  <sheetFormatPr defaultColWidth="9" defaultRowHeight="21" customHeight="1"/>
  <cols>
    <col min="1" max="1" width="66" style="220" customWidth="1"/>
    <col min="2" max="2" width="24.36328125" style="220" bestFit="1" customWidth="1"/>
    <col min="3" max="3" width="42.08984375" style="151" customWidth="1"/>
    <col min="4" max="4" width="47.26953125" style="104" customWidth="1"/>
    <col min="5" max="5" width="24.453125" style="104" bestFit="1" customWidth="1"/>
    <col min="6" max="6" width="10.453125" style="104" bestFit="1" customWidth="1"/>
    <col min="7" max="7" width="22" style="104" bestFit="1" customWidth="1"/>
    <col min="8" max="9" width="15" style="104" bestFit="1" customWidth="1"/>
    <col min="10" max="10" width="26.7265625" style="104" bestFit="1" customWidth="1"/>
    <col min="11" max="11" width="22.90625" style="104" customWidth="1"/>
    <col min="12" max="16384" width="9" style="104"/>
  </cols>
  <sheetData>
    <row r="1" spans="1:11" ht="21" customHeight="1">
      <c r="A1" s="216" t="s">
        <v>69</v>
      </c>
      <c r="B1" s="221"/>
      <c r="C1" s="392" t="str">
        <f>設定シート!C5</f>
        <v>令和８年２月８日執行衆議院小選挙区選出議員選挙</v>
      </c>
      <c r="D1" s="393"/>
      <c r="E1" s="394"/>
    </row>
    <row r="2" spans="1:11" ht="21" customHeight="1">
      <c r="A2" s="217" t="s">
        <v>82</v>
      </c>
      <c r="B2" s="222" t="s">
        <v>159</v>
      </c>
      <c r="C2" s="14"/>
      <c r="D2" s="106" t="s">
        <v>84</v>
      </c>
      <c r="E2" s="107" t="str">
        <f>IFERROR(VLOOKUP(C2,$G$3:$H$5,2,0),"")</f>
        <v/>
      </c>
      <c r="G2" s="108" t="s">
        <v>2</v>
      </c>
      <c r="H2" s="108" t="s">
        <v>12</v>
      </c>
      <c r="J2" s="108" t="s">
        <v>2</v>
      </c>
      <c r="K2" s="109" t="s">
        <v>94</v>
      </c>
    </row>
    <row r="3" spans="1:11" ht="21" customHeight="1">
      <c r="A3" s="218"/>
      <c r="B3" s="223"/>
      <c r="C3" s="111"/>
      <c r="D3" s="112" t="s">
        <v>95</v>
      </c>
      <c r="E3" s="113" t="str">
        <f>IFERROR(VLOOKUP(C2,$J$3:$K$5,2,0),"")</f>
        <v/>
      </c>
      <c r="G3" s="108" t="s">
        <v>106</v>
      </c>
      <c r="H3" s="108" t="str">
        <f>設定シート!F2</f>
        <v>竹田　勝美</v>
      </c>
      <c r="J3" s="108" t="str">
        <f>G3</f>
        <v>秋田県第１区</v>
      </c>
      <c r="K3" s="109" t="s">
        <v>109</v>
      </c>
    </row>
    <row r="4" spans="1:11" ht="21" customHeight="1">
      <c r="A4" s="218" t="s">
        <v>65</v>
      </c>
      <c r="B4" s="223"/>
      <c r="C4" s="114" t="str">
        <f>設定シート!C6</f>
        <v>令和８年１月２７日</v>
      </c>
      <c r="D4" s="115"/>
      <c r="E4" s="214"/>
      <c r="G4" s="108" t="s">
        <v>107</v>
      </c>
      <c r="H4" s="108" t="str">
        <f>設定シート!F3</f>
        <v>加賀谷　七重</v>
      </c>
      <c r="I4" s="116"/>
      <c r="J4" s="108" t="str">
        <f>G4</f>
        <v>秋田県第２区</v>
      </c>
      <c r="K4" s="109" t="s">
        <v>110</v>
      </c>
    </row>
    <row r="5" spans="1:11" ht="21" customHeight="1">
      <c r="A5" s="219" t="s">
        <v>21</v>
      </c>
      <c r="B5" s="224" t="s">
        <v>5</v>
      </c>
      <c r="C5" s="118" t="str">
        <f>設定シート!C7</f>
        <v>R</v>
      </c>
      <c r="D5" s="119"/>
      <c r="E5" s="214"/>
      <c r="F5" s="120"/>
      <c r="G5" s="108" t="s">
        <v>108</v>
      </c>
      <c r="H5" s="108" t="str">
        <f>設定シート!F4</f>
        <v>竹内　徳幸</v>
      </c>
      <c r="J5" s="108" t="str">
        <f>G5</f>
        <v>秋田県第３区</v>
      </c>
      <c r="K5" s="109" t="s">
        <v>111</v>
      </c>
    </row>
    <row r="6" spans="1:11" ht="21" customHeight="1">
      <c r="A6" s="217"/>
      <c r="B6" s="222" t="s">
        <v>6</v>
      </c>
      <c r="C6" s="118">
        <f>設定シート!C8</f>
        <v>8</v>
      </c>
      <c r="D6" s="121"/>
      <c r="E6" s="122"/>
      <c r="F6" s="120"/>
      <c r="G6" s="123"/>
      <c r="H6" s="123"/>
      <c r="J6" s="123"/>
      <c r="K6" s="124"/>
    </row>
    <row r="7" spans="1:11" ht="21" customHeight="1">
      <c r="A7" s="217"/>
      <c r="B7" s="222" t="s">
        <v>7</v>
      </c>
      <c r="C7" s="118">
        <f>設定シート!C9</f>
        <v>2</v>
      </c>
      <c r="D7" s="121"/>
      <c r="E7" s="122"/>
      <c r="F7" s="120"/>
      <c r="G7" s="125"/>
      <c r="H7" s="125"/>
    </row>
    <row r="8" spans="1:11" ht="21" customHeight="1">
      <c r="A8" s="218"/>
      <c r="B8" s="223" t="s">
        <v>8</v>
      </c>
      <c r="C8" s="118">
        <f>設定シート!C10</f>
        <v>8</v>
      </c>
      <c r="D8" s="112" t="s">
        <v>3</v>
      </c>
      <c r="E8" s="126" t="str">
        <f>TEXT(C5&amp;C6&amp;"/"&amp;C7&amp;"/"&amp;C8,"YYYY/MM/DD")</f>
        <v>2026/02/08</v>
      </c>
      <c r="F8" s="120"/>
    </row>
    <row r="9" spans="1:11" ht="21" customHeight="1">
      <c r="A9" s="217" t="s">
        <v>100</v>
      </c>
      <c r="B9" s="222"/>
      <c r="C9" s="15"/>
      <c r="D9" s="127" t="s">
        <v>9</v>
      </c>
      <c r="E9" s="128"/>
      <c r="F9" s="120"/>
      <c r="G9" s="125"/>
      <c r="H9" s="213"/>
      <c r="I9" s="125"/>
      <c r="J9" s="121"/>
    </row>
    <row r="10" spans="1:11" ht="21" customHeight="1">
      <c r="A10" s="217" t="s">
        <v>101</v>
      </c>
      <c r="B10" s="222"/>
      <c r="C10" s="15"/>
      <c r="D10" s="106"/>
      <c r="E10" s="128"/>
      <c r="F10" s="120"/>
      <c r="G10" s="125"/>
      <c r="H10" s="131"/>
      <c r="I10" s="125"/>
      <c r="J10" s="132"/>
    </row>
    <row r="11" spans="1:11" ht="21" customHeight="1">
      <c r="A11" s="217" t="s">
        <v>83</v>
      </c>
      <c r="B11" s="222"/>
      <c r="C11" s="16"/>
      <c r="D11" s="106"/>
      <c r="E11" s="128"/>
      <c r="F11" s="120"/>
      <c r="G11" s="125"/>
      <c r="H11" s="131"/>
      <c r="I11" s="125"/>
      <c r="J11" s="132"/>
    </row>
    <row r="12" spans="1:11" ht="21" customHeight="1">
      <c r="A12" s="217" t="s">
        <v>441</v>
      </c>
      <c r="B12" s="222"/>
      <c r="C12" s="15"/>
      <c r="D12" s="129" t="str">
        <f>ASC(C12)</f>
        <v/>
      </c>
      <c r="E12" s="128"/>
      <c r="F12" s="120"/>
      <c r="G12" s="125"/>
      <c r="H12" s="131"/>
      <c r="I12" s="125"/>
      <c r="J12" s="132"/>
    </row>
    <row r="13" spans="1:11" ht="21" customHeight="1">
      <c r="A13" s="217" t="s">
        <v>66</v>
      </c>
      <c r="B13" s="222"/>
      <c r="C13" s="15"/>
      <c r="D13" s="106"/>
      <c r="E13" s="128"/>
      <c r="F13" s="120"/>
      <c r="G13" s="125"/>
      <c r="H13" s="131"/>
      <c r="I13" s="125"/>
      <c r="J13" s="132"/>
    </row>
    <row r="14" spans="1:11" ht="21" customHeight="1">
      <c r="A14" s="219" t="s">
        <v>23</v>
      </c>
      <c r="B14" s="224" t="s">
        <v>31</v>
      </c>
      <c r="C14" s="18"/>
      <c r="D14" s="127"/>
      <c r="E14" s="117"/>
      <c r="G14" s="121"/>
      <c r="H14" s="133"/>
      <c r="I14" s="121"/>
      <c r="J14" s="133"/>
      <c r="K14" s="133"/>
    </row>
    <row r="15" spans="1:11" ht="21" customHeight="1">
      <c r="A15" s="217" t="s">
        <v>24</v>
      </c>
      <c r="B15" s="222" t="s">
        <v>31</v>
      </c>
      <c r="C15" s="19"/>
      <c r="D15" s="121"/>
      <c r="E15" s="105" t="s">
        <v>34</v>
      </c>
      <c r="G15" s="121"/>
      <c r="H15" s="121"/>
      <c r="I15" s="121"/>
      <c r="J15" s="121"/>
      <c r="K15" s="121"/>
    </row>
    <row r="16" spans="1:11" ht="21" customHeight="1">
      <c r="A16" s="217" t="s">
        <v>25</v>
      </c>
      <c r="B16" s="222" t="s">
        <v>31</v>
      </c>
      <c r="C16" s="19"/>
      <c r="D16" s="121"/>
      <c r="E16" s="334" t="str">
        <f>C14&amp;" "&amp;C16</f>
        <v xml:space="preserve"> </v>
      </c>
    </row>
    <row r="17" spans="1:8" ht="21" customHeight="1">
      <c r="A17" s="217" t="s">
        <v>26</v>
      </c>
      <c r="B17" s="222" t="s">
        <v>31</v>
      </c>
      <c r="C17" s="19"/>
      <c r="D17" s="121"/>
      <c r="E17" s="105"/>
    </row>
    <row r="18" spans="1:8" ht="21" customHeight="1">
      <c r="A18" s="365" t="s">
        <v>27</v>
      </c>
      <c r="B18" s="365" t="s">
        <v>30</v>
      </c>
      <c r="C18" s="366"/>
      <c r="D18" s="367"/>
      <c r="E18" s="367" t="s">
        <v>434</v>
      </c>
    </row>
    <row r="19" spans="1:8" ht="21" customHeight="1">
      <c r="A19" s="352" t="s">
        <v>20</v>
      </c>
      <c r="B19" s="352" t="s">
        <v>31</v>
      </c>
      <c r="C19" s="21"/>
      <c r="D19" s="121" t="s">
        <v>10</v>
      </c>
      <c r="E19" s="358" t="str">
        <f>IF(C19="","",DATEDIF(C19,E8,"y"))</f>
        <v/>
      </c>
    </row>
    <row r="20" spans="1:8" ht="21" customHeight="1">
      <c r="A20" s="217" t="s">
        <v>442</v>
      </c>
      <c r="B20" s="222" t="s">
        <v>31</v>
      </c>
      <c r="C20" s="19"/>
      <c r="D20" s="137"/>
      <c r="E20" s="128"/>
      <c r="F20" s="120"/>
      <c r="G20" s="135"/>
      <c r="H20" s="135"/>
    </row>
    <row r="21" spans="1:8" ht="21" customHeight="1">
      <c r="A21" s="217" t="s">
        <v>443</v>
      </c>
      <c r="B21" s="222" t="s">
        <v>31</v>
      </c>
      <c r="C21" s="19"/>
      <c r="D21" s="136"/>
      <c r="E21" s="128"/>
      <c r="F21" s="120"/>
      <c r="G21" s="135"/>
      <c r="H21" s="135"/>
    </row>
    <row r="22" spans="1:8" ht="21" customHeight="1">
      <c r="A22" s="217"/>
      <c r="B22" s="222" t="s">
        <v>62</v>
      </c>
      <c r="C22" s="130" t="str">
        <f>ASC(C21)</f>
        <v/>
      </c>
      <c r="D22" s="137"/>
      <c r="E22" s="128"/>
      <c r="F22" s="120"/>
      <c r="G22" s="135"/>
      <c r="H22" s="135"/>
    </row>
    <row r="23" spans="1:8" ht="21" customHeight="1">
      <c r="A23" s="217"/>
      <c r="B23" s="222" t="s">
        <v>63</v>
      </c>
      <c r="C23" s="130" t="str">
        <f>SUBSTITUTE(SUBSTITUTE(SUBSTITUTE(SUBSTITUTE(SUBSTITUTE(ASC(C22),1,"一"),2,"二"),3,"三"),4,"四"),5,"五")</f>
        <v/>
      </c>
      <c r="D23" s="137"/>
      <c r="E23" s="128"/>
      <c r="F23" s="120"/>
      <c r="G23" s="135"/>
      <c r="H23" s="135"/>
    </row>
    <row r="24" spans="1:8" ht="21" customHeight="1">
      <c r="A24" s="217"/>
      <c r="B24" s="222" t="s">
        <v>64</v>
      </c>
      <c r="C24" s="130" t="str">
        <f>SUBSTITUTE(SUBSTITUTE(SUBSTITUTE(SUBSTITUTE(SUBSTITUTE(C23,6,"六"),7,"七"),8,"八"),9,"九"),0,"〇")</f>
        <v/>
      </c>
      <c r="D24" s="137"/>
      <c r="E24" s="128"/>
      <c r="F24" s="120"/>
      <c r="G24" s="135"/>
      <c r="H24" s="135"/>
    </row>
    <row r="25" spans="1:8" ht="21" customHeight="1">
      <c r="A25" s="217" t="s">
        <v>96</v>
      </c>
      <c r="B25" s="222" t="s">
        <v>31</v>
      </c>
      <c r="C25" s="19"/>
      <c r="D25" s="137"/>
      <c r="E25" s="128"/>
      <c r="F25" s="120"/>
      <c r="G25" s="135"/>
      <c r="H25" s="135"/>
    </row>
    <row r="26" spans="1:8" ht="21" customHeight="1">
      <c r="A26" s="217" t="s">
        <v>22</v>
      </c>
      <c r="B26" s="222" t="s">
        <v>31</v>
      </c>
      <c r="C26" s="19"/>
      <c r="D26" s="137"/>
      <c r="E26" s="128"/>
      <c r="G26" s="135"/>
      <c r="H26" s="135"/>
    </row>
    <row r="27" spans="1:8" ht="21" customHeight="1">
      <c r="A27" s="217" t="s">
        <v>104</v>
      </c>
      <c r="B27" s="222" t="s">
        <v>31</v>
      </c>
      <c r="C27" s="384"/>
      <c r="D27" s="385"/>
      <c r="E27" s="128"/>
      <c r="G27" s="135"/>
      <c r="H27" s="135"/>
    </row>
    <row r="28" spans="1:8" ht="21" customHeight="1">
      <c r="A28" s="386" t="s">
        <v>569</v>
      </c>
      <c r="B28" s="223" t="s">
        <v>568</v>
      </c>
      <c r="C28" s="357"/>
      <c r="D28" s="353"/>
      <c r="E28" s="354"/>
      <c r="G28" s="135"/>
      <c r="H28" s="135"/>
    </row>
    <row r="29" spans="1:8" ht="21" customHeight="1">
      <c r="A29" s="217" t="s">
        <v>373</v>
      </c>
      <c r="B29" s="222" t="s">
        <v>31</v>
      </c>
      <c r="C29" s="22"/>
      <c r="D29" s="121"/>
      <c r="E29" s="105"/>
      <c r="G29" s="135"/>
      <c r="H29" s="135"/>
    </row>
    <row r="30" spans="1:8" ht="21" customHeight="1">
      <c r="A30" s="217" t="s">
        <v>367</v>
      </c>
      <c r="B30" s="222" t="s">
        <v>31</v>
      </c>
      <c r="C30" s="19"/>
      <c r="D30" s="137"/>
      <c r="E30" s="105"/>
      <c r="G30" s="121"/>
      <c r="H30" s="121"/>
    </row>
    <row r="31" spans="1:8" ht="21" customHeight="1">
      <c r="A31" s="217" t="s">
        <v>41</v>
      </c>
      <c r="B31" s="222" t="s">
        <v>30</v>
      </c>
      <c r="C31" s="23"/>
      <c r="D31" s="138"/>
      <c r="E31" s="139"/>
      <c r="G31" s="121"/>
      <c r="H31" s="121"/>
    </row>
    <row r="32" spans="1:8" ht="21" customHeight="1">
      <c r="A32" s="217" t="s">
        <v>38</v>
      </c>
      <c r="B32" s="222" t="s">
        <v>31</v>
      </c>
      <c r="C32" s="21"/>
      <c r="D32" s="140"/>
      <c r="E32" s="141"/>
      <c r="G32" s="121"/>
      <c r="H32" s="121"/>
    </row>
    <row r="33" spans="1:10" ht="21" customHeight="1">
      <c r="A33" s="219" t="s">
        <v>90</v>
      </c>
      <c r="B33" s="224" t="s">
        <v>30</v>
      </c>
      <c r="C33" s="24"/>
      <c r="D33" s="124"/>
      <c r="E33" s="143"/>
      <c r="G33" s="135"/>
      <c r="H33" s="135"/>
      <c r="I33" s="135"/>
      <c r="J33" s="121"/>
    </row>
    <row r="34" spans="1:10" ht="21" customHeight="1">
      <c r="A34" s="217" t="s">
        <v>91</v>
      </c>
      <c r="B34" s="222" t="s">
        <v>31</v>
      </c>
      <c r="C34" s="25"/>
      <c r="D34" s="121" t="s">
        <v>10</v>
      </c>
      <c r="E34" s="144"/>
      <c r="G34" s="135"/>
      <c r="H34" s="135"/>
      <c r="I34" s="135"/>
      <c r="J34" s="121"/>
    </row>
    <row r="35" spans="1:10" ht="21" customHeight="1">
      <c r="A35" s="217" t="s">
        <v>365</v>
      </c>
      <c r="B35" s="222" t="s">
        <v>31</v>
      </c>
      <c r="C35" s="26"/>
      <c r="D35" s="145"/>
      <c r="E35" s="105"/>
      <c r="G35" s="135"/>
      <c r="H35" s="135"/>
      <c r="I35" s="135"/>
      <c r="J35" s="121"/>
    </row>
    <row r="36" spans="1:10" ht="21" customHeight="1">
      <c r="A36" s="217" t="s">
        <v>358</v>
      </c>
      <c r="B36" s="222" t="s">
        <v>31</v>
      </c>
      <c r="C36" s="27"/>
      <c r="D36" s="121"/>
      <c r="E36" s="105"/>
      <c r="G36" s="135"/>
      <c r="H36" s="135"/>
      <c r="I36" s="135"/>
      <c r="J36" s="121"/>
    </row>
    <row r="37" spans="1:10" ht="21" customHeight="1">
      <c r="A37" s="218" t="s">
        <v>86</v>
      </c>
      <c r="B37" s="223" t="s">
        <v>93</v>
      </c>
      <c r="C37" s="28"/>
      <c r="D37" s="146"/>
      <c r="E37" s="110"/>
      <c r="G37" s="135"/>
      <c r="H37" s="135"/>
      <c r="I37" s="135"/>
      <c r="J37" s="121"/>
    </row>
    <row r="38" spans="1:10" ht="21" customHeight="1">
      <c r="A38" s="219" t="s">
        <v>92</v>
      </c>
      <c r="B38" s="224"/>
      <c r="C38" s="324"/>
      <c r="D38" s="147"/>
      <c r="E38" s="117"/>
      <c r="G38" s="135"/>
      <c r="H38" s="135"/>
      <c r="I38" s="135"/>
      <c r="J38" s="121"/>
    </row>
    <row r="39" spans="1:10" ht="21" customHeight="1">
      <c r="A39" s="217" t="s">
        <v>87</v>
      </c>
      <c r="B39" s="222" t="s">
        <v>31</v>
      </c>
      <c r="C39" s="21"/>
      <c r="D39" s="121" t="s">
        <v>10</v>
      </c>
      <c r="E39" s="105"/>
      <c r="G39" s="135"/>
      <c r="H39" s="135"/>
      <c r="I39" s="135"/>
      <c r="J39" s="121"/>
    </row>
    <row r="40" spans="1:10" ht="21" customHeight="1">
      <c r="A40" s="217" t="s">
        <v>88</v>
      </c>
      <c r="B40" s="222" t="s">
        <v>30</v>
      </c>
      <c r="C40" s="22"/>
      <c r="D40" s="121"/>
      <c r="E40" s="105"/>
      <c r="G40" s="135"/>
      <c r="H40" s="135"/>
      <c r="I40" s="135"/>
      <c r="J40" s="121"/>
    </row>
    <row r="41" spans="1:10" ht="21" customHeight="1">
      <c r="A41" s="217" t="s">
        <v>364</v>
      </c>
      <c r="B41" s="222" t="s">
        <v>31</v>
      </c>
      <c r="C41" s="21"/>
      <c r="D41" s="137"/>
      <c r="E41" s="105"/>
      <c r="G41" s="135"/>
      <c r="H41" s="135"/>
      <c r="I41" s="135"/>
      <c r="J41" s="121"/>
    </row>
    <row r="42" spans="1:10" ht="21" customHeight="1">
      <c r="A42" s="217" t="s">
        <v>444</v>
      </c>
      <c r="B42" s="222" t="s">
        <v>31</v>
      </c>
      <c r="C42" s="21"/>
      <c r="D42" s="142"/>
      <c r="E42" s="105"/>
      <c r="G42" s="135"/>
      <c r="H42" s="135"/>
      <c r="I42" s="135"/>
      <c r="J42" s="121"/>
    </row>
    <row r="43" spans="1:10" ht="21" customHeight="1">
      <c r="A43" s="218" t="s">
        <v>89</v>
      </c>
      <c r="B43" s="223" t="s">
        <v>93</v>
      </c>
      <c r="C43" s="21"/>
      <c r="D43" s="148"/>
      <c r="E43" s="110"/>
      <c r="G43" s="135"/>
      <c r="H43" s="135"/>
      <c r="I43" s="135"/>
      <c r="J43" s="121"/>
    </row>
    <row r="44" spans="1:10" ht="21" customHeight="1">
      <c r="A44" s="219" t="s">
        <v>48</v>
      </c>
      <c r="B44" s="224" t="s">
        <v>31</v>
      </c>
      <c r="C44" s="20"/>
      <c r="D44" s="121" t="s">
        <v>10</v>
      </c>
      <c r="E44" s="105"/>
      <c r="G44" s="135"/>
      <c r="H44" s="135"/>
      <c r="I44" s="135"/>
      <c r="J44" s="121"/>
    </row>
    <row r="45" spans="1:10" ht="21" customHeight="1">
      <c r="A45" s="217" t="s">
        <v>361</v>
      </c>
      <c r="B45" s="222" t="s">
        <v>31</v>
      </c>
      <c r="C45" s="19"/>
      <c r="D45" s="121"/>
      <c r="E45" s="105"/>
      <c r="G45" s="135"/>
      <c r="H45" s="135"/>
      <c r="I45" s="135"/>
      <c r="J45" s="121"/>
    </row>
    <row r="46" spans="1:10" ht="21" customHeight="1">
      <c r="A46" s="217" t="s">
        <v>47</v>
      </c>
      <c r="B46" s="222" t="s">
        <v>31</v>
      </c>
      <c r="C46" s="21"/>
      <c r="D46" s="121" t="s">
        <v>10</v>
      </c>
      <c r="E46" s="105"/>
      <c r="G46" s="135"/>
      <c r="H46" s="135"/>
      <c r="I46" s="135"/>
      <c r="J46" s="121"/>
    </row>
    <row r="47" spans="1:10" ht="21" customHeight="1">
      <c r="A47" s="217" t="s">
        <v>44</v>
      </c>
      <c r="B47" s="222" t="s">
        <v>31</v>
      </c>
      <c r="C47" s="19"/>
      <c r="D47" s="137"/>
      <c r="E47" s="105"/>
      <c r="G47" s="135"/>
      <c r="H47" s="135"/>
      <c r="I47" s="135"/>
      <c r="J47" s="121"/>
    </row>
    <row r="48" spans="1:10" ht="21" customHeight="1">
      <c r="A48" s="217" t="s">
        <v>45</v>
      </c>
      <c r="B48" s="222" t="s">
        <v>93</v>
      </c>
      <c r="C48" s="19"/>
      <c r="D48" s="142"/>
      <c r="E48" s="105"/>
      <c r="G48" s="135"/>
      <c r="H48" s="135"/>
      <c r="I48" s="135"/>
      <c r="J48" s="121"/>
    </row>
    <row r="49" spans="1:10" ht="21" customHeight="1">
      <c r="A49" s="218" t="s">
        <v>46</v>
      </c>
      <c r="B49" s="223" t="s">
        <v>31</v>
      </c>
      <c r="C49" s="17"/>
      <c r="D49" s="134"/>
      <c r="E49" s="110"/>
      <c r="G49" s="135"/>
      <c r="H49" s="135"/>
      <c r="I49" s="135"/>
      <c r="J49" s="121"/>
    </row>
    <row r="50" spans="1:10" ht="21" customHeight="1">
      <c r="A50" s="219" t="s">
        <v>49</v>
      </c>
      <c r="B50" s="224"/>
      <c r="C50" s="215"/>
      <c r="D50" s="124"/>
      <c r="E50" s="117"/>
      <c r="G50" s="135"/>
      <c r="H50" s="135"/>
      <c r="I50" s="135"/>
      <c r="J50" s="121"/>
    </row>
    <row r="51" spans="1:10" ht="21" customHeight="1">
      <c r="A51" s="217" t="s">
        <v>50</v>
      </c>
      <c r="B51" s="222" t="s">
        <v>31</v>
      </c>
      <c r="C51" s="21"/>
      <c r="D51" s="121" t="s">
        <v>10</v>
      </c>
      <c r="E51" s="105"/>
      <c r="G51" s="135"/>
      <c r="H51" s="135"/>
      <c r="I51" s="135"/>
      <c r="J51" s="121"/>
    </row>
    <row r="52" spans="1:10" ht="21" customHeight="1">
      <c r="A52" s="217" t="s">
        <v>362</v>
      </c>
      <c r="B52" s="222" t="s">
        <v>31</v>
      </c>
      <c r="C52" s="21"/>
      <c r="D52" s="121"/>
      <c r="E52" s="105"/>
      <c r="G52" s="135"/>
      <c r="H52" s="135"/>
      <c r="I52" s="135"/>
      <c r="J52" s="121"/>
    </row>
    <row r="53" spans="1:10" ht="21" customHeight="1">
      <c r="A53" s="217" t="s">
        <v>51</v>
      </c>
      <c r="B53" s="222" t="s">
        <v>31</v>
      </c>
      <c r="C53" s="21"/>
      <c r="D53" s="121" t="s">
        <v>10</v>
      </c>
      <c r="E53" s="105"/>
      <c r="G53" s="135"/>
      <c r="H53" s="135"/>
      <c r="I53" s="135"/>
      <c r="J53" s="121"/>
    </row>
    <row r="54" spans="1:10" ht="21" customHeight="1">
      <c r="A54" s="217" t="s">
        <v>363</v>
      </c>
      <c r="B54" s="222" t="s">
        <v>31</v>
      </c>
      <c r="C54" s="21"/>
      <c r="D54" s="137"/>
      <c r="E54" s="105"/>
      <c r="G54" s="135"/>
      <c r="H54" s="135"/>
      <c r="I54" s="135"/>
      <c r="J54" s="121"/>
    </row>
    <row r="55" spans="1:10" ht="21" customHeight="1">
      <c r="A55" s="217" t="s">
        <v>52</v>
      </c>
      <c r="B55" s="222" t="s">
        <v>93</v>
      </c>
      <c r="C55" s="21"/>
      <c r="D55" s="137"/>
      <c r="E55" s="105"/>
      <c r="G55" s="135"/>
      <c r="H55" s="135"/>
      <c r="I55" s="135"/>
      <c r="J55" s="121"/>
    </row>
    <row r="56" spans="1:10" ht="21" customHeight="1">
      <c r="A56" s="217" t="s">
        <v>53</v>
      </c>
      <c r="B56" s="222" t="s">
        <v>31</v>
      </c>
      <c r="C56" s="21"/>
      <c r="D56" s="142"/>
      <c r="E56" s="105"/>
      <c r="G56" s="121"/>
      <c r="H56" s="121"/>
      <c r="I56" s="121"/>
      <c r="J56" s="121"/>
    </row>
    <row r="57" spans="1:10" ht="21" customHeight="1">
      <c r="A57" s="216" t="s">
        <v>55</v>
      </c>
      <c r="B57" s="221" t="s">
        <v>30</v>
      </c>
      <c r="C57" s="29"/>
      <c r="D57" s="150"/>
      <c r="E57" s="103"/>
      <c r="G57" s="135"/>
      <c r="H57" s="149"/>
      <c r="I57" s="135"/>
      <c r="J57" s="132"/>
    </row>
    <row r="58" spans="1:10" ht="21" customHeight="1">
      <c r="A58" s="217" t="s">
        <v>229</v>
      </c>
      <c r="B58" s="222" t="s">
        <v>31</v>
      </c>
      <c r="C58" s="19"/>
      <c r="D58" s="121"/>
      <c r="E58" s="105" t="s">
        <v>232</v>
      </c>
      <c r="G58" s="135"/>
      <c r="H58" s="135"/>
      <c r="I58" s="135"/>
      <c r="J58" s="121"/>
    </row>
    <row r="59" spans="1:10" ht="21" customHeight="1">
      <c r="A59" s="217" t="s">
        <v>230</v>
      </c>
      <c r="B59" s="222" t="s">
        <v>31</v>
      </c>
      <c r="C59" s="19"/>
      <c r="D59" s="121"/>
      <c r="E59" s="172" t="str">
        <f>C58&amp;" "&amp;C59</f>
        <v xml:space="preserve"> </v>
      </c>
      <c r="G59" s="135"/>
      <c r="H59" s="135"/>
      <c r="I59" s="135"/>
      <c r="J59" s="121"/>
    </row>
    <row r="60" spans="1:10" ht="21" customHeight="1">
      <c r="A60" s="217" t="s">
        <v>231</v>
      </c>
      <c r="B60" s="222" t="s">
        <v>31</v>
      </c>
      <c r="C60" s="21"/>
      <c r="D60" s="121" t="s">
        <v>10</v>
      </c>
      <c r="E60" s="105"/>
      <c r="G60" s="135"/>
      <c r="H60" s="135"/>
      <c r="I60" s="135"/>
      <c r="J60" s="121"/>
    </row>
    <row r="61" spans="1:10" ht="21" customHeight="1">
      <c r="A61" s="217" t="s">
        <v>366</v>
      </c>
      <c r="B61" s="222" t="s">
        <v>31</v>
      </c>
      <c r="C61" s="19"/>
      <c r="D61" s="137"/>
      <c r="E61" s="105"/>
      <c r="G61" s="135"/>
      <c r="H61" s="149"/>
      <c r="I61" s="135"/>
      <c r="J61" s="132"/>
    </row>
    <row r="62" spans="1:10" ht="21" customHeight="1">
      <c r="A62" s="218" t="s">
        <v>202</v>
      </c>
      <c r="B62" s="223" t="s">
        <v>93</v>
      </c>
      <c r="C62" s="17"/>
      <c r="D62" s="148"/>
      <c r="E62" s="110"/>
      <c r="G62" s="135"/>
      <c r="H62" s="135"/>
      <c r="I62" s="135"/>
      <c r="J62" s="121"/>
    </row>
    <row r="63" spans="1:10" ht="21" customHeight="1">
      <c r="A63" s="217" t="s">
        <v>199</v>
      </c>
      <c r="B63" s="222" t="s">
        <v>31</v>
      </c>
      <c r="C63" s="19"/>
      <c r="D63" s="121"/>
      <c r="E63" s="105"/>
      <c r="G63" s="135"/>
      <c r="H63" s="135"/>
      <c r="I63" s="135"/>
      <c r="J63" s="121"/>
    </row>
    <row r="64" spans="1:10" ht="21" customHeight="1">
      <c r="A64" s="217" t="s">
        <v>200</v>
      </c>
      <c r="B64" s="222" t="s">
        <v>31</v>
      </c>
      <c r="C64" s="19"/>
      <c r="D64" s="121"/>
      <c r="E64" s="172" t="str">
        <f>C63&amp;" "&amp;C64</f>
        <v xml:space="preserve"> </v>
      </c>
      <c r="G64" s="135"/>
      <c r="H64" s="135"/>
      <c r="I64" s="135"/>
      <c r="J64" s="121"/>
    </row>
    <row r="65" spans="1:10" ht="21" customHeight="1">
      <c r="A65" s="217" t="s">
        <v>201</v>
      </c>
      <c r="B65" s="222" t="s">
        <v>31</v>
      </c>
      <c r="C65" s="21"/>
      <c r="D65" s="121" t="s">
        <v>10</v>
      </c>
      <c r="E65" s="105"/>
      <c r="G65" s="135"/>
      <c r="H65" s="135"/>
      <c r="I65" s="135"/>
      <c r="J65" s="121"/>
    </row>
    <row r="66" spans="1:10" ht="21" customHeight="1">
      <c r="A66" s="217" t="s">
        <v>366</v>
      </c>
      <c r="B66" s="222" t="s">
        <v>31</v>
      </c>
      <c r="C66" s="19"/>
      <c r="D66" s="137"/>
      <c r="E66" s="105"/>
      <c r="G66" s="135"/>
      <c r="H66" s="149"/>
      <c r="I66" s="135"/>
      <c r="J66" s="132"/>
    </row>
    <row r="67" spans="1:10" ht="21" customHeight="1">
      <c r="A67" s="217" t="s">
        <v>202</v>
      </c>
      <c r="B67" s="222" t="s">
        <v>93</v>
      </c>
      <c r="C67" s="19"/>
      <c r="D67" s="142"/>
      <c r="E67" s="105"/>
      <c r="G67" s="135"/>
      <c r="H67" s="135"/>
      <c r="I67" s="135"/>
      <c r="J67" s="121"/>
    </row>
    <row r="68" spans="1:10" ht="21" customHeight="1">
      <c r="G68" s="135"/>
      <c r="H68" s="149"/>
      <c r="I68" s="135"/>
      <c r="J68" s="132"/>
    </row>
    <row r="69" spans="1:10" ht="21" customHeight="1">
      <c r="G69" s="135"/>
      <c r="H69" s="149"/>
      <c r="I69" s="135"/>
      <c r="J69" s="132"/>
    </row>
    <row r="70" spans="1:10" ht="21" customHeight="1">
      <c r="G70" s="135"/>
      <c r="H70" s="149"/>
      <c r="I70" s="135"/>
      <c r="J70" s="132"/>
    </row>
    <row r="71" spans="1:10" ht="21" customHeight="1">
      <c r="G71" s="135"/>
      <c r="H71" s="149"/>
      <c r="I71" s="135"/>
      <c r="J71" s="132"/>
    </row>
    <row r="72" spans="1:10" ht="21" customHeight="1">
      <c r="G72" s="135"/>
      <c r="H72" s="149"/>
      <c r="I72" s="135"/>
      <c r="J72" s="132"/>
    </row>
    <row r="73" spans="1:10" ht="21" customHeight="1">
      <c r="G73" s="135"/>
      <c r="H73" s="149"/>
      <c r="I73" s="135"/>
      <c r="J73" s="132"/>
    </row>
    <row r="74" spans="1:10" ht="21" customHeight="1">
      <c r="G74" s="135"/>
      <c r="H74" s="149"/>
      <c r="I74" s="135"/>
      <c r="J74" s="132"/>
    </row>
    <row r="75" spans="1:10" ht="21" customHeight="1">
      <c r="G75" s="135"/>
      <c r="H75" s="149"/>
      <c r="I75" s="135"/>
      <c r="J75" s="132"/>
    </row>
    <row r="76" spans="1:10" ht="21" customHeight="1">
      <c r="G76" s="135"/>
      <c r="H76" s="149"/>
      <c r="I76" s="135"/>
      <c r="J76" s="132"/>
    </row>
    <row r="77" spans="1:10" ht="21" customHeight="1">
      <c r="G77" s="135"/>
      <c r="H77" s="149"/>
      <c r="I77" s="135"/>
      <c r="J77" s="132"/>
    </row>
  </sheetData>
  <sheetProtection sheet="1" selectLockedCells="1"/>
  <mergeCells count="1">
    <mergeCell ref="C1:E1"/>
  </mergeCells>
  <phoneticPr fontId="4"/>
  <dataValidations count="4">
    <dataValidation type="list" allowBlank="1" showInputMessage="1" showErrorMessage="1" sqref="C18" xr:uid="{00000000-0002-0000-0200-000001000000}">
      <formula1>"男,女"</formula1>
    </dataValidation>
    <dataValidation type="list" allowBlank="1" showInputMessage="1" showErrorMessage="1" sqref="C2" xr:uid="{00000000-0002-0000-0200-000002000000}">
      <formula1>"　,秋田県第１区,秋田県第２区,秋田県第３区"</formula1>
    </dataValidation>
    <dataValidation type="list" allowBlank="1" showInputMessage="1" showErrorMessage="1" sqref="C31 C33 C40 C57" xr:uid="{F5190268-4577-4A1F-965F-84D975ADCEC4}">
      <formula1>"秋田市,能代市,横手市,大館市,男鹿市,湯沢市,鹿角市,由利本荘市,潟上市,大仙市,北秋田市,にかほ市,仙北市,小坂町,上小阿仁村,藤里町,三種町,八峰町,五城目町,八郎潟町,井川町,大潟村,美郷町,羽後町,東成瀬村"</formula1>
    </dataValidation>
    <dataValidation type="date" allowBlank="1" showInputMessage="1" showErrorMessage="1" errorTitle="日付の形式で入力してください！" error="文字列ではなく_x000a_「1985/4/1」のように日付の形式で入力してください！_x000a__x000a_" sqref="C19" xr:uid="{5F977707-6600-46D0-BAC7-13938E94527A}">
      <formula1>92</formula1>
      <formula2>73141</formula2>
    </dataValidation>
  </dataValidations>
  <pageMargins left="0.78740157480314965" right="0.78740157480314965" top="0.98425196850393704" bottom="0.98425196850393704" header="0.51181102362204722" footer="0.51181102362204722"/>
  <pageSetup paperSize="8" scale="37" orientation="portrait" r:id="rId1"/>
  <headerFooter alignWithMargins="0"/>
  <rowBreaks count="1" manualBreakCount="1">
    <brk id="67" max="4" man="1"/>
  </rowBreaks>
  <legacyDrawing r:id="rId2"/>
  <extLst>
    <ext xmlns:x14="http://schemas.microsoft.com/office/spreadsheetml/2009/9/main" uri="{78C0D931-6437-407d-A8EE-F0AAD7539E65}">
      <x14:conditionalFormattings>
        <x14:conditionalFormatting xmlns:xm="http://schemas.microsoft.com/office/excel/2006/main">
          <x14:cfRule type="expression" priority="1" id="{830A3BCE-7B04-4C2A-B7D7-2266A7805A9E}">
            <xm:f>設定シート!$C$12="本人届出"</xm:f>
            <x14:dxf>
              <fill>
                <patternFill>
                  <bgColor theme="1" tint="0.499984740745262"/>
                </patternFill>
              </fill>
            </x14:dxf>
          </x14:cfRule>
          <xm:sqref>A58:E67</xm:sqref>
        </x14:conditionalFormatting>
      </x14:conditionalFormatting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F3EC7-A37E-4E41-AA97-1D8E646DB3E9}">
  <sheetPr>
    <pageSetUpPr fitToPage="1"/>
  </sheetPr>
  <dimension ref="A1:O41"/>
  <sheetViews>
    <sheetView showZeros="0" view="pageBreakPreview" zoomScaleNormal="100" zoomScaleSheetLayoutView="100" workbookViewId="0">
      <selection activeCell="D28" sqref="D28"/>
    </sheetView>
  </sheetViews>
  <sheetFormatPr defaultColWidth="9" defaultRowHeight="14"/>
  <cols>
    <col min="1" max="8" width="9.6328125" style="161" customWidth="1"/>
    <col min="9" max="9" width="4.36328125" style="161" customWidth="1"/>
    <col min="10" max="10" width="5.90625" style="161" customWidth="1"/>
    <col min="11" max="16384" width="9" style="161"/>
  </cols>
  <sheetData>
    <row r="1" spans="1:10">
      <c r="J1" s="36" t="s">
        <v>222</v>
      </c>
    </row>
    <row r="6" spans="1:10" ht="28">
      <c r="A6" s="480" t="s">
        <v>353</v>
      </c>
      <c r="B6" s="480"/>
      <c r="C6" s="480"/>
      <c r="D6" s="480"/>
      <c r="E6" s="480"/>
      <c r="F6" s="480"/>
      <c r="G6" s="480"/>
      <c r="H6" s="480"/>
      <c r="I6" s="480"/>
    </row>
    <row r="7" spans="1:10" ht="28">
      <c r="A7" s="162"/>
      <c r="B7" s="162"/>
      <c r="C7" s="162"/>
      <c r="D7" s="162"/>
      <c r="E7" s="162"/>
      <c r="F7" s="162"/>
      <c r="G7" s="162"/>
      <c r="H7" s="162"/>
      <c r="I7" s="162"/>
    </row>
    <row r="10" spans="1:10" ht="21" customHeight="1">
      <c r="A10" s="161" t="str">
        <f>"　"&amp;設定シート!C2&amp;"執行の"&amp;設定シート!C4&amp;IF(入力シート!$C$2="　","秋田県第　　区",入力シート!$C$2)&amp;""</f>
        <v>　令和８年２月８日執行の衆議院小選挙区選出議員選挙</v>
      </c>
    </row>
    <row r="11" spans="1:10" ht="21" customHeight="1">
      <c r="A11" s="161" t="s">
        <v>381</v>
      </c>
      <c r="I11" s="168"/>
    </row>
    <row r="12" spans="1:10" ht="21" customHeight="1">
      <c r="A12" s="161" t="s">
        <v>196</v>
      </c>
      <c r="D12" s="474"/>
      <c r="E12" s="474"/>
    </row>
    <row r="16" spans="1:10">
      <c r="B16" s="388" t="s">
        <v>213</v>
      </c>
      <c r="C16" s="388"/>
      <c r="D16" s="389"/>
    </row>
    <row r="17" spans="1:15">
      <c r="B17" s="164"/>
      <c r="C17" s="165"/>
    </row>
    <row r="18" spans="1:15">
      <c r="B18" s="164"/>
      <c r="C18" s="165"/>
    </row>
    <row r="20" spans="1:15">
      <c r="A20" s="58"/>
      <c r="B20" s="97"/>
      <c r="F20" s="59"/>
      <c r="H20" s="98"/>
      <c r="I20" s="58"/>
      <c r="J20" s="58"/>
      <c r="K20" s="58"/>
      <c r="L20" s="58"/>
      <c r="M20" s="58"/>
      <c r="N20" s="58"/>
      <c r="O20" s="58"/>
    </row>
    <row r="21" spans="1:15">
      <c r="A21" s="58"/>
      <c r="B21" s="58"/>
      <c r="C21" s="58"/>
      <c r="D21" s="59"/>
      <c r="E21" s="59"/>
      <c r="F21" s="59"/>
      <c r="G21" s="59"/>
      <c r="H21" s="59"/>
      <c r="I21" s="58"/>
      <c r="J21" s="58"/>
      <c r="K21" s="58"/>
      <c r="L21" s="58"/>
      <c r="M21" s="58"/>
      <c r="N21" s="58"/>
      <c r="O21" s="58"/>
    </row>
    <row r="22" spans="1:15">
      <c r="A22" s="58"/>
      <c r="B22" s="58"/>
      <c r="C22" s="58"/>
      <c r="D22" s="60"/>
      <c r="E22" s="59"/>
      <c r="F22" s="98"/>
      <c r="G22" s="59"/>
      <c r="H22" s="59"/>
      <c r="I22" s="58"/>
      <c r="J22" s="58"/>
      <c r="K22" s="58"/>
      <c r="L22" s="167"/>
      <c r="M22" s="167"/>
      <c r="N22" s="58"/>
      <c r="O22" s="58"/>
    </row>
    <row r="23" spans="1:15">
      <c r="A23" s="58"/>
      <c r="B23" s="58"/>
      <c r="C23" s="60" t="s">
        <v>36</v>
      </c>
      <c r="E23" s="481" t="str">
        <f>入力シート!C14&amp;" "&amp;入力シート!C16</f>
        <v xml:space="preserve"> </v>
      </c>
      <c r="F23" s="481"/>
      <c r="G23" s="482"/>
      <c r="H23" s="482"/>
      <c r="I23" s="58" t="str" cm="1">
        <f t="array" aca="1" ref="I23" ca="1">IF(VLOOKUP(RIGHT(CELL("filename",A1),LEN(CELL("filename",A1))-FIND("]",CELL("filename",A1))),設定シート!$U$2:$V$31,2,0)="表示する","㊞","")</f>
        <v/>
      </c>
      <c r="J23" s="58"/>
      <c r="K23" s="58"/>
      <c r="L23" s="167"/>
      <c r="M23" s="167"/>
      <c r="N23" s="66"/>
    </row>
    <row r="24" spans="1:15" s="202" customFormat="1">
      <c r="A24" s="58"/>
      <c r="B24" s="58"/>
      <c r="C24" s="60"/>
      <c r="E24" s="206"/>
      <c r="F24" s="206"/>
      <c r="G24" s="207"/>
      <c r="H24" s="207"/>
      <c r="I24" s="58"/>
      <c r="J24" s="58"/>
      <c r="K24" s="58"/>
      <c r="L24" s="209"/>
      <c r="M24" s="209"/>
      <c r="N24" s="66"/>
    </row>
    <row r="25" spans="1:15" s="202" customFormat="1">
      <c r="A25" s="58"/>
      <c r="B25" s="58"/>
      <c r="C25" s="60"/>
      <c r="E25" s="206"/>
      <c r="F25" s="206"/>
      <c r="G25" s="207"/>
      <c r="H25" s="207"/>
      <c r="I25" s="58"/>
      <c r="J25" s="58"/>
      <c r="K25" s="58"/>
      <c r="L25" s="209"/>
      <c r="M25" s="209"/>
      <c r="N25" s="66"/>
    </row>
    <row r="26" spans="1:15" s="202" customFormat="1">
      <c r="A26" s="58"/>
      <c r="B26" s="58"/>
      <c r="C26" s="60"/>
      <c r="E26" s="206"/>
      <c r="F26" s="206"/>
      <c r="G26" s="207"/>
      <c r="H26" s="207"/>
      <c r="I26" s="58"/>
      <c r="J26" s="58"/>
      <c r="K26" s="58"/>
      <c r="L26" s="209"/>
      <c r="M26" s="209"/>
      <c r="N26" s="66"/>
    </row>
    <row r="27" spans="1:15">
      <c r="F27" s="102"/>
      <c r="G27" s="102"/>
    </row>
    <row r="28" spans="1:15" ht="14.25" customHeight="1">
      <c r="A28" s="162"/>
      <c r="B28" s="36" t="s">
        <v>206</v>
      </c>
      <c r="C28" s="159"/>
      <c r="D28" s="165" t="str">
        <f>入力シート!E59</f>
        <v xml:space="preserve"> </v>
      </c>
      <c r="E28" s="162"/>
      <c r="F28" s="208" t="s">
        <v>207</v>
      </c>
      <c r="G28" s="162"/>
      <c r="H28" s="162"/>
      <c r="I28" s="162"/>
    </row>
    <row r="41" spans="14:14">
      <c r="N41" s="62"/>
    </row>
  </sheetData>
  <mergeCells count="4">
    <mergeCell ref="A6:I6"/>
    <mergeCell ref="D12:E12"/>
    <mergeCell ref="E23:F23"/>
    <mergeCell ref="G23:H23"/>
  </mergeCells>
  <phoneticPr fontId="4"/>
  <printOptions horizontalCentered="1"/>
  <pageMargins left="0.98425196850393704" right="0.59055118110236227" top="0.78740157480314965" bottom="0.78740157480314965" header="0.51181102362204722" footer="0.51181102362204722"/>
  <pageSetup paperSize="9" scale="98" fitToHeight="0" orientation="portrait" verticalDpi="2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B44"/>
  <sheetViews>
    <sheetView showZeros="0" view="pageBreakPreview" zoomScaleNormal="100" zoomScaleSheetLayoutView="100" workbookViewId="0">
      <selection activeCell="B20" sqref="B20"/>
    </sheetView>
  </sheetViews>
  <sheetFormatPr defaultColWidth="13.6328125" defaultRowHeight="21.75" customHeight="1"/>
  <cols>
    <col min="1" max="1" width="13.6328125" customWidth="1"/>
    <col min="2" max="2" width="66" customWidth="1"/>
    <col min="3" max="3" width="10.36328125" customWidth="1"/>
  </cols>
  <sheetData>
    <row r="1" spans="1:2" ht="9" customHeight="1"/>
    <row r="2" spans="1:2" ht="26.25" customHeight="1">
      <c r="A2" s="395" t="s">
        <v>536</v>
      </c>
      <c r="B2" s="395"/>
    </row>
    <row r="3" spans="1:2" ht="44.25" customHeight="1">
      <c r="A3" s="395"/>
      <c r="B3" s="395"/>
    </row>
    <row r="4" spans="1:2" ht="11.25" customHeight="1">
      <c r="B4" s="4"/>
    </row>
    <row r="5" spans="1:2" ht="15" customHeight="1">
      <c r="A5" s="362" t="s">
        <v>524</v>
      </c>
      <c r="B5" s="4"/>
    </row>
    <row r="6" spans="1:2" s="359" customFormat="1" ht="15" customHeight="1">
      <c r="A6" s="362" t="s">
        <v>525</v>
      </c>
      <c r="B6" s="4"/>
    </row>
    <row r="7" spans="1:2" ht="15" customHeight="1">
      <c r="A7" s="362" t="s">
        <v>526</v>
      </c>
    </row>
    <row r="8" spans="1:2" ht="15" customHeight="1">
      <c r="A8" s="362" t="s">
        <v>527</v>
      </c>
      <c r="B8" s="3"/>
    </row>
    <row r="9" spans="1:2" s="359" customFormat="1" ht="15" customHeight="1">
      <c r="A9" s="362" t="s">
        <v>528</v>
      </c>
      <c r="B9" s="3"/>
    </row>
    <row r="10" spans="1:2" ht="15" customHeight="1">
      <c r="A10" s="363" t="s">
        <v>529</v>
      </c>
      <c r="B10" s="3"/>
    </row>
    <row r="11" spans="1:2" s="359" customFormat="1" ht="15" customHeight="1">
      <c r="A11" s="363" t="s">
        <v>531</v>
      </c>
      <c r="B11" s="3"/>
    </row>
    <row r="12" spans="1:2" ht="15" customHeight="1">
      <c r="A12" s="362" t="s">
        <v>530</v>
      </c>
      <c r="B12" s="3"/>
    </row>
    <row r="13" spans="1:2" s="359" customFormat="1" ht="15" customHeight="1">
      <c r="A13" s="362" t="s">
        <v>532</v>
      </c>
      <c r="B13" s="3"/>
    </row>
    <row r="14" spans="1:2" ht="15" customHeight="1">
      <c r="A14" s="363" t="s">
        <v>533</v>
      </c>
      <c r="B14" s="2"/>
    </row>
    <row r="15" spans="1:2" s="359" customFormat="1" ht="15" customHeight="1">
      <c r="A15" s="363" t="s">
        <v>534</v>
      </c>
      <c r="B15" s="2"/>
    </row>
    <row r="16" spans="1:2" s="359" customFormat="1" ht="15" customHeight="1">
      <c r="A16" s="363" t="s">
        <v>535</v>
      </c>
      <c r="B16" s="2"/>
    </row>
    <row r="17" spans="1:2" s="359" customFormat="1" ht="21.75" customHeight="1" thickBot="1">
      <c r="A17" s="363"/>
      <c r="B17" s="2"/>
    </row>
    <row r="18" spans="1:2" ht="21">
      <c r="A18" s="396" t="s">
        <v>1</v>
      </c>
      <c r="B18" s="397"/>
    </row>
    <row r="19" spans="1:2" ht="21" customHeight="1">
      <c r="A19" s="364" t="s">
        <v>445</v>
      </c>
      <c r="B19" s="364" t="s">
        <v>522</v>
      </c>
    </row>
    <row r="20" spans="1:2" ht="21" customHeight="1">
      <c r="A20" s="364" t="s">
        <v>446</v>
      </c>
      <c r="B20" s="364" t="s">
        <v>447</v>
      </c>
    </row>
    <row r="21" spans="1:2" ht="21" customHeight="1">
      <c r="A21" s="364" t="s">
        <v>448</v>
      </c>
      <c r="B21" s="364" t="s">
        <v>449</v>
      </c>
    </row>
    <row r="22" spans="1:2" ht="21" customHeight="1">
      <c r="A22" s="364" t="s">
        <v>450</v>
      </c>
      <c r="B22" s="364" t="s">
        <v>451</v>
      </c>
    </row>
    <row r="23" spans="1:2" ht="21" customHeight="1">
      <c r="A23" s="364" t="s">
        <v>452</v>
      </c>
      <c r="B23" s="364" t="s">
        <v>453</v>
      </c>
    </row>
    <row r="24" spans="1:2" ht="21" customHeight="1">
      <c r="A24" s="364" t="s">
        <v>454</v>
      </c>
      <c r="B24" s="364" t="s">
        <v>455</v>
      </c>
    </row>
    <row r="25" spans="1:2" ht="21" customHeight="1">
      <c r="A25" s="364" t="s">
        <v>456</v>
      </c>
      <c r="B25" s="364" t="s">
        <v>457</v>
      </c>
    </row>
    <row r="26" spans="1:2" ht="21" customHeight="1">
      <c r="A26" s="364" t="s">
        <v>458</v>
      </c>
      <c r="B26" s="364" t="s">
        <v>459</v>
      </c>
    </row>
    <row r="27" spans="1:2" ht="21" customHeight="1">
      <c r="A27" s="364" t="s">
        <v>460</v>
      </c>
      <c r="B27" s="364" t="s">
        <v>461</v>
      </c>
    </row>
    <row r="28" spans="1:2" ht="21" customHeight="1">
      <c r="A28" s="364" t="s">
        <v>462</v>
      </c>
      <c r="B28" s="364" t="s">
        <v>463</v>
      </c>
    </row>
    <row r="29" spans="1:2" ht="21" customHeight="1">
      <c r="A29" s="364" t="s">
        <v>464</v>
      </c>
      <c r="B29" s="364" t="s">
        <v>465</v>
      </c>
    </row>
    <row r="30" spans="1:2" ht="21" customHeight="1">
      <c r="A30" s="364" t="s">
        <v>466</v>
      </c>
      <c r="B30" s="364" t="s">
        <v>467</v>
      </c>
    </row>
    <row r="31" spans="1:2" ht="21" customHeight="1">
      <c r="A31" s="364" t="s">
        <v>468</v>
      </c>
      <c r="B31" s="364" t="s">
        <v>469</v>
      </c>
    </row>
    <row r="32" spans="1:2" ht="21" customHeight="1">
      <c r="A32" s="364" t="s">
        <v>470</v>
      </c>
      <c r="B32" s="364" t="s">
        <v>471</v>
      </c>
    </row>
    <row r="33" spans="1:2" ht="21" customHeight="1">
      <c r="A33" s="364" t="s">
        <v>472</v>
      </c>
      <c r="B33" s="364" t="s">
        <v>473</v>
      </c>
    </row>
    <row r="34" spans="1:2" ht="21" customHeight="1">
      <c r="A34" s="364" t="s">
        <v>474</v>
      </c>
      <c r="B34" s="364" t="s">
        <v>476</v>
      </c>
    </row>
    <row r="35" spans="1:2" ht="21" customHeight="1">
      <c r="A35" s="364" t="s">
        <v>475</v>
      </c>
      <c r="B35" s="364" t="s">
        <v>478</v>
      </c>
    </row>
    <row r="36" spans="1:2" ht="21" customHeight="1">
      <c r="A36" s="364" t="s">
        <v>477</v>
      </c>
      <c r="B36" s="364" t="s">
        <v>480</v>
      </c>
    </row>
    <row r="37" spans="1:2" ht="21" customHeight="1">
      <c r="A37" s="364" t="s">
        <v>479</v>
      </c>
      <c r="B37" s="364" t="s">
        <v>482</v>
      </c>
    </row>
    <row r="38" spans="1:2" ht="21" customHeight="1">
      <c r="A38" s="364" t="s">
        <v>481</v>
      </c>
      <c r="B38" s="364" t="s">
        <v>484</v>
      </c>
    </row>
    <row r="39" spans="1:2" ht="21" customHeight="1">
      <c r="A39" s="364" t="s">
        <v>485</v>
      </c>
      <c r="B39" s="364" t="s">
        <v>486</v>
      </c>
    </row>
    <row r="40" spans="1:2" ht="21" customHeight="1">
      <c r="A40" s="364" t="s">
        <v>487</v>
      </c>
      <c r="B40" s="364" t="s">
        <v>488</v>
      </c>
    </row>
    <row r="41" spans="1:2" ht="21" customHeight="1">
      <c r="A41" s="364" t="s">
        <v>489</v>
      </c>
      <c r="B41" s="364" t="s">
        <v>490</v>
      </c>
    </row>
    <row r="42" spans="1:2" ht="21" customHeight="1">
      <c r="A42" s="364" t="s">
        <v>491</v>
      </c>
      <c r="B42" s="364" t="s">
        <v>492</v>
      </c>
    </row>
    <row r="43" spans="1:2" ht="21" customHeight="1">
      <c r="A43" s="364" t="s">
        <v>493</v>
      </c>
      <c r="B43" s="364" t="s">
        <v>494</v>
      </c>
    </row>
    <row r="44" spans="1:2" ht="21" customHeight="1">
      <c r="A44" s="364" t="s">
        <v>495</v>
      </c>
      <c r="B44" s="364" t="s">
        <v>496</v>
      </c>
    </row>
  </sheetData>
  <sheetProtection algorithmName="SHA-512" hashValue="c0V0BZ9jsLRX4Hu5dAXDevuut3KDScezPT5qfFIdJchLwsWSwZiipNDO50znky7d+XgAsAMZYUq/PzoEatczrg==" saltValue="IiMXfsGXGQObbRsAzC2FuA==" spinCount="100000" sheet="1" objects="1" scenarios="1"/>
  <mergeCells count="2">
    <mergeCell ref="A2:B3"/>
    <mergeCell ref="A18:B18"/>
  </mergeCells>
  <phoneticPr fontId="4"/>
  <printOptions horizontalCentered="1"/>
  <pageMargins left="0.78740157480314965" right="0.39370078740157483" top="0.39370078740157483" bottom="0.19685039370078741" header="0.31496062992125984" footer="0.11811023622047245"/>
  <pageSetup paperSize="9" fitToHeight="0" orientation="portrait" verticalDpi="200"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2:S73"/>
  <sheetViews>
    <sheetView showZeros="0" view="pageBreakPreview" zoomScaleNormal="100" zoomScaleSheetLayoutView="100" workbookViewId="0">
      <selection activeCell="T11" sqref="T11"/>
    </sheetView>
  </sheetViews>
  <sheetFormatPr defaultColWidth="5.90625" defaultRowHeight="14"/>
  <cols>
    <col min="1" max="1" width="5.90625" style="35" customWidth="1"/>
    <col min="2" max="7" width="5.90625" style="35"/>
    <col min="8" max="8" width="5.90625" style="35" customWidth="1"/>
    <col min="9" max="15" width="5.90625" style="35"/>
    <col min="16" max="16" width="11.453125" style="35" customWidth="1"/>
    <col min="17" max="16384" width="5.90625" style="35"/>
  </cols>
  <sheetData>
    <row r="2" spans="1:15">
      <c r="A2" s="445"/>
      <c r="B2" s="446"/>
      <c r="C2" s="446"/>
      <c r="D2" s="446"/>
      <c r="E2" s="446"/>
      <c r="N2" s="36" t="str">
        <f>IF(設定シート!$C$12="推薦届出","様式1(推薦)","様式1")</f>
        <v>様式1</v>
      </c>
    </row>
    <row r="3" spans="1:15">
      <c r="B3" s="37"/>
      <c r="C3" s="37"/>
      <c r="D3" s="37"/>
      <c r="E3" s="37"/>
      <c r="N3" s="36"/>
    </row>
    <row r="4" spans="1:15" ht="19">
      <c r="A4" s="453" t="str">
        <f>設定シート!C4&amp;"候補者届出書"&amp;IF(設定シート!C12="推薦届出"," (推薦届出) "," (本人届出) ")</f>
        <v xml:space="preserve">衆議院小選挙区選出議員選挙候補者届出書 (本人届出) </v>
      </c>
      <c r="B4" s="453"/>
      <c r="C4" s="453"/>
      <c r="D4" s="453"/>
      <c r="E4" s="453"/>
      <c r="F4" s="453"/>
      <c r="G4" s="453"/>
      <c r="H4" s="453"/>
      <c r="I4" s="453"/>
      <c r="J4" s="453"/>
      <c r="K4" s="453"/>
      <c r="L4" s="453"/>
      <c r="M4" s="453"/>
      <c r="N4" s="453"/>
    </row>
    <row r="5" spans="1:15" ht="19.5" thickBot="1">
      <c r="A5" s="39"/>
      <c r="B5" s="39"/>
      <c r="C5" s="39"/>
      <c r="D5" s="39"/>
      <c r="E5" s="39"/>
      <c r="F5" s="39"/>
      <c r="G5" s="39"/>
      <c r="H5" s="39"/>
      <c r="I5" s="39"/>
      <c r="J5" s="39"/>
      <c r="K5" s="39"/>
      <c r="L5" s="39"/>
      <c r="M5" s="39"/>
      <c r="N5" s="39"/>
    </row>
    <row r="6" spans="1:15" s="178" customFormat="1" ht="18.75" customHeight="1" thickBot="1">
      <c r="A6" s="189" t="s">
        <v>234</v>
      </c>
      <c r="B6" s="190"/>
      <c r="C6" s="190"/>
      <c r="D6" s="190"/>
      <c r="E6" s="190"/>
      <c r="F6" s="190"/>
      <c r="G6" s="190"/>
      <c r="H6" s="190"/>
      <c r="I6" s="190"/>
      <c r="J6" s="190"/>
      <c r="K6" s="192"/>
      <c r="L6" s="192"/>
      <c r="M6" s="192"/>
      <c r="N6" s="193"/>
      <c r="O6" s="179"/>
    </row>
    <row r="7" spans="1:15" ht="6" customHeight="1">
      <c r="A7" s="40"/>
      <c r="B7" s="41"/>
      <c r="C7" s="456">
        <f>入力シート!C15</f>
        <v>0</v>
      </c>
      <c r="D7" s="457"/>
      <c r="E7" s="457"/>
      <c r="F7" s="457"/>
      <c r="G7" s="468">
        <f>入力シート!C17</f>
        <v>0</v>
      </c>
      <c r="H7" s="468"/>
      <c r="I7" s="468"/>
      <c r="J7" s="469"/>
      <c r="K7" s="42"/>
      <c r="L7" s="43"/>
      <c r="M7" s="43"/>
      <c r="N7" s="54"/>
    </row>
    <row r="8" spans="1:15" ht="9.75" customHeight="1">
      <c r="A8" s="454" t="s">
        <v>266</v>
      </c>
      <c r="B8" s="455"/>
      <c r="C8" s="458"/>
      <c r="D8" s="459"/>
      <c r="E8" s="459"/>
      <c r="F8" s="459"/>
      <c r="G8" s="470"/>
      <c r="H8" s="470"/>
      <c r="I8" s="470"/>
      <c r="J8" s="471"/>
      <c r="K8" s="42"/>
      <c r="L8" s="43"/>
      <c r="M8" s="43"/>
      <c r="N8" s="54"/>
    </row>
    <row r="9" spans="1:15" ht="5.25" customHeight="1" thickBot="1">
      <c r="A9" s="44"/>
      <c r="B9" s="45"/>
      <c r="C9" s="460"/>
      <c r="D9" s="461"/>
      <c r="E9" s="461"/>
      <c r="F9" s="461"/>
      <c r="G9" s="472"/>
      <c r="H9" s="472"/>
      <c r="I9" s="472"/>
      <c r="J9" s="473"/>
      <c r="K9" s="46"/>
      <c r="L9" s="47"/>
      <c r="M9" s="47"/>
      <c r="N9" s="55"/>
    </row>
    <row r="10" spans="1:15" ht="6.75" customHeight="1">
      <c r="A10" s="42"/>
      <c r="B10" s="43"/>
      <c r="C10" s="447">
        <f>入力シート!C14</f>
        <v>0</v>
      </c>
      <c r="D10" s="448"/>
      <c r="E10" s="448"/>
      <c r="F10" s="448"/>
      <c r="G10" s="462">
        <f>入力シート!C16</f>
        <v>0</v>
      </c>
      <c r="H10" s="462"/>
      <c r="I10" s="462"/>
      <c r="J10" s="463"/>
      <c r="K10" s="48"/>
      <c r="L10" s="410">
        <f>入力シート!C18</f>
        <v>0</v>
      </c>
      <c r="M10" s="411"/>
      <c r="N10" s="412"/>
    </row>
    <row r="11" spans="1:15" ht="12.75" customHeight="1">
      <c r="A11" s="406" t="s">
        <v>18</v>
      </c>
      <c r="B11" s="407"/>
      <c r="C11" s="449"/>
      <c r="D11" s="450"/>
      <c r="E11" s="450"/>
      <c r="F11" s="450"/>
      <c r="G11" s="464"/>
      <c r="H11" s="464"/>
      <c r="I11" s="464"/>
      <c r="J11" s="465"/>
      <c r="K11" s="49" t="s">
        <v>19</v>
      </c>
      <c r="L11" s="413"/>
      <c r="M11" s="414"/>
      <c r="N11" s="415"/>
    </row>
    <row r="12" spans="1:15" ht="6" customHeight="1" thickBot="1">
      <c r="A12" s="46"/>
      <c r="B12" s="47"/>
      <c r="C12" s="451"/>
      <c r="D12" s="452"/>
      <c r="E12" s="452"/>
      <c r="F12" s="452"/>
      <c r="G12" s="466"/>
      <c r="H12" s="466"/>
      <c r="I12" s="466"/>
      <c r="J12" s="467"/>
      <c r="K12" s="50"/>
      <c r="L12" s="416"/>
      <c r="M12" s="417"/>
      <c r="N12" s="418"/>
    </row>
    <row r="13" spans="1:15" ht="9" customHeight="1">
      <c r="A13" s="40"/>
      <c r="B13" s="41"/>
      <c r="C13" s="424" t="str">
        <f>DBCS(入力シート!C20)</f>
        <v/>
      </c>
      <c r="D13" s="425"/>
      <c r="E13" s="425"/>
      <c r="F13" s="425"/>
      <c r="G13" s="425"/>
      <c r="H13" s="425"/>
      <c r="I13" s="425"/>
      <c r="J13" s="425"/>
      <c r="K13" s="425"/>
      <c r="L13" s="425"/>
      <c r="M13" s="425"/>
      <c r="N13" s="426"/>
    </row>
    <row r="14" spans="1:15">
      <c r="A14" s="406" t="s">
        <v>15</v>
      </c>
      <c r="B14" s="407"/>
      <c r="C14" s="427"/>
      <c r="D14" s="428"/>
      <c r="E14" s="428"/>
      <c r="F14" s="428"/>
      <c r="G14" s="428"/>
      <c r="H14" s="428"/>
      <c r="I14" s="428"/>
      <c r="J14" s="428"/>
      <c r="K14" s="428"/>
      <c r="L14" s="428"/>
      <c r="M14" s="428"/>
      <c r="N14" s="429"/>
    </row>
    <row r="15" spans="1:15" ht="8.25" customHeight="1" thickBot="1">
      <c r="A15" s="46"/>
      <c r="B15" s="47"/>
      <c r="C15" s="430"/>
      <c r="D15" s="431"/>
      <c r="E15" s="431"/>
      <c r="F15" s="431"/>
      <c r="G15" s="431"/>
      <c r="H15" s="431"/>
      <c r="I15" s="431"/>
      <c r="J15" s="431"/>
      <c r="K15" s="431"/>
      <c r="L15" s="431"/>
      <c r="M15" s="431"/>
      <c r="N15" s="432"/>
    </row>
    <row r="16" spans="1:15" ht="9" customHeight="1">
      <c r="A16" s="40"/>
      <c r="B16" s="41"/>
      <c r="C16" s="424" t="str">
        <f>DBCS(入力シート!C21)</f>
        <v/>
      </c>
      <c r="D16" s="425"/>
      <c r="E16" s="425"/>
      <c r="F16" s="425"/>
      <c r="G16" s="425"/>
      <c r="H16" s="425"/>
      <c r="I16" s="425"/>
      <c r="J16" s="425"/>
      <c r="K16" s="425"/>
      <c r="L16" s="425"/>
      <c r="M16" s="425"/>
      <c r="N16" s="426"/>
    </row>
    <row r="17" spans="1:14">
      <c r="A17" s="406" t="s">
        <v>16</v>
      </c>
      <c r="B17" s="407"/>
      <c r="C17" s="427"/>
      <c r="D17" s="428"/>
      <c r="E17" s="428"/>
      <c r="F17" s="428"/>
      <c r="G17" s="428"/>
      <c r="H17" s="428"/>
      <c r="I17" s="428"/>
      <c r="J17" s="428"/>
      <c r="K17" s="428"/>
      <c r="L17" s="428"/>
      <c r="M17" s="428"/>
      <c r="N17" s="429"/>
    </row>
    <row r="18" spans="1:14" ht="8.25" customHeight="1" thickBot="1">
      <c r="A18" s="46"/>
      <c r="B18" s="47"/>
      <c r="C18" s="430"/>
      <c r="D18" s="431"/>
      <c r="E18" s="431"/>
      <c r="F18" s="431"/>
      <c r="G18" s="431"/>
      <c r="H18" s="431"/>
      <c r="I18" s="431"/>
      <c r="J18" s="431"/>
      <c r="K18" s="431"/>
      <c r="L18" s="431"/>
      <c r="M18" s="431"/>
      <c r="N18" s="432"/>
    </row>
    <row r="19" spans="1:14" ht="7.5" customHeight="1">
      <c r="A19" s="40"/>
      <c r="B19" s="41"/>
      <c r="C19" s="439">
        <f>入力シート!C19</f>
        <v>0</v>
      </c>
      <c r="D19" s="440"/>
      <c r="E19" s="440"/>
      <c r="F19" s="440"/>
      <c r="G19" s="440"/>
      <c r="H19" s="440"/>
      <c r="I19" s="440"/>
      <c r="J19" s="440"/>
      <c r="K19" s="41"/>
      <c r="L19" s="41"/>
      <c r="M19" s="41"/>
      <c r="N19" s="51"/>
    </row>
    <row r="20" spans="1:14">
      <c r="A20" s="406" t="s">
        <v>13</v>
      </c>
      <c r="B20" s="407"/>
      <c r="C20" s="441"/>
      <c r="D20" s="442"/>
      <c r="E20" s="442"/>
      <c r="F20" s="442"/>
      <c r="G20" s="442"/>
      <c r="H20" s="442"/>
      <c r="I20" s="442"/>
      <c r="J20" s="442"/>
      <c r="K20" s="52" t="s">
        <v>28</v>
      </c>
      <c r="L20" s="53" t="str">
        <f>入力シート!E19</f>
        <v/>
      </c>
      <c r="M20" s="188" t="s">
        <v>29</v>
      </c>
      <c r="N20" s="54"/>
    </row>
    <row r="21" spans="1:14" ht="9.75" customHeight="1" thickBot="1">
      <c r="A21" s="46"/>
      <c r="B21" s="47"/>
      <c r="C21" s="443"/>
      <c r="D21" s="444"/>
      <c r="E21" s="444"/>
      <c r="F21" s="444"/>
      <c r="G21" s="444"/>
      <c r="H21" s="444"/>
      <c r="I21" s="444"/>
      <c r="J21" s="444"/>
      <c r="K21" s="47"/>
      <c r="L21" s="47"/>
      <c r="M21" s="47"/>
      <c r="N21" s="55"/>
    </row>
    <row r="22" spans="1:14" ht="9" customHeight="1">
      <c r="A22" s="404" t="s">
        <v>567</v>
      </c>
      <c r="B22" s="405"/>
      <c r="C22" s="404">
        <f>入力シート!C9</f>
        <v>0</v>
      </c>
      <c r="D22" s="419"/>
      <c r="E22" s="419"/>
      <c r="F22" s="419"/>
      <c r="G22" s="405"/>
      <c r="H22" s="404" t="s">
        <v>566</v>
      </c>
      <c r="I22" s="405"/>
      <c r="J22" s="410">
        <f>入力シート!C26</f>
        <v>0</v>
      </c>
      <c r="K22" s="411"/>
      <c r="L22" s="411"/>
      <c r="M22" s="411"/>
      <c r="N22" s="412"/>
    </row>
    <row r="23" spans="1:14" ht="14.25" customHeight="1">
      <c r="A23" s="406"/>
      <c r="B23" s="407"/>
      <c r="C23" s="406"/>
      <c r="D23" s="420"/>
      <c r="E23" s="420"/>
      <c r="F23" s="420"/>
      <c r="G23" s="407"/>
      <c r="H23" s="406"/>
      <c r="I23" s="407"/>
      <c r="J23" s="413"/>
      <c r="K23" s="414"/>
      <c r="L23" s="414"/>
      <c r="M23" s="414"/>
      <c r="N23" s="415"/>
    </row>
    <row r="24" spans="1:14" ht="22.5" customHeight="1" thickBot="1">
      <c r="A24" s="408"/>
      <c r="B24" s="409"/>
      <c r="C24" s="421"/>
      <c r="D24" s="422"/>
      <c r="E24" s="422"/>
      <c r="F24" s="422"/>
      <c r="G24" s="423"/>
      <c r="H24" s="408"/>
      <c r="I24" s="409"/>
      <c r="J24" s="416"/>
      <c r="K24" s="417"/>
      <c r="L24" s="417"/>
      <c r="M24" s="417"/>
      <c r="N24" s="418"/>
    </row>
    <row r="25" spans="1:14" ht="13.5" customHeight="1">
      <c r="A25" s="433" t="s">
        <v>105</v>
      </c>
      <c r="B25" s="434"/>
      <c r="C25" s="424">
        <f>入力シート!C27</f>
        <v>0</v>
      </c>
      <c r="D25" s="425"/>
      <c r="E25" s="425"/>
      <c r="F25" s="425"/>
      <c r="G25" s="425"/>
      <c r="H25" s="425"/>
      <c r="I25" s="425"/>
      <c r="J25" s="425"/>
      <c r="K25" s="425"/>
      <c r="L25" s="425"/>
      <c r="M25" s="425"/>
      <c r="N25" s="426"/>
    </row>
    <row r="26" spans="1:14" ht="15" customHeight="1">
      <c r="A26" s="435"/>
      <c r="B26" s="436"/>
      <c r="C26" s="427"/>
      <c r="D26" s="428"/>
      <c r="E26" s="428"/>
      <c r="F26" s="428"/>
      <c r="G26" s="428"/>
      <c r="H26" s="428"/>
      <c r="I26" s="428"/>
      <c r="J26" s="428"/>
      <c r="K26" s="428"/>
      <c r="L26" s="428"/>
      <c r="M26" s="428"/>
      <c r="N26" s="429"/>
    </row>
    <row r="27" spans="1:14" ht="6" customHeight="1" thickBot="1">
      <c r="A27" s="437"/>
      <c r="B27" s="438"/>
      <c r="C27" s="430"/>
      <c r="D27" s="431"/>
      <c r="E27" s="431"/>
      <c r="F27" s="431"/>
      <c r="G27" s="431"/>
      <c r="H27" s="431"/>
      <c r="I27" s="431"/>
      <c r="J27" s="431"/>
      <c r="K27" s="431"/>
      <c r="L27" s="431"/>
      <c r="M27" s="431"/>
      <c r="N27" s="432"/>
    </row>
    <row r="28" spans="1:14" s="381" customFormat="1" ht="33" customHeight="1" thickBot="1">
      <c r="A28" s="399" t="s">
        <v>565</v>
      </c>
      <c r="B28" s="400"/>
      <c r="C28" s="400"/>
      <c r="D28" s="400"/>
      <c r="E28" s="400"/>
      <c r="F28" s="400"/>
      <c r="G28" s="401">
        <f>入力シート!C28</f>
        <v>0</v>
      </c>
      <c r="H28" s="402"/>
      <c r="I28" s="402"/>
      <c r="J28" s="402"/>
      <c r="K28" s="402"/>
      <c r="L28" s="402"/>
      <c r="M28" s="402"/>
      <c r="N28" s="403"/>
    </row>
    <row r="29" spans="1:14" ht="9" customHeight="1">
      <c r="A29" s="40"/>
      <c r="B29" s="41"/>
      <c r="C29" s="180"/>
      <c r="D29" s="181"/>
      <c r="E29" s="181"/>
      <c r="F29" s="181"/>
      <c r="G29" s="181"/>
      <c r="H29" s="181"/>
      <c r="I29" s="181"/>
      <c r="J29" s="181"/>
      <c r="K29" s="181"/>
      <c r="L29" s="181"/>
      <c r="M29" s="181"/>
      <c r="N29" s="182"/>
    </row>
    <row r="30" spans="1:14">
      <c r="A30" s="406" t="s">
        <v>17</v>
      </c>
      <c r="B30" s="407"/>
      <c r="C30" s="183" t="str">
        <f>入力シート!C1&amp;" "&amp;入力シート!C2</f>
        <v xml:space="preserve">令和８年２月８日執行衆議院小選挙区選出議員選挙 </v>
      </c>
      <c r="D30" s="184"/>
      <c r="E30" s="184"/>
      <c r="F30" s="184"/>
      <c r="G30" s="184"/>
      <c r="H30" s="184"/>
      <c r="I30" s="184"/>
      <c r="J30" s="184"/>
      <c r="K30" s="184"/>
      <c r="L30" s="184"/>
      <c r="M30" s="52"/>
      <c r="N30" s="54"/>
    </row>
    <row r="31" spans="1:14" ht="9" customHeight="1" thickBot="1">
      <c r="A31" s="46"/>
      <c r="B31" s="47"/>
      <c r="C31" s="185"/>
      <c r="D31" s="186"/>
      <c r="E31" s="186"/>
      <c r="F31" s="186"/>
      <c r="G31" s="186"/>
      <c r="H31" s="186"/>
      <c r="I31" s="186"/>
      <c r="J31" s="186"/>
      <c r="K31" s="186"/>
      <c r="L31" s="186"/>
      <c r="M31" s="186"/>
      <c r="N31" s="187"/>
    </row>
    <row r="32" spans="1:14" ht="7" customHeight="1">
      <c r="A32" s="42"/>
      <c r="B32" s="43"/>
      <c r="C32" s="42"/>
      <c r="D32" s="43"/>
      <c r="E32" s="43"/>
      <c r="F32" s="43"/>
      <c r="G32" s="43"/>
      <c r="H32" s="43"/>
      <c r="I32" s="43"/>
      <c r="J32" s="43"/>
      <c r="K32" s="43"/>
      <c r="L32" s="43"/>
      <c r="M32" s="43"/>
      <c r="N32" s="54"/>
    </row>
    <row r="33" spans="1:18">
      <c r="A33" s="406" t="s">
        <v>14</v>
      </c>
      <c r="B33" s="407"/>
      <c r="C33" s="169">
        <v>1</v>
      </c>
      <c r="D33" s="171" t="s">
        <v>440</v>
      </c>
      <c r="E33" s="43"/>
      <c r="F33" s="43"/>
      <c r="G33" s="43"/>
      <c r="H33" s="43"/>
      <c r="I33" s="56"/>
      <c r="J33" s="43"/>
      <c r="K33" s="43"/>
      <c r="L33" s="43"/>
      <c r="M33" s="43"/>
      <c r="N33" s="54"/>
    </row>
    <row r="34" spans="1:18">
      <c r="A34" s="42"/>
      <c r="B34" s="43"/>
      <c r="C34" s="169">
        <v>2</v>
      </c>
      <c r="D34" s="171" t="s">
        <v>98</v>
      </c>
      <c r="E34" s="43"/>
      <c r="F34" s="43"/>
      <c r="G34" s="43"/>
      <c r="H34" s="43"/>
      <c r="I34" s="56"/>
      <c r="J34" s="43"/>
      <c r="K34" s="43"/>
      <c r="L34" s="43"/>
      <c r="M34" s="43"/>
      <c r="N34" s="54"/>
    </row>
    <row r="35" spans="1:18">
      <c r="A35" s="42"/>
      <c r="B35" s="43"/>
      <c r="C35" s="169">
        <v>3</v>
      </c>
      <c r="D35" s="171" t="s">
        <v>560</v>
      </c>
      <c r="E35" s="43"/>
      <c r="F35" s="43"/>
      <c r="G35" s="43"/>
      <c r="H35" s="43"/>
      <c r="I35" s="56"/>
      <c r="J35" s="43"/>
      <c r="K35" s="43"/>
      <c r="L35" s="43"/>
      <c r="M35" s="43"/>
      <c r="N35" s="54"/>
    </row>
    <row r="36" spans="1:18">
      <c r="A36" s="42"/>
      <c r="B36" s="43"/>
      <c r="C36" s="169">
        <v>4</v>
      </c>
      <c r="D36" s="171" t="s">
        <v>198</v>
      </c>
      <c r="E36" s="43"/>
      <c r="F36" s="43"/>
      <c r="G36" s="43"/>
      <c r="H36" s="43"/>
      <c r="I36" s="56"/>
      <c r="J36" s="43"/>
      <c r="K36" s="43"/>
      <c r="L36" s="43"/>
      <c r="M36" s="43"/>
      <c r="N36" s="54"/>
    </row>
    <row r="37" spans="1:18">
      <c r="A37" s="42"/>
      <c r="B37" s="43"/>
      <c r="C37" s="169">
        <v>5</v>
      </c>
      <c r="D37" s="191" t="s">
        <v>233</v>
      </c>
      <c r="E37" s="43"/>
      <c r="F37" s="43"/>
      <c r="G37" s="43"/>
      <c r="H37" s="43"/>
      <c r="I37" s="57"/>
      <c r="J37" s="43"/>
      <c r="K37" s="43"/>
      <c r="L37" s="43"/>
      <c r="M37" s="43"/>
      <c r="N37" s="54"/>
    </row>
    <row r="38" spans="1:18">
      <c r="A38" s="42"/>
      <c r="B38" s="43"/>
      <c r="C38" s="351" t="s">
        <v>203</v>
      </c>
      <c r="D38" s="43" t="s">
        <v>235</v>
      </c>
      <c r="E38" s="43"/>
      <c r="F38" s="43"/>
      <c r="G38" s="43"/>
      <c r="H38" s="43"/>
      <c r="I38" s="57"/>
      <c r="J38" s="43"/>
      <c r="K38" s="43"/>
      <c r="L38" s="43"/>
      <c r="M38" s="43"/>
      <c r="N38" s="54"/>
    </row>
    <row r="39" spans="1:18" s="157" customFormat="1">
      <c r="A39" s="42"/>
      <c r="B39" s="43"/>
      <c r="C39" s="169" t="str">
        <f>IF(設定シート!$C$12="推薦届出",7,"")</f>
        <v/>
      </c>
      <c r="D39" s="43" t="str">
        <f>IF(設定シート!$C$12="推薦届出","候補者の承諾書","")</f>
        <v/>
      </c>
      <c r="E39" s="43"/>
      <c r="F39" s="43"/>
      <c r="G39" s="43"/>
      <c r="H39" s="43"/>
      <c r="I39" s="57"/>
      <c r="J39" s="43"/>
      <c r="K39" s="43"/>
      <c r="L39" s="43"/>
      <c r="M39" s="43"/>
      <c r="N39" s="54"/>
    </row>
    <row r="40" spans="1:18" ht="14.5" thickBot="1">
      <c r="A40" s="46"/>
      <c r="B40" s="47"/>
      <c r="C40" s="170" t="str">
        <f>IF(設定シート!$C$12="推薦届出",8,"")</f>
        <v/>
      </c>
      <c r="D40" s="47" t="str">
        <f>IF(設定シート!$C$12="推薦届出","選挙人名簿登録証明書","")</f>
        <v/>
      </c>
      <c r="E40" s="47"/>
      <c r="F40" s="47"/>
      <c r="G40" s="47"/>
      <c r="H40" s="47"/>
      <c r="I40" s="47"/>
      <c r="J40" s="47"/>
      <c r="K40" s="47"/>
      <c r="L40" s="47"/>
      <c r="M40" s="47"/>
      <c r="N40" s="55"/>
    </row>
    <row r="41" spans="1:18">
      <c r="A41" s="43"/>
      <c r="B41" s="43"/>
      <c r="C41" s="43"/>
      <c r="D41" s="43"/>
      <c r="E41" s="43"/>
      <c r="F41" s="43"/>
      <c r="G41" s="43"/>
      <c r="H41" s="43"/>
      <c r="I41" s="43"/>
      <c r="J41" s="43"/>
      <c r="K41" s="43"/>
      <c r="L41" s="43"/>
      <c r="M41" s="43"/>
      <c r="N41" s="43"/>
    </row>
    <row r="42" spans="1:18">
      <c r="A42" s="35" t="str">
        <f>IF(設定シート!$C$12="推薦届出","　上記のとおり関係書類を添えて推薦届出をします。","　上記のとおり関係書類を添えて立候補の届出をします。")</f>
        <v>　上記のとおり関係書類を添えて立候補の届出をします。</v>
      </c>
    </row>
    <row r="44" spans="1:18">
      <c r="A44" s="58"/>
      <c r="B44" s="475" t="str">
        <f>入力シート!C4</f>
        <v>令和８年１月２７日</v>
      </c>
      <c r="C44" s="475"/>
      <c r="D44" s="475"/>
      <c r="E44" s="475"/>
      <c r="F44" s="59"/>
      <c r="G44" s="59"/>
      <c r="H44" s="59"/>
      <c r="I44" s="58"/>
      <c r="J44" s="58"/>
      <c r="K44" s="58"/>
      <c r="L44" s="58"/>
      <c r="M44" s="58"/>
      <c r="N44" s="58"/>
      <c r="O44" s="58"/>
    </row>
    <row r="45" spans="1:18" s="161" customFormat="1">
      <c r="A45" s="58"/>
      <c r="B45" s="160"/>
      <c r="C45" s="160"/>
      <c r="D45" s="160"/>
      <c r="E45" s="160"/>
      <c r="F45" s="59"/>
      <c r="G45" s="59"/>
      <c r="H45" s="59"/>
      <c r="I45" s="58"/>
      <c r="J45" s="58"/>
      <c r="K45" s="58"/>
      <c r="L45" s="58"/>
      <c r="M45" s="58"/>
      <c r="N45" s="58"/>
      <c r="O45" s="58"/>
    </row>
    <row r="46" spans="1:18">
      <c r="D46" s="60"/>
      <c r="E46" s="60"/>
      <c r="F46" s="61" t="str">
        <f>IF(設定シート!$C$12="推薦届出","推薦届出者住所","")</f>
        <v/>
      </c>
      <c r="G46" s="60"/>
      <c r="H46" s="161" t="str">
        <f>IF(設定シート!$C$12="推薦届出",入力シート!C61,"")</f>
        <v/>
      </c>
      <c r="P46" s="398" t="s">
        <v>570</v>
      </c>
      <c r="Q46" s="398"/>
      <c r="R46" s="398"/>
    </row>
    <row r="47" spans="1:18" s="161" customFormat="1">
      <c r="D47" s="60"/>
      <c r="E47" s="60"/>
      <c r="F47" s="61" t="str">
        <f>IF(設定シート!$C$12="推薦届出","推薦届出者氏名","")</f>
        <v/>
      </c>
      <c r="G47" s="60"/>
      <c r="H47" s="161" t="str">
        <f>IF(設定シート!$C$12="推薦届出",入力シート!E59,"")</f>
        <v/>
      </c>
      <c r="N47" s="161" t="str" cm="1">
        <f t="array" aca="1" ref="N47" ca="1">IF(設定シート!$C$12="本人届出","",IF(VLOOKUP(RIGHT(CELL("filename",A1),LEN(CELL("filename",A1))-FIND("]",CELL("filename",A1))),設定シート!$U$2:$V$31,2,0)="表示する","㊞",""))</f>
        <v/>
      </c>
      <c r="P47" s="398"/>
      <c r="Q47" s="398"/>
      <c r="R47" s="398"/>
    </row>
    <row r="48" spans="1:18" s="161" customFormat="1">
      <c r="D48" s="60"/>
      <c r="E48" s="60"/>
      <c r="F48" s="61"/>
      <c r="G48" s="60"/>
      <c r="H48" s="477" t="str">
        <f>(IF(設定シート!$C$12="推薦届出",IF(入力シート!C60="","    年　　月　　日",入力シート!C60),""))</f>
        <v/>
      </c>
      <c r="I48" s="478"/>
      <c r="J48" s="478"/>
      <c r="K48" s="479"/>
      <c r="L48" s="161" t="str">
        <f>IF(設定シート!$C$12="推薦届出","生","")</f>
        <v/>
      </c>
      <c r="N48" s="198"/>
      <c r="P48" s="398"/>
      <c r="Q48" s="398"/>
      <c r="R48" s="398"/>
    </row>
    <row r="49" spans="1:19" ht="19" customHeight="1">
      <c r="D49" s="60"/>
      <c r="E49" s="60"/>
      <c r="F49" s="346" t="str">
        <f>IF(設定シート!$C$12="推薦届出","","氏　名")</f>
        <v>氏　名</v>
      </c>
      <c r="G49" s="347"/>
      <c r="H49" s="212"/>
      <c r="I49" s="80" t="str">
        <f>IF(設定シート!$C$12="推薦届出","",入力シート!C14&amp;" "&amp;入力シート!C16)</f>
        <v xml:space="preserve"> </v>
      </c>
      <c r="J49" s="348"/>
      <c r="K49" s="349"/>
      <c r="L49" s="349"/>
      <c r="M49" s="212"/>
      <c r="N49" s="350" t="str" cm="1">
        <f t="array" aca="1" ref="N49" ca="1">IF(設定シート!$C$12="推薦届出","",IF(VLOOKUP(RIGHT(CELL("filename",A1),LEN(CELL("filename",A1))-FIND("]",CELL("filename",A1))),設定シート!$U$2:$V$31,2,0)="表示する","㊞",""))</f>
        <v/>
      </c>
      <c r="P49" s="398"/>
      <c r="Q49" s="398"/>
      <c r="R49" s="398"/>
    </row>
    <row r="50" spans="1:19">
      <c r="D50" s="60"/>
      <c r="E50" s="60"/>
      <c r="F50" s="60"/>
      <c r="G50" s="60"/>
      <c r="P50" s="398"/>
      <c r="Q50" s="398"/>
      <c r="R50" s="398"/>
    </row>
    <row r="51" spans="1:19" s="161" customFormat="1">
      <c r="D51" s="60"/>
      <c r="E51" s="60"/>
      <c r="F51" s="61" t="str">
        <f>IF(設定シート!$C$12="推薦届出","推薦届出者住所","")</f>
        <v/>
      </c>
      <c r="G51" s="60"/>
      <c r="H51" s="161" t="str">
        <f>IF(設定シート!$C$12="推薦届出",入力シート!C66,"")</f>
        <v/>
      </c>
      <c r="P51" s="398"/>
      <c r="Q51" s="398"/>
      <c r="R51" s="398"/>
    </row>
    <row r="52" spans="1:19" s="161" customFormat="1">
      <c r="D52" s="60"/>
      <c r="E52" s="60"/>
      <c r="F52" s="61" t="str">
        <f>IF(設定シート!$C$12="推薦届出","推薦届出者氏名","")</f>
        <v/>
      </c>
      <c r="G52" s="60"/>
      <c r="H52" s="161" t="str">
        <f>IF(設定シート!$C$12="推薦届出",入力シート!E64,"")</f>
        <v/>
      </c>
      <c r="N52" s="161" t="str" cm="1">
        <f t="array" aca="1" ref="N52" ca="1">IF(設定シート!$C$12="本人届出","",IF(VLOOKUP(RIGHT(CELL("filename",A1),LEN(CELL("filename",A1))-FIND("]",CELL("filename",A1))),設定シート!$U$2:$V$31,2,0)="表示する","㊞",""))</f>
        <v/>
      </c>
      <c r="P52" s="398"/>
      <c r="Q52" s="398"/>
      <c r="R52" s="398"/>
    </row>
    <row r="53" spans="1:19" s="161" customFormat="1">
      <c r="D53" s="60"/>
      <c r="E53" s="60"/>
      <c r="F53" s="61"/>
      <c r="G53" s="60"/>
      <c r="H53" s="477" t="str">
        <f>(IF(設定シート!$C$12="推薦届出",IF(入力シート!C65="","    年　　月　　日",入力シート!C65),""))</f>
        <v/>
      </c>
      <c r="I53" s="478"/>
      <c r="J53" s="478"/>
      <c r="K53" s="479"/>
      <c r="L53" s="161" t="str">
        <f>IF(設定シート!$C$12="推薦届出","生","")</f>
        <v/>
      </c>
      <c r="N53" s="198"/>
    </row>
    <row r="54" spans="1:19" s="161" customFormat="1">
      <c r="D54" s="60"/>
      <c r="E54" s="60"/>
      <c r="F54" s="61"/>
      <c r="G54" s="60"/>
    </row>
    <row r="55" spans="1:19" ht="14.25" customHeight="1">
      <c r="D55" s="60"/>
      <c r="E55" s="60"/>
      <c r="F55" s="61"/>
      <c r="G55" s="60"/>
      <c r="I55" s="63"/>
      <c r="J55" s="63"/>
      <c r="K55" s="64"/>
      <c r="L55" s="64"/>
      <c r="S55" s="65"/>
    </row>
    <row r="56" spans="1:19">
      <c r="A56" s="58" t="str">
        <f>設定シート!C4</f>
        <v>衆議院小選挙区選出議員選挙</v>
      </c>
      <c r="B56" s="58"/>
      <c r="C56" s="58"/>
      <c r="D56" s="58"/>
      <c r="E56" s="58"/>
      <c r="F56" s="58"/>
      <c r="G56" s="58"/>
      <c r="H56" s="58"/>
      <c r="I56" s="58"/>
      <c r="J56" s="58"/>
      <c r="K56" s="58"/>
      <c r="L56" s="476"/>
      <c r="M56" s="476"/>
      <c r="N56" s="66"/>
      <c r="O56" s="58"/>
    </row>
    <row r="57" spans="1:19">
      <c r="A57" s="58"/>
      <c r="C57" s="66">
        <f>IF(入力シート!$C$2="　","秋田県第　 　区",入力シート!$C$2)</f>
        <v>0</v>
      </c>
      <c r="D57" s="58" t="s">
        <v>12</v>
      </c>
      <c r="E57" s="58"/>
      <c r="F57" s="474" t="str">
        <f>入力シート!E2</f>
        <v/>
      </c>
      <c r="G57" s="474"/>
      <c r="H57" s="474"/>
      <c r="I57" s="474"/>
      <c r="J57" s="58" t="s">
        <v>162</v>
      </c>
      <c r="K57" s="58"/>
      <c r="L57" s="58"/>
      <c r="M57" s="58"/>
      <c r="N57" s="58"/>
      <c r="O57" s="58"/>
    </row>
    <row r="59" spans="1:19">
      <c r="A59" s="35" t="s">
        <v>61</v>
      </c>
    </row>
    <row r="61" spans="1:19">
      <c r="A61" s="35" t="s">
        <v>194</v>
      </c>
    </row>
    <row r="63" spans="1:19">
      <c r="A63" s="35" t="s">
        <v>384</v>
      </c>
    </row>
    <row r="64" spans="1:19">
      <c r="A64" s="35" t="s">
        <v>383</v>
      </c>
    </row>
    <row r="66" spans="1:1">
      <c r="A66" s="35" t="s">
        <v>387</v>
      </c>
    </row>
    <row r="67" spans="1:1">
      <c r="A67" s="35" t="s">
        <v>389</v>
      </c>
    </row>
    <row r="68" spans="1:1" s="335" customFormat="1">
      <c r="A68" s="335" t="s">
        <v>388</v>
      </c>
    </row>
    <row r="70" spans="1:1">
      <c r="A70" s="35" t="s">
        <v>390</v>
      </c>
    </row>
    <row r="71" spans="1:1">
      <c r="A71" s="35" t="s">
        <v>391</v>
      </c>
    </row>
    <row r="72" spans="1:1">
      <c r="A72" s="35" t="s">
        <v>392</v>
      </c>
    </row>
    <row r="73" spans="1:1">
      <c r="A73" s="35" t="s">
        <v>393</v>
      </c>
    </row>
  </sheetData>
  <mergeCells count="32">
    <mergeCell ref="F57:I57"/>
    <mergeCell ref="A30:B30"/>
    <mergeCell ref="A33:B33"/>
    <mergeCell ref="B44:E44"/>
    <mergeCell ref="L56:M56"/>
    <mergeCell ref="H48:K48"/>
    <mergeCell ref="H53:K53"/>
    <mergeCell ref="C16:N18"/>
    <mergeCell ref="A25:B27"/>
    <mergeCell ref="A17:B17"/>
    <mergeCell ref="C19:J21"/>
    <mergeCell ref="A2:E2"/>
    <mergeCell ref="C10:F12"/>
    <mergeCell ref="A20:B20"/>
    <mergeCell ref="A14:B14"/>
    <mergeCell ref="A4:N4"/>
    <mergeCell ref="A8:B8"/>
    <mergeCell ref="C7:F9"/>
    <mergeCell ref="L10:N12"/>
    <mergeCell ref="A11:B11"/>
    <mergeCell ref="G10:J12"/>
    <mergeCell ref="C13:N15"/>
    <mergeCell ref="G7:J9"/>
    <mergeCell ref="P46:R52"/>
    <mergeCell ref="A28:F28"/>
    <mergeCell ref="G28:N28"/>
    <mergeCell ref="A22:B24"/>
    <mergeCell ref="H22:I24"/>
    <mergeCell ref="J22:N24"/>
    <mergeCell ref="C22:G23"/>
    <mergeCell ref="C24:G24"/>
    <mergeCell ref="C25:N27"/>
  </mergeCells>
  <phoneticPr fontId="4"/>
  <printOptions horizontalCentered="1"/>
  <pageMargins left="0.59055118110236227" right="0.59055118110236227" top="0.78740157480314965" bottom="0.78740157480314965" header="0.51181102362204722" footer="0.51181102362204722"/>
  <pageSetup paperSize="9" fitToHeight="0" orientation="portrait" r:id="rId1"/>
  <headerFooter differentOddEven="1" alignWithMargins="0">
    <oddHeader>&amp;L受理日：令和　　年　　月　　日　　 
午前・午後　　　時　　分　受理　</oddHeader>
  </headerFooter>
  <rowBreaks count="1" manualBreakCount="1">
    <brk id="57" max="13"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O47"/>
  <sheetViews>
    <sheetView showZeros="0" view="pageBreakPreview" zoomScaleNormal="100" zoomScaleSheetLayoutView="100" workbookViewId="0">
      <selection activeCell="E30" sqref="E30:I30"/>
    </sheetView>
  </sheetViews>
  <sheetFormatPr defaultColWidth="9" defaultRowHeight="14"/>
  <cols>
    <col min="1" max="8" width="9.6328125" style="35" customWidth="1"/>
    <col min="9" max="9" width="4.36328125" style="35" customWidth="1"/>
    <col min="10" max="10" width="5.90625" style="35" customWidth="1"/>
    <col min="11" max="16384" width="9" style="35"/>
  </cols>
  <sheetData>
    <row r="1" spans="1:10">
      <c r="H1" s="36" t="s">
        <v>237</v>
      </c>
      <c r="J1" s="36"/>
    </row>
    <row r="6" spans="1:10" ht="28">
      <c r="A6" s="480" t="s">
        <v>32</v>
      </c>
      <c r="B6" s="480"/>
      <c r="C6" s="480"/>
      <c r="D6" s="480"/>
      <c r="E6" s="480"/>
      <c r="F6" s="480"/>
      <c r="G6" s="480"/>
      <c r="H6" s="480"/>
      <c r="I6" s="480"/>
    </row>
    <row r="7" spans="1:10" ht="14.25" customHeight="1">
      <c r="A7" s="78"/>
      <c r="B7" s="78"/>
      <c r="C7" s="78"/>
      <c r="D7" s="78"/>
      <c r="E7" s="78"/>
      <c r="F7" s="78"/>
      <c r="G7" s="78"/>
      <c r="H7" s="78"/>
      <c r="I7" s="78"/>
    </row>
    <row r="8" spans="1:10" ht="14.25" customHeight="1">
      <c r="A8" s="78"/>
      <c r="B8" s="78"/>
      <c r="C8" s="78"/>
      <c r="D8" s="78"/>
      <c r="E8" s="78"/>
      <c r="F8" s="78"/>
      <c r="G8" s="78"/>
      <c r="H8" s="78"/>
      <c r="I8" s="78"/>
    </row>
    <row r="9" spans="1:10" ht="14.25" customHeight="1">
      <c r="A9" s="78"/>
      <c r="B9" s="78"/>
      <c r="C9" s="78"/>
      <c r="D9" s="78"/>
      <c r="E9" s="78"/>
      <c r="F9" s="78"/>
      <c r="G9" s="78"/>
      <c r="H9" s="78"/>
      <c r="I9" s="78"/>
    </row>
    <row r="10" spans="1:10" ht="14.25" customHeight="1">
      <c r="A10" s="78"/>
      <c r="B10" s="78"/>
      <c r="C10" s="78"/>
      <c r="D10" s="78"/>
      <c r="E10" s="78"/>
      <c r="F10" s="78"/>
      <c r="G10" s="78"/>
      <c r="H10" s="78"/>
      <c r="I10" s="78"/>
    </row>
    <row r="11" spans="1:10" ht="14.25" customHeight="1">
      <c r="A11" s="78"/>
      <c r="B11" s="78"/>
      <c r="C11" s="78"/>
      <c r="D11" s="78"/>
      <c r="E11" s="78"/>
      <c r="F11" s="78"/>
      <c r="G11" s="78"/>
      <c r="H11" s="78"/>
      <c r="I11" s="78"/>
    </row>
    <row r="15" spans="1:10" ht="21" customHeight="1">
      <c r="A15" s="35" t="s">
        <v>264</v>
      </c>
    </row>
    <row r="16" spans="1:10" ht="21" customHeight="1">
      <c r="A16" s="35" t="str">
        <f>"条の２、第２５１条の２又は第２５１条の３の規定により"&amp;設定シート!C2&amp;"執"</f>
        <v>条の２、第２５１条の２又は第２５１条の３の規定により令和８年２月８日執</v>
      </c>
      <c r="I16" s="76"/>
    </row>
    <row r="17" spans="1:15" ht="21" customHeight="1">
      <c r="A17" s="35" t="str">
        <f>"行の"&amp;設定シート!C4&amp;"の"&amp;IF(入力シート!$C$2="　","秋田県第　　区",入力シート!$C$2)&amp;"において候補者となることがで"</f>
        <v>行の衆議院小選挙区選出議員選挙のにおいて候補者となることがで</v>
      </c>
      <c r="D17" s="199"/>
      <c r="E17" s="199"/>
    </row>
    <row r="18" spans="1:15" ht="21" customHeight="1">
      <c r="A18" s="35" t="s">
        <v>354</v>
      </c>
    </row>
    <row r="19" spans="1:15" ht="21" customHeight="1"/>
    <row r="20" spans="1:15" ht="21" customHeight="1"/>
    <row r="24" spans="1:15">
      <c r="B24" s="370" t="str">
        <f>入力シート!C4</f>
        <v>令和８年１月２７日</v>
      </c>
      <c r="C24" s="371"/>
    </row>
    <row r="25" spans="1:15">
      <c r="B25" s="72"/>
      <c r="C25" s="70"/>
    </row>
    <row r="26" spans="1:15">
      <c r="B26" s="72"/>
      <c r="C26" s="70"/>
    </row>
    <row r="28" spans="1:15">
      <c r="A28" s="58"/>
      <c r="B28" s="97"/>
      <c r="F28" s="59"/>
      <c r="H28" s="98"/>
      <c r="I28" s="58"/>
      <c r="J28" s="58"/>
      <c r="K28" s="58"/>
      <c r="L28" s="58"/>
      <c r="M28" s="58"/>
      <c r="N28" s="58"/>
      <c r="O28" s="58"/>
    </row>
    <row r="29" spans="1:15">
      <c r="A29" s="58"/>
      <c r="B29" s="58"/>
      <c r="C29" s="58"/>
      <c r="D29" s="59"/>
      <c r="E29" s="59"/>
      <c r="F29" s="59"/>
      <c r="G29" s="59"/>
      <c r="H29" s="59"/>
      <c r="I29" s="58"/>
      <c r="J29" s="58"/>
      <c r="K29" s="58"/>
      <c r="L29" s="58"/>
      <c r="M29" s="58"/>
      <c r="N29" s="58"/>
      <c r="O29" s="58"/>
    </row>
    <row r="30" spans="1:15">
      <c r="A30" s="58"/>
      <c r="B30" s="58"/>
      <c r="C30" s="60" t="s">
        <v>57</v>
      </c>
      <c r="E30" s="481" t="str">
        <f>DBCS(入力シート!C21)</f>
        <v/>
      </c>
      <c r="F30" s="481"/>
      <c r="G30" s="481"/>
      <c r="H30" s="481"/>
      <c r="I30" s="481"/>
      <c r="J30" s="58"/>
      <c r="K30" s="58"/>
      <c r="L30" s="58"/>
      <c r="M30" s="58"/>
      <c r="N30" s="58"/>
      <c r="O30" s="58"/>
    </row>
    <row r="31" spans="1:15">
      <c r="A31" s="58"/>
      <c r="B31" s="58"/>
      <c r="C31" s="98"/>
      <c r="D31" s="60"/>
      <c r="F31" s="98"/>
      <c r="G31" s="58"/>
      <c r="H31" s="58"/>
      <c r="I31" s="58"/>
      <c r="J31" s="58"/>
      <c r="K31" s="58"/>
      <c r="L31" s="58"/>
      <c r="M31" s="58"/>
      <c r="N31" s="58"/>
      <c r="O31" s="58"/>
    </row>
    <row r="32" spans="1:15">
      <c r="A32" s="58"/>
      <c r="B32" s="58"/>
      <c r="C32" s="58"/>
      <c r="D32" s="60"/>
      <c r="E32" s="59"/>
      <c r="F32" s="98"/>
      <c r="G32" s="59"/>
      <c r="H32" s="59"/>
      <c r="I32" s="58"/>
      <c r="J32" s="58"/>
      <c r="K32" s="58"/>
      <c r="L32" s="73"/>
      <c r="M32" s="73"/>
      <c r="N32" s="58"/>
      <c r="O32" s="58"/>
    </row>
    <row r="33" spans="1:14">
      <c r="A33" s="58"/>
      <c r="B33" s="58"/>
      <c r="C33" s="60" t="s">
        <v>67</v>
      </c>
      <c r="E33" s="481" t="str">
        <f>入力シート!C14&amp;" "&amp;入力シート!C16</f>
        <v xml:space="preserve"> </v>
      </c>
      <c r="F33" s="481"/>
      <c r="G33" s="482"/>
      <c r="H33" s="482"/>
      <c r="I33" s="58" t="str" cm="1">
        <f t="array" aca="1" ref="I33" ca="1">IF(VLOOKUP(RIGHT(CELL("filename",A1),LEN(CELL("filename",A1))-FIND("]",CELL("filename",A1))),設定シート!$U$2:$V$31,2,0)="表示する","㊞","")</f>
        <v/>
      </c>
      <c r="J33" s="382" t="s">
        <v>562</v>
      </c>
      <c r="K33" s="58"/>
      <c r="L33" s="73"/>
      <c r="M33" s="73"/>
      <c r="N33" s="66"/>
    </row>
    <row r="34" spans="1:14">
      <c r="F34" s="68"/>
      <c r="G34" s="68"/>
    </row>
    <row r="47" spans="1:14">
      <c r="N47" s="62"/>
    </row>
  </sheetData>
  <mergeCells count="4">
    <mergeCell ref="A6:I6"/>
    <mergeCell ref="E30:I30"/>
    <mergeCell ref="E33:F33"/>
    <mergeCell ref="G33:H33"/>
  </mergeCells>
  <phoneticPr fontId="4"/>
  <printOptions horizontalCentered="1"/>
  <pageMargins left="0.59055118110236227" right="0.59055118110236227" top="0.78740157480314965" bottom="0.78740157480314965" header="0.51181102362204722" footer="0.51181102362204722"/>
  <pageSetup paperSize="9" scale="99" orientation="portrait" verticalDpi="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O39"/>
  <sheetViews>
    <sheetView showZeros="0" view="pageBreakPreview" zoomScaleNormal="100" zoomScaleSheetLayoutView="100" workbookViewId="0">
      <selection activeCell="K25" sqref="K25"/>
    </sheetView>
  </sheetViews>
  <sheetFormatPr defaultColWidth="9" defaultRowHeight="14"/>
  <cols>
    <col min="1" max="2" width="9.6328125" style="35" customWidth="1"/>
    <col min="3" max="3" width="11.36328125" style="35" customWidth="1"/>
    <col min="4" max="8" width="9.6328125" style="35" customWidth="1"/>
    <col min="9" max="10" width="4.36328125" style="35" customWidth="1"/>
    <col min="11" max="16384" width="9" style="35"/>
  </cols>
  <sheetData>
    <row r="1" spans="1:10">
      <c r="J1" s="36" t="s">
        <v>238</v>
      </c>
    </row>
    <row r="6" spans="1:10" ht="28">
      <c r="A6" s="480" t="s">
        <v>99</v>
      </c>
      <c r="B6" s="480"/>
      <c r="C6" s="480"/>
      <c r="D6" s="480"/>
      <c r="E6" s="480"/>
      <c r="F6" s="480"/>
      <c r="G6" s="480"/>
      <c r="H6" s="480"/>
      <c r="I6" s="480"/>
      <c r="J6" s="480"/>
    </row>
    <row r="7" spans="1:10" ht="14.25" customHeight="1">
      <c r="A7" s="78"/>
      <c r="B7" s="78"/>
      <c r="C7" s="78"/>
      <c r="D7" s="78"/>
      <c r="E7" s="78"/>
      <c r="F7" s="78"/>
      <c r="G7" s="78"/>
      <c r="H7" s="78"/>
      <c r="I7" s="78"/>
    </row>
    <row r="8" spans="1:10" ht="14.25" customHeight="1">
      <c r="A8" s="78"/>
      <c r="B8" s="78"/>
      <c r="C8" s="78"/>
      <c r="D8" s="78"/>
      <c r="E8" s="78"/>
      <c r="F8" s="78"/>
      <c r="G8" s="78"/>
      <c r="H8" s="78"/>
      <c r="I8" s="78"/>
    </row>
    <row r="9" spans="1:10" ht="14.25" customHeight="1">
      <c r="A9" s="78"/>
      <c r="B9" s="78"/>
      <c r="C9" s="78"/>
      <c r="D9" s="78"/>
      <c r="E9" s="78"/>
      <c r="F9" s="78"/>
      <c r="G9" s="78"/>
      <c r="H9" s="78"/>
      <c r="I9" s="78"/>
    </row>
    <row r="10" spans="1:10" ht="21" customHeight="1">
      <c r="B10" s="335" t="str">
        <f>"私は　"&amp;IF(入力シート!C9="","                    ",入力シート!C9)&amp;" に所属する者であります。"</f>
        <v>私は　                     に所属する者であります。</v>
      </c>
    </row>
    <row r="11" spans="1:10" ht="21" customHeight="1">
      <c r="I11" s="76"/>
    </row>
    <row r="12" spans="1:10" ht="21" customHeight="1">
      <c r="D12" s="474"/>
      <c r="E12" s="474"/>
    </row>
    <row r="13" spans="1:10" ht="21" customHeight="1"/>
    <row r="16" spans="1:10">
      <c r="B16" s="483" t="str">
        <f>入力シート!C4</f>
        <v>令和８年１月２７日</v>
      </c>
      <c r="C16" s="484"/>
    </row>
    <row r="17" spans="1:15">
      <c r="B17" s="72"/>
      <c r="C17" s="70"/>
    </row>
    <row r="18" spans="1:15">
      <c r="B18" s="72"/>
      <c r="C18" s="70"/>
    </row>
    <row r="20" spans="1:15">
      <c r="A20" s="58"/>
      <c r="B20" s="97"/>
      <c r="F20" s="59"/>
      <c r="H20" s="98"/>
      <c r="I20" s="58"/>
      <c r="J20" s="58"/>
      <c r="K20" s="58"/>
      <c r="L20" s="58"/>
      <c r="M20" s="58"/>
      <c r="N20" s="58"/>
      <c r="O20" s="58"/>
    </row>
    <row r="21" spans="1:15">
      <c r="A21" s="58"/>
      <c r="B21" s="58"/>
      <c r="C21" s="58"/>
      <c r="D21" s="59"/>
      <c r="E21" s="59"/>
      <c r="F21" s="59"/>
      <c r="G21" s="59"/>
      <c r="H21" s="59"/>
      <c r="I21" s="58"/>
      <c r="J21" s="58"/>
      <c r="K21" s="58"/>
      <c r="L21" s="58"/>
      <c r="M21" s="58"/>
      <c r="N21" s="58"/>
      <c r="O21" s="58"/>
    </row>
    <row r="22" spans="1:15">
      <c r="A22" s="58"/>
      <c r="B22" s="58"/>
      <c r="C22" s="60" t="s">
        <v>57</v>
      </c>
      <c r="E22" s="481" t="str">
        <f>DBCS(入力シート!C21)</f>
        <v/>
      </c>
      <c r="F22" s="481"/>
      <c r="G22" s="481"/>
      <c r="H22" s="481"/>
      <c r="I22" s="481"/>
      <c r="J22" s="58"/>
      <c r="K22" s="58"/>
      <c r="L22" s="58"/>
      <c r="M22" s="58"/>
      <c r="N22" s="58"/>
      <c r="O22" s="58"/>
    </row>
    <row r="23" spans="1:15">
      <c r="A23" s="58"/>
      <c r="B23" s="58"/>
      <c r="C23" s="98"/>
      <c r="D23" s="60"/>
      <c r="F23" s="98"/>
      <c r="G23" s="58"/>
      <c r="H23" s="58"/>
      <c r="I23" s="58"/>
      <c r="J23" s="58"/>
      <c r="K23" s="58"/>
      <c r="L23" s="58"/>
      <c r="M23" s="58"/>
      <c r="N23" s="58"/>
      <c r="O23" s="58"/>
    </row>
    <row r="24" spans="1:15">
      <c r="A24" s="58"/>
      <c r="B24" s="58"/>
      <c r="C24" s="58"/>
      <c r="D24" s="60"/>
      <c r="E24" s="59"/>
      <c r="F24" s="98"/>
      <c r="G24" s="59"/>
      <c r="H24" s="59"/>
      <c r="I24" s="58"/>
      <c r="J24" s="58"/>
      <c r="K24" s="58"/>
      <c r="L24" s="73"/>
      <c r="M24" s="73"/>
      <c r="N24" s="58"/>
      <c r="O24" s="58"/>
    </row>
    <row r="25" spans="1:15">
      <c r="A25" s="58"/>
      <c r="B25" s="58"/>
      <c r="C25" s="60" t="s">
        <v>67</v>
      </c>
      <c r="E25" s="481" t="str">
        <f>入力シート!C14&amp;" "&amp;入力シート!C16</f>
        <v xml:space="preserve"> </v>
      </c>
      <c r="F25" s="481"/>
      <c r="G25" s="482"/>
      <c r="H25" s="482"/>
      <c r="I25" s="58" t="str" cm="1">
        <f t="array" aca="1" ref="I25" ca="1">IF(VLOOKUP(RIGHT(CELL("filename",A1),LEN(CELL("filename",A1))-FIND("]",CELL("filename",A1))),設定シート!$U$2:$V$31,2,0)="表示する","㊞","")</f>
        <v/>
      </c>
      <c r="J25" s="58"/>
      <c r="K25" s="382" t="s">
        <v>562</v>
      </c>
      <c r="L25" s="73"/>
      <c r="M25" s="73"/>
      <c r="N25" s="66"/>
    </row>
    <row r="26" spans="1:15">
      <c r="F26" s="68"/>
      <c r="G26" s="68"/>
    </row>
    <row r="39" spans="14:14">
      <c r="N39" s="62"/>
    </row>
  </sheetData>
  <mergeCells count="6">
    <mergeCell ref="A6:J6"/>
    <mergeCell ref="D12:E12"/>
    <mergeCell ref="B16:C16"/>
    <mergeCell ref="E22:I22"/>
    <mergeCell ref="E25:F25"/>
    <mergeCell ref="G25:H25"/>
  </mergeCells>
  <phoneticPr fontId="4"/>
  <printOptions horizontalCentered="1"/>
  <pageMargins left="0.59055118110236227" right="0.59055118110236227" top="0.78740157480314965" bottom="0.78740157480314965" header="0.51181102362204722" footer="0.51181102362204722"/>
  <pageSetup paperSize="9" fitToHeight="0" orientation="portrait" verticalDpi="200"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N47"/>
  <sheetViews>
    <sheetView showZeros="0" view="pageBreakPreview" topLeftCell="A4" zoomScaleNormal="100" zoomScaleSheetLayoutView="100" workbookViewId="0">
      <selection activeCell="O24" sqref="O24"/>
    </sheetView>
  </sheetViews>
  <sheetFormatPr defaultColWidth="9" defaultRowHeight="14"/>
  <cols>
    <col min="1" max="16384" width="9" style="35"/>
  </cols>
  <sheetData>
    <row r="1" spans="1:9">
      <c r="I1" s="36" t="s">
        <v>239</v>
      </c>
    </row>
    <row r="6" spans="1:9" ht="28">
      <c r="A6" s="480" t="s">
        <v>573</v>
      </c>
      <c r="B6" s="480"/>
      <c r="C6" s="480"/>
      <c r="D6" s="480"/>
      <c r="E6" s="480"/>
      <c r="F6" s="480"/>
      <c r="G6" s="480"/>
      <c r="H6" s="480"/>
      <c r="I6" s="480"/>
    </row>
    <row r="7" spans="1:9" ht="14.25" customHeight="1">
      <c r="A7" s="78"/>
      <c r="B7" s="78"/>
      <c r="C7" s="78"/>
      <c r="D7" s="78"/>
      <c r="E7" s="78"/>
      <c r="F7" s="78"/>
      <c r="G7" s="78"/>
      <c r="H7" s="78"/>
      <c r="I7" s="78"/>
    </row>
    <row r="8" spans="1:9" ht="14.25" customHeight="1">
      <c r="A8" s="78"/>
      <c r="B8" s="78"/>
      <c r="C8" s="78"/>
      <c r="D8" s="78"/>
      <c r="E8" s="78"/>
      <c r="F8" s="78"/>
      <c r="G8" s="78"/>
      <c r="H8" s="78"/>
      <c r="I8" s="78"/>
    </row>
    <row r="9" spans="1:9" ht="14.25" customHeight="1">
      <c r="A9" s="78"/>
      <c r="B9" s="78"/>
      <c r="C9" s="78"/>
      <c r="D9" s="78"/>
      <c r="E9" s="78"/>
      <c r="F9" s="78"/>
      <c r="G9" s="78"/>
      <c r="H9" s="78"/>
      <c r="I9" s="78"/>
    </row>
    <row r="10" spans="1:9">
      <c r="D10" s="35" t="s">
        <v>34</v>
      </c>
      <c r="E10" s="68" t="str">
        <f>入力シート!C14&amp;" "&amp;入力シート!C16</f>
        <v xml:space="preserve"> </v>
      </c>
      <c r="F10" s="68"/>
    </row>
    <row r="14" spans="1:9">
      <c r="D14" s="35" t="s">
        <v>33</v>
      </c>
      <c r="E14" s="68" t="str">
        <f>DBCS(入力シート!C21)</f>
        <v/>
      </c>
    </row>
    <row r="20" spans="1:6" ht="21" customHeight="1">
      <c r="A20" s="35" t="s">
        <v>102</v>
      </c>
    </row>
    <row r="21" spans="1:6" ht="21" customHeight="1"/>
    <row r="22" spans="1:6" ht="21" customHeight="1"/>
    <row r="28" spans="1:6">
      <c r="B28" s="485" t="s">
        <v>140</v>
      </c>
      <c r="C28" s="485"/>
      <c r="D28" s="485"/>
    </row>
    <row r="29" spans="1:6">
      <c r="B29" s="72"/>
      <c r="C29" s="70"/>
    </row>
    <row r="30" spans="1:6">
      <c r="B30" s="72"/>
      <c r="C30" s="70"/>
    </row>
    <row r="32" spans="1:6">
      <c r="E32" s="36" t="s">
        <v>356</v>
      </c>
      <c r="F32" s="83">
        <f>入力シート!C9</f>
        <v>0</v>
      </c>
    </row>
    <row r="37" spans="5:14">
      <c r="E37" s="36" t="s">
        <v>355</v>
      </c>
      <c r="F37" s="68">
        <f>入力シート!C13</f>
        <v>0</v>
      </c>
      <c r="G37" s="68"/>
      <c r="I37" s="35" t="str" cm="1">
        <f t="array" aca="1" ref="I37" ca="1">IF(VLOOKUP(RIGHT(CELL("filename",A1),LEN(CELL("filename",A1))-FIND("]",CELL("filename",A1))),設定シート!$U$2:$V$31,2,0)="表示する","㊞","")</f>
        <v/>
      </c>
      <c r="J37" s="382" t="s">
        <v>562</v>
      </c>
    </row>
    <row r="47" spans="5:14">
      <c r="N47" s="62"/>
    </row>
  </sheetData>
  <mergeCells count="2">
    <mergeCell ref="A6:I6"/>
    <mergeCell ref="B28:D28"/>
  </mergeCells>
  <phoneticPr fontId="4"/>
  <printOptions horizontalCentered="1"/>
  <pageMargins left="0.59055118110236227" right="0.59055118110236227" top="0.78740157480314965" bottom="0.78740157480314965" header="0.51181102362204722" footer="0.51181102362204722"/>
  <pageSetup paperSize="9" scale="99" orientation="portrait" verticalDpi="200"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P43"/>
  <sheetViews>
    <sheetView showZeros="0" view="pageBreakPreview" zoomScaleNormal="100" zoomScaleSheetLayoutView="100" workbookViewId="0">
      <selection activeCell="T16" sqref="T16"/>
    </sheetView>
  </sheetViews>
  <sheetFormatPr defaultColWidth="5.90625" defaultRowHeight="14"/>
  <cols>
    <col min="1" max="7" width="5.90625" style="35" customWidth="1"/>
    <col min="8" max="8" width="6.26953125" style="35" customWidth="1"/>
    <col min="9" max="14" width="5.90625" style="35" customWidth="1"/>
    <col min="15" max="15" width="8.90625" style="35" customWidth="1"/>
    <col min="16" max="16384" width="5.90625" style="35"/>
  </cols>
  <sheetData>
    <row r="1" spans="1:15">
      <c r="O1" s="36" t="s">
        <v>240</v>
      </c>
    </row>
    <row r="4" spans="1:15" s="335" customFormat="1" ht="26.25" customHeight="1">
      <c r="A4" s="480" t="s">
        <v>35</v>
      </c>
      <c r="B4" s="480"/>
      <c r="C4" s="480"/>
      <c r="D4" s="480"/>
      <c r="E4" s="480"/>
      <c r="F4" s="480"/>
      <c r="G4" s="480"/>
      <c r="H4" s="480"/>
      <c r="I4" s="480"/>
      <c r="J4" s="480"/>
      <c r="K4" s="480"/>
      <c r="L4" s="480"/>
      <c r="M4" s="480"/>
      <c r="N4" s="480"/>
      <c r="O4" s="480"/>
    </row>
    <row r="7" spans="1:15" ht="16.5">
      <c r="D7" s="494" t="s">
        <v>266</v>
      </c>
      <c r="E7" s="495"/>
      <c r="G7" s="376" t="str">
        <f>入力シート!C15&amp;"　　"&amp;入力シート!C17</f>
        <v>　　</v>
      </c>
      <c r="H7" s="95"/>
      <c r="I7" s="95"/>
      <c r="J7" s="95"/>
      <c r="K7" s="95"/>
    </row>
    <row r="8" spans="1:15" ht="19">
      <c r="D8" s="494" t="s">
        <v>18</v>
      </c>
      <c r="E8" s="495"/>
      <c r="G8" s="69" t="str">
        <f>入力シート!C14&amp;"　　"&amp;入力シート!C16</f>
        <v>　　</v>
      </c>
      <c r="H8" s="95"/>
      <c r="I8" s="95"/>
      <c r="J8" s="95"/>
      <c r="K8" s="95"/>
    </row>
    <row r="9" spans="1:15" ht="16.5">
      <c r="D9" s="323"/>
      <c r="E9" s="323"/>
      <c r="G9" s="100"/>
      <c r="H9" s="100"/>
      <c r="I9" s="100"/>
      <c r="J9" s="100"/>
      <c r="K9" s="100"/>
    </row>
    <row r="10" spans="1:15" ht="16.5">
      <c r="D10" s="323"/>
      <c r="E10" s="323"/>
      <c r="G10" s="100"/>
      <c r="H10" s="100"/>
      <c r="I10" s="100"/>
      <c r="J10" s="100"/>
      <c r="K10" s="100"/>
    </row>
    <row r="11" spans="1:15">
      <c r="D11" s="494" t="s">
        <v>266</v>
      </c>
      <c r="E11" s="495"/>
      <c r="G11" s="492"/>
      <c r="H11" s="492"/>
      <c r="I11" s="492"/>
      <c r="J11" s="492"/>
      <c r="K11" s="377"/>
    </row>
    <row r="12" spans="1:15" ht="19">
      <c r="D12" s="494" t="s">
        <v>37</v>
      </c>
      <c r="E12" s="495"/>
      <c r="G12" s="493"/>
      <c r="H12" s="493"/>
      <c r="I12" s="493"/>
      <c r="J12" s="493"/>
      <c r="K12" s="356"/>
    </row>
    <row r="13" spans="1:15" ht="14.25" customHeight="1">
      <c r="G13" s="69"/>
      <c r="J13" s="69"/>
    </row>
    <row r="14" spans="1:15" ht="14.25" customHeight="1">
      <c r="G14" s="69"/>
      <c r="J14" s="69"/>
    </row>
    <row r="16" spans="1:15" ht="21" customHeight="1">
      <c r="A16" s="35" t="str">
        <f>"　"&amp;設定シート!C2&amp;"執行の"&amp;設定シート!C4&amp;"の"&amp;IF(入力シート!$C$2="　","秋田県第　 　区",入力シート!$C$2)&amp;"において、"</f>
        <v>　令和８年２月８日執行の衆議院小選挙区選出議員選挙のにおいて、</v>
      </c>
      <c r="M16" s="67"/>
    </row>
    <row r="17" spans="1:16" ht="21" customHeight="1">
      <c r="A17" s="35" t="s">
        <v>561</v>
      </c>
    </row>
    <row r="18" spans="1:16" ht="21" customHeight="1">
      <c r="A18" s="35" t="s">
        <v>265</v>
      </c>
    </row>
    <row r="22" spans="1:16">
      <c r="B22" s="486" t="str">
        <f>入力シート!C4</f>
        <v>令和８年１月２７日</v>
      </c>
      <c r="C22" s="486"/>
      <c r="D22" s="486"/>
      <c r="E22" s="486"/>
    </row>
    <row r="25" spans="1:16" ht="21" customHeight="1">
      <c r="D25" s="58" t="s">
        <v>16</v>
      </c>
      <c r="G25" s="481">
        <f>入力シート!C21</f>
        <v>0</v>
      </c>
      <c r="H25" s="481"/>
      <c r="I25" s="481"/>
      <c r="J25" s="481"/>
      <c r="K25" s="481"/>
      <c r="L25" s="481"/>
      <c r="M25" s="481"/>
      <c r="N25" s="481"/>
    </row>
    <row r="26" spans="1:16">
      <c r="D26" s="58"/>
    </row>
    <row r="27" spans="1:16" ht="21" customHeight="1">
      <c r="D27" s="97" t="s">
        <v>97</v>
      </c>
      <c r="E27" s="60"/>
      <c r="F27" s="72"/>
      <c r="G27" s="72"/>
      <c r="H27" s="83" t="str">
        <f>入力シート!C14&amp;" "&amp;入力シート!C16</f>
        <v xml:space="preserve"> </v>
      </c>
      <c r="J27" s="68"/>
      <c r="K27" s="68"/>
      <c r="L27" s="68"/>
      <c r="M27" s="68"/>
      <c r="O27" s="58" t="str" cm="1">
        <f t="array" aca="1" ref="O27" ca="1">IF(VLOOKUP(RIGHT(CELL("filename",A1),LEN(CELL("filename",A1))-FIND("]",CELL("filename",A1))),設定シート!$U$2:$V$31,2,0)="表示する","㊞","")</f>
        <v/>
      </c>
      <c r="P27" s="382" t="s">
        <v>562</v>
      </c>
    </row>
    <row r="28" spans="1:16">
      <c r="D28" s="60"/>
      <c r="E28" s="60"/>
      <c r="F28" s="61"/>
      <c r="G28" s="60"/>
      <c r="K28" s="70"/>
      <c r="L28" s="70"/>
    </row>
    <row r="29" spans="1:16">
      <c r="A29" s="99"/>
    </row>
    <row r="30" spans="1:16">
      <c r="B30" s="487" t="str">
        <f>"　"&amp;設定シート!C4</f>
        <v>　衆議院小選挙区選出議員選挙</v>
      </c>
      <c r="C30" s="487"/>
      <c r="D30" s="487"/>
      <c r="E30" s="487"/>
      <c r="F30" s="487"/>
      <c r="G30" s="490">
        <f>IF(入力シート!$C$2="　","秋田県第　 　区",入力シート!$C$2)</f>
        <v>0</v>
      </c>
      <c r="H30" s="490"/>
      <c r="I30" s="491"/>
      <c r="J30" s="200" t="s">
        <v>12</v>
      </c>
      <c r="K30" s="201"/>
      <c r="L30" s="488" t="str">
        <f>入力シート!E2</f>
        <v/>
      </c>
      <c r="M30" s="489"/>
      <c r="N30" s="489"/>
      <c r="O30" s="35" t="s">
        <v>207</v>
      </c>
    </row>
    <row r="34" spans="1:14">
      <c r="A34" s="35" t="s">
        <v>61</v>
      </c>
    </row>
    <row r="35" spans="1:14" s="335" customFormat="1"/>
    <row r="36" spans="1:14">
      <c r="A36" s="35" t="s">
        <v>394</v>
      </c>
    </row>
    <row r="37" spans="1:14">
      <c r="A37" s="35" t="s">
        <v>395</v>
      </c>
    </row>
    <row r="43" spans="1:14">
      <c r="N43" s="62"/>
    </row>
  </sheetData>
  <mergeCells count="14">
    <mergeCell ref="A4:O4"/>
    <mergeCell ref="G11:H11"/>
    <mergeCell ref="G12:H12"/>
    <mergeCell ref="D7:E7"/>
    <mergeCell ref="D8:E8"/>
    <mergeCell ref="D12:E12"/>
    <mergeCell ref="D11:E11"/>
    <mergeCell ref="I11:J11"/>
    <mergeCell ref="I12:J12"/>
    <mergeCell ref="B22:E22"/>
    <mergeCell ref="B30:F30"/>
    <mergeCell ref="G25:N25"/>
    <mergeCell ref="L30:N30"/>
    <mergeCell ref="G30:I30"/>
  </mergeCells>
  <phoneticPr fontId="4"/>
  <printOptions horizontalCentered="1"/>
  <pageMargins left="0.59055118110236227" right="0.59055118110236227" top="0.78740157480314965" bottom="0.78740157480314965" header="0.51181102362204722" footer="0.51181102362204722"/>
  <pageSetup paperSize="9" fitToHeight="0" orientation="portrait" verticalDpi="200" r:id="rId1"/>
  <headerFooter alignWithMargins="0">
    <oddHeader>&amp;L受理日：令和　　年　　月　　日　　 
午前・午後　　　時　　分　受理　</oddHeader>
  </headerFooter>
  <legacyDrawing r:id="rId2"/>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34</vt:i4>
      </vt:variant>
    </vt:vector>
  </HeadingPairs>
  <TitlesOfParts>
    <vt:vector size="64" baseType="lpstr">
      <vt:lpstr>設定シート</vt:lpstr>
      <vt:lpstr>Sheet1</vt:lpstr>
      <vt:lpstr>入力シート</vt:lpstr>
      <vt:lpstr>目次</vt:lpstr>
      <vt:lpstr>様式1</vt:lpstr>
      <vt:lpstr>様式2</vt:lpstr>
      <vt:lpstr>様式3</vt:lpstr>
      <vt:lpstr>様式4</vt:lpstr>
      <vt:lpstr>様式5</vt:lpstr>
      <vt:lpstr>様式6</vt:lpstr>
      <vt:lpstr>様式7</vt:lpstr>
      <vt:lpstr>様式8</vt:lpstr>
      <vt:lpstr>様式9</vt:lpstr>
      <vt:lpstr>様式10</vt:lpstr>
      <vt:lpstr>様式11</vt:lpstr>
      <vt:lpstr>様式12</vt:lpstr>
      <vt:lpstr>様式13</vt:lpstr>
      <vt:lpstr>様式14</vt:lpstr>
      <vt:lpstr>様式15</vt:lpstr>
      <vt:lpstr>様式16</vt:lpstr>
      <vt:lpstr>様式17</vt:lpstr>
      <vt:lpstr>様式18</vt:lpstr>
      <vt:lpstr>様式19</vt:lpstr>
      <vt:lpstr>様式20</vt:lpstr>
      <vt:lpstr>推薦1</vt:lpstr>
      <vt:lpstr>推薦2</vt:lpstr>
      <vt:lpstr>推薦3</vt:lpstr>
      <vt:lpstr>推薦4</vt:lpstr>
      <vt:lpstr>推薦5</vt:lpstr>
      <vt:lpstr>推薦6</vt:lpstr>
      <vt:lpstr>Sheet1!Print_Area</vt:lpstr>
      <vt:lpstr>推薦1!Print_Area</vt:lpstr>
      <vt:lpstr>推薦2!Print_Area</vt:lpstr>
      <vt:lpstr>推薦3!Print_Area</vt:lpstr>
      <vt:lpstr>推薦4!Print_Area</vt:lpstr>
      <vt:lpstr>推薦5!Print_Area</vt:lpstr>
      <vt:lpstr>推薦6!Print_Area</vt:lpstr>
      <vt:lpstr>設定シート!Print_Area</vt:lpstr>
      <vt:lpstr>入力シート!Print_Area</vt:lpstr>
      <vt:lpstr>目次!Print_Area</vt:lpstr>
      <vt:lpstr>様式1!Print_Area</vt:lpstr>
      <vt:lpstr>様式10!Print_Area</vt:lpstr>
      <vt:lpstr>様式11!Print_Area</vt:lpstr>
      <vt:lpstr>様式12!Print_Area</vt:lpstr>
      <vt:lpstr>様式13!Print_Area</vt:lpstr>
      <vt:lpstr>様式14!Print_Area</vt:lpstr>
      <vt:lpstr>様式15!Print_Area</vt:lpstr>
      <vt:lpstr>様式16!Print_Area</vt:lpstr>
      <vt:lpstr>様式17!Print_Area</vt:lpstr>
      <vt:lpstr>様式18!Print_Area</vt:lpstr>
      <vt:lpstr>様式19!Print_Area</vt:lpstr>
      <vt:lpstr>様式2!Print_Area</vt:lpstr>
      <vt:lpstr>様式20!Print_Area</vt:lpstr>
      <vt:lpstr>様式3!Print_Area</vt:lpstr>
      <vt:lpstr>様式4!Print_Area</vt:lpstr>
      <vt:lpstr>様式5!Print_Area</vt:lpstr>
      <vt:lpstr>様式6!Print_Area</vt:lpstr>
      <vt:lpstr>様式7!Print_Area</vt:lpstr>
      <vt:lpstr>様式8!Print_Area</vt:lpstr>
      <vt:lpstr>様式9!Print_Area</vt:lpstr>
      <vt:lpstr>秋田県第１区</vt:lpstr>
      <vt:lpstr>秋田県第２区</vt:lpstr>
      <vt:lpstr>秋田県第３区</vt:lpstr>
      <vt:lpstr>選挙区名</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大日向　拓</dc:creator>
  <cp:keywords/>
  <dc:description/>
  <cp:lastModifiedBy>成田  斗希也</cp:lastModifiedBy>
  <cp:revision>0</cp:revision>
  <cp:lastPrinted>2026-01-15T11:26:11Z</cp:lastPrinted>
  <dcterms:created xsi:type="dcterms:W3CDTF">1601-01-01T00:00:00Z</dcterms:created>
  <dcterms:modified xsi:type="dcterms:W3CDTF">2026-01-18T02:53:03Z</dcterms:modified>
  <cp:category/>
</cp:coreProperties>
</file>