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omments15.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10.18.11.7\home\06senkyo2\○R08.02衆院選\A16--_会議一般\立候補予定者等説明会\002配付資料\会議配付資料\提出用\△資料６、７、A　立候補届出関係書類（佐藤（諒）、成田、高柳事前）\○R7衆院選届出関係様式（8.2.8）\"/>
    </mc:Choice>
  </mc:AlternateContent>
  <xr:revisionPtr revIDLastSave="0" documentId="13_ncr:1_{080722F2-EE33-4B3D-9EE9-B152E7A83866}" xr6:coauthVersionLast="47" xr6:coauthVersionMax="47" xr10:uidLastSave="{00000000-0000-0000-0000-000000000000}"/>
  <bookViews>
    <workbookView xWindow="-28920" yWindow="-120" windowWidth="29040" windowHeight="15720" tabRatio="815" firstSheet="1" activeTab="14" xr2:uid="{00000000-000D-0000-FFFF-FFFF00000000}"/>
  </bookViews>
  <sheets>
    <sheet name="設定シート" sheetId="110" r:id="rId1"/>
    <sheet name="入力シート" sheetId="2" r:id="rId2"/>
    <sheet name="目次" sheetId="120" r:id="rId3"/>
    <sheet name="様式1" sheetId="1" r:id="rId4"/>
    <sheet name="様式2" sheetId="55" r:id="rId5"/>
    <sheet name="様式3" sheetId="56" r:id="rId6"/>
    <sheet name="様式4" sheetId="5" r:id="rId7"/>
    <sheet name="様式5" sheetId="57" r:id="rId8"/>
    <sheet name="様式6" sheetId="58" r:id="rId9"/>
    <sheet name="様式7" sheetId="59" r:id="rId10"/>
    <sheet name="様式8" sheetId="60" r:id="rId11"/>
    <sheet name="様式9" sheetId="61" r:id="rId12"/>
    <sheet name="様式10" sheetId="113" r:id="rId13"/>
    <sheet name="様式11" sheetId="114" r:id="rId14"/>
    <sheet name="様式12" sheetId="115" r:id="rId15"/>
    <sheet name="様式13" sheetId="116" r:id="rId16"/>
    <sheet name="様式14" sheetId="3" r:id="rId17"/>
    <sheet name="様式15" sheetId="62" r:id="rId18"/>
    <sheet name="様式16" sheetId="12" r:id="rId19"/>
    <sheet name="様式17" sheetId="121" r:id="rId20"/>
    <sheet name="様式18" sheetId="123" r:id="rId21"/>
    <sheet name="様式19" sheetId="122" r:id="rId22"/>
    <sheet name="様式20" sheetId="14" r:id="rId23"/>
    <sheet name="様式21" sheetId="124" r:id="rId24"/>
    <sheet name="様式22" sheetId="117" r:id="rId25"/>
    <sheet name="様式23" sheetId="119" r:id="rId26"/>
    <sheet name="様式24" sheetId="66" r:id="rId27"/>
    <sheet name="様式25" sheetId="111" r:id="rId28"/>
    <sheet name="様式26" sheetId="44" r:id="rId29"/>
    <sheet name="様式27" sheetId="125" r:id="rId30"/>
    <sheet name="様式28" sheetId="21" r:id="rId31"/>
    <sheet name="様式29" sheetId="20" r:id="rId32"/>
    <sheet name="様式30" sheetId="126" r:id="rId33"/>
    <sheet name="様式31" sheetId="17" r:id="rId34"/>
    <sheet name="様式32" sheetId="18" r:id="rId35"/>
    <sheet name="様式33" sheetId="19" r:id="rId36"/>
    <sheet name="様式34" sheetId="128" r:id="rId37"/>
    <sheet name="様式35" sheetId="8" r:id="rId38"/>
    <sheet name="様式36" sheetId="7" r:id="rId39"/>
    <sheet name="様式37" sheetId="11" r:id="rId40"/>
    <sheet name="委任状(政党)" sheetId="131" r:id="rId41"/>
    <sheet name="委任状 (候補者)" sheetId="135" r:id="rId42"/>
    <sheet name="承諾通知書" sheetId="132" r:id="rId43"/>
    <sheet name="承諾通知書 (候補者用)" sheetId="133" r:id="rId44"/>
    <sheet name="参考" sheetId="136" r:id="rId45"/>
  </sheets>
  <definedNames>
    <definedName name="_xlnm._FilterDatabase" localSheetId="0" hidden="1">設定シート!$J$1:$P$26</definedName>
    <definedName name="_xlnm.Print_Area" localSheetId="41">'委任状 (候補者)'!$A$1:$N$37</definedName>
    <definedName name="_xlnm.Print_Area" localSheetId="40">'委任状(政党)'!$A$1:$N$37</definedName>
    <definedName name="_xlnm.Print_Area" localSheetId="44">参考!$A$1:$N$34</definedName>
    <definedName name="_xlnm.Print_Area" localSheetId="42">承諾通知書!$A$1:$N$33</definedName>
    <definedName name="_xlnm.Print_Area" localSheetId="43">'承諾通知書 (候補者用)'!$A$1:$N$31</definedName>
    <definedName name="_xlnm.Print_Area" localSheetId="0">設定シート!$B$1:$Q$31,設定シート!$S$1:$W$41</definedName>
    <definedName name="_xlnm.Print_Area" localSheetId="1">入力シート!$A$1:$E$73</definedName>
    <definedName name="_xlnm.Print_Area" localSheetId="2">目次!$A$1:$B$57</definedName>
    <definedName name="_xlnm.Print_Area" localSheetId="3">様式1!$A$1:$O$76</definedName>
    <definedName name="_xlnm.Print_Area" localSheetId="12">様式10!$A$1:$O$32</definedName>
    <definedName name="_xlnm.Print_Area" localSheetId="13">様式11!$A$1:$O$38</definedName>
    <definedName name="_xlnm.Print_Area" localSheetId="14">様式12!$A$1:$O$30</definedName>
    <definedName name="_xlnm.Print_Area" localSheetId="15">様式13!$A$1:$O$26</definedName>
    <definedName name="_xlnm.Print_Area" localSheetId="16">様式14!$A$1:$N$44</definedName>
    <definedName name="_xlnm.Print_Area" localSheetId="17">様式15!$A$1:$N$29</definedName>
    <definedName name="_xlnm.Print_Area" localSheetId="18">様式16!$A$1:$N$68</definedName>
    <definedName name="_xlnm.Print_Area" localSheetId="19">様式17!$A$1:$N$70</definedName>
    <definedName name="_xlnm.Print_Area" localSheetId="20">様式18!$A$1:$N$72</definedName>
    <definedName name="_xlnm.Print_Area" localSheetId="21">様式19!$A$1:$N$74</definedName>
    <definedName name="_xlnm.Print_Area" localSheetId="4">様式2!$B$1:$P$53</definedName>
    <definedName name="_xlnm.Print_Area" localSheetId="22">様式20!$A$1:$N$73</definedName>
    <definedName name="_xlnm.Print_Area" localSheetId="23">様式21!$A$1:$N$78</definedName>
    <definedName name="_xlnm.Print_Area" localSheetId="24">様式22!$A$1:$I$60</definedName>
    <definedName name="_xlnm.Print_Area" localSheetId="25">様式23!$A$1:$J$67</definedName>
    <definedName name="_xlnm.Print_Area" localSheetId="26">様式24!$A$1:$J$32,様式24!$A$34:$J$65</definedName>
    <definedName name="_xlnm.Print_Area" localSheetId="27">様式25!$A$1:$I$37</definedName>
    <definedName name="_xlnm.Print_Area" localSheetId="28">様式26!$A$1:$I$33</definedName>
    <definedName name="_xlnm.Print_Area" localSheetId="29">様式27!$A$1:$I$32</definedName>
    <definedName name="_xlnm.Print_Area" localSheetId="30">様式28!$A$1:$Q$82</definedName>
    <definedName name="_xlnm.Print_Area" localSheetId="31">様式29!$A$1:$N$37</definedName>
    <definedName name="_xlnm.Print_Area" localSheetId="5">様式3!$A$1:$N$39</definedName>
    <definedName name="_xlnm.Print_Area" localSheetId="32">様式30!$A$1:$N$36</definedName>
    <definedName name="_xlnm.Print_Area" localSheetId="33">様式31!$A$1:$I$43</definedName>
    <definedName name="_xlnm.Print_Area" localSheetId="34">様式32!$A$1:$I$33</definedName>
    <definedName name="_xlnm.Print_Area" localSheetId="35">様式33!$A$1:$H$31</definedName>
    <definedName name="_xlnm.Print_Area" localSheetId="36">様式34!$A$1:$N$43</definedName>
    <definedName name="_xlnm.Print_Area" localSheetId="37">様式35!$A$1:$N$28</definedName>
    <definedName name="_xlnm.Print_Area" localSheetId="38">様式36!$A$1:$N$41</definedName>
    <definedName name="_xlnm.Print_Area" localSheetId="39">様式37!$A$1:$N$33</definedName>
    <definedName name="_xlnm.Print_Area" localSheetId="6">様式4!$A$1:$N$22</definedName>
    <definedName name="_xlnm.Print_Area" localSheetId="7">様式5!$A$1:$O$46</definedName>
    <definedName name="_xlnm.Print_Area" localSheetId="8">様式6!$A$1:$N$20</definedName>
    <definedName name="_xlnm.Print_Area" localSheetId="9">様式7!$A$1:$N$25</definedName>
    <definedName name="_xlnm.Print_Area" localSheetId="10">様式8!$A$1:$M$23</definedName>
    <definedName name="_xlnm.Print_Area" localSheetId="11">様式9!$A$1:$O$39</definedName>
    <definedName name="市町村名">設定シート!$M$2:$M$26</definedName>
    <definedName name="秋田県第１区" localSheetId="44">参考!$AC$7</definedName>
    <definedName name="秋田県第１区">様式34!$AC$5</definedName>
    <definedName name="秋田県第２区" localSheetId="44">参考!$AD$7:$AD$21</definedName>
    <definedName name="秋田県第２区">様式34!$AD$5:$AD$19</definedName>
    <definedName name="秋田県第３区" localSheetId="44">参考!$AE$7:$AE$15</definedName>
    <definedName name="秋田県第３区">様式34!$AE$5:$AE$13</definedName>
    <definedName name="選挙区名" localSheetId="41">#REF!</definedName>
    <definedName name="選挙区名" localSheetId="40">#REF!</definedName>
    <definedName name="選挙区名" localSheetId="44">参考!$AC$6:$AE$6</definedName>
    <definedName name="選挙区名">様式34!$AC$4:$AE$4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126" l="1"/>
  <c r="D8" i="20" l="1"/>
  <c r="G47" i="1" l="1"/>
  <c r="A9" i="115" l="1"/>
  <c r="C2" i="110"/>
  <c r="C6" i="110"/>
  <c r="D7" i="3"/>
  <c r="D8" i="3"/>
  <c r="E14" i="123"/>
  <c r="E13" i="123"/>
  <c r="E9" i="121"/>
  <c r="E44" i="121" s="1"/>
  <c r="J10" i="121"/>
  <c r="J45" i="121" s="1"/>
  <c r="M44" i="1"/>
  <c r="A5" i="113"/>
  <c r="G57" i="123"/>
  <c r="G21" i="123"/>
  <c r="B54" i="123"/>
  <c r="B55" i="122"/>
  <c r="G14" i="7"/>
  <c r="F12" i="7"/>
  <c r="B32" i="7"/>
  <c r="C56" i="12"/>
  <c r="E45" i="12"/>
  <c r="A22" i="12"/>
  <c r="E11" i="12"/>
  <c r="E9" i="12"/>
  <c r="J10" i="12"/>
  <c r="E12" i="12"/>
  <c r="G19" i="12"/>
  <c r="M19" i="12" a="1"/>
  <c r="M19" i="12" s="1"/>
  <c r="D6" i="62"/>
  <c r="F9" i="62"/>
  <c r="F8" i="62"/>
  <c r="A9" i="59"/>
  <c r="E12" i="132"/>
  <c r="G13" i="56" l="1"/>
  <c r="C34" i="1"/>
  <c r="F10" i="136"/>
  <c r="F8" i="136"/>
  <c r="C22" i="136"/>
  <c r="H22" i="136" l="1"/>
  <c r="V8" i="136"/>
  <c r="V9" i="136"/>
  <c r="V10" i="136"/>
  <c r="V11" i="136"/>
  <c r="V12" i="136"/>
  <c r="V13" i="136"/>
  <c r="V14" i="136"/>
  <c r="V15" i="136"/>
  <c r="V16" i="136"/>
  <c r="V7" i="136"/>
  <c r="A13" i="136" s="1"/>
  <c r="I6" i="56"/>
  <c r="G23" i="135"/>
  <c r="G21" i="131"/>
  <c r="G23" i="131"/>
  <c r="G25" i="131"/>
  <c r="A7" i="133"/>
  <c r="H27" i="133"/>
  <c r="E11" i="132"/>
  <c r="E13" i="132"/>
  <c r="E10" i="132"/>
  <c r="A7" i="132"/>
  <c r="H30" i="132"/>
  <c r="J45" i="124"/>
  <c r="E45" i="124"/>
  <c r="J8" i="124"/>
  <c r="E8" i="124"/>
  <c r="E8" i="14"/>
  <c r="F18" i="61"/>
  <c r="B31" i="128"/>
  <c r="A14" i="126"/>
  <c r="H12" i="128" l="1"/>
  <c r="A75" i="1"/>
  <c r="B76" i="1"/>
  <c r="K13" i="56"/>
  <c r="G25" i="1"/>
  <c r="C28" i="1"/>
  <c r="E11" i="121" l="1"/>
  <c r="C7" i="2"/>
  <c r="E46" i="122"/>
  <c r="E9" i="122"/>
  <c r="J48" i="123"/>
  <c r="J12" i="123"/>
  <c r="J10" i="123"/>
  <c r="J46" i="123"/>
  <c r="E9" i="123"/>
  <c r="E45" i="123"/>
  <c r="D8" i="62"/>
  <c r="D9" i="62"/>
  <c r="E19" i="2"/>
  <c r="F46" i="57"/>
  <c r="C4" i="2"/>
  <c r="C6" i="2"/>
  <c r="C8" i="2"/>
  <c r="C5" i="2"/>
  <c r="H22" i="11"/>
  <c r="A11" i="66"/>
  <c r="J44" i="124"/>
  <c r="E44" i="124"/>
  <c r="J7" i="124"/>
  <c r="E7" i="124"/>
  <c r="E42" i="14"/>
  <c r="E7" i="14"/>
  <c r="E41" i="14" s="1"/>
  <c r="C6" i="56"/>
  <c r="A6" i="58"/>
  <c r="B51" i="121" l="1"/>
  <c r="B24" i="7"/>
  <c r="B16" i="121"/>
  <c r="B17" i="125"/>
  <c r="B17" i="44"/>
  <c r="B16" i="111"/>
  <c r="B50" i="12"/>
  <c r="B16" i="12"/>
  <c r="B11" i="56"/>
  <c r="E10" i="133"/>
  <c r="G25" i="135"/>
  <c r="B13" i="8"/>
  <c r="B15" i="11"/>
  <c r="B13" i="17"/>
  <c r="B9" i="21"/>
  <c r="C7" i="55"/>
  <c r="B23" i="128"/>
  <c r="B52" i="14"/>
  <c r="B8" i="57"/>
  <c r="B18" i="14"/>
  <c r="A8" i="8" l="1"/>
  <c r="A10" i="11"/>
  <c r="A5" i="56"/>
  <c r="A5" i="5"/>
  <c r="C37" i="1"/>
  <c r="D12" i="2" l="1"/>
  <c r="D16" i="2"/>
  <c r="F31" i="3"/>
  <c r="A8" i="60"/>
  <c r="A9" i="116" l="1"/>
  <c r="A27" i="61"/>
  <c r="A5" i="61"/>
  <c r="A8" i="59"/>
  <c r="E5" i="58"/>
  <c r="H17" i="8"/>
  <c r="H15" i="8"/>
  <c r="F9" i="128"/>
  <c r="F18" i="128"/>
  <c r="F11" i="128"/>
  <c r="G27" i="128"/>
  <c r="M27" i="128" a="1"/>
  <c r="M27" i="128" s="1"/>
  <c r="G25" i="128"/>
  <c r="F10" i="7"/>
  <c r="F19" i="113"/>
  <c r="F19" i="7"/>
  <c r="A17" i="17"/>
  <c r="A18" i="19"/>
  <c r="G18" i="18"/>
  <c r="A18" i="18"/>
  <c r="A12" i="21"/>
  <c r="A9" i="111"/>
  <c r="A17" i="66"/>
  <c r="A50" i="66"/>
  <c r="A10" i="66"/>
  <c r="A43" i="66"/>
  <c r="A13" i="62"/>
  <c r="A51" i="119"/>
  <c r="A19" i="119"/>
  <c r="A17" i="117"/>
  <c r="A57" i="119"/>
  <c r="A25" i="119"/>
  <c r="A23" i="117"/>
  <c r="A52" i="117"/>
  <c r="F56" i="117"/>
  <c r="F54" i="117"/>
  <c r="A46" i="117"/>
  <c r="A56" i="124"/>
  <c r="A55" i="14"/>
  <c r="A20" i="124"/>
  <c r="A20" i="14"/>
  <c r="A63" i="124"/>
  <c r="A15" i="3"/>
  <c r="E31" i="3"/>
  <c r="F19" i="116"/>
  <c r="F23" i="115"/>
  <c r="F18" i="114"/>
  <c r="I32" i="114"/>
  <c r="A25" i="114"/>
  <c r="E63" i="1"/>
  <c r="G20" i="11"/>
  <c r="G28" i="7"/>
  <c r="G26" i="7"/>
  <c r="H24" i="8"/>
  <c r="H18" i="19" a="1"/>
  <c r="H18" i="19" s="1"/>
  <c r="F18" i="19"/>
  <c r="I18" i="18" a="1"/>
  <c r="I18" i="18" s="1"/>
  <c r="G17" i="17"/>
  <c r="I17" i="17" a="1"/>
  <c r="I17" i="17" s="1"/>
  <c r="G22" i="126"/>
  <c r="B26" i="126"/>
  <c r="M22" i="126" a="1"/>
  <c r="M22" i="126" s="1"/>
  <c r="G20" i="126"/>
  <c r="G22" i="20"/>
  <c r="G20" i="20"/>
  <c r="A14" i="20"/>
  <c r="A27" i="125"/>
  <c r="I22" i="125" a="1"/>
  <c r="I22" i="125" s="1"/>
  <c r="E22" i="125"/>
  <c r="E20" i="125"/>
  <c r="A9" i="125"/>
  <c r="E21" i="44"/>
  <c r="I23" i="44" a="1"/>
  <c r="I23" i="44" s="1"/>
  <c r="I19" i="111" a="1"/>
  <c r="I19" i="111" s="1"/>
  <c r="E23" i="44"/>
  <c r="A28" i="44"/>
  <c r="F19" i="66"/>
  <c r="A9" i="44" l="1"/>
  <c r="F19" i="111"/>
  <c r="A24" i="111"/>
  <c r="E58" i="66"/>
  <c r="E56" i="66"/>
  <c r="I52" i="66" a="1"/>
  <c r="I52" i="66" s="1"/>
  <c r="F52" i="66"/>
  <c r="E25" i="66"/>
  <c r="E23" i="66"/>
  <c r="I19" i="66" a="1"/>
  <c r="I19" i="66" s="1"/>
  <c r="I27" i="119" a="1"/>
  <c r="I27" i="119" s="1"/>
  <c r="D63" i="119"/>
  <c r="D65" i="119"/>
  <c r="I59" i="119" a="1"/>
  <c r="I59" i="119" s="1"/>
  <c r="D30" i="119"/>
  <c r="F25" i="117"/>
  <c r="A45" i="117"/>
  <c r="A16" i="117"/>
  <c r="H25" i="117" a="1"/>
  <c r="H25" i="117" s="1"/>
  <c r="M60" i="124" a="1"/>
  <c r="M60" i="124" s="1"/>
  <c r="I60" i="124"/>
  <c r="I58" i="124"/>
  <c r="I59" i="14"/>
  <c r="I57" i="14"/>
  <c r="J50" i="124"/>
  <c r="J49" i="124"/>
  <c r="E49" i="124"/>
  <c r="J48" i="124"/>
  <c r="E48" i="124"/>
  <c r="J47" i="124"/>
  <c r="E47" i="124"/>
  <c r="L46" i="124"/>
  <c r="G46" i="124"/>
  <c r="E12" i="124"/>
  <c r="E11" i="124"/>
  <c r="E10" i="124"/>
  <c r="G9" i="124"/>
  <c r="L9" i="124"/>
  <c r="J11" i="124"/>
  <c r="J10" i="124"/>
  <c r="J12" i="124"/>
  <c r="J13" i="124"/>
  <c r="E13" i="124" s="1"/>
  <c r="A25" i="124"/>
  <c r="M22" i="124" a="1"/>
  <c r="M22" i="124" s="1"/>
  <c r="I22" i="124"/>
  <c r="A62" i="14"/>
  <c r="M59" i="14" a="1"/>
  <c r="M59" i="14" s="1"/>
  <c r="E47" i="14"/>
  <c r="A25" i="14"/>
  <c r="I22" i="14"/>
  <c r="E13" i="14"/>
  <c r="E12" i="14"/>
  <c r="E46" i="14" s="1"/>
  <c r="E11" i="14"/>
  <c r="E45" i="14" s="1"/>
  <c r="E10" i="14"/>
  <c r="E44" i="14" s="1"/>
  <c r="J9" i="14"/>
  <c r="J43" i="14" s="1"/>
  <c r="M59" i="122" a="1"/>
  <c r="M59" i="122" s="1"/>
  <c r="G59" i="122"/>
  <c r="G57" i="122"/>
  <c r="E51" i="122"/>
  <c r="E50" i="122"/>
  <c r="J49" i="122"/>
  <c r="E48" i="122"/>
  <c r="J47" i="122"/>
  <c r="G20" i="122"/>
  <c r="G22" i="122"/>
  <c r="E14" i="122"/>
  <c r="J12" i="122"/>
  <c r="E11" i="122"/>
  <c r="J10" i="122"/>
  <c r="E13" i="122"/>
  <c r="E50" i="124" l="1"/>
  <c r="E11" i="123"/>
  <c r="C60" i="123"/>
  <c r="M57" i="123" a="1"/>
  <c r="M57" i="123" s="1"/>
  <c r="E50" i="123"/>
  <c r="E49" i="123"/>
  <c r="E47" i="123"/>
  <c r="A24" i="123"/>
  <c r="M21" i="123" a="1"/>
  <c r="M21" i="123" s="1"/>
  <c r="C62" i="122"/>
  <c r="A25" i="122"/>
  <c r="M22" i="122" a="1"/>
  <c r="M22" i="122" s="1"/>
  <c r="G55" i="121"/>
  <c r="G53" i="121"/>
  <c r="G20" i="121"/>
  <c r="G18" i="121"/>
  <c r="E47" i="121"/>
  <c r="E12" i="121"/>
  <c r="E43" i="12"/>
  <c r="C58" i="121"/>
  <c r="M55" i="121" a="1"/>
  <c r="M55" i="121" s="1"/>
  <c r="E46" i="121"/>
  <c r="A23" i="121"/>
  <c r="M20" i="121" a="1"/>
  <c r="M20" i="121" s="1"/>
  <c r="G53" i="12"/>
  <c r="E46" i="12"/>
  <c r="M53" i="12" a="1"/>
  <c r="M53" i="12" s="1"/>
  <c r="J44" i="12"/>
  <c r="H22" i="62"/>
  <c r="D5" i="62"/>
  <c r="A7" i="60"/>
  <c r="L12" i="21"/>
  <c r="M16" i="116" a="1"/>
  <c r="M16" i="116" s="1"/>
  <c r="M20" i="115" a="1"/>
  <c r="M20" i="115" s="1"/>
  <c r="N34" i="114" a="1"/>
  <c r="N34" i="114" s="1"/>
  <c r="M15" i="114" a="1"/>
  <c r="M15" i="114" s="1"/>
  <c r="M16" i="113" a="1"/>
  <c r="M16" i="113" s="1"/>
  <c r="G15" i="61"/>
  <c r="F20" i="60"/>
  <c r="H18" i="59"/>
  <c r="G19" i="58"/>
  <c r="H14" i="57"/>
  <c r="G19" i="5"/>
  <c r="M15" i="56" a="1"/>
  <c r="M15" i="56" s="1"/>
  <c r="I13" i="55"/>
  <c r="I73" i="1"/>
  <c r="I15" i="56" l="1"/>
  <c r="G20" i="115"/>
  <c r="G18" i="115"/>
  <c r="I16" i="115"/>
  <c r="I34" i="114"/>
  <c r="I30" i="114"/>
  <c r="G15" i="114"/>
  <c r="G13" i="114"/>
  <c r="I11" i="114"/>
  <c r="G16" i="113"/>
  <c r="G14" i="113"/>
  <c r="I12" i="113"/>
  <c r="M22" i="14" l="1" a="1"/>
  <c r="M22" i="14" s="1"/>
  <c r="N22" i="11" a="1"/>
  <c r="N22" i="11" s="1"/>
  <c r="L17" i="8" a="1"/>
  <c r="L17" i="8" s="1"/>
  <c r="H21" i="8" l="1"/>
  <c r="M28" i="7" l="1" a="1"/>
  <c r="M28" i="7" s="1"/>
  <c r="M15" i="61" l="1" a="1"/>
  <c r="M15" i="61" s="1"/>
  <c r="A4" i="1"/>
  <c r="M24" i="20" a="1"/>
  <c r="M24" i="20" s="1"/>
  <c r="Q12" i="21" a="1"/>
  <c r="Q12" i="21" s="1"/>
  <c r="L22" i="62" a="1"/>
  <c r="L22" i="62" s="1"/>
  <c r="M27" i="3" a="1"/>
  <c r="M27" i="3" s="1"/>
  <c r="N38" i="61" a="1"/>
  <c r="N38" i="61" s="1"/>
  <c r="J20" i="60" a="1"/>
  <c r="J20" i="60" s="1"/>
  <c r="L18" i="59" a="1"/>
  <c r="L18" i="59" s="1"/>
  <c r="K19" i="58" a="1"/>
  <c r="K19" i="58" s="1"/>
  <c r="G24" i="20" l="1"/>
  <c r="N14" i="57" a="1"/>
  <c r="N14" i="57" s="1"/>
  <c r="K19" i="5" a="1"/>
  <c r="K19" i="5" s="1"/>
  <c r="O13" i="55" a="1"/>
  <c r="O13" i="55" s="1"/>
  <c r="N73" i="1" a="1"/>
  <c r="N73" i="1" s="1"/>
  <c r="A22" i="18"/>
  <c r="A22" i="19"/>
  <c r="A21" i="17"/>
  <c r="A15" i="21"/>
  <c r="H6" i="1"/>
  <c r="H4" i="2"/>
  <c r="H5" i="2"/>
  <c r="H3" i="2"/>
  <c r="E2" i="2" s="1"/>
  <c r="K26" i="110"/>
  <c r="K25" i="110"/>
  <c r="K24" i="110"/>
  <c r="K23" i="110"/>
  <c r="K22" i="110"/>
  <c r="K21" i="110"/>
  <c r="K20" i="110"/>
  <c r="K19" i="110"/>
  <c r="K18" i="110"/>
  <c r="K17" i="110"/>
  <c r="K16" i="110"/>
  <c r="K15" i="110"/>
  <c r="K14" i="110"/>
  <c r="K13" i="110"/>
  <c r="K12" i="110"/>
  <c r="K11" i="110"/>
  <c r="K10" i="110"/>
  <c r="K9" i="110"/>
  <c r="K8" i="110"/>
  <c r="K7" i="110"/>
  <c r="K6" i="110"/>
  <c r="K5" i="110"/>
  <c r="K4" i="110"/>
  <c r="K3" i="110"/>
  <c r="K2" i="110"/>
  <c r="E8" i="2"/>
  <c r="E16" i="2"/>
  <c r="C25" i="2"/>
  <c r="C26" i="2" s="1"/>
  <c r="C27" i="2" s="1"/>
  <c r="C10" i="1"/>
  <c r="C13" i="1"/>
  <c r="D16" i="1"/>
  <c r="C17" i="1"/>
  <c r="J18" i="1"/>
  <c r="C21" i="1"/>
  <c r="C23" i="1"/>
  <c r="C25" i="1"/>
  <c r="M25" i="1"/>
  <c r="G28" i="1"/>
  <c r="C31" i="1"/>
  <c r="C43" i="1"/>
  <c r="C40" i="1"/>
  <c r="L48" i="1"/>
  <c r="I69" i="1"/>
  <c r="G71" i="1"/>
  <c r="K9" i="55"/>
  <c r="I11" i="55"/>
  <c r="G19" i="56"/>
  <c r="G21" i="56"/>
  <c r="G15" i="5"/>
  <c r="G17" i="5"/>
  <c r="J10" i="57"/>
  <c r="H12" i="57"/>
  <c r="L46" i="57"/>
  <c r="G15" i="58"/>
  <c r="G17" i="58"/>
  <c r="H16" i="59"/>
  <c r="H22" i="59"/>
  <c r="H24" i="59"/>
  <c r="F18" i="60"/>
  <c r="I11" i="61"/>
  <c r="G13" i="61"/>
  <c r="I34" i="61"/>
  <c r="I36" i="61"/>
  <c r="I38" i="61"/>
  <c r="I23" i="3"/>
  <c r="G25" i="3"/>
  <c r="G27" i="3"/>
  <c r="H20" i="62"/>
  <c r="H26" i="62"/>
  <c r="H28" i="62"/>
  <c r="H26" i="11"/>
  <c r="H28" i="11"/>
  <c r="B27" i="20"/>
  <c r="K19" i="116" l="1"/>
  <c r="F76" i="1"/>
  <c r="E22" i="2"/>
  <c r="M38" i="1" s="1"/>
  <c r="K23" i="115"/>
  <c r="K18" i="114"/>
  <c r="K19" i="113"/>
  <c r="C5" i="110"/>
  <c r="B13" i="58"/>
  <c r="B32" i="61"/>
  <c r="B16" i="60"/>
  <c r="B9" i="61"/>
  <c r="B18" i="62"/>
  <c r="B67" i="1"/>
  <c r="B13" i="5"/>
  <c r="B21" i="3"/>
  <c r="B14" i="59"/>
  <c r="K32" i="7"/>
  <c r="K31" i="3"/>
  <c r="K18" i="61"/>
  <c r="A14" i="131" l="1"/>
  <c r="A14" i="135"/>
  <c r="C1" i="2"/>
  <c r="E45" i="122"/>
  <c r="E8" i="123"/>
  <c r="E8" i="122"/>
  <c r="E43" i="121"/>
  <c r="A18" i="119" l="1"/>
  <c r="E8" i="12"/>
  <c r="C44" i="1"/>
  <c r="E42" i="12"/>
  <c r="A50" i="119"/>
  <c r="E44" i="123"/>
  <c r="D17" i="7"/>
  <c r="C15" i="128"/>
  <c r="E8" i="1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HP Customer</author>
  </authors>
  <commentList>
    <comment ref="C1" authorId="0" shapeId="0" xr:uid="{00000000-0006-0000-0100-000001000000}">
      <text>
        <r>
          <rPr>
            <b/>
            <sz val="9"/>
            <rFont val="ＭＳ Ｐゴシック"/>
            <family val="3"/>
            <charset val="1"/>
          </rPr>
          <t>このセルは、修正しないでください。</t>
        </r>
      </text>
    </comment>
    <comment ref="C2" authorId="0" shapeId="0" xr:uid="{00000000-0006-0000-0100-000002000000}">
      <text>
        <r>
          <rPr>
            <b/>
            <sz val="12"/>
            <rFont val="ＭＳ Ｐゴシック"/>
            <family val="3"/>
            <charset val="1"/>
          </rPr>
          <t>選挙区を選択してください。</t>
        </r>
      </text>
    </comment>
    <comment ref="E2" authorId="0" shapeId="0" xr:uid="{00000000-0006-0000-0100-000003000000}">
      <text>
        <r>
          <rPr>
            <b/>
            <sz val="9"/>
            <rFont val="ＭＳ Ｐゴシック"/>
            <family val="3"/>
            <charset val="1"/>
          </rPr>
          <t xml:space="preserve">・このセルは修正しないでください。
</t>
        </r>
      </text>
    </comment>
    <comment ref="E3" authorId="0" shapeId="0" xr:uid="{00000000-0006-0000-0100-000004000000}">
      <text>
        <r>
          <rPr>
            <b/>
            <sz val="9"/>
            <rFont val="ＭＳ Ｐゴシック"/>
            <family val="3"/>
            <charset val="1"/>
          </rPr>
          <t>・このセルは修正しないでください。</t>
        </r>
      </text>
    </comment>
    <comment ref="C4" authorId="0" shapeId="0" xr:uid="{00000000-0006-0000-0100-000005000000}">
      <text>
        <r>
          <rPr>
            <b/>
            <sz val="9"/>
            <rFont val="ＭＳ Ｐゴシック"/>
            <family val="3"/>
            <charset val="1"/>
          </rPr>
          <t>このシートは修正しないでください。</t>
        </r>
      </text>
    </comment>
    <comment ref="E4" authorId="0" shapeId="0" xr:uid="{00000000-0006-0000-0100-000006000000}">
      <text>
        <r>
          <rPr>
            <b/>
            <sz val="9"/>
            <rFont val="ＭＳ Ｐゴシック"/>
            <family val="3"/>
            <charset val="1"/>
          </rPr>
          <t>このセルは修正しないでください。</t>
        </r>
      </text>
    </comment>
    <comment ref="C5" authorId="0" shapeId="0" xr:uid="{00000000-0006-0000-0100-000007000000}">
      <text>
        <r>
          <rPr>
            <b/>
            <sz val="9"/>
            <rFont val="ＭＳ Ｐゴシック"/>
            <family val="3"/>
            <charset val="1"/>
          </rPr>
          <t>このセルは修正しないでください。</t>
        </r>
      </text>
    </comment>
    <comment ref="E5" authorId="0" shapeId="0" xr:uid="{00000000-0006-0000-0100-000008000000}">
      <text>
        <r>
          <rPr>
            <b/>
            <sz val="9"/>
            <rFont val="ＭＳ Ｐゴシック"/>
            <family val="3"/>
            <charset val="1"/>
          </rPr>
          <t>このセルは修正しないでください。</t>
        </r>
      </text>
    </comment>
    <comment ref="C6" authorId="0" shapeId="0" xr:uid="{00000000-0006-0000-0100-000009000000}">
      <text>
        <r>
          <rPr>
            <b/>
            <sz val="9"/>
            <rFont val="ＭＳ Ｐゴシック"/>
            <family val="3"/>
            <charset val="1"/>
          </rPr>
          <t>このセルは修正しないでください。</t>
        </r>
      </text>
    </comment>
    <comment ref="C7" authorId="0" shapeId="0" xr:uid="{00000000-0006-0000-0100-00000A000000}">
      <text>
        <r>
          <rPr>
            <b/>
            <sz val="9"/>
            <rFont val="ＭＳ Ｐゴシック"/>
            <family val="3"/>
            <charset val="1"/>
          </rPr>
          <t>このセルは修正しないでください。</t>
        </r>
      </text>
    </comment>
    <comment ref="C8" authorId="0" shapeId="0" xr:uid="{00000000-0006-0000-0100-00000B000000}">
      <text>
        <r>
          <rPr>
            <b/>
            <sz val="9"/>
            <rFont val="ＭＳ Ｐゴシック"/>
            <family val="3"/>
            <charset val="1"/>
          </rPr>
          <t>このセルは修正しないでください。</t>
        </r>
      </text>
    </comment>
    <comment ref="E8" authorId="0" shapeId="0" xr:uid="{00000000-0006-0000-0100-00000C000000}">
      <text>
        <r>
          <rPr>
            <b/>
            <sz val="9"/>
            <rFont val="ＭＳ Ｐゴシック"/>
            <family val="3"/>
            <charset val="1"/>
          </rPr>
          <t>このセルは修正しないでください。</t>
        </r>
      </text>
    </comment>
    <comment ref="C21" authorId="1" shapeId="0" xr:uid="{00000000-0006-0000-0100-00000D000000}">
      <text>
        <r>
          <rPr>
            <b/>
            <sz val="14"/>
            <color indexed="81"/>
            <rFont val="ＭＳ Ｐゴシック"/>
            <family val="3"/>
            <charset val="128"/>
          </rPr>
          <t>性別（男・女）を選択</t>
        </r>
      </text>
    </comment>
    <comment ref="C32" authorId="0" shapeId="0" xr:uid="{00000000-0006-0000-0100-000013000000}">
      <text>
        <r>
          <rPr>
            <b/>
            <sz val="14"/>
            <color indexed="81"/>
            <rFont val="ＭＳ Ｐゴシック"/>
            <family val="3"/>
            <charset val="128"/>
          </rPr>
          <t>同時に行われる衆議院比例代表選出議員選挙の衆議院名簿登載者である場合は「該当」を選択してください。名簿登載者でない場合は空欄としてください。</t>
        </r>
      </text>
    </comment>
    <comment ref="C72" authorId="1" shapeId="0" xr:uid="{00000000-0006-0000-0100-000019000000}">
      <text>
        <r>
          <rPr>
            <b/>
            <sz val="9"/>
            <rFont val="ＭＳ Ｐゴシック"/>
            <family val="3"/>
            <charset val="1"/>
          </rPr>
          <t>市町村名を選択。</t>
        </r>
      </text>
    </comment>
    <comment ref="C73" authorId="1" shapeId="0" xr:uid="{00000000-0006-0000-0100-00001A000000}">
      <text>
        <r>
          <rPr>
            <b/>
            <sz val="9"/>
            <rFont val="ＭＳ Ｐゴシック"/>
            <family val="3"/>
            <charset val="1"/>
          </rPr>
          <t>市町村名を選択。</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201user</author>
    <author>user</author>
    <author>HP Customer</author>
    <author>小塚  たか子</author>
  </authors>
  <commentList>
    <comment ref="G12" authorId="0" shapeId="0" xr:uid="{00000000-0006-0000-1A00-000002000000}">
      <text>
        <r>
          <rPr>
            <b/>
            <sz val="9"/>
            <rFont val="ＭＳ Ｐゴシック"/>
            <family val="3"/>
            <charset val="1"/>
          </rPr>
          <t>自動表示されます。</t>
        </r>
        <r>
          <rPr>
            <sz val="9"/>
            <rFont val="ＭＳ Ｐゴシック"/>
            <family val="3"/>
            <charset val="1"/>
          </rPr>
          <t xml:space="preserve">
</t>
        </r>
      </text>
    </comment>
    <comment ref="A19" authorId="1" shapeId="0" xr:uid="{00000000-0006-0000-1A00-000003000000}">
      <text>
        <r>
          <rPr>
            <b/>
            <sz val="9"/>
            <rFont val="ＭＳ Ｐゴシック"/>
            <family val="3"/>
            <charset val="1"/>
          </rPr>
          <t xml:space="preserve">使用する者の氏名を御記入ください。
</t>
        </r>
      </text>
    </comment>
    <comment ref="C19" authorId="1" shapeId="0" xr:uid="{00000000-0006-0000-1A00-000004000000}">
      <text>
        <r>
          <rPr>
            <b/>
            <sz val="9"/>
            <rFont val="ＭＳ Ｐゴシック"/>
            <family val="3"/>
            <charset val="1"/>
          </rPr>
          <t>使用する者の自宅住所を御記入ください。</t>
        </r>
      </text>
    </comment>
    <comment ref="G19" authorId="1" shapeId="0" xr:uid="{00000000-0006-0000-1A00-000005000000}">
      <text>
        <r>
          <rPr>
            <b/>
            <sz val="9"/>
            <rFont val="ＭＳ Ｐゴシック"/>
            <family val="3"/>
            <charset val="1"/>
          </rPr>
          <t>使用する者の年齢を御記入ください。なお、公職選挙法第１３７条の２において未成年者の選挙運動は禁止されているため、未成年者を本用紙に記載することはできません。</t>
        </r>
      </text>
    </comment>
    <comment ref="H19" authorId="2" shapeId="0" xr:uid="{00000000-0006-0000-1A00-000006000000}">
      <text>
        <r>
          <rPr>
            <b/>
            <sz val="9"/>
            <rFont val="ＭＳ Ｐゴシック"/>
            <family val="3"/>
            <charset val="1"/>
          </rPr>
          <t>男、女から選択</t>
        </r>
      </text>
    </comment>
    <comment ref="I19" authorId="2" shapeId="0" xr:uid="{00000000-0006-0000-1A00-000007000000}">
      <text>
        <r>
          <rPr>
            <sz val="9"/>
            <rFont val="ＭＳ Ｐゴシック"/>
            <family val="3"/>
            <charset val="1"/>
          </rPr>
          <t xml:space="preserve">車上運動員、事務員、手話通訳者、要約筆記者から選択
</t>
        </r>
      </text>
    </comment>
    <comment ref="L19" authorId="1" shapeId="0" xr:uid="{00000000-0006-0000-1A00-000008000000}">
      <text>
        <r>
          <rPr>
            <b/>
            <sz val="9"/>
            <rFont val="ＭＳ Ｐゴシック"/>
            <family val="3"/>
            <charset val="1"/>
          </rPr>
          <t>使用する者の期間を御記入ください。</t>
        </r>
      </text>
    </comment>
    <comment ref="L20" authorId="3" shapeId="0" xr:uid="{FAA36B6F-089F-4A5B-907A-A56BC9A60520}">
      <text>
        <r>
          <rPr>
            <b/>
            <sz val="9"/>
            <color indexed="81"/>
            <rFont val="MS P ゴシック"/>
            <family val="3"/>
            <charset val="128"/>
          </rPr>
          <t>期間は、届け出たときから総選挙の期日の前日までの間</t>
        </r>
      </text>
    </comment>
    <comment ref="H21" authorId="2" shapeId="0" xr:uid="{00000000-0006-0000-1A00-000009000000}">
      <text>
        <r>
          <rPr>
            <b/>
            <sz val="9"/>
            <rFont val="ＭＳ Ｐゴシック"/>
            <family val="3"/>
            <charset val="1"/>
          </rPr>
          <t>男、女から選択</t>
        </r>
      </text>
    </comment>
    <comment ref="I21" authorId="2" shapeId="0" xr:uid="{00000000-0006-0000-1A00-00000A000000}">
      <text>
        <r>
          <rPr>
            <sz val="9"/>
            <rFont val="ＭＳ Ｐゴシック"/>
            <family val="3"/>
            <charset val="1"/>
          </rPr>
          <t xml:space="preserve">車上運動員、事務員、手話通訳者、要約筆記者から選択
</t>
        </r>
      </text>
    </comment>
    <comment ref="L21" authorId="1" shapeId="0" xr:uid="{00000000-0006-0000-1A00-00000B000000}">
      <text>
        <r>
          <rPr>
            <b/>
            <sz val="9"/>
            <rFont val="ＭＳ Ｐゴシック"/>
            <family val="3"/>
            <charset val="1"/>
          </rPr>
          <t>使用する者の期間を御記入ください。</t>
        </r>
      </text>
    </comment>
    <comment ref="H23" authorId="2" shapeId="0" xr:uid="{00000000-0006-0000-1A00-00000C000000}">
      <text>
        <r>
          <rPr>
            <b/>
            <sz val="9"/>
            <rFont val="ＭＳ Ｐゴシック"/>
            <family val="3"/>
            <charset val="1"/>
          </rPr>
          <t>男、女から選択</t>
        </r>
      </text>
    </comment>
    <comment ref="I23" authorId="2" shapeId="0" xr:uid="{00000000-0006-0000-1A00-00000D000000}">
      <text>
        <r>
          <rPr>
            <sz val="9"/>
            <rFont val="ＭＳ Ｐゴシック"/>
            <family val="3"/>
            <charset val="1"/>
          </rPr>
          <t xml:space="preserve">車上運動員、事務員、手話通訳者、要約筆記者から選択
</t>
        </r>
      </text>
    </comment>
    <comment ref="L23" authorId="1" shapeId="0" xr:uid="{00000000-0006-0000-1A00-00000E000000}">
      <text>
        <r>
          <rPr>
            <b/>
            <sz val="9"/>
            <rFont val="ＭＳ Ｐゴシック"/>
            <family val="3"/>
            <charset val="1"/>
          </rPr>
          <t>使用する者の期間を御記入ください。</t>
        </r>
      </text>
    </comment>
    <comment ref="H25" authorId="2" shapeId="0" xr:uid="{00000000-0006-0000-1A00-00000F000000}">
      <text>
        <r>
          <rPr>
            <b/>
            <sz val="9"/>
            <rFont val="ＭＳ Ｐゴシック"/>
            <family val="3"/>
            <charset val="1"/>
          </rPr>
          <t>男、女から選択</t>
        </r>
      </text>
    </comment>
    <comment ref="I25" authorId="2" shapeId="0" xr:uid="{00000000-0006-0000-1A00-000010000000}">
      <text>
        <r>
          <rPr>
            <sz val="9"/>
            <rFont val="ＭＳ Ｐゴシック"/>
            <family val="3"/>
            <charset val="1"/>
          </rPr>
          <t xml:space="preserve">車上運動員、事務員、手話通訳者、要約筆記者から選択
</t>
        </r>
      </text>
    </comment>
    <comment ref="L25" authorId="1" shapeId="0" xr:uid="{00000000-0006-0000-1A00-000011000000}">
      <text>
        <r>
          <rPr>
            <b/>
            <sz val="9"/>
            <rFont val="ＭＳ Ｐゴシック"/>
            <family val="3"/>
            <charset val="1"/>
          </rPr>
          <t>使用する者の期間を御記入ください。</t>
        </r>
      </text>
    </comment>
    <comment ref="H27" authorId="2" shapeId="0" xr:uid="{00000000-0006-0000-1A00-000012000000}">
      <text>
        <r>
          <rPr>
            <b/>
            <sz val="9"/>
            <rFont val="ＭＳ Ｐゴシック"/>
            <family val="3"/>
            <charset val="1"/>
          </rPr>
          <t>男、女から選択</t>
        </r>
      </text>
    </comment>
    <comment ref="I27" authorId="2" shapeId="0" xr:uid="{00000000-0006-0000-1A00-000013000000}">
      <text>
        <r>
          <rPr>
            <sz val="9"/>
            <rFont val="ＭＳ Ｐゴシック"/>
            <family val="3"/>
            <charset val="1"/>
          </rPr>
          <t xml:space="preserve">車上運動員、事務員、手話通訳者、要約筆記者から選択
</t>
        </r>
      </text>
    </comment>
    <comment ref="L27" authorId="1" shapeId="0" xr:uid="{00000000-0006-0000-1A00-000014000000}">
      <text>
        <r>
          <rPr>
            <b/>
            <sz val="9"/>
            <rFont val="ＭＳ Ｐゴシック"/>
            <family val="3"/>
            <charset val="1"/>
          </rPr>
          <t>使用する者の期間を御記入ください。</t>
        </r>
      </text>
    </comment>
    <comment ref="H29" authorId="2" shapeId="0" xr:uid="{00000000-0006-0000-1A00-000015000000}">
      <text>
        <r>
          <rPr>
            <b/>
            <sz val="9"/>
            <rFont val="ＭＳ Ｐゴシック"/>
            <family val="3"/>
            <charset val="1"/>
          </rPr>
          <t>男、女から選択</t>
        </r>
      </text>
    </comment>
    <comment ref="I29" authorId="2" shapeId="0" xr:uid="{00000000-0006-0000-1A00-000016000000}">
      <text>
        <r>
          <rPr>
            <sz val="9"/>
            <rFont val="ＭＳ Ｐゴシック"/>
            <family val="3"/>
            <charset val="1"/>
          </rPr>
          <t xml:space="preserve">車上運動員、事務員、手話通訳者、要約筆記者から選択
</t>
        </r>
      </text>
    </comment>
    <comment ref="L29" authorId="1" shapeId="0" xr:uid="{00000000-0006-0000-1A00-000017000000}">
      <text>
        <r>
          <rPr>
            <b/>
            <sz val="9"/>
            <rFont val="ＭＳ Ｐゴシック"/>
            <family val="3"/>
            <charset val="1"/>
          </rPr>
          <t>使用する者の期間を御記入ください。</t>
        </r>
      </text>
    </comment>
    <comment ref="H31" authorId="2" shapeId="0" xr:uid="{00000000-0006-0000-1A00-000018000000}">
      <text>
        <r>
          <rPr>
            <b/>
            <sz val="9"/>
            <rFont val="ＭＳ Ｐゴシック"/>
            <family val="3"/>
            <charset val="1"/>
          </rPr>
          <t>男、女から選択</t>
        </r>
      </text>
    </comment>
    <comment ref="I31" authorId="2" shapeId="0" xr:uid="{00000000-0006-0000-1A00-000019000000}">
      <text>
        <r>
          <rPr>
            <sz val="9"/>
            <rFont val="ＭＳ Ｐゴシック"/>
            <family val="3"/>
            <charset val="1"/>
          </rPr>
          <t xml:space="preserve">車上運動員、事務員、手話通訳者、要約筆記者から選択
</t>
        </r>
      </text>
    </comment>
    <comment ref="L31" authorId="1" shapeId="0" xr:uid="{00000000-0006-0000-1A00-00001A000000}">
      <text>
        <r>
          <rPr>
            <b/>
            <sz val="9"/>
            <rFont val="ＭＳ Ｐゴシック"/>
            <family val="3"/>
            <charset val="1"/>
          </rPr>
          <t>使用する者の期間を御記入ください。</t>
        </r>
      </text>
    </comment>
    <comment ref="H33" authorId="2" shapeId="0" xr:uid="{00000000-0006-0000-1A00-00001B000000}">
      <text>
        <r>
          <rPr>
            <b/>
            <sz val="9"/>
            <rFont val="ＭＳ Ｐゴシック"/>
            <family val="3"/>
            <charset val="1"/>
          </rPr>
          <t>男、女から選択</t>
        </r>
      </text>
    </comment>
    <comment ref="I33" authorId="2" shapeId="0" xr:uid="{00000000-0006-0000-1A00-00001C000000}">
      <text>
        <r>
          <rPr>
            <sz val="9"/>
            <rFont val="ＭＳ Ｐゴシック"/>
            <family val="3"/>
            <charset val="1"/>
          </rPr>
          <t xml:space="preserve">車上運動員、事務員、手話通訳者、要約筆記者から選択
</t>
        </r>
      </text>
    </comment>
    <comment ref="L33" authorId="1" shapeId="0" xr:uid="{00000000-0006-0000-1A00-00001D000000}">
      <text>
        <r>
          <rPr>
            <b/>
            <sz val="9"/>
            <rFont val="ＭＳ Ｐゴシック"/>
            <family val="3"/>
            <charset val="1"/>
          </rPr>
          <t>使用する者の期間を御記入ください。</t>
        </r>
      </text>
    </comment>
    <comment ref="H35" authorId="2" shapeId="0" xr:uid="{00000000-0006-0000-1A00-00001E000000}">
      <text>
        <r>
          <rPr>
            <b/>
            <sz val="9"/>
            <rFont val="ＭＳ Ｐゴシック"/>
            <family val="3"/>
            <charset val="1"/>
          </rPr>
          <t>男、女から選択</t>
        </r>
      </text>
    </comment>
    <comment ref="I35" authorId="2" shapeId="0" xr:uid="{00000000-0006-0000-1A00-00001F000000}">
      <text>
        <r>
          <rPr>
            <sz val="9"/>
            <rFont val="ＭＳ Ｐゴシック"/>
            <family val="3"/>
            <charset val="1"/>
          </rPr>
          <t xml:space="preserve">車上運動員、事務員、手話通訳者、要約筆記者から選択
</t>
        </r>
      </text>
    </comment>
    <comment ref="L35" authorId="1" shapeId="0" xr:uid="{00000000-0006-0000-1A00-000020000000}">
      <text>
        <r>
          <rPr>
            <b/>
            <sz val="9"/>
            <rFont val="ＭＳ Ｐゴシック"/>
            <family val="3"/>
            <charset val="1"/>
          </rPr>
          <t>使用する者の期間を御記入ください。</t>
        </r>
      </text>
    </comment>
    <comment ref="H37" authorId="2" shapeId="0" xr:uid="{00000000-0006-0000-1A00-000021000000}">
      <text>
        <r>
          <rPr>
            <b/>
            <sz val="9"/>
            <rFont val="ＭＳ Ｐゴシック"/>
            <family val="3"/>
            <charset val="1"/>
          </rPr>
          <t>男、女から選択</t>
        </r>
      </text>
    </comment>
    <comment ref="I37" authorId="2" shapeId="0" xr:uid="{00000000-0006-0000-1A00-000022000000}">
      <text>
        <r>
          <rPr>
            <sz val="9"/>
            <rFont val="ＭＳ Ｐゴシック"/>
            <family val="3"/>
            <charset val="1"/>
          </rPr>
          <t xml:space="preserve">車上運動員、事務員、手話通訳者、要約筆記者から選択
</t>
        </r>
      </text>
    </comment>
    <comment ref="L37" authorId="1" shapeId="0" xr:uid="{00000000-0006-0000-1A00-000023000000}">
      <text>
        <r>
          <rPr>
            <b/>
            <sz val="9"/>
            <rFont val="ＭＳ Ｐゴシック"/>
            <family val="3"/>
            <charset val="1"/>
          </rPr>
          <t>使用する者の期間を御記入ください。</t>
        </r>
      </text>
    </comment>
    <comment ref="H39" authorId="2" shapeId="0" xr:uid="{00000000-0006-0000-1A00-000024000000}">
      <text>
        <r>
          <rPr>
            <b/>
            <sz val="9"/>
            <rFont val="ＭＳ Ｐゴシック"/>
            <family val="3"/>
            <charset val="1"/>
          </rPr>
          <t>男、女から選択</t>
        </r>
      </text>
    </comment>
    <comment ref="I39" authorId="2" shapeId="0" xr:uid="{00000000-0006-0000-1A00-000025000000}">
      <text>
        <r>
          <rPr>
            <sz val="9"/>
            <rFont val="ＭＳ Ｐゴシック"/>
            <family val="3"/>
            <charset val="1"/>
          </rPr>
          <t xml:space="preserve">車上運動員、事務員、手話通訳者、要約筆記者から選択
</t>
        </r>
      </text>
    </comment>
    <comment ref="L39" authorId="1" shapeId="0" xr:uid="{00000000-0006-0000-1A00-000026000000}">
      <text>
        <r>
          <rPr>
            <b/>
            <sz val="9"/>
            <rFont val="ＭＳ Ｐゴシック"/>
            <family val="3"/>
            <charset val="1"/>
          </rPr>
          <t>使用する者の期間を御記入ください。</t>
        </r>
      </text>
    </comment>
    <comment ref="H42" authorId="2" shapeId="0" xr:uid="{00000000-0006-0000-1A00-000027000000}">
      <text>
        <r>
          <rPr>
            <b/>
            <sz val="9"/>
            <rFont val="ＭＳ Ｐゴシック"/>
            <family val="3"/>
            <charset val="1"/>
          </rPr>
          <t>男、女から選択</t>
        </r>
      </text>
    </comment>
    <comment ref="I42" authorId="2" shapeId="0" xr:uid="{00000000-0006-0000-1A00-000028000000}">
      <text>
        <r>
          <rPr>
            <sz val="9"/>
            <rFont val="ＭＳ Ｐゴシック"/>
            <family val="3"/>
            <charset val="1"/>
          </rPr>
          <t xml:space="preserve">車上運動員、事務員、手話通訳者、要約筆記者から選択
</t>
        </r>
      </text>
    </comment>
    <comment ref="L42" authorId="1" shapeId="0" xr:uid="{0EBB4962-1B4C-47F0-89B9-DCA19FD00CE7}">
      <text>
        <r>
          <rPr>
            <b/>
            <sz val="9"/>
            <rFont val="ＭＳ Ｐゴシック"/>
            <family val="3"/>
            <charset val="1"/>
          </rPr>
          <t>使用する者の期間を御記入ください。</t>
        </r>
      </text>
    </comment>
    <comment ref="H44" authorId="2" shapeId="0" xr:uid="{00000000-0006-0000-1A00-00002A000000}">
      <text>
        <r>
          <rPr>
            <b/>
            <sz val="9"/>
            <rFont val="ＭＳ Ｐゴシック"/>
            <family val="3"/>
            <charset val="1"/>
          </rPr>
          <t>男、女から選択</t>
        </r>
      </text>
    </comment>
    <comment ref="I44" authorId="2" shapeId="0" xr:uid="{00000000-0006-0000-1A00-00002B000000}">
      <text>
        <r>
          <rPr>
            <sz val="9"/>
            <rFont val="ＭＳ Ｐゴシック"/>
            <family val="3"/>
            <charset val="1"/>
          </rPr>
          <t xml:space="preserve">車上運動員、事務員、手話通訳者、要約筆記者から選択
</t>
        </r>
      </text>
    </comment>
    <comment ref="H46" authorId="2" shapeId="0" xr:uid="{00000000-0006-0000-1A00-00002C000000}">
      <text>
        <r>
          <rPr>
            <b/>
            <sz val="9"/>
            <rFont val="ＭＳ Ｐゴシック"/>
            <family val="3"/>
            <charset val="1"/>
          </rPr>
          <t>男、女から選択</t>
        </r>
      </text>
    </comment>
    <comment ref="I46" authorId="2" shapeId="0" xr:uid="{00000000-0006-0000-1A00-00002D000000}">
      <text>
        <r>
          <rPr>
            <sz val="9"/>
            <rFont val="ＭＳ Ｐゴシック"/>
            <family val="3"/>
            <charset val="1"/>
          </rPr>
          <t xml:space="preserve">車上運動員、事務員、手話通訳者、要約筆記者から選択
</t>
        </r>
      </text>
    </comment>
    <comment ref="H48" authorId="2" shapeId="0" xr:uid="{00000000-0006-0000-1A00-00002E000000}">
      <text>
        <r>
          <rPr>
            <b/>
            <sz val="9"/>
            <rFont val="ＭＳ Ｐゴシック"/>
            <family val="3"/>
            <charset val="1"/>
          </rPr>
          <t>男、女から選択</t>
        </r>
      </text>
    </comment>
    <comment ref="I48" authorId="2" shapeId="0" xr:uid="{00000000-0006-0000-1A00-00002F000000}">
      <text>
        <r>
          <rPr>
            <sz val="9"/>
            <rFont val="ＭＳ Ｐゴシック"/>
            <family val="3"/>
            <charset val="1"/>
          </rPr>
          <t xml:space="preserve">車上運動員、事務員、手話通訳者、要約筆記者から選択
</t>
        </r>
      </text>
    </comment>
    <comment ref="H50" authorId="2" shapeId="0" xr:uid="{00000000-0006-0000-1A00-000030000000}">
      <text>
        <r>
          <rPr>
            <b/>
            <sz val="9"/>
            <rFont val="ＭＳ Ｐゴシック"/>
            <family val="3"/>
            <charset val="1"/>
          </rPr>
          <t>男、女から選択</t>
        </r>
      </text>
    </comment>
    <comment ref="I50" authorId="2" shapeId="0" xr:uid="{00000000-0006-0000-1A00-000031000000}">
      <text>
        <r>
          <rPr>
            <sz val="9"/>
            <rFont val="ＭＳ Ｐゴシック"/>
            <family val="3"/>
            <charset val="1"/>
          </rPr>
          <t xml:space="preserve">車上運動員、事務員、手話通訳者、要約筆記者から選択
</t>
        </r>
      </text>
    </comment>
    <comment ref="H52" authorId="2" shapeId="0" xr:uid="{00000000-0006-0000-1A00-000032000000}">
      <text>
        <r>
          <rPr>
            <b/>
            <sz val="9"/>
            <rFont val="ＭＳ Ｐゴシック"/>
            <family val="3"/>
            <charset val="1"/>
          </rPr>
          <t>男、女から選択</t>
        </r>
      </text>
    </comment>
    <comment ref="I52" authorId="2" shapeId="0" xr:uid="{00000000-0006-0000-1A00-000033000000}">
      <text>
        <r>
          <rPr>
            <sz val="9"/>
            <rFont val="ＭＳ Ｐゴシック"/>
            <family val="3"/>
            <charset val="1"/>
          </rPr>
          <t xml:space="preserve">車上運動員、事務員、手話通訳者、要約筆記者から選択
</t>
        </r>
      </text>
    </comment>
    <comment ref="H54" authorId="2" shapeId="0" xr:uid="{00000000-0006-0000-1A00-000034000000}">
      <text>
        <r>
          <rPr>
            <b/>
            <sz val="9"/>
            <rFont val="ＭＳ Ｐゴシック"/>
            <family val="3"/>
            <charset val="1"/>
          </rPr>
          <t>男、女から選択</t>
        </r>
      </text>
    </comment>
    <comment ref="I54" authorId="2" shapeId="0" xr:uid="{00000000-0006-0000-1A00-000035000000}">
      <text>
        <r>
          <rPr>
            <sz val="9"/>
            <rFont val="ＭＳ Ｐゴシック"/>
            <family val="3"/>
            <charset val="1"/>
          </rPr>
          <t xml:space="preserve">車上運動員、事務員、手話通訳者、要約筆記者から選択
</t>
        </r>
      </text>
    </comment>
    <comment ref="H56" authorId="2" shapeId="0" xr:uid="{00000000-0006-0000-1A00-000036000000}">
      <text>
        <r>
          <rPr>
            <b/>
            <sz val="9"/>
            <rFont val="ＭＳ Ｐゴシック"/>
            <family val="3"/>
            <charset val="1"/>
          </rPr>
          <t>男、女から選択</t>
        </r>
      </text>
    </comment>
    <comment ref="I56" authorId="2" shapeId="0" xr:uid="{00000000-0006-0000-1A00-000037000000}">
      <text>
        <r>
          <rPr>
            <sz val="9"/>
            <rFont val="ＭＳ Ｐゴシック"/>
            <family val="3"/>
            <charset val="1"/>
          </rPr>
          <t xml:space="preserve">車上運動員、事務員、手話通訳者、要約筆記者から選択
</t>
        </r>
      </text>
    </comment>
    <comment ref="H58" authorId="2" shapeId="0" xr:uid="{00000000-0006-0000-1A00-000038000000}">
      <text>
        <r>
          <rPr>
            <b/>
            <sz val="9"/>
            <rFont val="ＭＳ Ｐゴシック"/>
            <family val="3"/>
            <charset val="1"/>
          </rPr>
          <t>男、女から選択</t>
        </r>
      </text>
    </comment>
    <comment ref="I58" authorId="2" shapeId="0" xr:uid="{00000000-0006-0000-1A00-000039000000}">
      <text>
        <r>
          <rPr>
            <sz val="9"/>
            <rFont val="ＭＳ Ｐゴシック"/>
            <family val="3"/>
            <charset val="1"/>
          </rPr>
          <t xml:space="preserve">車上運動員、事務員、手話通訳者、要約筆記者から選択
</t>
        </r>
      </text>
    </comment>
    <comment ref="H60" authorId="2" shapeId="0" xr:uid="{00000000-0006-0000-1A00-00003A000000}">
      <text>
        <r>
          <rPr>
            <b/>
            <sz val="9"/>
            <rFont val="ＭＳ Ｐゴシック"/>
            <family val="3"/>
            <charset val="1"/>
          </rPr>
          <t>男、女から選択</t>
        </r>
      </text>
    </comment>
    <comment ref="I60" authorId="2" shapeId="0" xr:uid="{00000000-0006-0000-1A00-00003B000000}">
      <text>
        <r>
          <rPr>
            <sz val="9"/>
            <rFont val="ＭＳ Ｐゴシック"/>
            <family val="3"/>
            <charset val="1"/>
          </rPr>
          <t xml:space="preserve">車上運動員、事務員、手話通訳者、要約筆記者から選択
</t>
        </r>
      </text>
    </comment>
    <comment ref="H62" authorId="2" shapeId="0" xr:uid="{00000000-0006-0000-1A00-00003C000000}">
      <text>
        <r>
          <rPr>
            <b/>
            <sz val="9"/>
            <rFont val="ＭＳ Ｐゴシック"/>
            <family val="3"/>
            <charset val="1"/>
          </rPr>
          <t>男、女から選択</t>
        </r>
      </text>
    </comment>
    <comment ref="I62" authorId="2" shapeId="0" xr:uid="{00000000-0006-0000-1A00-00003D000000}">
      <text>
        <r>
          <rPr>
            <sz val="9"/>
            <rFont val="ＭＳ Ｐゴシック"/>
            <family val="3"/>
            <charset val="1"/>
          </rPr>
          <t xml:space="preserve">車上運動員、事務員、手話通訳者、要約筆記者から選択
</t>
        </r>
      </text>
    </comment>
    <comment ref="H64" authorId="2" shapeId="0" xr:uid="{00000000-0006-0000-1A00-00003E000000}">
      <text>
        <r>
          <rPr>
            <b/>
            <sz val="9"/>
            <rFont val="ＭＳ Ｐゴシック"/>
            <family val="3"/>
            <charset val="1"/>
          </rPr>
          <t>男、女から選択</t>
        </r>
      </text>
    </comment>
    <comment ref="I64" authorId="2" shapeId="0" xr:uid="{00000000-0006-0000-1A00-00003F000000}">
      <text>
        <r>
          <rPr>
            <sz val="9"/>
            <rFont val="ＭＳ Ｐゴシック"/>
            <family val="3"/>
            <charset val="1"/>
          </rPr>
          <t xml:space="preserve">車上運動員、事務員、手話通訳者、要約筆記者から選択
</t>
        </r>
      </text>
    </comment>
    <comment ref="H66" authorId="2" shapeId="0" xr:uid="{00000000-0006-0000-1A00-000040000000}">
      <text>
        <r>
          <rPr>
            <b/>
            <sz val="9"/>
            <rFont val="ＭＳ Ｐゴシック"/>
            <family val="3"/>
            <charset val="1"/>
          </rPr>
          <t>男、女から選択</t>
        </r>
      </text>
    </comment>
    <comment ref="I66" authorId="2" shapeId="0" xr:uid="{00000000-0006-0000-1A00-000041000000}">
      <text>
        <r>
          <rPr>
            <sz val="9"/>
            <rFont val="ＭＳ Ｐゴシック"/>
            <family val="3"/>
            <charset val="1"/>
          </rPr>
          <t xml:space="preserve">車上運動員、事務員、手話通訳者、要約筆記者から選択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N6" authorId="0" shapeId="0" xr:uid="{114BEF8D-26DD-4ED0-ACD6-A3647D0B947E}">
      <text>
        <r>
          <rPr>
            <b/>
            <sz val="9"/>
            <rFont val="ＭＳ Ｐゴシック"/>
            <family val="3"/>
            <charset val="1"/>
          </rPr>
          <t>開催日時、施設名称及び所在地は、入力後印刷するか、印刷後手書きで入力くださるようお願いします。</t>
        </r>
      </text>
    </comment>
    <comment ref="C18" authorId="0" shapeId="0" xr:uid="{00000000-0006-0000-2000-000001000000}">
      <text>
        <r>
          <rPr>
            <b/>
            <sz val="9"/>
            <rFont val="ＭＳ Ｐゴシック"/>
            <family val="3"/>
            <charset val="1"/>
          </rPr>
          <t>提出年月日は、入力後印刷するか、印刷後手書きで御記入くださるようお願いします。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N6" authorId="0" shapeId="0" xr:uid="{F5130AC4-7C9A-4E4B-A114-0A9AE184BF7A}">
      <text>
        <r>
          <rPr>
            <b/>
            <sz val="9"/>
            <rFont val="ＭＳ Ｐゴシック"/>
            <family val="3"/>
            <charset val="1"/>
          </rPr>
          <t>開催日時、施設名称及び所在地は、入力後印刷するか、印刷後手書きで入力くださるようお願いします。</t>
        </r>
      </text>
    </comment>
    <comment ref="C17" authorId="0" shapeId="0" xr:uid="{798B2411-B79D-4683-B95E-B209BC7BAC03}">
      <text>
        <r>
          <rPr>
            <b/>
            <sz val="9"/>
            <rFont val="ＭＳ Ｐゴシック"/>
            <family val="3"/>
            <charset val="1"/>
          </rPr>
          <t>提出年月日は、入力後印刷するか、印刷後手書きで御記入くださるようお願いします。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B13" authorId="0" shapeId="0" xr:uid="{00000000-0006-0000-1E00-000001000000}">
      <text>
        <r>
          <rPr>
            <sz val="9"/>
            <rFont val="ＭＳ Ｐゴシック"/>
            <family val="3"/>
            <charset val="1"/>
          </rPr>
          <t xml:space="preserve">公示日の午前8時30分から午後5時までに申請してください。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B13" authorId="0" shapeId="0" xr:uid="{00000000-0006-0000-1D00-000001000000}">
      <text>
        <r>
          <rPr>
            <sz val="9"/>
            <rFont val="ＭＳ Ｐゴシック"/>
            <family val="3"/>
            <charset val="1"/>
          </rPr>
          <t xml:space="preserve">公示日の午前8時30分から午後5時までに申請してください。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201user</author>
  </authors>
  <commentList>
    <comment ref="B31" authorId="0" shapeId="0" xr:uid="{FB68E628-7384-4EF0-AB05-CE29B76AB0BB}">
      <text>
        <r>
          <rPr>
            <b/>
            <sz val="9"/>
            <rFont val="ＭＳ Ｐゴシック"/>
            <family val="3"/>
            <charset val="1"/>
          </rPr>
          <t>自動表示されます。</t>
        </r>
        <r>
          <rPr>
            <sz val="9"/>
            <rFont val="ＭＳ Ｐゴシック"/>
            <family val="3"/>
            <charset val="1"/>
          </rPr>
          <t xml:space="preserve">
</t>
        </r>
      </text>
    </comment>
    <comment ref="B45" authorId="0" shapeId="0" xr:uid="{C26B479F-40C2-4599-9898-F4F11E1DB3F2}">
      <text>
        <r>
          <rPr>
            <b/>
            <sz val="9"/>
            <rFont val="ＭＳ Ｐゴシック"/>
            <family val="3"/>
            <charset val="1"/>
          </rPr>
          <t>自動表示されます。</t>
        </r>
        <r>
          <rPr>
            <sz val="9"/>
            <rFont val="ＭＳ Ｐゴシック"/>
            <family val="3"/>
            <charset val="1"/>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201user</author>
  </authors>
  <commentList>
    <comment ref="E16" authorId="0" shapeId="0" xr:uid="{00000000-0006-0000-0400-000001000000}">
      <text>
        <r>
          <rPr>
            <b/>
            <sz val="9"/>
            <rFont val="ＭＳ Ｐゴシック"/>
            <family val="3"/>
            <charset val="1"/>
          </rPr>
          <t>衆議院議員か参議院議員のいずれかをドロップダウンリストから選択してください。</t>
        </r>
        <r>
          <rPr>
            <sz val="9"/>
            <rFont val="ＭＳ Ｐゴシック"/>
            <family val="3"/>
            <charset val="1"/>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I6" authorId="0" shapeId="0" xr:uid="{00000000-0006-0000-0500-000002000000}">
      <text>
        <r>
          <rPr>
            <b/>
            <sz val="12"/>
            <rFont val="ＭＳ Ｐゴシック"/>
            <family val="3"/>
            <charset val="1"/>
          </rPr>
          <t>政党様式２で
衆議院議員か参議院議員のいずれかを選択してください。</t>
        </r>
      </text>
    </comment>
    <comment ref="G13" authorId="0" shapeId="0" xr:uid="{00000000-0006-0000-0500-000003000000}">
      <text>
        <r>
          <rPr>
            <b/>
            <sz val="12"/>
            <rFont val="ＭＳ Ｐゴシック"/>
            <family val="3"/>
            <charset val="1"/>
          </rPr>
          <t>衆議院議員か参議院議員のいずれかを選択してください。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201user</author>
  </authors>
  <commentList>
    <comment ref="A6" authorId="0" shapeId="0" xr:uid="{00000000-0006-0000-0800-000001000000}">
      <text>
        <r>
          <rPr>
            <b/>
            <sz val="9"/>
            <rFont val="ＭＳ Ｐゴシック"/>
            <family val="3"/>
            <charset val="1"/>
          </rPr>
          <t>自動表示されます。</t>
        </r>
        <r>
          <rPr>
            <sz val="9"/>
            <rFont val="ＭＳ Ｐゴシック"/>
            <family val="3"/>
            <charset val="1"/>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201user</author>
  </authors>
  <commentList>
    <comment ref="F18" authorId="0" shapeId="0" xr:uid="{00000000-0006-0000-0B00-000002000000}">
      <text>
        <r>
          <rPr>
            <b/>
            <sz val="9"/>
            <rFont val="ＭＳ Ｐゴシック"/>
            <family val="3"/>
            <charset val="1"/>
          </rPr>
          <t>自動表示されます。</t>
        </r>
        <r>
          <rPr>
            <sz val="9"/>
            <rFont val="ＭＳ Ｐゴシック"/>
            <family val="3"/>
            <charset val="1"/>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FJ-USER</author>
    <author>201user</author>
  </authors>
  <commentList>
    <comment ref="K5" authorId="0" shapeId="0" xr:uid="{95C7D89A-531B-4D2A-B9B4-2F6398766D49}">
      <text>
        <r>
          <rPr>
            <b/>
            <sz val="9"/>
            <rFont val="ＭＳ Ｐゴシック"/>
            <family val="3"/>
            <charset val="1"/>
          </rPr>
          <t>自動表示されます。</t>
        </r>
        <r>
          <rPr>
            <sz val="9"/>
            <rFont val="ＭＳ Ｐゴシック"/>
            <family val="3"/>
            <charset val="1"/>
          </rPr>
          <t xml:space="preserve">
</t>
        </r>
      </text>
    </comment>
    <comment ref="F19" authorId="1" shapeId="0" xr:uid="{16736940-74FA-4C6A-938D-D3ECF3D635A8}">
      <text>
        <r>
          <rPr>
            <b/>
            <sz val="9"/>
            <rFont val="ＭＳ Ｐゴシック"/>
            <family val="3"/>
            <charset val="1"/>
          </rPr>
          <t>自動表示されます。</t>
        </r>
        <r>
          <rPr>
            <sz val="9"/>
            <rFont val="ＭＳ Ｐゴシック"/>
            <family val="3"/>
            <charset val="1"/>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201user</author>
  </authors>
  <commentList>
    <comment ref="F18" authorId="0" shapeId="0" xr:uid="{620936BA-4034-4490-B890-C4AE054704FD}">
      <text>
        <r>
          <rPr>
            <b/>
            <sz val="9"/>
            <rFont val="ＭＳ Ｐゴシック"/>
            <family val="3"/>
            <charset val="1"/>
          </rPr>
          <t>自動表示されます。</t>
        </r>
        <r>
          <rPr>
            <sz val="9"/>
            <rFont val="ＭＳ Ｐゴシック"/>
            <family val="3"/>
            <charset val="1"/>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201user</author>
  </authors>
  <commentList>
    <comment ref="F23" authorId="0" shapeId="0" xr:uid="{94438224-E854-45FC-8F3D-0ACEB1F0B16E}">
      <text>
        <r>
          <rPr>
            <b/>
            <sz val="9"/>
            <rFont val="ＭＳ Ｐゴシック"/>
            <family val="3"/>
            <charset val="1"/>
          </rPr>
          <t>自動表示されます。</t>
        </r>
        <r>
          <rPr>
            <sz val="9"/>
            <rFont val="ＭＳ Ｐゴシック"/>
            <family val="3"/>
            <charset val="1"/>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201user</author>
  </authors>
  <commentList>
    <comment ref="F19" authorId="0" shapeId="0" xr:uid="{56445DD0-8080-4936-A4D7-7D094581A6D5}">
      <text>
        <r>
          <rPr>
            <b/>
            <sz val="9"/>
            <rFont val="ＭＳ Ｐゴシック"/>
            <family val="3"/>
            <charset val="1"/>
          </rPr>
          <t>自動表示されます。</t>
        </r>
        <r>
          <rPr>
            <sz val="9"/>
            <rFont val="ＭＳ Ｐゴシック"/>
            <family val="3"/>
            <charset val="1"/>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<sst xmlns="http://schemas.openxmlformats.org/spreadsheetml/2006/main" count="1801" uniqueCount="918">
  <si>
    <t>月</t>
    <rPh sb="0" eb="1">
      <t>ツキ</t>
    </rPh>
    <phoneticPr fontId="55"/>
  </si>
  <si>
    <t>候補者生年月日</t>
    <rPh sb="0" eb="3">
      <t>コウホシャ</t>
    </rPh>
    <rPh sb="3" eb="5">
      <t>セイネン</t>
    </rPh>
    <rPh sb="5" eb="7">
      <t>ガッピ</t>
    </rPh>
    <phoneticPr fontId="55"/>
  </si>
  <si>
    <t>（手入力・半角）</t>
    <rPh sb="1" eb="2">
      <t>テ</t>
    </rPh>
    <rPh sb="2" eb="4">
      <t>ニュウリョク</t>
    </rPh>
    <rPh sb="5" eb="7">
      <t>ハンカク</t>
    </rPh>
    <phoneticPr fontId="55"/>
  </si>
  <si>
    <t>一のｳｪﾌﾞｻｲﾄ等のｱﾄﾞﾚｽ（候補者届出政党）</t>
    <rPh sb="0" eb="1">
      <t>イチ</t>
    </rPh>
    <rPh sb="9" eb="10">
      <t>トウ</t>
    </rPh>
    <rPh sb="17" eb="20">
      <t>コウホシャ</t>
    </rPh>
    <rPh sb="20" eb="21">
      <t>トド</t>
    </rPh>
    <rPh sb="21" eb="22">
      <t>デ</t>
    </rPh>
    <rPh sb="22" eb="24">
      <t>セイトウ</t>
    </rPh>
    <phoneticPr fontId="55"/>
  </si>
  <si>
    <t>選　　挙</t>
    <rPh sb="0" eb="1">
      <t>セン</t>
    </rPh>
    <rPh sb="3" eb="4">
      <t>キョ</t>
    </rPh>
    <phoneticPr fontId="55"/>
  </si>
  <si>
    <t>２　候補者届出要件該当確認書</t>
    <rPh sb="2" eb="5">
      <t>コウホシャ</t>
    </rPh>
    <rPh sb="5" eb="7">
      <t>トドケデ</t>
    </rPh>
    <rPh sb="7" eb="9">
      <t>ヨウケン</t>
    </rPh>
    <rPh sb="9" eb="11">
      <t>ガイトウ</t>
    </rPh>
    <rPh sb="11" eb="14">
      <t>カクニンショ</t>
    </rPh>
    <phoneticPr fontId="55"/>
  </si>
  <si>
    <t>候補者用選挙事務所住所（数字は半角）</t>
    <rPh sb="6" eb="8">
      <t>ジム</t>
    </rPh>
    <rPh sb="8" eb="9">
      <t>ショ</t>
    </rPh>
    <rPh sb="9" eb="11">
      <t>ジュウショ</t>
    </rPh>
    <rPh sb="12" eb="14">
      <t>スウジ</t>
    </rPh>
    <rPh sb="15" eb="17">
      <t>ハンカク</t>
    </rPh>
    <phoneticPr fontId="55"/>
  </si>
  <si>
    <t>　２号に規定する文書の添付を省略する場合には、「添付書類」欄の「備考」欄にそ</t>
    <rPh sb="14" eb="16">
      <t>ショウリャク</t>
    </rPh>
    <rPh sb="18" eb="20">
      <t>バアイ</t>
    </rPh>
    <rPh sb="24" eb="26">
      <t>テンプ</t>
    </rPh>
    <rPh sb="26" eb="28">
      <t>ショルイ</t>
    </rPh>
    <rPh sb="29" eb="30">
      <t>ラン</t>
    </rPh>
    <rPh sb="32" eb="34">
      <t>ビコウ</t>
    </rPh>
    <rPh sb="35" eb="36">
      <t>ラン</t>
    </rPh>
    <phoneticPr fontId="55"/>
  </si>
  <si>
    <t>新出納責任者の職業</t>
    <rPh sb="0" eb="1">
      <t>シン</t>
    </rPh>
    <rPh sb="1" eb="3">
      <t>スイトウ</t>
    </rPh>
    <rPh sb="3" eb="6">
      <t>セキニンシャ</t>
    </rPh>
    <rPh sb="7" eb="9">
      <t>ショクギョウ</t>
    </rPh>
    <phoneticPr fontId="55"/>
  </si>
  <si>
    <t>衆議院名称保護届出政党につき、上記１、２の書類の添付を省略</t>
    <rPh sb="0" eb="3">
      <t>シュウギイン</t>
    </rPh>
    <rPh sb="3" eb="5">
      <t>メイショウ</t>
    </rPh>
    <rPh sb="5" eb="7">
      <t>ホゴ</t>
    </rPh>
    <rPh sb="7" eb="9">
      <t>トドケデ</t>
    </rPh>
    <rPh sb="9" eb="11">
      <t>セイトウ</t>
    </rPh>
    <rPh sb="15" eb="17">
      <t>ジョウキ</t>
    </rPh>
    <rPh sb="21" eb="23">
      <t>ショルイ</t>
    </rPh>
    <rPh sb="24" eb="26">
      <t>テンプ</t>
    </rPh>
    <rPh sb="27" eb="29">
      <t>ショウリャク</t>
    </rPh>
    <phoneticPr fontId="55"/>
  </si>
  <si>
    <t>開票立会人
住所</t>
    <rPh sb="0" eb="2">
      <t>カイヒョウ</t>
    </rPh>
    <rPh sb="2" eb="4">
      <t>タチアイ</t>
    </rPh>
    <rPh sb="4" eb="5">
      <t>ニン</t>
    </rPh>
    <rPh sb="6" eb="8">
      <t>ジュウショ</t>
    </rPh>
    <phoneticPr fontId="55"/>
  </si>
  <si>
    <t>秋田県第一区</t>
    <rPh sb="0" eb="2">
      <t>アキタ</t>
    </rPh>
    <rPh sb="2" eb="3">
      <t>ケン</t>
    </rPh>
    <rPh sb="3" eb="4">
      <t>ダイ</t>
    </rPh>
    <rPh sb="4" eb="6">
      <t>１ク</t>
    </rPh>
    <phoneticPr fontId="55"/>
  </si>
  <si>
    <t>おける比例代表選出議員の選挙における政党その他の政治団体の得票総数を記載する場合に</t>
  </si>
  <si>
    <t>候補者となることの同意書</t>
    <rPh sb="0" eb="3">
      <t>コウホシャ</t>
    </rPh>
    <rPh sb="9" eb="12">
      <t>ドウイショ</t>
    </rPh>
    <phoneticPr fontId="55"/>
  </si>
  <si>
    <t>備　考</t>
    <rPh sb="0" eb="1">
      <t>び</t>
    </rPh>
    <rPh sb="2" eb="3">
      <t>こう</t>
    </rPh>
    <phoneticPr fontId="51" type="Hiragana"/>
  </si>
  <si>
    <t>に</t>
    <phoneticPr fontId="55"/>
  </si>
  <si>
    <t>（漢数字へその１）</t>
    <rPh sb="1" eb="4">
      <t>カンスウジ</t>
    </rPh>
    <phoneticPr fontId="55"/>
  </si>
  <si>
    <t>名称</t>
    <rPh sb="0" eb="2">
      <t>メイショウ</t>
    </rPh>
    <phoneticPr fontId="55"/>
  </si>
  <si>
    <t>備　考</t>
  </si>
  <si>
    <t>衆議院比例代表選出議員選挙の名簿登載者</t>
    <rPh sb="0" eb="3">
      <t>シュウギイン</t>
    </rPh>
    <rPh sb="3" eb="5">
      <t>ヒレイ</t>
    </rPh>
    <rPh sb="5" eb="7">
      <t>ダイヒョウ</t>
    </rPh>
    <rPh sb="7" eb="9">
      <t>センシュツ</t>
    </rPh>
    <rPh sb="9" eb="11">
      <t>ギイン</t>
    </rPh>
    <rPh sb="11" eb="13">
      <t>センキョ</t>
    </rPh>
    <rPh sb="14" eb="16">
      <t>メイボ</t>
    </rPh>
    <rPh sb="16" eb="18">
      <t>トウサイ</t>
    </rPh>
    <rPh sb="18" eb="19">
      <t>シャ</t>
    </rPh>
    <phoneticPr fontId="55"/>
  </si>
  <si>
    <t>本部の電話番号（半角数字で入力してください。）</t>
    <rPh sb="0" eb="2">
      <t>ホンブ</t>
    </rPh>
    <rPh sb="3" eb="5">
      <t>デンワ</t>
    </rPh>
    <rPh sb="5" eb="7">
      <t>バンゴウ</t>
    </rPh>
    <rPh sb="8" eb="10">
      <t>ハンカク</t>
    </rPh>
    <rPh sb="10" eb="12">
      <t>スウジ</t>
    </rPh>
    <rPh sb="13" eb="15">
      <t>ニュウリョク</t>
    </rPh>
    <phoneticPr fontId="55"/>
  </si>
  <si>
    <t>住　　所</t>
    <rPh sb="0" eb="1">
      <t>ジュウ</t>
    </rPh>
    <rPh sb="3" eb="4">
      <t>ショ</t>
    </rPh>
    <phoneticPr fontId="55"/>
  </si>
  <si>
    <t>候補者となるべき者の選定手続等を記載した文書及び宣誓書</t>
    <rPh sb="0" eb="3">
      <t>コウホシャ</t>
    </rPh>
    <rPh sb="8" eb="9">
      <t>シャ</t>
    </rPh>
    <rPh sb="10" eb="12">
      <t>センテイ</t>
    </rPh>
    <rPh sb="12" eb="14">
      <t>テツヅ</t>
    </rPh>
    <rPh sb="14" eb="15">
      <t>トウ</t>
    </rPh>
    <rPh sb="16" eb="18">
      <t>キサイ</t>
    </rPh>
    <rPh sb="20" eb="22">
      <t>ブンショ</t>
    </rPh>
    <rPh sb="22" eb="23">
      <t>オヨ</t>
    </rPh>
    <rPh sb="24" eb="27">
      <t>センセイショ</t>
    </rPh>
    <phoneticPr fontId="55"/>
  </si>
  <si>
    <t>候補者電話番号（半角数字で入力してください。）</t>
    <rPh sb="0" eb="3">
      <t>コウホシャ</t>
    </rPh>
    <rPh sb="3" eb="5">
      <t>デンワ</t>
    </rPh>
    <rPh sb="5" eb="7">
      <t>バンゴウ</t>
    </rPh>
    <rPh sb="8" eb="10">
      <t>ハンカク</t>
    </rPh>
    <rPh sb="10" eb="12">
      <t>スウジ</t>
    </rPh>
    <rPh sb="13" eb="15">
      <t>ニュウリョク</t>
    </rPh>
    <phoneticPr fontId="55"/>
  </si>
  <si>
    <t>を、その代理人が届け出る場合にあつては委任状の提示又は提出及び当該代理人の本人確認書</t>
  </si>
  <si>
    <t>立候補する選挙区名</t>
    <rPh sb="0" eb="3">
      <t>リッコウホ</t>
    </rPh>
    <rPh sb="5" eb="7">
      <t>センキョ</t>
    </rPh>
    <rPh sb="7" eb="8">
      <t>ク</t>
    </rPh>
    <rPh sb="8" eb="9">
      <t>メイ</t>
    </rPh>
    <phoneticPr fontId="55"/>
  </si>
  <si>
    <t>行っている（１号該当）</t>
    <rPh sb="0" eb="1">
      <t>オコナ</t>
    </rPh>
    <rPh sb="7" eb="8">
      <t>ゴウ</t>
    </rPh>
    <rPh sb="8" eb="10">
      <t>ガイトウ</t>
    </rPh>
    <phoneticPr fontId="55"/>
  </si>
  <si>
    <t>選挙立会人生年月日</t>
    <rPh sb="0" eb="2">
      <t>センキョ</t>
    </rPh>
    <rPh sb="2" eb="4">
      <t>タチアイ</t>
    </rPh>
    <rPh sb="4" eb="5">
      <t>ニン</t>
    </rPh>
    <rPh sb="5" eb="7">
      <t>セイネン</t>
    </rPh>
    <rPh sb="7" eb="9">
      <t>ガッピ</t>
    </rPh>
    <phoneticPr fontId="55"/>
  </si>
  <si>
    <t>選挙立会人となるべき者の届出書</t>
    <rPh sb="0" eb="2">
      <t>センキョ</t>
    </rPh>
    <rPh sb="2" eb="4">
      <t>タチアイ</t>
    </rPh>
    <rPh sb="4" eb="5">
      <t>ニン</t>
    </rPh>
    <rPh sb="10" eb="11">
      <t>シャ</t>
    </rPh>
    <rPh sb="12" eb="15">
      <t>トドケデショ</t>
    </rPh>
    <phoneticPr fontId="55"/>
  </si>
  <si>
    <t>歳）</t>
    <rPh sb="0" eb="1">
      <t>サイ</t>
    </rPh>
    <phoneticPr fontId="55"/>
  </si>
  <si>
    <t>候補者名ふりがな</t>
    <rPh sb="0" eb="3">
      <t>コウホシャ</t>
    </rPh>
    <rPh sb="3" eb="4">
      <t>メイ</t>
    </rPh>
    <phoneticPr fontId="55"/>
  </si>
  <si>
    <t>の候補者別の得票数の内訳を記載しなければなりません。衆議院議員の総選挙における比例</t>
    <phoneticPr fontId="55"/>
  </si>
  <si>
    <t>における本政党</t>
    <rPh sb="5" eb="7">
      <t>せいとう</t>
    </rPh>
    <phoneticPr fontId="51" type="Hiragana"/>
  </si>
  <si>
    <t>本部の所在地（数字は半角で入力してください。）</t>
    <rPh sb="0" eb="2">
      <t>ホンブ</t>
    </rPh>
    <rPh sb="3" eb="6">
      <t>ショザイチ</t>
    </rPh>
    <rPh sb="7" eb="9">
      <t>スウジ</t>
    </rPh>
    <rPh sb="10" eb="12">
      <t>ハンカク</t>
    </rPh>
    <rPh sb="13" eb="15">
      <t>ニュウリョク</t>
    </rPh>
    <phoneticPr fontId="55"/>
  </si>
  <si>
    <t>年</t>
    <rPh sb="0" eb="1">
      <t>ネン</t>
    </rPh>
    <phoneticPr fontId="55"/>
  </si>
  <si>
    <t>開票立会人となるべき者の届出書</t>
    <rPh sb="0" eb="2">
      <t>カイヒョウ</t>
    </rPh>
    <rPh sb="2" eb="4">
      <t>タチアイ</t>
    </rPh>
    <rPh sb="4" eb="5">
      <t>ニン</t>
    </rPh>
    <rPh sb="10" eb="11">
      <t>シャ</t>
    </rPh>
    <rPh sb="12" eb="15">
      <t>トドケデショ</t>
    </rPh>
    <phoneticPr fontId="55"/>
  </si>
  <si>
    <t>２　「職業」欄には、職業をなるべく詳細に記載し、衆議院議員と兼ねることができ</t>
    <rPh sb="24" eb="27">
      <t>シュウギイン</t>
    </rPh>
    <rPh sb="27" eb="29">
      <t>ギイン</t>
    </rPh>
    <phoneticPr fontId="55"/>
  </si>
  <si>
    <t>出納責任者の生年月日</t>
    <rPh sb="0" eb="2">
      <t>スイトウ</t>
    </rPh>
    <rPh sb="2" eb="5">
      <t>セキニンシャ</t>
    </rPh>
    <rPh sb="6" eb="8">
      <t>セイネン</t>
    </rPh>
    <rPh sb="8" eb="10">
      <t>ガッピ</t>
    </rPh>
    <phoneticPr fontId="55"/>
  </si>
  <si>
    <t>行っていない</t>
    <rPh sb="0" eb="1">
      <t>オコナ</t>
    </rPh>
    <phoneticPr fontId="55"/>
  </si>
  <si>
    <t>（添付書類２）</t>
    <rPh sb="1" eb="3">
      <t>テンプ</t>
    </rPh>
    <rPh sb="3" eb="5">
      <t>ショルイ</t>
    </rPh>
    <phoneticPr fontId="55"/>
  </si>
  <si>
    <t>　本政党（政治団体）は、</t>
    <rPh sb="1" eb="2">
      <t>ホン</t>
    </rPh>
    <rPh sb="2" eb="4">
      <t>セイトウ</t>
    </rPh>
    <rPh sb="5" eb="7">
      <t>セイジ</t>
    </rPh>
    <rPh sb="7" eb="9">
      <t>ダンタイ</t>
    </rPh>
    <phoneticPr fontId="55"/>
  </si>
  <si>
    <t>候補者届出政党用選挙選挙事務所住所（数字は半角）</t>
    <rPh sb="12" eb="14">
      <t>ジム</t>
    </rPh>
    <rPh sb="14" eb="15">
      <t>ショ</t>
    </rPh>
    <rPh sb="15" eb="17">
      <t>ジュウショ</t>
    </rPh>
    <rPh sb="18" eb="20">
      <t>スウジ</t>
    </rPh>
    <rPh sb="21" eb="23">
      <t>ハンカク</t>
    </rPh>
    <phoneticPr fontId="55"/>
  </si>
  <si>
    <t>様式23</t>
  </si>
  <si>
    <t>３　所属する衆議院議員又は参議院議員として候補者届出要件該当確認書にその氏名を記載</t>
    <rPh sb="2" eb="4">
      <t>ショゾク</t>
    </rPh>
    <rPh sb="6" eb="9">
      <t>シュウギイン</t>
    </rPh>
    <rPh sb="9" eb="11">
      <t>ギイン</t>
    </rPh>
    <rPh sb="11" eb="12">
      <t>マタ</t>
    </rPh>
    <rPh sb="13" eb="16">
      <t>サンギイン</t>
    </rPh>
    <rPh sb="16" eb="18">
      <t>ギイン</t>
    </rPh>
    <rPh sb="21" eb="24">
      <t>コウホシャ</t>
    </rPh>
    <rPh sb="24" eb="26">
      <t>トドケデ</t>
    </rPh>
    <rPh sb="26" eb="28">
      <t>ヨウケン</t>
    </rPh>
    <rPh sb="28" eb="30">
      <t>ガイトウ</t>
    </rPh>
    <rPh sb="30" eb="33">
      <t>カクニンショ</t>
    </rPh>
    <rPh sb="36" eb="38">
      <t>シメイ</t>
    </rPh>
    <rPh sb="39" eb="41">
      <t>キサイ</t>
    </rPh>
    <phoneticPr fontId="55"/>
  </si>
  <si>
    <t>　なりません。</t>
    <phoneticPr fontId="55"/>
  </si>
  <si>
    <t>選挙区選出議員の選挙における政党その他の政治団体の得票総数を記載する場合には、公職</t>
    <phoneticPr fontId="55"/>
  </si>
  <si>
    <t>ければなりません。</t>
  </si>
  <si>
    <t>宣　　誓　　書</t>
    <rPh sb="0" eb="1">
      <t>ヨロシ</t>
    </rPh>
    <rPh sb="3" eb="4">
      <t>チカイ</t>
    </rPh>
    <rPh sb="6" eb="7">
      <t>ショ</t>
    </rPh>
    <phoneticPr fontId="55"/>
  </si>
  <si>
    <t>候補者届出政党用選挙選挙事務所異動設置市町村</t>
    <rPh sb="12" eb="14">
      <t>ジム</t>
    </rPh>
    <rPh sb="14" eb="15">
      <t>ショ</t>
    </rPh>
    <rPh sb="15" eb="17">
      <t>イドウ</t>
    </rPh>
    <rPh sb="17" eb="19">
      <t>セッチ</t>
    </rPh>
    <rPh sb="19" eb="22">
      <t>シチョウソン</t>
    </rPh>
    <phoneticPr fontId="55"/>
  </si>
  <si>
    <t>登載者又は衆議院名簿登載者としようとする者</t>
    <rPh sb="2" eb="3">
      <t>シャ</t>
    </rPh>
    <rPh sb="3" eb="4">
      <t>マタ</t>
    </rPh>
    <rPh sb="5" eb="8">
      <t>シュウギイン</t>
    </rPh>
    <rPh sb="8" eb="10">
      <t>メイボ</t>
    </rPh>
    <rPh sb="10" eb="12">
      <t>トウサイ</t>
    </rPh>
    <rPh sb="12" eb="13">
      <t>シャ</t>
    </rPh>
    <rPh sb="20" eb="21">
      <t>シャ</t>
    </rPh>
    <phoneticPr fontId="55"/>
  </si>
  <si>
    <t>　されることについての当該衆議院議員又は参議院議員の承諾書（添付書類１）及び令第88</t>
    <rPh sb="11" eb="13">
      <t>トウガイ</t>
    </rPh>
    <rPh sb="13" eb="16">
      <t>シュウギイン</t>
    </rPh>
    <rPh sb="16" eb="18">
      <t>ギイン</t>
    </rPh>
    <rPh sb="18" eb="19">
      <t>マタ</t>
    </rPh>
    <rPh sb="20" eb="23">
      <t>サンギイン</t>
    </rPh>
    <rPh sb="23" eb="25">
      <t>ギイン</t>
    </rPh>
    <rPh sb="26" eb="29">
      <t>ショウダクショ</t>
    </rPh>
    <rPh sb="30" eb="32">
      <t>テンプ</t>
    </rPh>
    <rPh sb="32" eb="34">
      <t>ショルイ</t>
    </rPh>
    <rPh sb="36" eb="37">
      <t>オヨ</t>
    </rPh>
    <rPh sb="38" eb="39">
      <t>レイ</t>
    </rPh>
    <rPh sb="39" eb="40">
      <t>ダイ</t>
    </rPh>
    <phoneticPr fontId="55"/>
  </si>
  <si>
    <t>公職の候補者の氏名</t>
    <rPh sb="0" eb="2">
      <t>コウショク</t>
    </rPh>
    <rPh sb="3" eb="6">
      <t>コウホシャ</t>
    </rPh>
    <rPh sb="7" eb="9">
      <t>シメイ</t>
    </rPh>
    <phoneticPr fontId="55"/>
  </si>
  <si>
    <t>秋田県第三区</t>
    <rPh sb="0" eb="2">
      <t>アキタ</t>
    </rPh>
    <rPh sb="2" eb="3">
      <t>ケン</t>
    </rPh>
    <rPh sb="3" eb="4">
      <t>ダイ</t>
    </rPh>
    <rPh sb="4" eb="6">
      <t>３ク</t>
    </rPh>
    <phoneticPr fontId="55"/>
  </si>
  <si>
    <t>計</t>
    <rPh sb="0" eb="1">
      <t>ケイ</t>
    </rPh>
    <phoneticPr fontId="55"/>
  </si>
  <si>
    <t>候補者届出政党用選挙選挙事務所設置市町村</t>
    <rPh sb="10" eb="12">
      <t>センキョ</t>
    </rPh>
    <rPh sb="12" eb="14">
      <t>ジム</t>
    </rPh>
    <rPh sb="14" eb="15">
      <t>ショ</t>
    </rPh>
    <rPh sb="15" eb="17">
      <t>セッチ</t>
    </rPh>
    <rPh sb="17" eb="20">
      <t>シチョウソン</t>
    </rPh>
    <phoneticPr fontId="55"/>
  </si>
  <si>
    <t>様式24</t>
  </si>
  <si>
    <t>⇒西暦へ自動変換</t>
    <rPh sb="1" eb="3">
      <t>セイレキ</t>
    </rPh>
    <rPh sb="4" eb="6">
      <t>ジドウ</t>
    </rPh>
    <rPh sb="6" eb="8">
      <t>ヘンカン</t>
    </rPh>
    <phoneticPr fontId="55"/>
  </si>
  <si>
    <t>票であり、本政党（政治団体）は、公職</t>
  </si>
  <si>
    <t>候補者氏ふりがな</t>
    <rPh sb="0" eb="3">
      <t>コウホシャ</t>
    </rPh>
    <rPh sb="3" eb="4">
      <t>シ</t>
    </rPh>
    <phoneticPr fontId="55"/>
  </si>
  <si>
    <t>様式25</t>
  </si>
  <si>
    <t>政党演説会開催申出書</t>
    <rPh sb="0" eb="2">
      <t>セイトウ</t>
    </rPh>
    <rPh sb="2" eb="4">
      <t>エンゼツ</t>
    </rPh>
    <rPh sb="4" eb="5">
      <t>カイ</t>
    </rPh>
    <rPh sb="5" eb="7">
      <t>カイサイ</t>
    </rPh>
    <rPh sb="7" eb="10">
      <t>モウシデショ</t>
    </rPh>
    <phoneticPr fontId="55"/>
  </si>
  <si>
    <t>様式26</t>
  </si>
  <si>
    <t>備　考</t>
    <rPh sb="0" eb="1">
      <t>ビ</t>
    </rPh>
    <rPh sb="2" eb="3">
      <t>コウ</t>
    </rPh>
    <phoneticPr fontId="55"/>
  </si>
  <si>
    <t>選挙区名</t>
    <rPh sb="0" eb="3">
      <t>センキョク</t>
    </rPh>
    <rPh sb="3" eb="4">
      <t>メイ</t>
    </rPh>
    <phoneticPr fontId="55"/>
  </si>
  <si>
    <t>様式27</t>
  </si>
  <si>
    <t>備考</t>
    <rPh sb="0" eb="2">
      <t>ビコウ</t>
    </rPh>
    <phoneticPr fontId="55"/>
  </si>
  <si>
    <t>　者」欄に、「該当」と記載しなければなりません。</t>
    <rPh sb="1" eb="2">
      <t>シャ</t>
    </rPh>
    <rPh sb="3" eb="4">
      <t>ラン</t>
    </rPh>
    <rPh sb="7" eb="9">
      <t>ガイトウ</t>
    </rPh>
    <rPh sb="11" eb="13">
      <t>キサイ</t>
    </rPh>
    <phoneticPr fontId="55"/>
  </si>
  <si>
    <t>様式31</t>
  </si>
  <si>
    <t>（出納責任者に異動があった場合）</t>
    <rPh sb="1" eb="3">
      <t>スイトウ</t>
    </rPh>
    <rPh sb="3" eb="6">
      <t>セキニンシャ</t>
    </rPh>
    <rPh sb="7" eb="9">
      <t>イドウ</t>
    </rPh>
    <rPh sb="13" eb="15">
      <t>バアイ</t>
    </rPh>
    <phoneticPr fontId="55"/>
  </si>
  <si>
    <t>様式28</t>
  </si>
  <si>
    <t>５　公職選挙法第86条第５項ただし書の規定により同項第１号又は令第88条第３項第</t>
    <rPh sb="17" eb="18">
      <t>ガ</t>
    </rPh>
    <rPh sb="19" eb="21">
      <t>キテイ</t>
    </rPh>
    <rPh sb="24" eb="25">
      <t>ドウ</t>
    </rPh>
    <rPh sb="25" eb="26">
      <t>コウ</t>
    </rPh>
    <rPh sb="26" eb="27">
      <t>ダイ</t>
    </rPh>
    <rPh sb="28" eb="29">
      <t>ゴウ</t>
    </rPh>
    <rPh sb="29" eb="30">
      <t>マタ</t>
    </rPh>
    <rPh sb="31" eb="32">
      <t>レイ</t>
    </rPh>
    <rPh sb="32" eb="33">
      <t>ダイ</t>
    </rPh>
    <rPh sb="35" eb="36">
      <t>ジョウ</t>
    </rPh>
    <rPh sb="36" eb="37">
      <t>ダイ</t>
    </rPh>
    <phoneticPr fontId="55"/>
  </si>
  <si>
    <t>（手入力）</t>
    <rPh sb="1" eb="2">
      <t>テ</t>
    </rPh>
    <rPh sb="2" eb="4">
      <t>ニュウリョク</t>
    </rPh>
    <phoneticPr fontId="55"/>
  </si>
  <si>
    <t>様式29</t>
  </si>
  <si>
    <t>性別</t>
    <rPh sb="0" eb="2">
      <t>セイベツ</t>
    </rPh>
    <phoneticPr fontId="55"/>
  </si>
  <si>
    <t>個人演説会開催申出書</t>
    <rPh sb="0" eb="2">
      <t>コジン</t>
    </rPh>
    <rPh sb="2" eb="4">
      <t>エンゼツ</t>
    </rPh>
    <rPh sb="4" eb="5">
      <t>カイ</t>
    </rPh>
    <rPh sb="5" eb="7">
      <t>カイサイ</t>
    </rPh>
    <rPh sb="7" eb="10">
      <t>モウシデショ</t>
    </rPh>
    <phoneticPr fontId="55"/>
  </si>
  <si>
    <t>本部の所在地</t>
    <rPh sb="0" eb="2">
      <t>ホンブ</t>
    </rPh>
    <rPh sb="3" eb="6">
      <t>ショザイチ</t>
    </rPh>
    <phoneticPr fontId="55"/>
  </si>
  <si>
    <t>出納責任者選任年月日</t>
    <rPh sb="0" eb="2">
      <t>スイトウ</t>
    </rPh>
    <rPh sb="2" eb="5">
      <t>セキニンシャ</t>
    </rPh>
    <rPh sb="5" eb="7">
      <t>センニン</t>
    </rPh>
    <rPh sb="7" eb="10">
      <t>ネンガッピ</t>
    </rPh>
    <phoneticPr fontId="55"/>
  </si>
  <si>
    <t>選挙の名称</t>
    <rPh sb="0" eb="2">
      <t>センキョ</t>
    </rPh>
    <rPh sb="3" eb="5">
      <t>メイショウ</t>
    </rPh>
    <phoneticPr fontId="55"/>
  </si>
  <si>
    <t>衆議院議員又は　参議院議員の別</t>
    <rPh sb="0" eb="3">
      <t>シュウギイン</t>
    </rPh>
    <rPh sb="3" eb="5">
      <t>ギイン</t>
    </rPh>
    <rPh sb="5" eb="6">
      <t>マタ</t>
    </rPh>
    <rPh sb="8" eb="11">
      <t>サンギイン</t>
    </rPh>
    <rPh sb="11" eb="13">
      <t>ギイン</t>
    </rPh>
    <rPh sb="14" eb="15">
      <t>ベツ</t>
    </rPh>
    <phoneticPr fontId="55"/>
  </si>
  <si>
    <t>⇒選挙長名（自動表示）</t>
    <rPh sb="1" eb="3">
      <t>センキョ</t>
    </rPh>
    <rPh sb="3" eb="4">
      <t>チョウ</t>
    </rPh>
    <rPh sb="4" eb="5">
      <t>ナ</t>
    </rPh>
    <rPh sb="6" eb="8">
      <t>ジドウ</t>
    </rPh>
    <rPh sb="8" eb="10">
      <t>ヒョウジ</t>
    </rPh>
    <phoneticPr fontId="55"/>
  </si>
  <si>
    <t>選挙区</t>
    <rPh sb="0" eb="3">
      <t>センキョク</t>
    </rPh>
    <phoneticPr fontId="55"/>
  </si>
  <si>
    <t>選挙長</t>
    <rPh sb="0" eb="2">
      <t>センキョ</t>
    </rPh>
    <rPh sb="2" eb="3">
      <t>チョウ</t>
    </rPh>
    <phoneticPr fontId="55"/>
  </si>
  <si>
    <t>漢数字表記</t>
    <rPh sb="0" eb="3">
      <t>カンスウジ</t>
    </rPh>
    <rPh sb="3" eb="5">
      <t>ヒョウキ</t>
    </rPh>
    <phoneticPr fontId="55"/>
  </si>
  <si>
    <t>選挙執行年月日</t>
    <rPh sb="0" eb="2">
      <t>センキョ</t>
    </rPh>
    <rPh sb="2" eb="4">
      <t>シッコウ</t>
    </rPh>
    <rPh sb="4" eb="7">
      <t>ネンガッピ</t>
    </rPh>
    <phoneticPr fontId="55"/>
  </si>
  <si>
    <t>選挙公報掲載文撤回申請書</t>
    <rPh sb="0" eb="2">
      <t>センキョ</t>
    </rPh>
    <rPh sb="2" eb="4">
      <t>コウホウ</t>
    </rPh>
    <rPh sb="4" eb="6">
      <t>ケイサイ</t>
    </rPh>
    <rPh sb="6" eb="7">
      <t>ブン</t>
    </rPh>
    <rPh sb="7" eb="9">
      <t>テッカイ</t>
    </rPh>
    <rPh sb="9" eb="11">
      <t>シンセイ</t>
    </rPh>
    <rPh sb="11" eb="12">
      <t>ショ</t>
    </rPh>
    <phoneticPr fontId="55"/>
  </si>
  <si>
    <t>本部の郵便番号（半角数字で入力してください。）</t>
    <rPh sb="0" eb="2">
      <t>ホンブ</t>
    </rPh>
    <rPh sb="3" eb="5">
      <t>ユウビン</t>
    </rPh>
    <rPh sb="5" eb="7">
      <t>バンゴウ</t>
    </rPh>
    <rPh sb="8" eb="10">
      <t>ハンカク</t>
    </rPh>
    <rPh sb="10" eb="12">
      <t>スウジ</t>
    </rPh>
    <rPh sb="13" eb="15">
      <t>ニュウリョク</t>
    </rPh>
    <phoneticPr fontId="55"/>
  </si>
  <si>
    <t>秋田県第１区</t>
    <rPh sb="0" eb="2">
      <t>アキタ</t>
    </rPh>
    <rPh sb="2" eb="3">
      <t>ケン</t>
    </rPh>
    <rPh sb="3" eb="4">
      <t>ダイ</t>
    </rPh>
    <rPh sb="5" eb="6">
      <t>ク</t>
    </rPh>
    <phoneticPr fontId="55"/>
  </si>
  <si>
    <t>（政治団体）の得票総数は　　　　　　　　　　　</t>
    <phoneticPr fontId="55"/>
  </si>
  <si>
    <t>竹田　勝美</t>
    <rPh sb="0" eb="2">
      <t>タケダ</t>
    </rPh>
    <rPh sb="3" eb="5">
      <t>カツミ</t>
    </rPh>
    <phoneticPr fontId="55"/>
  </si>
  <si>
    <t>選挙の公示日</t>
    <rPh sb="0" eb="2">
      <t>センキョ</t>
    </rPh>
    <rPh sb="3" eb="5">
      <t>コウジ</t>
    </rPh>
    <rPh sb="5" eb="6">
      <t>ビ</t>
    </rPh>
    <phoneticPr fontId="55"/>
  </si>
  <si>
    <t>個人演説会開催市町村名</t>
    <rPh sb="0" eb="2">
      <t>コジン</t>
    </rPh>
    <rPh sb="2" eb="4">
      <t>エンゼツ</t>
    </rPh>
    <rPh sb="4" eb="5">
      <t>カイ</t>
    </rPh>
    <rPh sb="5" eb="7">
      <t>カイサイ</t>
    </rPh>
    <rPh sb="7" eb="10">
      <t>シチョウソン</t>
    </rPh>
    <rPh sb="10" eb="11">
      <t>メイ</t>
    </rPh>
    <phoneticPr fontId="55"/>
  </si>
  <si>
    <t>秋田県第２区</t>
    <rPh sb="0" eb="2">
      <t>アキタ</t>
    </rPh>
    <rPh sb="2" eb="3">
      <t>ケン</t>
    </rPh>
    <rPh sb="3" eb="4">
      <t>ダイ</t>
    </rPh>
    <rPh sb="5" eb="6">
      <t>ク</t>
    </rPh>
    <phoneticPr fontId="55"/>
  </si>
  <si>
    <t>秋田県第二区</t>
    <rPh sb="0" eb="2">
      <t>アキタ</t>
    </rPh>
    <rPh sb="2" eb="3">
      <t>ケン</t>
    </rPh>
    <rPh sb="3" eb="6">
      <t>ダイニク</t>
    </rPh>
    <phoneticPr fontId="55"/>
  </si>
  <si>
    <t>選挙の期日</t>
    <rPh sb="0" eb="2">
      <t>センキョ</t>
    </rPh>
    <rPh sb="3" eb="5">
      <t>キジツ</t>
    </rPh>
    <phoneticPr fontId="55"/>
  </si>
  <si>
    <t>元号</t>
    <rPh sb="0" eb="2">
      <t>ゲンゴウ</t>
    </rPh>
    <phoneticPr fontId="55"/>
  </si>
  <si>
    <t>新出納責任者の生年月日</t>
    <rPh sb="0" eb="1">
      <t>シン</t>
    </rPh>
    <rPh sb="1" eb="3">
      <t>スイトウ</t>
    </rPh>
    <rPh sb="3" eb="6">
      <t>セキニンシャ</t>
    </rPh>
    <rPh sb="7" eb="9">
      <t>セイネン</t>
    </rPh>
    <rPh sb="9" eb="11">
      <t>ガッピ</t>
    </rPh>
    <phoneticPr fontId="55"/>
  </si>
  <si>
    <t>　の旨を記載しなければなりません。</t>
    <rPh sb="2" eb="3">
      <t>ムネ</t>
    </rPh>
    <rPh sb="4" eb="6">
      <t>キサイ</t>
    </rPh>
    <phoneticPr fontId="55"/>
  </si>
  <si>
    <t>秋田県第３区</t>
    <rPh sb="0" eb="2">
      <t>アキタ</t>
    </rPh>
    <rPh sb="2" eb="3">
      <t>ケン</t>
    </rPh>
    <rPh sb="3" eb="4">
      <t>ダイ</t>
    </rPh>
    <rPh sb="5" eb="6">
      <t>ク</t>
    </rPh>
    <phoneticPr fontId="55"/>
  </si>
  <si>
    <t>日</t>
    <rPh sb="0" eb="1">
      <t>ニチ</t>
    </rPh>
    <phoneticPr fontId="55"/>
  </si>
  <si>
    <t>候補者届出政党等の名称</t>
    <rPh sb="0" eb="3">
      <t>コウホシャ</t>
    </rPh>
    <rPh sb="3" eb="5">
      <t>トドケデ</t>
    </rPh>
    <rPh sb="5" eb="7">
      <t>セイトウ</t>
    </rPh>
    <rPh sb="7" eb="8">
      <t>トウ</t>
    </rPh>
    <rPh sb="9" eb="11">
      <t>メイショウ</t>
    </rPh>
    <phoneticPr fontId="55"/>
  </si>
  <si>
    <t>住　所</t>
    <rPh sb="0" eb="1">
      <t>ジュウ</t>
    </rPh>
    <rPh sb="2" eb="3">
      <t>トコロ</t>
    </rPh>
    <phoneticPr fontId="55"/>
  </si>
  <si>
    <t>候補者届出政党等の名称（ふりがな）</t>
    <rPh sb="0" eb="3">
      <t>コウホシャ</t>
    </rPh>
    <rPh sb="3" eb="5">
      <t>トドケデ</t>
    </rPh>
    <rPh sb="5" eb="7">
      <t>セイトウ</t>
    </rPh>
    <rPh sb="7" eb="8">
      <t>トウ</t>
    </rPh>
    <rPh sb="9" eb="11">
      <t>メイショウ</t>
    </rPh>
    <phoneticPr fontId="55"/>
  </si>
  <si>
    <t>新出納責任者選任年月日</t>
    <rPh sb="0" eb="1">
      <t>シン</t>
    </rPh>
    <rPh sb="1" eb="3">
      <t>スイトウ</t>
    </rPh>
    <rPh sb="3" eb="6">
      <t>セキニンシャ</t>
    </rPh>
    <rPh sb="6" eb="8">
      <t>センニン</t>
    </rPh>
    <rPh sb="8" eb="11">
      <t>ネンガッピ</t>
    </rPh>
    <phoneticPr fontId="55"/>
  </si>
  <si>
    <t>代表者の氏名</t>
    <rPh sb="0" eb="3">
      <t>ダイヒョウシャ</t>
    </rPh>
    <rPh sb="4" eb="6">
      <t>シメイ</t>
    </rPh>
    <phoneticPr fontId="55"/>
  </si>
  <si>
    <t>（漢数字へその２）</t>
    <rPh sb="1" eb="4">
      <t>カンスウジ</t>
    </rPh>
    <phoneticPr fontId="55"/>
  </si>
  <si>
    <t>中央選挙管理会に名称保護の届出を行っているか</t>
    <rPh sb="0" eb="2">
      <t>チュウオウ</t>
    </rPh>
    <rPh sb="2" eb="4">
      <t>センキョ</t>
    </rPh>
    <rPh sb="4" eb="6">
      <t>カンリ</t>
    </rPh>
    <rPh sb="6" eb="7">
      <t>カイ</t>
    </rPh>
    <rPh sb="8" eb="10">
      <t>メイショウ</t>
    </rPh>
    <rPh sb="10" eb="12">
      <t>ホゴ</t>
    </rPh>
    <rPh sb="13" eb="15">
      <t>トドケデ</t>
    </rPh>
    <rPh sb="16" eb="17">
      <t>オコナ</t>
    </rPh>
    <phoneticPr fontId="55"/>
  </si>
  <si>
    <t>（選択）</t>
    <rPh sb="1" eb="3">
      <t>センタク</t>
    </rPh>
    <phoneticPr fontId="55"/>
  </si>
  <si>
    <t>中央選挙管理会への名称保護届出</t>
    <rPh sb="0" eb="2">
      <t>チュウオウ</t>
    </rPh>
    <rPh sb="2" eb="4">
      <t>センキョ</t>
    </rPh>
    <rPh sb="4" eb="6">
      <t>カンリ</t>
    </rPh>
    <rPh sb="6" eb="7">
      <t>カイ</t>
    </rPh>
    <rPh sb="9" eb="11">
      <t>メイショウ</t>
    </rPh>
    <rPh sb="11" eb="13">
      <t>ホゴ</t>
    </rPh>
    <rPh sb="13" eb="15">
      <t>トドケデ</t>
    </rPh>
    <phoneticPr fontId="55"/>
  </si>
  <si>
    <t>記載内容</t>
    <rPh sb="0" eb="2">
      <t>キサイ</t>
    </rPh>
    <rPh sb="2" eb="4">
      <t>ナイヨウ</t>
    </rPh>
    <phoneticPr fontId="55"/>
  </si>
  <si>
    <t>候補者氏</t>
    <rPh sb="0" eb="3">
      <t>コウホシャ</t>
    </rPh>
    <rPh sb="3" eb="4">
      <t>シ</t>
    </rPh>
    <phoneticPr fontId="55"/>
  </si>
  <si>
    <t>黄色のセルのみ入力してください。（以下、同じ）</t>
    <rPh sb="0" eb="2">
      <t>キイロ</t>
    </rPh>
    <rPh sb="7" eb="9">
      <t>ニュウリョク</t>
    </rPh>
    <rPh sb="17" eb="19">
      <t>イカ</t>
    </rPh>
    <rPh sb="20" eb="21">
      <t>オナ</t>
    </rPh>
    <phoneticPr fontId="55"/>
  </si>
  <si>
    <t>衆議院名称保護届出政党につき、上記１の書類の添付を省略</t>
    <rPh sb="0" eb="3">
      <t>シュウギイン</t>
    </rPh>
    <rPh sb="3" eb="5">
      <t>メイショウ</t>
    </rPh>
    <rPh sb="5" eb="7">
      <t>ホゴ</t>
    </rPh>
    <rPh sb="7" eb="9">
      <t>トドケデ</t>
    </rPh>
    <rPh sb="9" eb="11">
      <t>セイトウ</t>
    </rPh>
    <rPh sb="15" eb="17">
      <t>ジョウキ</t>
    </rPh>
    <rPh sb="19" eb="21">
      <t>ショルイ</t>
    </rPh>
    <rPh sb="22" eb="24">
      <t>テンプ</t>
    </rPh>
    <rPh sb="25" eb="27">
      <t>ショウリャク</t>
    </rPh>
    <phoneticPr fontId="55"/>
  </si>
  <si>
    <t>候補者となるべき者の選定機関</t>
    <rPh sb="0" eb="3">
      <t>コウホシャ</t>
    </rPh>
    <rPh sb="8" eb="9">
      <t>シャ</t>
    </rPh>
    <rPh sb="10" eb="12">
      <t>センテイ</t>
    </rPh>
    <rPh sb="12" eb="14">
      <t>キカン</t>
    </rPh>
    <phoneticPr fontId="55"/>
  </si>
  <si>
    <t>行っている（２号該当）</t>
    <rPh sb="0" eb="1">
      <t>オコナ</t>
    </rPh>
    <rPh sb="7" eb="8">
      <t>ゴウ</t>
    </rPh>
    <rPh sb="8" eb="10">
      <t>ガイトウ</t>
    </rPh>
    <phoneticPr fontId="55"/>
  </si>
  <si>
    <t>候補者名</t>
    <rPh sb="0" eb="3">
      <t>コウホシャ</t>
    </rPh>
    <rPh sb="3" eb="4">
      <t>ナ</t>
    </rPh>
    <phoneticPr fontId="55"/>
  </si>
  <si>
    <t>７　供託証明書</t>
    <rPh sb="2" eb="4">
      <t>キョウタク</t>
    </rPh>
    <rPh sb="4" eb="7">
      <t>ショウメイショ</t>
    </rPh>
    <phoneticPr fontId="55"/>
  </si>
  <si>
    <t>　　　　</t>
    <phoneticPr fontId="55"/>
  </si>
  <si>
    <t>候補者性別</t>
    <rPh sb="0" eb="3">
      <t>コウホシャ</t>
    </rPh>
    <rPh sb="3" eb="5">
      <t>セイベツ</t>
    </rPh>
    <phoneticPr fontId="55"/>
  </si>
  <si>
    <t>　「選挙区」欄は、参議院比例代表選出議員については、「比例代表」と記載しなければなり</t>
  </si>
  <si>
    <t>候補者用選挙事務所設置市町村</t>
    <rPh sb="0" eb="3">
      <t>コウホシャ</t>
    </rPh>
    <rPh sb="3" eb="4">
      <t>ヨウ</t>
    </rPh>
    <rPh sb="4" eb="6">
      <t>センキョ</t>
    </rPh>
    <rPh sb="6" eb="8">
      <t>ジム</t>
    </rPh>
    <rPh sb="8" eb="9">
      <t>ショ</t>
    </rPh>
    <rPh sb="9" eb="11">
      <t>セッチ</t>
    </rPh>
    <rPh sb="11" eb="14">
      <t>シチョウソン</t>
    </rPh>
    <phoneticPr fontId="55"/>
  </si>
  <si>
    <t>新出納責任者の住所（数字は半角）</t>
    <rPh sb="0" eb="1">
      <t>シン</t>
    </rPh>
    <rPh sb="1" eb="3">
      <t>スイトウ</t>
    </rPh>
    <rPh sb="3" eb="6">
      <t>セキニンシャ</t>
    </rPh>
    <rPh sb="7" eb="9">
      <t>ジュウショ</t>
    </rPh>
    <rPh sb="10" eb="12">
      <t>スウジ</t>
    </rPh>
    <rPh sb="13" eb="15">
      <t>ハンカク</t>
    </rPh>
    <phoneticPr fontId="55"/>
  </si>
  <si>
    <t>（数字を半角）</t>
    <rPh sb="1" eb="3">
      <t>スウジ</t>
    </rPh>
    <rPh sb="4" eb="6">
      <t>ハンカク</t>
    </rPh>
    <phoneticPr fontId="55"/>
  </si>
  <si>
    <t>候補者職業</t>
    <rPh sb="0" eb="3">
      <t>コウホシャ</t>
    </rPh>
    <rPh sb="3" eb="5">
      <t>ショクギョウ</t>
    </rPh>
    <phoneticPr fontId="55"/>
  </si>
  <si>
    <t>名　　称</t>
    <rPh sb="0" eb="1">
      <t>メイ</t>
    </rPh>
    <rPh sb="3" eb="4">
      <t>ショウ</t>
    </rPh>
    <phoneticPr fontId="55"/>
  </si>
  <si>
    <t>一のｳｪﾌﾞｻｲﾄ等のｱﾄﾞﾚｽ（候補者）</t>
    <rPh sb="0" eb="1">
      <t>イチ</t>
    </rPh>
    <rPh sb="9" eb="10">
      <t>トウ</t>
    </rPh>
    <rPh sb="17" eb="20">
      <t>コウホシャ</t>
    </rPh>
    <phoneticPr fontId="55"/>
  </si>
  <si>
    <t>（和暦で入力してください。）</t>
    <rPh sb="1" eb="2">
      <t>ワ</t>
    </rPh>
    <rPh sb="2" eb="3">
      <t>レキ</t>
    </rPh>
    <rPh sb="4" eb="6">
      <t>ニュウリョク</t>
    </rPh>
    <phoneticPr fontId="55"/>
  </si>
  <si>
    <t>選挙立会人住所（数字は半角で入力してください。）</t>
    <rPh sb="0" eb="2">
      <t>センキョ</t>
    </rPh>
    <rPh sb="2" eb="4">
      <t>タチアイ</t>
    </rPh>
    <rPh sb="4" eb="5">
      <t>ニン</t>
    </rPh>
    <rPh sb="5" eb="7">
      <t>ジュウショ</t>
    </rPh>
    <rPh sb="8" eb="10">
      <t>スウジ</t>
    </rPh>
    <rPh sb="11" eb="13">
      <t>ハンカク</t>
    </rPh>
    <rPh sb="14" eb="16">
      <t>ニュウリョク</t>
    </rPh>
    <phoneticPr fontId="55"/>
  </si>
  <si>
    <t>において適正に行われたことを誓います。</t>
  </si>
  <si>
    <t>ません。</t>
  </si>
  <si>
    <t>代表者氏名</t>
    <rPh sb="0" eb="3">
      <t>ダイヒョウシャ</t>
    </rPh>
    <rPh sb="3" eb="5">
      <t>シメイ</t>
    </rPh>
    <phoneticPr fontId="55"/>
  </si>
  <si>
    <t>出納責任者の連絡先電話</t>
    <rPh sb="0" eb="2">
      <t>スイトウ</t>
    </rPh>
    <rPh sb="2" eb="5">
      <t>セキニンシャ</t>
    </rPh>
    <rPh sb="6" eb="9">
      <t>レンラクサキ</t>
    </rPh>
    <rPh sb="9" eb="11">
      <t>デンワ</t>
    </rPh>
    <phoneticPr fontId="55"/>
  </si>
  <si>
    <t>候補者用選挙事務所設置年月日</t>
    <rPh sb="0" eb="4">
      <t>コウホシャヨウ</t>
    </rPh>
    <rPh sb="4" eb="6">
      <t>センキョ</t>
    </rPh>
    <rPh sb="6" eb="8">
      <t>ジム</t>
    </rPh>
    <rPh sb="8" eb="9">
      <t>ショ</t>
    </rPh>
    <rPh sb="9" eb="11">
      <t>セッチ</t>
    </rPh>
    <rPh sb="11" eb="14">
      <t>ネンガッピ</t>
    </rPh>
    <phoneticPr fontId="55"/>
  </si>
  <si>
    <t>本　　籍</t>
    <rPh sb="0" eb="1">
      <t>ホン</t>
    </rPh>
    <rPh sb="3" eb="4">
      <t>セキ</t>
    </rPh>
    <phoneticPr fontId="55"/>
  </si>
  <si>
    <t>候補者用選挙事務所電話番号</t>
    <rPh sb="6" eb="8">
      <t>ジム</t>
    </rPh>
    <rPh sb="8" eb="9">
      <t>ショ</t>
    </rPh>
    <rPh sb="9" eb="11">
      <t>デンワ</t>
    </rPh>
    <rPh sb="11" eb="13">
      <t>バンゴウ</t>
    </rPh>
    <phoneticPr fontId="55"/>
  </si>
  <si>
    <t>（候補者用選挙事務所の異動があった場合のみ入力）</t>
    <rPh sb="7" eb="9">
      <t>ジム</t>
    </rPh>
    <rPh sb="9" eb="10">
      <t>ショ</t>
    </rPh>
    <rPh sb="11" eb="13">
      <t>イドウ</t>
    </rPh>
    <rPh sb="17" eb="19">
      <t>バアイ</t>
    </rPh>
    <rPh sb="21" eb="23">
      <t>ニュウリョク</t>
    </rPh>
    <phoneticPr fontId="55"/>
  </si>
  <si>
    <t>候補者用選挙事務所異動年月日</t>
    <rPh sb="6" eb="8">
      <t>ジム</t>
    </rPh>
    <rPh sb="8" eb="9">
      <t>ショ</t>
    </rPh>
    <rPh sb="9" eb="11">
      <t>イドウ</t>
    </rPh>
    <rPh sb="11" eb="14">
      <t>ネンガッピ</t>
    </rPh>
    <phoneticPr fontId="55"/>
  </si>
  <si>
    <t>開催日時</t>
    <rPh sb="0" eb="2">
      <t>カイサイ</t>
    </rPh>
    <rPh sb="2" eb="4">
      <t>ニチジ</t>
    </rPh>
    <phoneticPr fontId="55"/>
  </si>
  <si>
    <t>候補者用選挙事務所異動設置市町村</t>
    <rPh sb="6" eb="8">
      <t>ジム</t>
    </rPh>
    <rPh sb="8" eb="9">
      <t>ショ</t>
    </rPh>
    <rPh sb="9" eb="11">
      <t>イドウ</t>
    </rPh>
    <rPh sb="11" eb="13">
      <t>セッチ</t>
    </rPh>
    <rPh sb="13" eb="16">
      <t>シチョウソン</t>
    </rPh>
    <phoneticPr fontId="55"/>
  </si>
  <si>
    <t>生年月日</t>
    <rPh sb="0" eb="2">
      <t>セイネン</t>
    </rPh>
    <rPh sb="2" eb="4">
      <t>ガッピ</t>
    </rPh>
    <phoneticPr fontId="55"/>
  </si>
  <si>
    <t>候補者用選挙事務所異動後住所（数字は半角）</t>
    <rPh sb="6" eb="8">
      <t>ジム</t>
    </rPh>
    <rPh sb="8" eb="9">
      <t>ショ</t>
    </rPh>
    <rPh sb="9" eb="11">
      <t>イドウ</t>
    </rPh>
    <rPh sb="11" eb="12">
      <t>ゴ</t>
    </rPh>
    <rPh sb="12" eb="14">
      <t>ジュウショ</t>
    </rPh>
    <rPh sb="15" eb="17">
      <t>スウジ</t>
    </rPh>
    <rPh sb="18" eb="20">
      <t>ハンカク</t>
    </rPh>
    <phoneticPr fontId="55"/>
  </si>
  <si>
    <t>出納責任者の職業</t>
    <rPh sb="0" eb="2">
      <t>スイトウ</t>
    </rPh>
    <rPh sb="2" eb="5">
      <t>セキニンシャ</t>
    </rPh>
    <rPh sb="6" eb="8">
      <t>ショクギョウ</t>
    </rPh>
    <phoneticPr fontId="55"/>
  </si>
  <si>
    <t>選挙公報掲載文修正申請書</t>
    <rPh sb="0" eb="2">
      <t>センキョ</t>
    </rPh>
    <rPh sb="2" eb="4">
      <t>コウホウ</t>
    </rPh>
    <rPh sb="4" eb="6">
      <t>ケイサイ</t>
    </rPh>
    <rPh sb="6" eb="7">
      <t>ブン</t>
    </rPh>
    <rPh sb="7" eb="9">
      <t>シュウセイ</t>
    </rPh>
    <rPh sb="9" eb="11">
      <t>シンセイ</t>
    </rPh>
    <rPh sb="11" eb="12">
      <t>ショ</t>
    </rPh>
    <phoneticPr fontId="55"/>
  </si>
  <si>
    <t>候補者用選挙事務所電話番号（異動後）</t>
    <rPh sb="6" eb="8">
      <t>ジム</t>
    </rPh>
    <rPh sb="8" eb="9">
      <t>ショ</t>
    </rPh>
    <rPh sb="9" eb="11">
      <t>デンワ</t>
    </rPh>
    <rPh sb="11" eb="13">
      <t>バンゴウ</t>
    </rPh>
    <rPh sb="14" eb="16">
      <t>イドウ</t>
    </rPh>
    <rPh sb="16" eb="17">
      <t>ゴ</t>
    </rPh>
    <phoneticPr fontId="55"/>
  </si>
  <si>
    <t>候補者届出政党用選挙事務所設置年月日</t>
    <rPh sb="0" eb="3">
      <t>コウホシャ</t>
    </rPh>
    <rPh sb="3" eb="5">
      <t>トドケデ</t>
    </rPh>
    <rPh sb="5" eb="7">
      <t>セイトウ</t>
    </rPh>
    <rPh sb="7" eb="8">
      <t>ヨウ</t>
    </rPh>
    <rPh sb="8" eb="10">
      <t>センキョ</t>
    </rPh>
    <rPh sb="10" eb="12">
      <t>ジム</t>
    </rPh>
    <rPh sb="12" eb="13">
      <t>ショ</t>
    </rPh>
    <rPh sb="13" eb="15">
      <t>セッチ</t>
    </rPh>
    <rPh sb="15" eb="18">
      <t>ネンガッピ</t>
    </rPh>
    <phoneticPr fontId="55"/>
  </si>
  <si>
    <t>候補者届出政党用選挙選挙事務所異動年月日</t>
    <rPh sb="12" eb="14">
      <t>ジム</t>
    </rPh>
    <rPh sb="14" eb="15">
      <t>ショ</t>
    </rPh>
    <rPh sb="15" eb="17">
      <t>イドウ</t>
    </rPh>
    <rPh sb="17" eb="20">
      <t>ネンガッピ</t>
    </rPh>
    <phoneticPr fontId="55"/>
  </si>
  <si>
    <t>候補者届出政党用選挙選挙事務所電話番号</t>
    <rPh sb="12" eb="14">
      <t>ジム</t>
    </rPh>
    <rPh sb="14" eb="15">
      <t>ショ</t>
    </rPh>
    <rPh sb="15" eb="17">
      <t>デンワ</t>
    </rPh>
    <rPh sb="17" eb="19">
      <t>バンゴウ</t>
    </rPh>
    <phoneticPr fontId="55"/>
  </si>
  <si>
    <t>（候補者届出政党用選挙選挙事務所の異動があった場合のみ入力）</t>
    <rPh sb="13" eb="15">
      <t>ジム</t>
    </rPh>
    <rPh sb="15" eb="16">
      <t>ショ</t>
    </rPh>
    <rPh sb="17" eb="19">
      <t>イドウ</t>
    </rPh>
    <rPh sb="23" eb="25">
      <t>バアイ</t>
    </rPh>
    <rPh sb="27" eb="29">
      <t>ニュウリョク</t>
    </rPh>
    <phoneticPr fontId="55"/>
  </si>
  <si>
    <t>候補者届出政党用選挙選挙事務所異動後住所（数字は半角）</t>
    <rPh sb="12" eb="14">
      <t>ジム</t>
    </rPh>
    <rPh sb="14" eb="15">
      <t>ショ</t>
    </rPh>
    <rPh sb="15" eb="17">
      <t>イドウ</t>
    </rPh>
    <rPh sb="17" eb="18">
      <t>ゴ</t>
    </rPh>
    <rPh sb="18" eb="20">
      <t>ジュウショ</t>
    </rPh>
    <rPh sb="21" eb="23">
      <t>スウジ</t>
    </rPh>
    <rPh sb="24" eb="26">
      <t>ハンカク</t>
    </rPh>
    <phoneticPr fontId="55"/>
  </si>
  <si>
    <t>候補者届出政党用選挙選挙事務所建物の名称（異動後）</t>
    <rPh sb="12" eb="14">
      <t>ジム</t>
    </rPh>
    <rPh sb="14" eb="15">
      <t>ショ</t>
    </rPh>
    <rPh sb="15" eb="17">
      <t>タテモノ</t>
    </rPh>
    <rPh sb="18" eb="20">
      <t>メイショウ</t>
    </rPh>
    <rPh sb="21" eb="23">
      <t>イドウ</t>
    </rPh>
    <rPh sb="23" eb="24">
      <t>ゴ</t>
    </rPh>
    <phoneticPr fontId="55"/>
  </si>
  <si>
    <t>候補者届出政党用選挙選挙事務所電話番号（異動後）</t>
    <rPh sb="12" eb="14">
      <t>ジム</t>
    </rPh>
    <rPh sb="14" eb="15">
      <t>ショ</t>
    </rPh>
    <rPh sb="15" eb="17">
      <t>デンワ</t>
    </rPh>
    <rPh sb="17" eb="19">
      <t>バンゴウ</t>
    </rPh>
    <rPh sb="20" eb="22">
      <t>イドウ</t>
    </rPh>
    <rPh sb="22" eb="23">
      <t>ゴ</t>
    </rPh>
    <phoneticPr fontId="55"/>
  </si>
  <si>
    <t>　　　　　　　　本部の所在地</t>
    <rPh sb="8" eb="10">
      <t>ホンブ</t>
    </rPh>
    <rPh sb="11" eb="14">
      <t>ショザイチ</t>
    </rPh>
    <phoneticPr fontId="55"/>
  </si>
  <si>
    <t>使用する者の別</t>
    <rPh sb="0" eb="2">
      <t>シヨウ</t>
    </rPh>
    <rPh sb="4" eb="5">
      <t>シャ</t>
    </rPh>
    <rPh sb="6" eb="7">
      <t>ベツ</t>
    </rPh>
    <phoneticPr fontId="55"/>
  </si>
  <si>
    <t>出納責任者の住所</t>
    <rPh sb="0" eb="2">
      <t>スイトウ</t>
    </rPh>
    <rPh sb="2" eb="5">
      <t>セキニンシャ</t>
    </rPh>
    <rPh sb="6" eb="8">
      <t>ジュウショ</t>
    </rPh>
    <phoneticPr fontId="55"/>
  </si>
  <si>
    <t>新出納責任者の連絡先電話</t>
    <rPh sb="0" eb="1">
      <t>シン</t>
    </rPh>
    <rPh sb="1" eb="3">
      <t>スイトウ</t>
    </rPh>
    <rPh sb="3" eb="6">
      <t>セキニンシャ</t>
    </rPh>
    <rPh sb="7" eb="10">
      <t>レンラクサキ</t>
    </rPh>
    <rPh sb="10" eb="12">
      <t>デンワ</t>
    </rPh>
    <phoneticPr fontId="55"/>
  </si>
  <si>
    <t>１　「選挙区」欄は、参議院比例代表選出議員については、「比例代表」と記載しなければ</t>
    <rPh sb="3" eb="6">
      <t>センキョク</t>
    </rPh>
    <rPh sb="7" eb="8">
      <t>ラン</t>
    </rPh>
    <rPh sb="10" eb="13">
      <t>サンギイン</t>
    </rPh>
    <rPh sb="13" eb="15">
      <t>ヒレイ</t>
    </rPh>
    <rPh sb="15" eb="17">
      <t>ダイヒョウ</t>
    </rPh>
    <rPh sb="17" eb="19">
      <t>センシュツ</t>
    </rPh>
    <rPh sb="19" eb="21">
      <t>ギイン</t>
    </rPh>
    <rPh sb="28" eb="30">
      <t>ヒレイ</t>
    </rPh>
    <rPh sb="30" eb="32">
      <t>ダイヒョウ</t>
    </rPh>
    <rPh sb="34" eb="36">
      <t>キサイ</t>
    </rPh>
    <phoneticPr fontId="55"/>
  </si>
  <si>
    <t>　議院名簿登載者としようとする者である場合には、「同時に行われる衆議院比例代</t>
    <rPh sb="1" eb="3">
      <t>ギイン</t>
    </rPh>
    <rPh sb="3" eb="5">
      <t>メイボ</t>
    </rPh>
    <rPh sb="5" eb="7">
      <t>トウサイ</t>
    </rPh>
    <rPh sb="7" eb="8">
      <t>シャ</t>
    </rPh>
    <rPh sb="15" eb="16">
      <t>シャ</t>
    </rPh>
    <rPh sb="19" eb="21">
      <t>バアイ</t>
    </rPh>
    <rPh sb="25" eb="27">
      <t>ドウジ</t>
    </rPh>
    <rPh sb="28" eb="29">
      <t>オコナ</t>
    </rPh>
    <rPh sb="32" eb="35">
      <t>シュウギイン</t>
    </rPh>
    <rPh sb="35" eb="37">
      <t>ヒレイ</t>
    </rPh>
    <rPh sb="37" eb="38">
      <t>ダイ</t>
    </rPh>
    <phoneticPr fontId="55"/>
  </si>
  <si>
    <t>政党演説会開催市町村名</t>
    <rPh sb="0" eb="2">
      <t>セイトウ</t>
    </rPh>
    <rPh sb="2" eb="4">
      <t>エンゼツ</t>
    </rPh>
    <rPh sb="4" eb="5">
      <t>カイ</t>
    </rPh>
    <rPh sb="5" eb="7">
      <t>カイサイ</t>
    </rPh>
    <rPh sb="7" eb="10">
      <t>シチョウソン</t>
    </rPh>
    <rPh sb="10" eb="11">
      <t>メイ</t>
    </rPh>
    <phoneticPr fontId="55"/>
  </si>
  <si>
    <t>住所</t>
    <rPh sb="0" eb="2">
      <t>ジュウショ</t>
    </rPh>
    <phoneticPr fontId="55"/>
  </si>
  <si>
    <t>番号</t>
    <rPh sb="0" eb="2">
      <t>バンゴウ</t>
    </rPh>
    <phoneticPr fontId="55"/>
  </si>
  <si>
    <t>開票区名</t>
    <rPh sb="0" eb="2">
      <t>カイヒョウ</t>
    </rPh>
    <rPh sb="2" eb="3">
      <t>ク</t>
    </rPh>
    <rPh sb="3" eb="4">
      <t>ナ</t>
    </rPh>
    <phoneticPr fontId="55"/>
  </si>
  <si>
    <t>６　政党その他の政治団体の代表者本人が届け出る場合にあつては本人確認書類の提</t>
  </si>
  <si>
    <t>氏　名</t>
    <rPh sb="0" eb="1">
      <t>シ</t>
    </rPh>
    <rPh sb="2" eb="3">
      <t>ナ</t>
    </rPh>
    <phoneticPr fontId="55"/>
  </si>
  <si>
    <t>２　令第88条の２第１項の場合には、「備考」欄に「前議員」と記載しなければなりません。</t>
    <rPh sb="2" eb="3">
      <t>レイ</t>
    </rPh>
    <rPh sb="3" eb="4">
      <t>ダイ</t>
    </rPh>
    <rPh sb="6" eb="7">
      <t>ジョウ</t>
    </rPh>
    <rPh sb="9" eb="10">
      <t>ダイ</t>
    </rPh>
    <rPh sb="11" eb="12">
      <t>コウ</t>
    </rPh>
    <rPh sb="13" eb="15">
      <t>バアイ</t>
    </rPh>
    <rPh sb="19" eb="21">
      <t>ビコウ</t>
    </rPh>
    <rPh sb="22" eb="23">
      <t>ラン</t>
    </rPh>
    <rPh sb="25" eb="26">
      <t>ゼン</t>
    </rPh>
    <rPh sb="26" eb="28">
      <t>ギイン</t>
    </rPh>
    <rPh sb="30" eb="32">
      <t>キサイ</t>
    </rPh>
    <phoneticPr fontId="55"/>
  </si>
  <si>
    <t>様</t>
    <rPh sb="0" eb="1">
      <t>さま</t>
    </rPh>
    <phoneticPr fontId="51" type="Hiragana"/>
  </si>
  <si>
    <t>　を配布するために利用する一のウェブサイト等のアドレスを記載することができま</t>
    <rPh sb="2" eb="4">
      <t>ハイフ</t>
    </rPh>
    <rPh sb="9" eb="11">
      <t>リヨウ</t>
    </rPh>
    <rPh sb="13" eb="14">
      <t>イチ</t>
    </rPh>
    <rPh sb="21" eb="22">
      <t>トウ</t>
    </rPh>
    <rPh sb="28" eb="30">
      <t>キサイ</t>
    </rPh>
    <phoneticPr fontId="55"/>
  </si>
  <si>
    <t>職　　業</t>
    <rPh sb="0" eb="1">
      <t>ショク</t>
    </rPh>
    <rPh sb="3" eb="4">
      <t>ギョウ</t>
    </rPh>
    <phoneticPr fontId="55"/>
  </si>
  <si>
    <t>氏　　　　名</t>
    <rPh sb="0" eb="1">
      <t>ウジ</t>
    </rPh>
    <rPh sb="5" eb="6">
      <t>メイ</t>
    </rPh>
    <phoneticPr fontId="55"/>
  </si>
  <si>
    <t>　選　　挙</t>
    <rPh sb="1" eb="2">
      <t>セン</t>
    </rPh>
    <rPh sb="4" eb="5">
      <t>キョ</t>
    </rPh>
    <phoneticPr fontId="55"/>
  </si>
  <si>
    <t>政党その他の政治団体の名称</t>
    <rPh sb="0" eb="2">
      <t>セイトウ</t>
    </rPh>
    <rPh sb="4" eb="5">
      <t>タ</t>
    </rPh>
    <rPh sb="6" eb="8">
      <t>セイジ</t>
    </rPh>
    <rPh sb="8" eb="10">
      <t>ダンタイ</t>
    </rPh>
    <rPh sb="11" eb="13">
      <t>メイショウ</t>
    </rPh>
    <phoneticPr fontId="55"/>
  </si>
  <si>
    <t xml:space="preserve"> 政党その他の政治団体に関する事項</t>
    <rPh sb="1" eb="3">
      <t>セイトウ</t>
    </rPh>
    <rPh sb="5" eb="6">
      <t>タ</t>
    </rPh>
    <rPh sb="7" eb="9">
      <t>セイジ</t>
    </rPh>
    <rPh sb="9" eb="11">
      <t>ダンタイ</t>
    </rPh>
    <rPh sb="12" eb="13">
      <t>カン</t>
    </rPh>
    <rPh sb="15" eb="17">
      <t>ジコウ</t>
    </rPh>
    <phoneticPr fontId="55"/>
  </si>
  <si>
    <t>（〒</t>
    <phoneticPr fontId="55"/>
  </si>
  <si>
    <t>備　考</t>
    <rPh sb="0" eb="1">
      <t>トモ</t>
    </rPh>
    <rPh sb="2" eb="3">
      <t>コウ</t>
    </rPh>
    <phoneticPr fontId="55"/>
  </si>
  <si>
    <t>）</t>
    <phoneticPr fontId="55"/>
  </si>
  <si>
    <t>（電話</t>
    <rPh sb="1" eb="3">
      <t>デンワ</t>
    </rPh>
    <phoneticPr fontId="55"/>
  </si>
  <si>
    <t>一のｳｪﾌﾞｻｲﾄ
等のｱﾄﾞﾚｽ</t>
    <rPh sb="0" eb="1">
      <t>イチ</t>
    </rPh>
    <rPh sb="10" eb="11">
      <t>トウ</t>
    </rPh>
    <phoneticPr fontId="55"/>
  </si>
  <si>
    <t xml:space="preserve"> 候補者に関する事項</t>
    <rPh sb="1" eb="4">
      <t>コウホシャ</t>
    </rPh>
    <rPh sb="5" eb="6">
      <t>カン</t>
    </rPh>
    <rPh sb="8" eb="10">
      <t>ジコウ</t>
    </rPh>
    <phoneticPr fontId="55"/>
  </si>
  <si>
    <t>（満</t>
    <rPh sb="1" eb="2">
      <t>マン</t>
    </rPh>
    <phoneticPr fontId="55"/>
  </si>
  <si>
    <t>　政党その他の政治団体の名称</t>
    <rPh sb="1" eb="3">
      <t>セイトウ</t>
    </rPh>
    <rPh sb="5" eb="6">
      <t>タ</t>
    </rPh>
    <rPh sb="7" eb="9">
      <t>セイジ</t>
    </rPh>
    <rPh sb="9" eb="11">
      <t>ダンタイ</t>
    </rPh>
    <rPh sb="12" eb="14">
      <t>メイショウ</t>
    </rPh>
    <phoneticPr fontId="55"/>
  </si>
  <si>
    <t>同時に行われる衆議院比例代表選出議員の選挙における衆議院名簿</t>
    <rPh sb="0" eb="2">
      <t>ドウジ</t>
    </rPh>
    <rPh sb="3" eb="4">
      <t>オコナ</t>
    </rPh>
    <rPh sb="7" eb="10">
      <t>シュウギイン</t>
    </rPh>
    <rPh sb="10" eb="12">
      <t>ヒレイ</t>
    </rPh>
    <rPh sb="12" eb="14">
      <t>ダイヒョウ</t>
    </rPh>
    <rPh sb="14" eb="16">
      <t>センシュツ</t>
    </rPh>
    <rPh sb="16" eb="18">
      <t>ギイン</t>
    </rPh>
    <rPh sb="19" eb="21">
      <t>センキョ</t>
    </rPh>
    <rPh sb="25" eb="28">
      <t>シュウギイン</t>
    </rPh>
    <rPh sb="28" eb="30">
      <t>メイボ</t>
    </rPh>
    <phoneticPr fontId="55"/>
  </si>
  <si>
    <t>　衆議院小選挙区選出議員選挙</t>
    <rPh sb="1" eb="4">
      <t>シュウギイン</t>
    </rPh>
    <rPh sb="4" eb="8">
      <t>ショウセンキョク</t>
    </rPh>
    <rPh sb="8" eb="10">
      <t>センシュツ</t>
    </rPh>
    <rPh sb="10" eb="12">
      <t>ギイン</t>
    </rPh>
    <rPh sb="12" eb="14">
      <t>センキョ</t>
    </rPh>
    <phoneticPr fontId="55"/>
  </si>
  <si>
    <t>１　政党その他の政治団体の綱領､党則､規約その他これらに相当するものを記載した文書</t>
    <rPh sb="2" eb="4">
      <t>セイトウ</t>
    </rPh>
    <rPh sb="6" eb="7">
      <t>タ</t>
    </rPh>
    <rPh sb="8" eb="10">
      <t>セイジ</t>
    </rPh>
    <rPh sb="10" eb="12">
      <t>ダンタイ</t>
    </rPh>
    <rPh sb="13" eb="15">
      <t>コウリョウ</t>
    </rPh>
    <rPh sb="16" eb="18">
      <t>トウソク</t>
    </rPh>
    <rPh sb="19" eb="21">
      <t>キヤク</t>
    </rPh>
    <rPh sb="23" eb="24">
      <t>タ</t>
    </rPh>
    <rPh sb="28" eb="30">
      <t>ソウトウ</t>
    </rPh>
    <rPh sb="35" eb="37">
      <t>キサイ</t>
    </rPh>
    <rPh sb="39" eb="41">
      <t>ブンショ</t>
    </rPh>
    <phoneticPr fontId="55"/>
  </si>
  <si>
    <t>３　候補者の重複届出をしていない旨の宣誓書</t>
    <rPh sb="2" eb="5">
      <t>コウホシャ</t>
    </rPh>
    <rPh sb="6" eb="8">
      <t>ジュウフク</t>
    </rPh>
    <rPh sb="8" eb="10">
      <t>トドケデ</t>
    </rPh>
    <rPh sb="16" eb="17">
      <t>ムネ</t>
    </rPh>
    <rPh sb="18" eb="21">
      <t>センセイショ</t>
    </rPh>
    <phoneticPr fontId="55"/>
  </si>
  <si>
    <t>生</t>
    <rPh sb="0" eb="1">
      <t>ナマ</t>
    </rPh>
    <phoneticPr fontId="55"/>
  </si>
  <si>
    <t>４　候補者となることの同意書</t>
    <rPh sb="2" eb="5">
      <t>コウホシャ</t>
    </rPh>
    <rPh sb="11" eb="14">
      <t>ドウイショ</t>
    </rPh>
    <phoneticPr fontId="55"/>
  </si>
  <si>
    <t>添付書類</t>
    <rPh sb="0" eb="2">
      <t>テンプ</t>
    </rPh>
    <rPh sb="2" eb="4">
      <t>ショルイ</t>
    </rPh>
    <phoneticPr fontId="55"/>
  </si>
  <si>
    <t>５　候補者となることができない者でない旨の宣誓書</t>
    <rPh sb="2" eb="5">
      <t>コウホシャ</t>
    </rPh>
    <rPh sb="15" eb="16">
      <t>シャ</t>
    </rPh>
    <rPh sb="19" eb="20">
      <t>ムネ</t>
    </rPh>
    <rPh sb="21" eb="24">
      <t>センセイショ</t>
    </rPh>
    <phoneticPr fontId="55"/>
  </si>
  <si>
    <t>６　候補者となるべき者の選定手続等を記載した文書及び宣誓書</t>
    <rPh sb="2" eb="5">
      <t>コウホシャ</t>
    </rPh>
    <rPh sb="10" eb="11">
      <t>シャ</t>
    </rPh>
    <rPh sb="12" eb="14">
      <t>センテイ</t>
    </rPh>
    <rPh sb="14" eb="16">
      <t>テツヅ</t>
    </rPh>
    <rPh sb="16" eb="17">
      <t>トウ</t>
    </rPh>
    <rPh sb="18" eb="20">
      <t>キサイ</t>
    </rPh>
    <rPh sb="22" eb="24">
      <t>ブンショ</t>
    </rPh>
    <rPh sb="24" eb="25">
      <t>オヨ</t>
    </rPh>
    <rPh sb="26" eb="29">
      <t>センセイショ</t>
    </rPh>
    <phoneticPr fontId="55"/>
  </si>
  <si>
    <t>　上記のとおり関係書類を添えて候補者となるべき者の届出をします。</t>
    <rPh sb="15" eb="18">
      <t>コウホシャ</t>
    </rPh>
    <rPh sb="23" eb="24">
      <t>シャ</t>
    </rPh>
    <phoneticPr fontId="55"/>
  </si>
  <si>
    <t>　本部の所在地</t>
  </si>
  <si>
    <t>様</t>
    <rPh sb="0" eb="1">
      <t>サマ</t>
    </rPh>
    <phoneticPr fontId="55"/>
  </si>
  <si>
    <t>　政党その他の政治団体の代表者本人が届け出る場合にあつては本人確認書類の提示又は提出</t>
    <rPh sb="1" eb="2">
      <t>まつりごと</t>
    </rPh>
    <phoneticPr fontId="51" type="Hiragana"/>
  </si>
  <si>
    <t>１　「生年月日」欄の年齢は、選挙の期日現在の満年齢を記載してください。</t>
  </si>
  <si>
    <t>　ない職にある者についてはその職名を記載しなければなりません。</t>
    <rPh sb="3" eb="4">
      <t>ショク</t>
    </rPh>
    <phoneticPr fontId="55"/>
  </si>
  <si>
    <t>３　「一のウェブサイト等のアドレス」欄には、選挙運動のために使用する文書図画</t>
    <rPh sb="3" eb="4">
      <t>イチ</t>
    </rPh>
    <rPh sb="11" eb="12">
      <t>トウ</t>
    </rPh>
    <rPh sb="18" eb="19">
      <t>ラン</t>
    </rPh>
    <rPh sb="22" eb="24">
      <t>センキョ</t>
    </rPh>
    <rPh sb="24" eb="26">
      <t>ウンドウ</t>
    </rPh>
    <rPh sb="30" eb="32">
      <t>シヨウ</t>
    </rPh>
    <rPh sb="34" eb="36">
      <t>ブンショ</t>
    </rPh>
    <rPh sb="36" eb="38">
      <t>ズガ</t>
    </rPh>
    <phoneticPr fontId="55"/>
  </si>
  <si>
    <t>　す。</t>
    <phoneticPr fontId="55"/>
  </si>
  <si>
    <t>候補者となるべき者の選定手続</t>
    <rPh sb="0" eb="3">
      <t>コウホシャ</t>
    </rPh>
    <rPh sb="8" eb="9">
      <t>シャ</t>
    </rPh>
    <rPh sb="10" eb="12">
      <t>センテイ</t>
    </rPh>
    <rPh sb="12" eb="14">
      <t>テツヅ</t>
    </rPh>
    <phoneticPr fontId="55"/>
  </si>
  <si>
    <t>４　同時に行われる衆議院比例代表選出議員の選挙における衆議院名簿登載者又は衆</t>
    <rPh sb="2" eb="4">
      <t>ドウジ</t>
    </rPh>
    <rPh sb="5" eb="6">
      <t>オコナ</t>
    </rPh>
    <rPh sb="9" eb="12">
      <t>シュウギイン</t>
    </rPh>
    <rPh sb="12" eb="14">
      <t>ヒレイ</t>
    </rPh>
    <rPh sb="14" eb="16">
      <t>ダイヒョウ</t>
    </rPh>
    <rPh sb="16" eb="18">
      <t>センシュツ</t>
    </rPh>
    <rPh sb="18" eb="20">
      <t>ギイン</t>
    </rPh>
    <rPh sb="21" eb="23">
      <t>センキョ</t>
    </rPh>
    <rPh sb="27" eb="30">
      <t>シュウギイン</t>
    </rPh>
    <rPh sb="30" eb="32">
      <t>メイボ</t>
    </rPh>
    <rPh sb="32" eb="34">
      <t>トウサイ</t>
    </rPh>
    <rPh sb="34" eb="35">
      <t>シャ</t>
    </rPh>
    <rPh sb="35" eb="36">
      <t>マタ</t>
    </rPh>
    <rPh sb="37" eb="38">
      <t>シュウ</t>
    </rPh>
    <phoneticPr fontId="55"/>
  </si>
  <si>
    <t>　表選出議員の選挙における衆議院名簿登載者又は衆議院名簿登載者としようとする</t>
    <rPh sb="1" eb="2">
      <t>オモテ</t>
    </rPh>
    <rPh sb="2" eb="4">
      <t>センシュツ</t>
    </rPh>
    <rPh sb="4" eb="6">
      <t>ギイン</t>
    </rPh>
    <rPh sb="7" eb="9">
      <t>センキョ</t>
    </rPh>
    <rPh sb="13" eb="16">
      <t>シュウギイン</t>
    </rPh>
    <rPh sb="16" eb="18">
      <t>メイボ</t>
    </rPh>
    <rPh sb="18" eb="20">
      <t>トウサイ</t>
    </rPh>
    <rPh sb="20" eb="21">
      <t>シャ</t>
    </rPh>
    <rPh sb="21" eb="22">
      <t>マタ</t>
    </rPh>
    <rPh sb="23" eb="26">
      <t>シュウギイン</t>
    </rPh>
    <rPh sb="26" eb="28">
      <t>メイボ</t>
    </rPh>
    <rPh sb="28" eb="30">
      <t>トウサイ</t>
    </rPh>
    <rPh sb="30" eb="31">
      <t>シャ</t>
    </rPh>
    <phoneticPr fontId="55"/>
  </si>
  <si>
    <t>　示又は提出を、その代理人が届け出る場合にあつては委任状の提示又は提出及び当</t>
  </si>
  <si>
    <t>（内訳）</t>
    <rPh sb="1" eb="3">
      <t>ウチワケ</t>
    </rPh>
    <phoneticPr fontId="55"/>
  </si>
  <si>
    <t>　該代理人の本人確認書類の提示又は提出を行ってください。ただし、政党その他の</t>
  </si>
  <si>
    <t>　政治団体の代表者本人の署名その他の措置がある場合はこの限りではありません。</t>
  </si>
  <si>
    <t>　</t>
  </si>
  <si>
    <t>　条の２第２項又は第３項の規定によりその氏名を記載することができないこととされてい</t>
    <rPh sb="9" eb="10">
      <t>ダイ</t>
    </rPh>
    <rPh sb="11" eb="12">
      <t>コウ</t>
    </rPh>
    <rPh sb="13" eb="15">
      <t>キテイ</t>
    </rPh>
    <rPh sb="20" eb="22">
      <t>シメイ</t>
    </rPh>
    <rPh sb="23" eb="25">
      <t>キサイ</t>
    </rPh>
    <phoneticPr fontId="55"/>
  </si>
  <si>
    <t>　る者の氏名を記載していないことを政党その他の政治団体の代表者が誓う旨の宣誓書（添</t>
    <rPh sb="17" eb="19">
      <t>セイトウ</t>
    </rPh>
    <rPh sb="21" eb="22">
      <t>タ</t>
    </rPh>
    <rPh sb="23" eb="25">
      <t>セイジ</t>
    </rPh>
    <rPh sb="25" eb="27">
      <t>ダンタイ</t>
    </rPh>
    <rPh sb="28" eb="31">
      <t>ダイヒョウシャ</t>
    </rPh>
    <rPh sb="32" eb="33">
      <t>チカ</t>
    </rPh>
    <rPh sb="34" eb="35">
      <t>ムネ</t>
    </rPh>
    <rPh sb="36" eb="39">
      <t>センセイショ</t>
    </rPh>
    <rPh sb="40" eb="41">
      <t>ソエ</t>
    </rPh>
    <phoneticPr fontId="55"/>
  </si>
  <si>
    <t>　付書類２）を添付しなければなりません。</t>
    <phoneticPr fontId="55"/>
  </si>
  <si>
    <t>（添付書類１）</t>
    <rPh sb="1" eb="3">
      <t>テンプ</t>
    </rPh>
    <rPh sb="3" eb="5">
      <t>ショルイ</t>
    </rPh>
    <phoneticPr fontId="55"/>
  </si>
  <si>
    <t>承　　諾　　書</t>
    <rPh sb="0" eb="1">
      <t>ウケタマワ</t>
    </rPh>
    <rPh sb="3" eb="4">
      <t>ダク</t>
    </rPh>
    <rPh sb="6" eb="7">
      <t>ショ</t>
    </rPh>
    <phoneticPr fontId="55"/>
  </si>
  <si>
    <t>に所属する</t>
    <rPh sb="1" eb="3">
      <t>ショゾク</t>
    </rPh>
    <phoneticPr fontId="55"/>
  </si>
  <si>
    <t>氏　　名</t>
    <rPh sb="0" eb="1">
      <t>シ</t>
    </rPh>
    <rPh sb="3" eb="4">
      <t>ナ</t>
    </rPh>
    <phoneticPr fontId="55"/>
  </si>
  <si>
    <t>　令和（平成）　年　　月　　日執行の　　　　　　　　　　　　選挙</t>
    <rPh sb="1" eb="3">
      <t>レイワ</t>
    </rPh>
    <rPh sb="4" eb="6">
      <t>ヘイセイ</t>
    </rPh>
    <rPh sb="8" eb="9">
      <t>ネン</t>
    </rPh>
    <rPh sb="11" eb="12">
      <t>ツキ</t>
    </rPh>
    <rPh sb="14" eb="15">
      <t>ニチ</t>
    </rPh>
    <rPh sb="15" eb="17">
      <t>シッコウ</t>
    </rPh>
    <rPh sb="30" eb="32">
      <t>センキョ</t>
    </rPh>
    <phoneticPr fontId="55"/>
  </si>
  <si>
    <t>得　　票　　数</t>
    <rPh sb="0" eb="1">
      <t>エ</t>
    </rPh>
    <rPh sb="3" eb="4">
      <t>ヒョウ</t>
    </rPh>
    <rPh sb="6" eb="7">
      <t>スウ</t>
    </rPh>
    <phoneticPr fontId="55"/>
  </si>
  <si>
    <t>　衆議院議員の総選挙における小選挙区選出議員の選挙又は参議院議員の通常選挙における</t>
    <rPh sb="1" eb="4">
      <t>シュウギイン</t>
    </rPh>
    <rPh sb="4" eb="6">
      <t>ギイン</t>
    </rPh>
    <rPh sb="7" eb="10">
      <t>ソウセンキョ</t>
    </rPh>
    <rPh sb="14" eb="18">
      <t>ショウセンキョク</t>
    </rPh>
    <rPh sb="18" eb="20">
      <t>センシュツ</t>
    </rPh>
    <rPh sb="20" eb="22">
      <t>ギイン</t>
    </rPh>
    <rPh sb="23" eb="25">
      <t>センキョ</t>
    </rPh>
    <rPh sb="25" eb="26">
      <t>マタ</t>
    </rPh>
    <rPh sb="27" eb="30">
      <t>サンギイン</t>
    </rPh>
    <rPh sb="30" eb="32">
      <t>ギイン</t>
    </rPh>
    <rPh sb="33" eb="35">
      <t>ツウジョウ</t>
    </rPh>
    <rPh sb="35" eb="37">
      <t>センキョ</t>
    </rPh>
    <phoneticPr fontId="55"/>
  </si>
  <si>
    <t>候補者となるべき者の選定機関及び選定手続については、下記のとおりです。</t>
    <rPh sb="10" eb="12">
      <t>センテイ</t>
    </rPh>
    <rPh sb="12" eb="14">
      <t>キカン</t>
    </rPh>
    <rPh sb="14" eb="15">
      <t>オヨ</t>
    </rPh>
    <rPh sb="16" eb="18">
      <t>センテイ</t>
    </rPh>
    <rPh sb="18" eb="20">
      <t>テツヅ</t>
    </rPh>
    <rPh sb="26" eb="28">
      <t>カキ</t>
    </rPh>
    <phoneticPr fontId="55"/>
  </si>
  <si>
    <t>代表選出議員の選挙における政党その他の政治団体の得票総数を記載する場合には、選挙区</t>
    <phoneticPr fontId="55"/>
  </si>
  <si>
    <t>別の得票数の内訳を記載しなければならず、その場合において「公職の候補者の氏名」欄に</t>
    <phoneticPr fontId="55"/>
  </si>
  <si>
    <t>は当該政党その他の政治団体の名称を記載しなければなりません。参議院議員の通常選挙に</t>
  </si>
  <si>
    <t xml:space="preserve">は、当該政党その他の政治団体に係る各参議院名簿登載者の得票総数を含むものを記載しな
</t>
  </si>
  <si>
    <t>住　所</t>
    <rPh sb="0" eb="1">
      <t>ジュウ</t>
    </rPh>
    <rPh sb="2" eb="3">
      <t>ショ</t>
    </rPh>
    <phoneticPr fontId="55"/>
  </si>
  <si>
    <t>氏　名</t>
    <rPh sb="0" eb="1">
      <t>シ</t>
    </rPh>
    <rPh sb="2" eb="3">
      <t>メイ</t>
    </rPh>
    <phoneticPr fontId="55"/>
  </si>
  <si>
    <t>候補者</t>
    <rPh sb="0" eb="3">
      <t>コウホシャ</t>
    </rPh>
    <phoneticPr fontId="55"/>
  </si>
  <si>
    <t>記</t>
    <rPh sb="0" eb="1">
      <t>キ</t>
    </rPh>
    <phoneticPr fontId="55"/>
  </si>
  <si>
    <t>構成員の数</t>
    <rPh sb="0" eb="3">
      <t>コウセイイン</t>
    </rPh>
    <rPh sb="4" eb="5">
      <t>カズ</t>
    </rPh>
    <phoneticPr fontId="55"/>
  </si>
  <si>
    <t>構成員の選出方法</t>
    <rPh sb="0" eb="3">
      <t>コウセイイン</t>
    </rPh>
    <rPh sb="4" eb="6">
      <t>センシュツ</t>
    </rPh>
    <rPh sb="6" eb="8">
      <t>ホウホウ</t>
    </rPh>
    <phoneticPr fontId="55"/>
  </si>
  <si>
    <t>選定機関の名称</t>
    <rPh sb="0" eb="2">
      <t>センテイ</t>
    </rPh>
    <rPh sb="2" eb="4">
      <t>キカン</t>
    </rPh>
    <rPh sb="5" eb="7">
      <t>メイショウ</t>
    </rPh>
    <phoneticPr fontId="55"/>
  </si>
  <si>
    <t>候 補 者</t>
    <rPh sb="0" eb="1">
      <t>コウ</t>
    </rPh>
    <rPh sb="2" eb="3">
      <t>タスク</t>
    </rPh>
    <rPh sb="4" eb="5">
      <t>シャ</t>
    </rPh>
    <phoneticPr fontId="55"/>
  </si>
  <si>
    <t>呼　　称</t>
    <rPh sb="0" eb="1">
      <t>コ</t>
    </rPh>
    <rPh sb="3" eb="4">
      <t>ショウ</t>
    </rPh>
    <phoneticPr fontId="55"/>
  </si>
  <si>
    <t>氏名</t>
    <rPh sb="0" eb="2">
      <t>シメイ</t>
    </rPh>
    <phoneticPr fontId="55"/>
  </si>
  <si>
    <t>立会人となるべき者</t>
    <rPh sb="0" eb="2">
      <t>タチアイ</t>
    </rPh>
    <rPh sb="2" eb="3">
      <t>ニン</t>
    </rPh>
    <rPh sb="8" eb="9">
      <t>シャ</t>
    </rPh>
    <phoneticPr fontId="55"/>
  </si>
  <si>
    <t>　上記のとおり本人の承諾を得て届出をします。</t>
    <rPh sb="1" eb="3">
      <t>ジョウキ</t>
    </rPh>
    <rPh sb="7" eb="9">
      <t>ホンニン</t>
    </rPh>
    <rPh sb="10" eb="12">
      <t>ショウダク</t>
    </rPh>
    <rPh sb="13" eb="14">
      <t>エ</t>
    </rPh>
    <rPh sb="15" eb="17">
      <t>トドケデ</t>
    </rPh>
    <phoneticPr fontId="55"/>
  </si>
  <si>
    <t>　立会いすべき開票区</t>
    <rPh sb="1" eb="3">
      <t>タチア</t>
    </rPh>
    <rPh sb="7" eb="9">
      <t>カイヒョウ</t>
    </rPh>
    <rPh sb="9" eb="10">
      <t>ク</t>
    </rPh>
    <phoneticPr fontId="55"/>
  </si>
  <si>
    <t>選挙事務所の所在地</t>
    <rPh sb="0" eb="2">
      <t>センキョ</t>
    </rPh>
    <rPh sb="2" eb="4">
      <t>ジム</t>
    </rPh>
    <rPh sb="4" eb="5">
      <t>ショ</t>
    </rPh>
    <rPh sb="6" eb="9">
      <t>ショザイチ</t>
    </rPh>
    <phoneticPr fontId="55"/>
  </si>
  <si>
    <t>設置年月日</t>
    <rPh sb="0" eb="2">
      <t>セッチ</t>
    </rPh>
    <rPh sb="2" eb="5">
      <t>ネンガッピ</t>
    </rPh>
    <phoneticPr fontId="55"/>
  </si>
  <si>
    <t>候補者の氏名</t>
    <rPh sb="0" eb="3">
      <t>コウホシャ</t>
    </rPh>
    <rPh sb="4" eb="6">
      <t>シメイ</t>
    </rPh>
    <phoneticPr fontId="55"/>
  </si>
  <si>
    <t>職業</t>
    <rPh sb="0" eb="2">
      <t>ショクギョウ</t>
    </rPh>
    <phoneticPr fontId="55"/>
  </si>
  <si>
    <t>年齢</t>
    <rPh sb="0" eb="2">
      <t>ネンレイ</t>
    </rPh>
    <phoneticPr fontId="55"/>
  </si>
  <si>
    <t>使用する者の期間</t>
    <rPh sb="0" eb="2">
      <t>シヨウ</t>
    </rPh>
    <rPh sb="4" eb="5">
      <t>シャ</t>
    </rPh>
    <rPh sb="6" eb="8">
      <t>キカン</t>
    </rPh>
    <phoneticPr fontId="55"/>
  </si>
  <si>
    <t>代表者氏名</t>
    <rPh sb="0" eb="1">
      <t>ダイ</t>
    </rPh>
    <rPh sb="1" eb="2">
      <t>ヒョウ</t>
    </rPh>
    <rPh sb="2" eb="3">
      <t>シャ</t>
    </rPh>
    <rPh sb="3" eb="5">
      <t>シメイ</t>
    </rPh>
    <phoneticPr fontId="55"/>
  </si>
  <si>
    <t>他の措置がある場合はこの限りではありません。</t>
  </si>
  <si>
    <t>承諾します。</t>
    <rPh sb="0" eb="2">
      <t>ショウダク</t>
    </rPh>
    <phoneticPr fontId="55"/>
  </si>
  <si>
    <t>住　　所</t>
    <rPh sb="0" eb="1">
      <t>ジュウ</t>
    </rPh>
    <rPh sb="3" eb="4">
      <t>トコロ</t>
    </rPh>
    <phoneticPr fontId="55"/>
  </si>
  <si>
    <t>類の提示又は提出を行ってください。ただし、政党その他の政治団体の代表者本人の署名その</t>
  </si>
  <si>
    <t>開票区</t>
    <rPh sb="0" eb="3">
      <t>かいひょうく</t>
    </rPh>
    <phoneticPr fontId="51" type="Hiragana"/>
  </si>
  <si>
    <t>項目</t>
    <rPh sb="0" eb="2">
      <t>コウモク</t>
    </rPh>
    <phoneticPr fontId="60"/>
  </si>
  <si>
    <t>入力（数字は全角で）</t>
    <rPh sb="0" eb="2">
      <t>ニュウリョク</t>
    </rPh>
    <rPh sb="3" eb="5">
      <t>スウジ</t>
    </rPh>
    <rPh sb="6" eb="8">
      <t>ゼンカク</t>
    </rPh>
    <phoneticPr fontId="60"/>
  </si>
  <si>
    <t>選挙区</t>
    <rPh sb="0" eb="3">
      <t>センキョク</t>
    </rPh>
    <phoneticPr fontId="60"/>
  </si>
  <si>
    <t>選挙長氏名</t>
    <rPh sb="0" eb="2">
      <t>センキョ</t>
    </rPh>
    <rPh sb="2" eb="3">
      <t>チョウ</t>
    </rPh>
    <rPh sb="3" eb="5">
      <t>シメイ</t>
    </rPh>
    <phoneticPr fontId="60"/>
  </si>
  <si>
    <t>№</t>
    <phoneticPr fontId="60"/>
  </si>
  <si>
    <t>選挙区内№</t>
    <rPh sb="0" eb="3">
      <t>センキョク</t>
    </rPh>
    <rPh sb="3" eb="4">
      <t>ナイ</t>
    </rPh>
    <phoneticPr fontId="60"/>
  </si>
  <si>
    <t>市町村コード</t>
    <rPh sb="0" eb="3">
      <t>シチョウソン</t>
    </rPh>
    <phoneticPr fontId="60"/>
  </si>
  <si>
    <t>市町村名</t>
    <rPh sb="0" eb="4">
      <t>シチョウソンメイ</t>
    </rPh>
    <phoneticPr fontId="60"/>
  </si>
  <si>
    <t>届出先選管名</t>
    <rPh sb="0" eb="2">
      <t>トドケデ</t>
    </rPh>
    <rPh sb="2" eb="3">
      <t>サキ</t>
    </rPh>
    <rPh sb="3" eb="5">
      <t>センカン</t>
    </rPh>
    <rPh sb="5" eb="6">
      <t>メイ</t>
    </rPh>
    <phoneticPr fontId="60"/>
  </si>
  <si>
    <t>開票区名</t>
    <rPh sb="0" eb="2">
      <t>カイヒョウ</t>
    </rPh>
    <rPh sb="2" eb="3">
      <t>ク</t>
    </rPh>
    <rPh sb="3" eb="4">
      <t>ナ</t>
    </rPh>
    <phoneticPr fontId="60"/>
  </si>
  <si>
    <t>秋田県第１区</t>
    <rPh sb="0" eb="2">
      <t>アキタ</t>
    </rPh>
    <rPh sb="2" eb="3">
      <t>ケン</t>
    </rPh>
    <rPh sb="3" eb="4">
      <t>ダイ</t>
    </rPh>
    <rPh sb="5" eb="6">
      <t>ク</t>
    </rPh>
    <phoneticPr fontId="60"/>
  </si>
  <si>
    <t>秋田市</t>
    <rPh sb="0" eb="3">
      <t>アキタシ</t>
    </rPh>
    <phoneticPr fontId="63"/>
  </si>
  <si>
    <t>選挙の名称</t>
    <rPh sb="0" eb="2">
      <t>センキョ</t>
    </rPh>
    <rPh sb="3" eb="5">
      <t>メイショウ</t>
    </rPh>
    <phoneticPr fontId="60"/>
  </si>
  <si>
    <t>衆議院小選挙区選出議員選挙</t>
    <phoneticPr fontId="60"/>
  </si>
  <si>
    <t>秋田県第２区</t>
    <rPh sb="0" eb="2">
      <t>アキタ</t>
    </rPh>
    <rPh sb="2" eb="3">
      <t>ケン</t>
    </rPh>
    <rPh sb="3" eb="4">
      <t>ダイ</t>
    </rPh>
    <rPh sb="5" eb="6">
      <t>ク</t>
    </rPh>
    <phoneticPr fontId="60"/>
  </si>
  <si>
    <t>能代市</t>
    <rPh sb="0" eb="3">
      <t>ノシロシ</t>
    </rPh>
    <phoneticPr fontId="63"/>
  </si>
  <si>
    <t>選挙の名称（日入り）</t>
    <rPh sb="0" eb="2">
      <t>センキョ</t>
    </rPh>
    <rPh sb="3" eb="5">
      <t>メイショウ</t>
    </rPh>
    <rPh sb="6" eb="7">
      <t>ヒ</t>
    </rPh>
    <rPh sb="7" eb="8">
      <t>イ</t>
    </rPh>
    <phoneticPr fontId="60"/>
  </si>
  <si>
    <t>秋田県第３区</t>
    <rPh sb="0" eb="2">
      <t>アキタ</t>
    </rPh>
    <rPh sb="2" eb="3">
      <t>ケン</t>
    </rPh>
    <rPh sb="3" eb="4">
      <t>ダイ</t>
    </rPh>
    <rPh sb="5" eb="6">
      <t>ク</t>
    </rPh>
    <phoneticPr fontId="60"/>
  </si>
  <si>
    <t>横手市</t>
    <rPh sb="0" eb="3">
      <t>ヨコテシ</t>
    </rPh>
    <phoneticPr fontId="63"/>
  </si>
  <si>
    <t>大館市</t>
    <rPh sb="0" eb="3">
      <t>オオダテシ</t>
    </rPh>
    <phoneticPr fontId="63"/>
  </si>
  <si>
    <t>選挙の期日  「元号」</t>
    <phoneticPr fontId="60"/>
  </si>
  <si>
    <t>R</t>
    <phoneticPr fontId="60"/>
  </si>
  <si>
    <t>男鹿市</t>
    <rPh sb="0" eb="3">
      <t>オガシ</t>
    </rPh>
    <phoneticPr fontId="63"/>
  </si>
  <si>
    <t>選挙の期日  「年」</t>
    <phoneticPr fontId="60"/>
  </si>
  <si>
    <t>湯沢市</t>
    <rPh sb="0" eb="3">
      <t>ユザワシ</t>
    </rPh>
    <phoneticPr fontId="63"/>
  </si>
  <si>
    <t>選挙の期日  「月」</t>
    <phoneticPr fontId="60"/>
  </si>
  <si>
    <t>鹿角市</t>
    <rPh sb="0" eb="1">
      <t>シカ</t>
    </rPh>
    <rPh sb="1" eb="2">
      <t>ツノ</t>
    </rPh>
    <rPh sb="2" eb="3">
      <t>シ</t>
    </rPh>
    <phoneticPr fontId="63"/>
  </si>
  <si>
    <t>選挙の期日  「日」</t>
    <phoneticPr fontId="60"/>
  </si>
  <si>
    <t>由利本荘市</t>
    <rPh sb="0" eb="5">
      <t>ユリホンジョウシ</t>
    </rPh>
    <phoneticPr fontId="63"/>
  </si>
  <si>
    <t>秋田県選挙管理委員会委員長氏名</t>
    <rPh sb="13" eb="15">
      <t>シメイ</t>
    </rPh>
    <phoneticPr fontId="60"/>
  </si>
  <si>
    <t>竹　田　勝　美</t>
    <phoneticPr fontId="60"/>
  </si>
  <si>
    <t>潟上市</t>
    <rPh sb="0" eb="3">
      <t>カタガミシ</t>
    </rPh>
    <phoneticPr fontId="63"/>
  </si>
  <si>
    <t>大仙市</t>
    <rPh sb="0" eb="3">
      <t>ダイセンシ</t>
    </rPh>
    <phoneticPr fontId="63"/>
  </si>
  <si>
    <t>北秋田市</t>
    <rPh sb="0" eb="3">
      <t>キタアキタ</t>
    </rPh>
    <rPh sb="3" eb="4">
      <t>シ</t>
    </rPh>
    <phoneticPr fontId="63"/>
  </si>
  <si>
    <t>にかほ市</t>
    <rPh sb="3" eb="4">
      <t>シ</t>
    </rPh>
    <phoneticPr fontId="63"/>
  </si>
  <si>
    <t>仙北市</t>
    <rPh sb="0" eb="2">
      <t>センボク</t>
    </rPh>
    <rPh sb="2" eb="3">
      <t>シ</t>
    </rPh>
    <phoneticPr fontId="63"/>
  </si>
  <si>
    <t>小坂町</t>
    <rPh sb="0" eb="2">
      <t>コサカ</t>
    </rPh>
    <rPh sb="2" eb="3">
      <t>マチ</t>
    </rPh>
    <phoneticPr fontId="63"/>
  </si>
  <si>
    <t>上小阿仁村</t>
    <rPh sb="0" eb="4">
      <t>カミコアニ</t>
    </rPh>
    <rPh sb="4" eb="5">
      <t>ムラ</t>
    </rPh>
    <phoneticPr fontId="63"/>
  </si>
  <si>
    <t>藤里町</t>
    <rPh sb="0" eb="2">
      <t>フジサト</t>
    </rPh>
    <rPh sb="2" eb="3">
      <t>マチ</t>
    </rPh>
    <phoneticPr fontId="63"/>
  </si>
  <si>
    <t>三種町</t>
    <rPh sb="0" eb="3">
      <t>ミタネチョウ</t>
    </rPh>
    <phoneticPr fontId="63"/>
  </si>
  <si>
    <t>八峰町</t>
    <rPh sb="0" eb="2">
      <t>ハッポウ</t>
    </rPh>
    <rPh sb="2" eb="3">
      <t>マチ</t>
    </rPh>
    <phoneticPr fontId="63"/>
  </si>
  <si>
    <t>五城目町</t>
    <rPh sb="0" eb="3">
      <t>ゴジョウメ</t>
    </rPh>
    <rPh sb="3" eb="4">
      <t>マチ</t>
    </rPh>
    <phoneticPr fontId="63"/>
  </si>
  <si>
    <t>八郎潟町</t>
    <rPh sb="0" eb="4">
      <t>ハチロウガタマチ</t>
    </rPh>
    <phoneticPr fontId="63"/>
  </si>
  <si>
    <t>井川町</t>
    <rPh sb="0" eb="2">
      <t>イカワ</t>
    </rPh>
    <rPh sb="2" eb="3">
      <t>マチ</t>
    </rPh>
    <phoneticPr fontId="63"/>
  </si>
  <si>
    <t>大潟村</t>
    <rPh sb="0" eb="3">
      <t>オオガタムラ</t>
    </rPh>
    <phoneticPr fontId="63"/>
  </si>
  <si>
    <t>美郷町</t>
    <rPh sb="0" eb="2">
      <t>ミサト</t>
    </rPh>
    <rPh sb="2" eb="3">
      <t>マチ</t>
    </rPh>
    <phoneticPr fontId="63"/>
  </si>
  <si>
    <t>羽後町</t>
    <rPh sb="0" eb="3">
      <t>ウゴマチ</t>
    </rPh>
    <phoneticPr fontId="63"/>
  </si>
  <si>
    <t>東成瀬村</t>
    <rPh sb="0" eb="1">
      <t>ヒガシ</t>
    </rPh>
    <rPh sb="1" eb="3">
      <t>ナルセ</t>
    </rPh>
    <rPh sb="3" eb="4">
      <t>ムラ</t>
    </rPh>
    <phoneticPr fontId="63"/>
  </si>
  <si>
    <t>選挙の執行日(シリアル値で入れない）</t>
    <rPh sb="0" eb="2">
      <t>センキョ</t>
    </rPh>
    <rPh sb="3" eb="5">
      <t>シッコウ</t>
    </rPh>
    <rPh sb="5" eb="6">
      <t>ビ</t>
    </rPh>
    <rPh sb="11" eb="12">
      <t>チ</t>
    </rPh>
    <rPh sb="13" eb="14">
      <t>イ</t>
    </rPh>
    <phoneticPr fontId="60"/>
  </si>
  <si>
    <t>選挙の公示日(シリアル値で入れない）</t>
    <rPh sb="0" eb="2">
      <t>センキョ</t>
    </rPh>
    <rPh sb="3" eb="5">
      <t>コウジ</t>
    </rPh>
    <rPh sb="5" eb="6">
      <t>ビ</t>
    </rPh>
    <phoneticPr fontId="60"/>
  </si>
  <si>
    <t>令和　年　月　日から</t>
    <rPh sb="0" eb="2">
      <t>レイワ</t>
    </rPh>
    <rPh sb="5" eb="6">
      <t>ツキ</t>
    </rPh>
    <rPh sb="7" eb="8">
      <t>ヒ</t>
    </rPh>
    <phoneticPr fontId="55"/>
  </si>
  <si>
    <t>令和　年　月　日まで</t>
    <rPh sb="0" eb="2">
      <t>レイワ</t>
    </rPh>
    <rPh sb="5" eb="6">
      <t>ツキ</t>
    </rPh>
    <rPh sb="7" eb="8">
      <t>ヒ</t>
    </rPh>
    <phoneticPr fontId="55"/>
  </si>
  <si>
    <t>令和　　年　　月　　日</t>
    <rPh sb="0" eb="2">
      <t>レイワ</t>
    </rPh>
    <rPh sb="4" eb="5">
      <t>ネン</t>
    </rPh>
    <rPh sb="7" eb="8">
      <t>ガツ</t>
    </rPh>
    <rPh sb="10" eb="11">
      <t>ニチ</t>
    </rPh>
    <phoneticPr fontId="55"/>
  </si>
  <si>
    <t>秋田県</t>
    <phoneticPr fontId="55"/>
  </si>
  <si>
    <t>シート№</t>
    <phoneticPr fontId="60"/>
  </si>
  <si>
    <t>様式名称</t>
    <rPh sb="0" eb="2">
      <t>ヨウシキ</t>
    </rPh>
    <rPh sb="2" eb="4">
      <t>メイショウ</t>
    </rPh>
    <phoneticPr fontId="60"/>
  </si>
  <si>
    <t>内容</t>
    <rPh sb="0" eb="2">
      <t>ナイヨウ</t>
    </rPh>
    <phoneticPr fontId="60"/>
  </si>
  <si>
    <t>sheetsName</t>
    <phoneticPr fontId="60"/>
  </si>
  <si>
    <t>目次</t>
    <rPh sb="0" eb="2">
      <t>モクジ</t>
    </rPh>
    <phoneticPr fontId="60"/>
  </si>
  <si>
    <t>目次</t>
  </si>
  <si>
    <t>‐</t>
  </si>
  <si>
    <t>入力シート</t>
    <rPh sb="0" eb="2">
      <t>ニュウリョク</t>
    </rPh>
    <phoneticPr fontId="60"/>
  </si>
  <si>
    <t>入力シート</t>
  </si>
  <si>
    <t>様式1</t>
  </si>
  <si>
    <t>様式2</t>
  </si>
  <si>
    <t>様式3</t>
  </si>
  <si>
    <t>様式4</t>
  </si>
  <si>
    <t>様式5</t>
  </si>
  <si>
    <t>様式6</t>
  </si>
  <si>
    <t>様式7</t>
  </si>
  <si>
    <t>様式8</t>
  </si>
  <si>
    <t>様式9</t>
  </si>
  <si>
    <t>様式10</t>
  </si>
  <si>
    <t>様式11</t>
  </si>
  <si>
    <t>様式12</t>
  </si>
  <si>
    <t>様式13</t>
  </si>
  <si>
    <t>様式14</t>
  </si>
  <si>
    <t>様式15</t>
  </si>
  <si>
    <t>様式16</t>
  </si>
  <si>
    <t>様式17</t>
  </si>
  <si>
    <t>様式18</t>
  </si>
  <si>
    <t>様式19</t>
  </si>
  <si>
    <t>様式20</t>
  </si>
  <si>
    <t>様式21</t>
  </si>
  <si>
    <t>様式22</t>
  </si>
  <si>
    <t>様式30</t>
  </si>
  <si>
    <t>選挙運動事務員等届出書</t>
    <rPh sb="0" eb="2">
      <t>センキョ</t>
    </rPh>
    <rPh sb="2" eb="4">
      <t>ウンドウ</t>
    </rPh>
    <rPh sb="4" eb="6">
      <t>ジム</t>
    </rPh>
    <rPh sb="6" eb="7">
      <t>イン</t>
    </rPh>
    <rPh sb="7" eb="8">
      <t>トウ</t>
    </rPh>
    <rPh sb="8" eb="9">
      <t>トド</t>
    </rPh>
    <rPh sb="9" eb="10">
      <t>デ</t>
    </rPh>
    <rPh sb="10" eb="11">
      <t>ショ</t>
    </rPh>
    <phoneticPr fontId="60"/>
  </si>
  <si>
    <t>備考</t>
    <rPh sb="0" eb="2">
      <t>ビコウ</t>
    </rPh>
    <phoneticPr fontId="60"/>
  </si>
  <si>
    <t>　　１　「使用する者の別」の欄には、選挙運動のために使用する事務員にあっては「事務員」と、専ら公職</t>
    <phoneticPr fontId="60"/>
  </si>
  <si>
    <t>　　　選挙法第１４１条第１項の規定により選挙運動のために使用される自動車又は船舶の上における選挙運</t>
    <rPh sb="48" eb="49">
      <t>ウン</t>
    </rPh>
    <phoneticPr fontId="60"/>
  </si>
  <si>
    <t>　　　動のために使用する者にあっては「車上運動員」と、専ら手話通訳のために使用する者にあっては「手</t>
    <phoneticPr fontId="60"/>
  </si>
  <si>
    <t>　　　よる選挙運動のために使用する文書図画の頒布又は第１４３条第１項の規定による選挙運動のために使</t>
    <phoneticPr fontId="60"/>
  </si>
  <si>
    <t>　　　用する文書図画に表示を行う要約筆記のために使用する者にあってはする者にあっては「要約筆記者」</t>
    <phoneticPr fontId="60"/>
  </si>
  <si>
    <t>　　　と記載してください。</t>
    <phoneticPr fontId="60"/>
  </si>
  <si>
    <t>　　２　既に届出があった者につき、その者に係る使用する期間中、その者に代えて異なる者を届け出る場合</t>
    <phoneticPr fontId="60"/>
  </si>
  <si>
    <t>選挙公報掲載文掲載申請書</t>
    <rPh sb="0" eb="2">
      <t>センキョ</t>
    </rPh>
    <rPh sb="2" eb="4">
      <t>コウホウ</t>
    </rPh>
    <rPh sb="4" eb="6">
      <t>ケイサイ</t>
    </rPh>
    <rPh sb="6" eb="7">
      <t>ブン</t>
    </rPh>
    <rPh sb="7" eb="9">
      <t>ケイサイ</t>
    </rPh>
    <rPh sb="9" eb="11">
      <t>シンセイ</t>
    </rPh>
    <rPh sb="11" eb="12">
      <t>ショ</t>
    </rPh>
    <phoneticPr fontId="60"/>
  </si>
  <si>
    <t>　備考</t>
    <rPh sb="1" eb="3">
      <t>ビコウ</t>
    </rPh>
    <phoneticPr fontId="60"/>
  </si>
  <si>
    <t>公職選挙法施行令第８８条第８項の規定により上記の呼称を通称として申請することを</t>
    <rPh sb="0" eb="2">
      <t>コウショク</t>
    </rPh>
    <rPh sb="2" eb="5">
      <t>センキョホウ</t>
    </rPh>
    <rPh sb="5" eb="7">
      <t>セコウ</t>
    </rPh>
    <rPh sb="7" eb="8">
      <t>レイ</t>
    </rPh>
    <rPh sb="8" eb="9">
      <t>ダイ</t>
    </rPh>
    <rPh sb="11" eb="12">
      <t>ジョウ</t>
    </rPh>
    <rPh sb="12" eb="13">
      <t>ダイ</t>
    </rPh>
    <rPh sb="14" eb="15">
      <t>コウ</t>
    </rPh>
    <rPh sb="16" eb="18">
      <t>キテイ</t>
    </rPh>
    <rPh sb="21" eb="23">
      <t>ジョウキ</t>
    </rPh>
    <rPh sb="24" eb="26">
      <t>コショウ</t>
    </rPh>
    <rPh sb="27" eb="29">
      <t>ツウショウ</t>
    </rPh>
    <rPh sb="32" eb="34">
      <t>シンセイ</t>
    </rPh>
    <phoneticPr fontId="55"/>
  </si>
  <si>
    <t>様</t>
    <phoneticPr fontId="55"/>
  </si>
  <si>
    <t>候補者届出政党の名称</t>
    <rPh sb="0" eb="3">
      <t>こうほしゃ</t>
    </rPh>
    <rPh sb="3" eb="5">
      <t>とどけで</t>
    </rPh>
    <rPh sb="5" eb="7">
      <t>せいとう</t>
    </rPh>
    <rPh sb="8" eb="10">
      <t>めいしょう</t>
    </rPh>
    <phoneticPr fontId="51" type="Hiragana"/>
  </si>
  <si>
    <t>候補者届出要件該当確認書(１号該当)</t>
    <rPh sb="0" eb="3">
      <t>コウホシャ</t>
    </rPh>
    <rPh sb="3" eb="5">
      <t>トドケデ</t>
    </rPh>
    <rPh sb="5" eb="7">
      <t>ヨウケン</t>
    </rPh>
    <rPh sb="7" eb="9">
      <t>ガイトウ</t>
    </rPh>
    <rPh sb="9" eb="12">
      <t>カクニンショ</t>
    </rPh>
    <rPh sb="14" eb="15">
      <t>ゴウ</t>
    </rPh>
    <rPh sb="15" eb="17">
      <t>ガイトウ</t>
    </rPh>
    <phoneticPr fontId="55"/>
  </si>
  <si>
    <t>候補者届出要件該当確認書(２号該当)</t>
    <rPh sb="0" eb="3">
      <t>コウホシャ</t>
    </rPh>
    <rPh sb="3" eb="5">
      <t>トドケデ</t>
    </rPh>
    <rPh sb="5" eb="7">
      <t>ヨウケン</t>
    </rPh>
    <rPh sb="7" eb="9">
      <t>ガイトウ</t>
    </rPh>
    <rPh sb="9" eb="12">
      <t>カクニンショ</t>
    </rPh>
    <rPh sb="14" eb="15">
      <t>ゴウ</t>
    </rPh>
    <rPh sb="15" eb="17">
      <t>ガイトウ</t>
    </rPh>
    <phoneticPr fontId="55"/>
  </si>
  <si>
    <t>通称認定申請書(候補者届出政党用)</t>
    <rPh sb="0" eb="2">
      <t>ツウショウ</t>
    </rPh>
    <rPh sb="2" eb="4">
      <t>ニンテイ</t>
    </rPh>
    <rPh sb="4" eb="7">
      <t>シンセイショ</t>
    </rPh>
    <rPh sb="8" eb="11">
      <t>コウホシャ</t>
    </rPh>
    <rPh sb="11" eb="13">
      <t>トドケデ</t>
    </rPh>
    <rPh sb="13" eb="16">
      <t>セイトウヨウ</t>
    </rPh>
    <phoneticPr fontId="55"/>
  </si>
  <si>
    <t>代表者氏名</t>
    <rPh sb="0" eb="1">
      <t>だい</t>
    </rPh>
    <rPh sb="1" eb="2">
      <t>ひょう</t>
    </rPh>
    <rPh sb="2" eb="3">
      <t>しゃ</t>
    </rPh>
    <rPh sb="3" eb="5">
      <t>しめい</t>
    </rPh>
    <phoneticPr fontId="51" type="Hiragana"/>
  </si>
  <si>
    <t>代表者氏名</t>
    <rPh sb="0" eb="3">
      <t>だいひょうしゃ</t>
    </rPh>
    <rPh sb="3" eb="5">
      <t>しめい</t>
    </rPh>
    <phoneticPr fontId="51" type="Hiragana"/>
  </si>
  <si>
    <t>設置市町村選管提出用</t>
    <rPh sb="0" eb="2">
      <t>セッチ</t>
    </rPh>
    <rPh sb="2" eb="5">
      <t>シチョウソン</t>
    </rPh>
    <rPh sb="5" eb="7">
      <t>センカン</t>
    </rPh>
    <rPh sb="7" eb="10">
      <t>テイシュツヨウ</t>
    </rPh>
    <phoneticPr fontId="55"/>
  </si>
  <si>
    <t>県選管提出用</t>
    <rPh sb="0" eb="1">
      <t>ケン</t>
    </rPh>
    <rPh sb="1" eb="3">
      <t>センカン</t>
    </rPh>
    <rPh sb="3" eb="6">
      <t>テイシュツヨウ</t>
    </rPh>
    <phoneticPr fontId="55"/>
  </si>
  <si>
    <t>ビラ証紙交付申請書（候補者届出政党用）</t>
    <rPh sb="2" eb="4">
      <t>しょうし</t>
    </rPh>
    <rPh sb="4" eb="6">
      <t>こうふ</t>
    </rPh>
    <rPh sb="6" eb="9">
      <t>しんせいしょ</t>
    </rPh>
    <rPh sb="9" eb="10">
      <t>とどけしょ</t>
    </rPh>
    <rPh sb="10" eb="13">
      <t>こうほしゃ</t>
    </rPh>
    <rPh sb="13" eb="15">
      <t>とどけで</t>
    </rPh>
    <rPh sb="15" eb="17">
      <t>せいとう</t>
    </rPh>
    <rPh sb="17" eb="18">
      <t>よう</t>
    </rPh>
    <phoneticPr fontId="51" type="Hiragana"/>
  </si>
  <si>
    <t>枚</t>
    <rPh sb="0" eb="1">
      <t>まい</t>
    </rPh>
    <phoneticPr fontId="51" type="Hiragana"/>
  </si>
  <si>
    <t>ポスター証紙交付申請書（候補者届出政党用）</t>
    <rPh sb="4" eb="6">
      <t>しょうし</t>
    </rPh>
    <rPh sb="6" eb="8">
      <t>こうふ</t>
    </rPh>
    <rPh sb="8" eb="11">
      <t>しんせいしょ</t>
    </rPh>
    <rPh sb="11" eb="12">
      <t>とどけしょ</t>
    </rPh>
    <rPh sb="12" eb="15">
      <t>こうほしゃ</t>
    </rPh>
    <rPh sb="15" eb="17">
      <t>とどけで</t>
    </rPh>
    <rPh sb="17" eb="19">
      <t>せいとう</t>
    </rPh>
    <rPh sb="19" eb="20">
      <t>よう</t>
    </rPh>
    <phoneticPr fontId="51" type="Hiragana"/>
  </si>
  <si>
    <t>様式32</t>
  </si>
  <si>
    <t>様式33</t>
  </si>
  <si>
    <t>　代表者氏名</t>
    <rPh sb="1" eb="6">
      <t>だいひょうしゃしめい</t>
    </rPh>
    <phoneticPr fontId="51" type="Hiragana"/>
  </si>
  <si>
    <t>代表者氏名</t>
    <phoneticPr fontId="55"/>
  </si>
  <si>
    <t>　　　　　　　　代表者氏名</t>
    <phoneticPr fontId="55"/>
  </si>
  <si>
    <t>　　　　　　　　代表者氏名</t>
    <rPh sb="8" eb="9">
      <t>ダイ</t>
    </rPh>
    <rPh sb="9" eb="10">
      <t>ヒョウ</t>
    </rPh>
    <rPh sb="10" eb="11">
      <t>モノ</t>
    </rPh>
    <rPh sb="11" eb="13">
      <t>シメイ</t>
    </rPh>
    <phoneticPr fontId="55"/>
  </si>
  <si>
    <t>選挙事務所設置届(候補者用)</t>
    <rPh sb="0" eb="2">
      <t>センキョ</t>
    </rPh>
    <rPh sb="2" eb="4">
      <t>ジム</t>
    </rPh>
    <rPh sb="4" eb="5">
      <t>ショ</t>
    </rPh>
    <rPh sb="5" eb="7">
      <t>セッチ</t>
    </rPh>
    <rPh sb="7" eb="8">
      <t>トドケ</t>
    </rPh>
    <rPh sb="9" eb="12">
      <t>コウホシャ</t>
    </rPh>
    <rPh sb="12" eb="13">
      <t>ヨウ</t>
    </rPh>
    <phoneticPr fontId="55"/>
  </si>
  <si>
    <t>選挙管理委員会委員長　　　　　　　　　　様</t>
    <rPh sb="0" eb="2">
      <t>センキョ</t>
    </rPh>
    <rPh sb="2" eb="4">
      <t>カンリ</t>
    </rPh>
    <rPh sb="4" eb="7">
      <t>イインカイ</t>
    </rPh>
    <rPh sb="7" eb="10">
      <t>イインチョウ</t>
    </rPh>
    <rPh sb="20" eb="21">
      <t>サマ</t>
    </rPh>
    <phoneticPr fontId="55"/>
  </si>
  <si>
    <t>候補者届出政党の名称</t>
    <rPh sb="0" eb="3">
      <t>コウホシャ</t>
    </rPh>
    <rPh sb="3" eb="7">
      <t>トドケデセイトウ</t>
    </rPh>
    <rPh sb="8" eb="10">
      <t>メイショウ</t>
    </rPh>
    <phoneticPr fontId="55"/>
  </si>
  <si>
    <t>　　　話通訳者」と、専ら公職選挙法第１４２条の３第１項の規定によるウェブサイト等を利用する方法に</t>
    <phoneticPr fontId="60"/>
  </si>
  <si>
    <t>（９　通称認定申請書）</t>
    <phoneticPr fontId="51" type="Hiragana"/>
  </si>
  <si>
    <t>　　３　政党その他の政治団体の代表者本人が届け出る場合にあつては本人確認書類の提示又は提出を、その</t>
    <rPh sb="4" eb="5">
      <t>まつりごと</t>
    </rPh>
    <phoneticPr fontId="51" type="Hiragana"/>
  </si>
  <si>
    <t>　　　代理人が届け出る場合にあつては委任状の提示又は提出及び当該代理人の本人確認書類の提示又は提出</t>
    <phoneticPr fontId="51" type="Hiragana"/>
  </si>
  <si>
    <t>　　　を行ってください。ただし、政党その他の政治団体の代表者本人の署名その他の措置がある場合はこの</t>
    <phoneticPr fontId="51" type="Hiragana"/>
  </si>
  <si>
    <t>　　　においては、その旨を「備考」欄に記載してください。</t>
    <phoneticPr fontId="60"/>
  </si>
  <si>
    <t>　　　限りではありません。</t>
    <phoneticPr fontId="51" type="Hiragana"/>
  </si>
  <si>
    <t>　候補者本人が届け出る場合にあつては本人確認書類の提示又は提出を、その代理人が届け出る場合にあつては委任状の提示又は提出及び当該代理人の本人確認書類の提示又は提出を行ってください。ただし、候補者本人の署名その他の措置がある場合はこの限りではありません。</t>
  </si>
  <si>
    <t>開票立会人承諾書</t>
    <rPh sb="0" eb="5">
      <t>カイヒョウタチアイニン</t>
    </rPh>
    <rPh sb="5" eb="6">
      <t>ウケタマワ</t>
    </rPh>
    <rPh sb="6" eb="7">
      <t>ダク</t>
    </rPh>
    <rPh sb="7" eb="8">
      <t>ショ</t>
    </rPh>
    <phoneticPr fontId="55"/>
  </si>
  <si>
    <t>８　候補者の戸籍の謄本(全部事項証明書)又は抄本(個別事項証明書）</t>
    <rPh sb="2" eb="5">
      <t>コウホシャ</t>
    </rPh>
    <rPh sb="6" eb="8">
      <t>コセキ</t>
    </rPh>
    <rPh sb="9" eb="11">
      <t>トウホン</t>
    </rPh>
    <rPh sb="12" eb="14">
      <t>ゼンブ</t>
    </rPh>
    <rPh sb="14" eb="16">
      <t>ジコウ</t>
    </rPh>
    <rPh sb="16" eb="19">
      <t>ショウメイショ</t>
    </rPh>
    <rPh sb="20" eb="21">
      <t>マタ</t>
    </rPh>
    <rPh sb="22" eb="24">
      <t>ショウホン</t>
    </rPh>
    <rPh sb="25" eb="27">
      <t>コベツ</t>
    </rPh>
    <rPh sb="27" eb="29">
      <t>ジコウ</t>
    </rPh>
    <rPh sb="29" eb="32">
      <t>ショウメイショ</t>
    </rPh>
    <phoneticPr fontId="55"/>
  </si>
  <si>
    <t>選挙立会人承諾書</t>
    <rPh sb="0" eb="2">
      <t>センキョ</t>
    </rPh>
    <rPh sb="2" eb="5">
      <t>タチアイニン</t>
    </rPh>
    <rPh sb="5" eb="6">
      <t>ウケタマワ</t>
    </rPh>
    <rPh sb="6" eb="7">
      <t>ダク</t>
    </rPh>
    <rPh sb="7" eb="8">
      <t>ショ</t>
    </rPh>
    <phoneticPr fontId="55"/>
  </si>
  <si>
    <t>候補者届出政党に所属する者でなくなった旨の届出書</t>
    <rPh sb="0" eb="3">
      <t>コウホシャ</t>
    </rPh>
    <rPh sb="3" eb="5">
      <t>トドケデ</t>
    </rPh>
    <rPh sb="5" eb="7">
      <t>セイトウ</t>
    </rPh>
    <rPh sb="8" eb="10">
      <t>ショゾク</t>
    </rPh>
    <rPh sb="12" eb="13">
      <t>モノ</t>
    </rPh>
    <rPh sb="19" eb="20">
      <t>ムネ</t>
    </rPh>
    <rPh sb="21" eb="24">
      <t>トドケデショ</t>
    </rPh>
    <phoneticPr fontId="55"/>
  </si>
  <si>
    <t>候補者氏名</t>
    <rPh sb="0" eb="2">
      <t>コウホ</t>
    </rPh>
    <rPh sb="2" eb="3">
      <t>シャ</t>
    </rPh>
    <rPh sb="3" eb="5">
      <t>シメイ</t>
    </rPh>
    <phoneticPr fontId="59"/>
  </si>
  <si>
    <t>届出事由</t>
    <rPh sb="0" eb="1">
      <t>トドケ</t>
    </rPh>
    <rPh sb="1" eb="2">
      <t>デ</t>
    </rPh>
    <rPh sb="2" eb="3">
      <t>コト</t>
    </rPh>
    <rPh sb="3" eb="4">
      <t>ヨシ</t>
    </rPh>
    <phoneticPr fontId="59"/>
  </si>
  <si>
    <t>除名の手続きを記載した文書及び宣誓書</t>
    <rPh sb="0" eb="2">
      <t>ジョメイ</t>
    </rPh>
    <rPh sb="3" eb="5">
      <t>テツヅ</t>
    </rPh>
    <rPh sb="7" eb="9">
      <t>キサイ</t>
    </rPh>
    <rPh sb="11" eb="13">
      <t>ブンショ</t>
    </rPh>
    <rPh sb="13" eb="14">
      <t>オヨ</t>
    </rPh>
    <rPh sb="15" eb="18">
      <t>センセイショ</t>
    </rPh>
    <phoneticPr fontId="55"/>
  </si>
  <si>
    <t>　本政党（政治団体）に所属する者の除名の手続きについては下記のとおりです。</t>
    <rPh sb="1" eb="4">
      <t>ホンセイトウ</t>
    </rPh>
    <rPh sb="5" eb="7">
      <t>セイジ</t>
    </rPh>
    <rPh sb="7" eb="9">
      <t>ダンタイ</t>
    </rPh>
    <rPh sb="11" eb="13">
      <t>ショゾク</t>
    </rPh>
    <rPh sb="15" eb="16">
      <t>モノ</t>
    </rPh>
    <rPh sb="17" eb="19">
      <t>ジョメイ</t>
    </rPh>
    <rPh sb="20" eb="22">
      <t>テツヅ</t>
    </rPh>
    <rPh sb="28" eb="30">
      <t>カキ</t>
    </rPh>
    <phoneticPr fontId="59"/>
  </si>
  <si>
    <t>令和　　年　　月　　日</t>
    <phoneticPr fontId="59"/>
  </si>
  <si>
    <t>除名を決定する機関</t>
    <rPh sb="0" eb="2">
      <t>ジョメイ</t>
    </rPh>
    <rPh sb="3" eb="5">
      <t>ケッテイ</t>
    </rPh>
    <rPh sb="7" eb="9">
      <t>キカン</t>
    </rPh>
    <phoneticPr fontId="55"/>
  </si>
  <si>
    <t>除名の決定手続</t>
    <rPh sb="0" eb="2">
      <t>ジョメイ</t>
    </rPh>
    <rPh sb="3" eb="5">
      <t>ケッテイ</t>
    </rPh>
    <rPh sb="5" eb="7">
      <t>テツヅ</t>
    </rPh>
    <phoneticPr fontId="59"/>
  </si>
  <si>
    <t>候補者の氏名</t>
    <rPh sb="0" eb="3">
      <t>コウホシャ</t>
    </rPh>
    <rPh sb="4" eb="6">
      <t>シメイ</t>
    </rPh>
    <phoneticPr fontId="59"/>
  </si>
  <si>
    <t>ああ</t>
    <phoneticPr fontId="59"/>
  </si>
  <si>
    <t>候補者の届出の取下げ届出書</t>
    <rPh sb="0" eb="3">
      <t>コウホシャ</t>
    </rPh>
    <rPh sb="4" eb="6">
      <t>トドケデ</t>
    </rPh>
    <rPh sb="7" eb="9">
      <t>トリサ</t>
    </rPh>
    <rPh sb="10" eb="12">
      <t>トドケデ</t>
    </rPh>
    <rPh sb="12" eb="13">
      <t>ショ</t>
    </rPh>
    <phoneticPr fontId="55"/>
  </si>
  <si>
    <t>候補者届出
政党の名称</t>
    <rPh sb="0" eb="2">
      <t>コウホ</t>
    </rPh>
    <rPh sb="2" eb="3">
      <t>シャ</t>
    </rPh>
    <rPh sb="3" eb="5">
      <t>トドケデ</t>
    </rPh>
    <rPh sb="6" eb="8">
      <t>セイトウ</t>
    </rPh>
    <rPh sb="9" eb="11">
      <t>メイショウ</t>
    </rPh>
    <phoneticPr fontId="59"/>
  </si>
  <si>
    <t>衆議院小選挙区選出議員選挙候補者辞退届出書</t>
    <rPh sb="0" eb="3">
      <t>シュウギイン</t>
    </rPh>
    <rPh sb="3" eb="4">
      <t>ショウ</t>
    </rPh>
    <rPh sb="4" eb="7">
      <t>センキョク</t>
    </rPh>
    <rPh sb="7" eb="9">
      <t>センシュツ</t>
    </rPh>
    <rPh sb="9" eb="11">
      <t>ギイン</t>
    </rPh>
    <rPh sb="11" eb="13">
      <t>センキョ</t>
    </rPh>
    <rPh sb="13" eb="16">
      <t>コウホシャ</t>
    </rPh>
    <rPh sb="16" eb="18">
      <t>ジタイ</t>
    </rPh>
    <rPh sb="18" eb="21">
      <t>トドケデショ</t>
    </rPh>
    <phoneticPr fontId="59"/>
  </si>
  <si>
    <t>　　理人が届け出る場合にあつては委任状の提示又は提出及び当該代理人の本人確認</t>
    <phoneticPr fontId="60"/>
  </si>
  <si>
    <t>　　書類の提示又は提出を行ってください。ただし、候補者本人の署名その他の措置</t>
    <phoneticPr fontId="60"/>
  </si>
  <si>
    <t>　　がある場合はこの限りではありません。</t>
    <phoneticPr fontId="60"/>
  </si>
  <si>
    <t>　　提示又は提出を、その代理人が届け出る場合にあつては委任状の提示又は提出及</t>
    <rPh sb="2" eb="4">
      <t>ていじ</t>
    </rPh>
    <phoneticPr fontId="51" type="Hiragana"/>
  </si>
  <si>
    <t>　　び当該代理人の本人確認書類の提示又は提出を行ってください。ただし、政党そ</t>
    <phoneticPr fontId="51" type="Hiragana"/>
  </si>
  <si>
    <t>　　の他の政治団体の代表者本人の署名その他の措置がある場合はこの限りではあり</t>
    <phoneticPr fontId="51" type="Hiragana"/>
  </si>
  <si>
    <t>　　ません。</t>
    <phoneticPr fontId="51" type="Hiragana"/>
  </si>
  <si>
    <t>２　　政党その他の政治団体の代表者本人が届け出る場合にあつては本人確認書類の</t>
    <phoneticPr fontId="51" type="Hiragana"/>
  </si>
  <si>
    <t>選挙の種別</t>
    <rPh sb="0" eb="2">
      <t>センキョ</t>
    </rPh>
    <rPh sb="3" eb="5">
      <t>シュベツ</t>
    </rPh>
    <phoneticPr fontId="59"/>
  </si>
  <si>
    <t>衆議院議員</t>
    <rPh sb="3" eb="5">
      <t>ギイン</t>
    </rPh>
    <phoneticPr fontId="59"/>
  </si>
  <si>
    <t>選挙種別</t>
    <rPh sb="0" eb="2">
      <t>センキョ</t>
    </rPh>
    <rPh sb="2" eb="4">
      <t>シュベツ</t>
    </rPh>
    <phoneticPr fontId="59"/>
  </si>
  <si>
    <t>参議院議員</t>
    <rPh sb="0" eb="3">
      <t>サンギイン</t>
    </rPh>
    <rPh sb="3" eb="5">
      <t>ギイン</t>
    </rPh>
    <phoneticPr fontId="59"/>
  </si>
  <si>
    <t>県知事</t>
    <rPh sb="0" eb="3">
      <t>ケンチジ</t>
    </rPh>
    <phoneticPr fontId="59"/>
  </si>
  <si>
    <t>県議会議員</t>
    <rPh sb="0" eb="3">
      <t>ケンギカイ</t>
    </rPh>
    <rPh sb="3" eb="5">
      <t>ギイン</t>
    </rPh>
    <phoneticPr fontId="59"/>
  </si>
  <si>
    <t>出納責任者解任書（候補者用）</t>
    <rPh sb="0" eb="2">
      <t>スイトウ</t>
    </rPh>
    <rPh sb="2" eb="5">
      <t>セキニンシャ</t>
    </rPh>
    <rPh sb="5" eb="7">
      <t>カイニン</t>
    </rPh>
    <rPh sb="7" eb="8">
      <t>ショ</t>
    </rPh>
    <rPh sb="9" eb="12">
      <t>コウホシャ</t>
    </rPh>
    <rPh sb="12" eb="13">
      <t>ヨウ</t>
    </rPh>
    <phoneticPr fontId="55"/>
  </si>
  <si>
    <t>代表者氏名</t>
    <rPh sb="0" eb="3">
      <t>ダイヒョウシャ</t>
    </rPh>
    <rPh sb="3" eb="5">
      <t>シメイ</t>
    </rPh>
    <phoneticPr fontId="59"/>
  </si>
  <si>
    <t>出納責任者辞任書（候補者用）</t>
    <rPh sb="0" eb="2">
      <t>スイトウ</t>
    </rPh>
    <rPh sb="2" eb="5">
      <t>セキニンシャ</t>
    </rPh>
    <rPh sb="5" eb="7">
      <t>ジニン</t>
    </rPh>
    <rPh sb="7" eb="8">
      <t>ショ</t>
    </rPh>
    <rPh sb="9" eb="12">
      <t>コウホシャ</t>
    </rPh>
    <rPh sb="12" eb="13">
      <t>ヨウ</t>
    </rPh>
    <phoneticPr fontId="55"/>
  </si>
  <si>
    <t>様式34</t>
  </si>
  <si>
    <t xml:space="preserve"> 候補者届出書（政党届出）</t>
  </si>
  <si>
    <t xml:space="preserve"> 候補者届出要件該当確認書（議員数該当）</t>
  </si>
  <si>
    <t xml:space="preserve"> （添付書類一）承諾書</t>
  </si>
  <si>
    <t xml:space="preserve"> （添付書類二）宣誓書</t>
  </si>
  <si>
    <t xml:space="preserve"> 候補者届出要件該当確認書（得票総数該当）</t>
  </si>
  <si>
    <t xml:space="preserve"> 宣誓書（重ねて候補者の届出をしていない）</t>
  </si>
  <si>
    <t xml:space="preserve"> 候補者となることの同意書</t>
  </si>
  <si>
    <t xml:space="preserve"> 宣誓書（候補者となることができない者でない）</t>
  </si>
  <si>
    <t xml:space="preserve"> 候補者となるべき者の選定手続等を記載した文書及び宣誓書</t>
  </si>
  <si>
    <t xml:space="preserve"> 候補者届出政党に所属する者でなくなった旨の届出書</t>
  </si>
  <si>
    <t xml:space="preserve"> 除名の手続を記載した文書及び宣誓書</t>
  </si>
  <si>
    <t xml:space="preserve"> 候補者の届出の取下げ届出書</t>
  </si>
  <si>
    <t xml:space="preserve"> 衆議院小選挙区選出議員選挙候補者辞退届出書</t>
  </si>
  <si>
    <t xml:space="preserve"> 通称認定申請書</t>
  </si>
  <si>
    <t xml:space="preserve"> 承諾書（通称申請）</t>
  </si>
  <si>
    <t xml:space="preserve"> 選挙事務所設置届（候補者用）</t>
  </si>
  <si>
    <t xml:space="preserve"> 選挙事務所設置届（候補者届出政党用）</t>
  </si>
  <si>
    <t xml:space="preserve"> 選挙事務所異動届（候補者用）</t>
  </si>
  <si>
    <t xml:space="preserve"> 選挙事務所異動届（候補者届出政党用）</t>
  </si>
  <si>
    <t xml:space="preserve"> 出納責任者選任届（候補者用）</t>
  </si>
  <si>
    <t xml:space="preserve"> 出納責任者異動届（候補者用）</t>
  </si>
  <si>
    <t xml:space="preserve"> ビラ届出書（候補者用）</t>
  </si>
  <si>
    <t xml:space="preserve"> ビラ証紙交付申請書（候補者届出政党用）</t>
  </si>
  <si>
    <t xml:space="preserve"> ポスター証紙交付申請書（候補者届出政党用）</t>
  </si>
  <si>
    <t xml:space="preserve"> 選挙運動事務員等届出書</t>
  </si>
  <si>
    <t xml:space="preserve"> 個人演説会開催申出書</t>
  </si>
  <si>
    <t>表示しない</t>
  </si>
  <si>
    <t>押印欄</t>
    <rPh sb="0" eb="2">
      <t>オウイン</t>
    </rPh>
    <rPh sb="2" eb="3">
      <t>ラン</t>
    </rPh>
    <phoneticPr fontId="60"/>
  </si>
  <si>
    <t>様式19</t>
    <rPh sb="0" eb="2">
      <t>ヨウシキ</t>
    </rPh>
    <phoneticPr fontId="55"/>
  </si>
  <si>
    <t>様式35</t>
  </si>
  <si>
    <t>様式36</t>
  </si>
  <si>
    <t>様式37</t>
  </si>
  <si>
    <t>　私は、公職選挙法第８６条の８第１項、第８７条第１項若しくは第２項、第８７</t>
    <rPh sb="1" eb="2">
      <t>ワタシ</t>
    </rPh>
    <rPh sb="4" eb="6">
      <t>コウショク</t>
    </rPh>
    <rPh sb="6" eb="9">
      <t>センキョホウ</t>
    </rPh>
    <rPh sb="9" eb="10">
      <t>ダイ</t>
    </rPh>
    <rPh sb="12" eb="13">
      <t>ジョウ</t>
    </rPh>
    <rPh sb="15" eb="16">
      <t>ダイ</t>
    </rPh>
    <rPh sb="17" eb="18">
      <t>コウ</t>
    </rPh>
    <rPh sb="19" eb="20">
      <t>ダイ</t>
    </rPh>
    <rPh sb="22" eb="23">
      <t>ジョウ</t>
    </rPh>
    <rPh sb="23" eb="24">
      <t>ダイ</t>
    </rPh>
    <rPh sb="25" eb="26">
      <t>コウ</t>
    </rPh>
    <rPh sb="26" eb="27">
      <t>モ</t>
    </rPh>
    <rPh sb="30" eb="31">
      <t>ダイ</t>
    </rPh>
    <rPh sb="32" eb="33">
      <t>コウ</t>
    </rPh>
    <rPh sb="34" eb="35">
      <t>ダイ</t>
    </rPh>
    <phoneticPr fontId="60"/>
  </si>
  <si>
    <t xml:space="preserve"> 出納責任者解任書（候補者用）</t>
    <rPh sb="8" eb="9">
      <t>ショ</t>
    </rPh>
    <phoneticPr fontId="59"/>
  </si>
  <si>
    <t xml:space="preserve"> 出納責任者辞任書（候補者用）</t>
    <rPh sb="8" eb="9">
      <t>ショ</t>
    </rPh>
    <phoneticPr fontId="59"/>
  </si>
  <si>
    <t xml:space="preserve"> 出納責任者選任（異動)承諾書（候補者届出政党用)</t>
    <rPh sb="1" eb="3">
      <t>スイトウ</t>
    </rPh>
    <rPh sb="3" eb="6">
      <t>セキニンシャ</t>
    </rPh>
    <rPh sb="6" eb="8">
      <t>センニン</t>
    </rPh>
    <rPh sb="9" eb="11">
      <t>イドウ</t>
    </rPh>
    <rPh sb="12" eb="15">
      <t>ショウダクショ</t>
    </rPh>
    <rPh sb="16" eb="19">
      <t>コウホシャ</t>
    </rPh>
    <rPh sb="19" eb="21">
      <t>トドケデ</t>
    </rPh>
    <rPh sb="21" eb="23">
      <t>セイトウ</t>
    </rPh>
    <rPh sb="23" eb="24">
      <t>ヨウ</t>
    </rPh>
    <phoneticPr fontId="59"/>
  </si>
  <si>
    <t xml:space="preserve"> 政党演説会開催申出書</t>
    <rPh sb="1" eb="3">
      <t>セイトウ</t>
    </rPh>
    <phoneticPr fontId="59"/>
  </si>
  <si>
    <t xml:space="preserve"> 選挙公報掲載文掲載申請書</t>
    <rPh sb="1" eb="3">
      <t>センキョ</t>
    </rPh>
    <rPh sb="3" eb="5">
      <t>コウホウ</t>
    </rPh>
    <rPh sb="5" eb="7">
      <t>ケイサイ</t>
    </rPh>
    <rPh sb="7" eb="8">
      <t>ブン</t>
    </rPh>
    <rPh sb="8" eb="10">
      <t>ケイサイ</t>
    </rPh>
    <rPh sb="10" eb="13">
      <t>シンセイショ</t>
    </rPh>
    <phoneticPr fontId="59"/>
  </si>
  <si>
    <t xml:space="preserve"> 選挙公報掲載文撤回申請書</t>
    <rPh sb="1" eb="3">
      <t>センキョ</t>
    </rPh>
    <rPh sb="3" eb="5">
      <t>コウホウ</t>
    </rPh>
    <rPh sb="5" eb="7">
      <t>ケイサイ</t>
    </rPh>
    <rPh sb="7" eb="8">
      <t>ブン</t>
    </rPh>
    <rPh sb="8" eb="10">
      <t>テッカイ</t>
    </rPh>
    <rPh sb="10" eb="13">
      <t>シンセイショ</t>
    </rPh>
    <phoneticPr fontId="59"/>
  </si>
  <si>
    <t xml:space="preserve"> 選挙公報掲載文修正申請書</t>
    <rPh sb="1" eb="3">
      <t>センキョ</t>
    </rPh>
    <rPh sb="3" eb="5">
      <t>コウホウ</t>
    </rPh>
    <rPh sb="5" eb="7">
      <t>ケイサイ</t>
    </rPh>
    <rPh sb="7" eb="8">
      <t>ブン</t>
    </rPh>
    <rPh sb="8" eb="10">
      <t>シュウセイ</t>
    </rPh>
    <rPh sb="10" eb="13">
      <t>シンセイショ</t>
    </rPh>
    <phoneticPr fontId="59"/>
  </si>
  <si>
    <t xml:space="preserve"> 開票立会人承諾書</t>
    <rPh sb="1" eb="3">
      <t>カイヒョウ</t>
    </rPh>
    <rPh sb="3" eb="5">
      <t>タチアイ</t>
    </rPh>
    <rPh sb="5" eb="6">
      <t>ニン</t>
    </rPh>
    <rPh sb="6" eb="9">
      <t>ショウダクショ</t>
    </rPh>
    <phoneticPr fontId="59"/>
  </si>
  <si>
    <t xml:space="preserve"> 開票立会人となるべき者の届出書</t>
    <rPh sb="1" eb="6">
      <t>カイヒョウタチアイニン</t>
    </rPh>
    <rPh sb="11" eb="12">
      <t>モノ</t>
    </rPh>
    <rPh sb="13" eb="15">
      <t>トドケデ</t>
    </rPh>
    <rPh sb="15" eb="16">
      <t>ショ</t>
    </rPh>
    <phoneticPr fontId="59"/>
  </si>
  <si>
    <t xml:space="preserve"> 選挙立会人承諾書</t>
    <rPh sb="1" eb="3">
      <t>センキョ</t>
    </rPh>
    <rPh sb="3" eb="6">
      <t>タチアイニン</t>
    </rPh>
    <rPh sb="6" eb="9">
      <t>ショウダクショ</t>
    </rPh>
    <phoneticPr fontId="59"/>
  </si>
  <si>
    <t xml:space="preserve"> 選挙立会人となるべき者の届出書</t>
    <rPh sb="1" eb="3">
      <t>センキョ</t>
    </rPh>
    <rPh sb="3" eb="5">
      <t>タチアイ</t>
    </rPh>
    <rPh sb="5" eb="6">
      <t>ニン</t>
    </rPh>
    <rPh sb="11" eb="12">
      <t>モノ</t>
    </rPh>
    <rPh sb="13" eb="15">
      <t>トドケデ</t>
    </rPh>
    <rPh sb="15" eb="16">
      <t>ショ</t>
    </rPh>
    <phoneticPr fontId="59"/>
  </si>
  <si>
    <t>記</t>
    <rPh sb="0" eb="1">
      <t>き</t>
    </rPh>
    <phoneticPr fontId="51" type="Hiragana"/>
  </si>
  <si>
    <t>備考</t>
    <rPh sb="0" eb="2">
      <t>ビコウ</t>
    </rPh>
    <phoneticPr fontId="59"/>
  </si>
  <si>
    <t xml:space="preserve"> 　 政党その他の政治団体の代表者本人が届け出る場合にあつては本人確認書類の提</t>
  </si>
  <si>
    <t>事由</t>
    <rPh sb="0" eb="1">
      <t>コト</t>
    </rPh>
    <rPh sb="1" eb="2">
      <t>ヨシ</t>
    </rPh>
    <phoneticPr fontId="59"/>
  </si>
  <si>
    <t>衆議院小選挙区選出議員選挙候補者</t>
    <rPh sb="0" eb="3">
      <t>シュウギイン</t>
    </rPh>
    <rPh sb="3" eb="7">
      <t>ショウセンキョク</t>
    </rPh>
    <rPh sb="7" eb="9">
      <t>センシュツ</t>
    </rPh>
    <rPh sb="9" eb="11">
      <t>ギイン</t>
    </rPh>
    <rPh sb="11" eb="13">
      <t>センキョ</t>
    </rPh>
    <rPh sb="13" eb="16">
      <t>コウホシャ</t>
    </rPh>
    <phoneticPr fontId="59"/>
  </si>
  <si>
    <t>(ふりがな)</t>
    <phoneticPr fontId="55"/>
  </si>
  <si>
    <t>選挙</t>
    <rPh sb="0" eb="2">
      <t>せんきょ</t>
    </rPh>
    <phoneticPr fontId="51" type="Hiragana"/>
  </si>
  <si>
    <t>　上記のとおり選挙事務所を設置しましたから届出します。</t>
    <rPh sb="1" eb="3">
      <t>じょうき</t>
    </rPh>
    <phoneticPr fontId="51" type="Hiragana"/>
  </si>
  <si>
    <t>　候補者</t>
    <rPh sb="1" eb="4">
      <t>コウホシャ</t>
    </rPh>
    <phoneticPr fontId="55"/>
  </si>
  <si>
    <t>１　　この届出は、選挙管理委員会及び新旧選挙事務所所在地の市町村選挙管理委員</t>
    <phoneticPr fontId="51" type="Hiragana"/>
  </si>
  <si>
    <t xml:space="preserve">    会に届け出なければなりません。</t>
    <phoneticPr fontId="51" type="Hiragana"/>
  </si>
  <si>
    <t>　　提示又は提出を、その代理人が届け出る場合にあつては委任状の提示又は提出及</t>
  </si>
  <si>
    <t>　　提示又は提出を、その代理人が届け出る場合にあつては委任状の提示又は提出及</t>
    <phoneticPr fontId="51" type="Hiragana"/>
  </si>
  <si>
    <t>　　び当該代理人の本人確認書類の提示又は提出を行ってください。ただし、政党そ</t>
  </si>
  <si>
    <t>　　りません。</t>
  </si>
  <si>
    <t>　　りません。</t>
    <phoneticPr fontId="51" type="Hiragana"/>
  </si>
  <si>
    <t>　　の他の政治団体の代表者本人の署名その他の措置がある場合はこの限りではあり</t>
  </si>
  <si>
    <t>選挙事務所所在地</t>
    <rPh sb="0" eb="2">
      <t>センキョ</t>
    </rPh>
    <rPh sb="2" eb="4">
      <t>ジム</t>
    </rPh>
    <rPh sb="4" eb="5">
      <t>ショ</t>
    </rPh>
    <rPh sb="5" eb="8">
      <t>ショザイチ</t>
    </rPh>
    <phoneticPr fontId="55"/>
  </si>
  <si>
    <t>選挙事務所設置届(候補者届出政党用)</t>
    <rPh sb="0" eb="2">
      <t>センキョ</t>
    </rPh>
    <rPh sb="2" eb="4">
      <t>ジム</t>
    </rPh>
    <rPh sb="4" eb="5">
      <t>ショ</t>
    </rPh>
    <rPh sb="5" eb="7">
      <t>セッチ</t>
    </rPh>
    <rPh sb="7" eb="8">
      <t>トドケ</t>
    </rPh>
    <rPh sb="9" eb="12">
      <t>コウホシャ</t>
    </rPh>
    <rPh sb="12" eb="16">
      <t>トドケデセイトウ</t>
    </rPh>
    <rPh sb="16" eb="17">
      <t>ヨウ</t>
    </rPh>
    <phoneticPr fontId="55"/>
  </si>
  <si>
    <t>　候補者届出政党の名称</t>
    <rPh sb="1" eb="4">
      <t>コウホシャ</t>
    </rPh>
    <rPh sb="4" eb="8">
      <t>トドケデセイトウ</t>
    </rPh>
    <rPh sb="9" eb="11">
      <t>メイショウ</t>
    </rPh>
    <phoneticPr fontId="55"/>
  </si>
  <si>
    <t>選挙事務所異動届(候補者用)</t>
    <rPh sb="0" eb="2">
      <t>センキョ</t>
    </rPh>
    <rPh sb="2" eb="4">
      <t>ジム</t>
    </rPh>
    <rPh sb="4" eb="5">
      <t>ショ</t>
    </rPh>
    <rPh sb="5" eb="7">
      <t>イドウ</t>
    </rPh>
    <rPh sb="7" eb="8">
      <t>トドケ</t>
    </rPh>
    <rPh sb="9" eb="12">
      <t>コウホシャ</t>
    </rPh>
    <rPh sb="12" eb="13">
      <t>ヨウ</t>
    </rPh>
    <phoneticPr fontId="55"/>
  </si>
  <si>
    <t>異動前の選挙事務所
所在地</t>
    <rPh sb="0" eb="3">
      <t>イドウマエ</t>
    </rPh>
    <rPh sb="4" eb="6">
      <t>センキョ</t>
    </rPh>
    <rPh sb="6" eb="8">
      <t>ジム</t>
    </rPh>
    <rPh sb="8" eb="9">
      <t>ショ</t>
    </rPh>
    <rPh sb="10" eb="13">
      <t>ショザイチ</t>
    </rPh>
    <phoneticPr fontId="55"/>
  </si>
  <si>
    <t>異動後の選挙事務所
所在地</t>
    <rPh sb="0" eb="2">
      <t>イドウ</t>
    </rPh>
    <rPh sb="2" eb="3">
      <t>ゴ</t>
    </rPh>
    <rPh sb="4" eb="6">
      <t>センキョ</t>
    </rPh>
    <rPh sb="6" eb="8">
      <t>ジム</t>
    </rPh>
    <rPh sb="8" eb="9">
      <t>ショ</t>
    </rPh>
    <rPh sb="10" eb="13">
      <t>ショザイチ</t>
    </rPh>
    <phoneticPr fontId="55"/>
  </si>
  <si>
    <t>異動年月日</t>
    <rPh sb="0" eb="5">
      <t>イドウネンガッピ</t>
    </rPh>
    <phoneticPr fontId="55"/>
  </si>
  <si>
    <t>代表者の氏名</t>
    <rPh sb="0" eb="3">
      <t>ダイヒョウシャ</t>
    </rPh>
    <rPh sb="4" eb="6">
      <t>シメイ</t>
    </rPh>
    <phoneticPr fontId="59"/>
  </si>
  <si>
    <t>選挙事務所異動届(候補者届出政党用)</t>
    <rPh sb="0" eb="2">
      <t>センキョ</t>
    </rPh>
    <rPh sb="2" eb="4">
      <t>ジム</t>
    </rPh>
    <rPh sb="4" eb="5">
      <t>ショ</t>
    </rPh>
    <rPh sb="5" eb="7">
      <t>イドウ</t>
    </rPh>
    <rPh sb="7" eb="8">
      <t>トドケ</t>
    </rPh>
    <rPh sb="9" eb="12">
      <t>コウホシャ</t>
    </rPh>
    <rPh sb="12" eb="14">
      <t>トドケデ</t>
    </rPh>
    <rPh sb="14" eb="16">
      <t>セイトウ</t>
    </rPh>
    <rPh sb="16" eb="17">
      <t>ヨウ</t>
    </rPh>
    <phoneticPr fontId="55"/>
  </si>
  <si>
    <t>令和　　年　　月　　日</t>
    <rPh sb="0" eb="2">
      <t>レイワ</t>
    </rPh>
    <rPh sb="4" eb="5">
      <t>ネン</t>
    </rPh>
    <rPh sb="7" eb="8">
      <t>ガツ</t>
    </rPh>
    <rPh sb="10" eb="11">
      <t>ニチ</t>
    </rPh>
    <phoneticPr fontId="59"/>
  </si>
  <si>
    <t>候補者届出政党の名称</t>
    <rPh sb="0" eb="3">
      <t>コウホシャ</t>
    </rPh>
    <rPh sb="3" eb="5">
      <t>トドケデ</t>
    </rPh>
    <rPh sb="5" eb="7">
      <t>セイトウ</t>
    </rPh>
    <rPh sb="8" eb="10">
      <t>メイショウ</t>
    </rPh>
    <phoneticPr fontId="55"/>
  </si>
  <si>
    <t>候補者届出政党の名称</t>
    <rPh sb="0" eb="5">
      <t>コウホシャトドケデ</t>
    </rPh>
    <rPh sb="5" eb="7">
      <t>セイトウ</t>
    </rPh>
    <rPh sb="8" eb="10">
      <t>メイショウ</t>
    </rPh>
    <phoneticPr fontId="59"/>
  </si>
  <si>
    <t>候補者</t>
    <rPh sb="0" eb="3">
      <t>コウホシャ</t>
    </rPh>
    <phoneticPr fontId="59"/>
  </si>
  <si>
    <t>出納責任者選任届(候補者用)</t>
    <rPh sb="0" eb="2">
      <t>スイトウ</t>
    </rPh>
    <rPh sb="2" eb="5">
      <t>セキニンシャ</t>
    </rPh>
    <rPh sb="5" eb="7">
      <t>センニン</t>
    </rPh>
    <rPh sb="7" eb="8">
      <t>トドケ</t>
    </rPh>
    <rPh sb="9" eb="12">
      <t>コウホシャ</t>
    </rPh>
    <rPh sb="12" eb="13">
      <t>ヨウ</t>
    </rPh>
    <phoneticPr fontId="55"/>
  </si>
  <si>
    <t>出納責任者の氏名</t>
    <rPh sb="0" eb="2">
      <t>すいとう</t>
    </rPh>
    <rPh sb="2" eb="5">
      <t>せきにんしゃ</t>
    </rPh>
    <rPh sb="6" eb="8">
      <t>しめい</t>
    </rPh>
    <phoneticPr fontId="51" type="Hiragana"/>
  </si>
  <si>
    <t>選任の年月日</t>
    <rPh sb="0" eb="2">
      <t>センニン</t>
    </rPh>
    <rPh sb="3" eb="6">
      <t>ネンガッピ</t>
    </rPh>
    <phoneticPr fontId="55"/>
  </si>
  <si>
    <t>　上記のとおり公職選挙法第１８０条第３項の規定に基づき届出します。</t>
    <rPh sb="1" eb="3">
      <t>ジョウキ</t>
    </rPh>
    <rPh sb="7" eb="12">
      <t>コウショクセンキョホウ</t>
    </rPh>
    <rPh sb="12" eb="13">
      <t>ダイ</t>
    </rPh>
    <rPh sb="16" eb="17">
      <t>ジョウ</t>
    </rPh>
    <rPh sb="17" eb="18">
      <t>ダイ</t>
    </rPh>
    <rPh sb="19" eb="20">
      <t>コウ</t>
    </rPh>
    <rPh sb="21" eb="23">
      <t>キテイ</t>
    </rPh>
    <rPh sb="24" eb="25">
      <t>モト</t>
    </rPh>
    <rPh sb="27" eb="29">
      <t>トドケデ</t>
    </rPh>
    <phoneticPr fontId="55"/>
  </si>
  <si>
    <t>出納責任者選任届(候補者届出政党用)</t>
    <rPh sb="0" eb="2">
      <t>スイトウ</t>
    </rPh>
    <rPh sb="2" eb="5">
      <t>セキニンシャ</t>
    </rPh>
    <rPh sb="5" eb="7">
      <t>センニン</t>
    </rPh>
    <rPh sb="7" eb="8">
      <t>トドケ</t>
    </rPh>
    <rPh sb="9" eb="12">
      <t>コウホシャ</t>
    </rPh>
    <rPh sb="12" eb="14">
      <t>トドケデ</t>
    </rPh>
    <rPh sb="14" eb="16">
      <t>セイトウ</t>
    </rPh>
    <rPh sb="16" eb="17">
      <t>ヨウ</t>
    </rPh>
    <phoneticPr fontId="55"/>
  </si>
  <si>
    <t>代表者の氏名</t>
    <rPh sb="0" eb="3">
      <t>だいひょうしゃ</t>
    </rPh>
    <rPh sb="4" eb="6">
      <t>しめい</t>
    </rPh>
    <phoneticPr fontId="51" type="Hiragana"/>
  </si>
  <si>
    <t>　　面(別紙)を添付してください。</t>
    <rPh sb="2" eb="3">
      <t>めん</t>
    </rPh>
    <phoneticPr fontId="51" type="Hiragana"/>
  </si>
  <si>
    <t>１　　出納責任者の選任（異動）については、候補者の承諾を得たことを証明する書</t>
    <phoneticPr fontId="51" type="Hiragana"/>
  </si>
  <si>
    <t>　　び当該代理人の本人確認書類の提示又は提出を行ってください。ただし、政党そ</t>
    <rPh sb="3" eb="4">
      <t>とう</t>
    </rPh>
    <phoneticPr fontId="51" type="Hiragana"/>
  </si>
  <si>
    <t>　　ません。</t>
  </si>
  <si>
    <t>　　　政党その他の政治団体の代表者本人が届け出る場合にあつては本人確認書類の</t>
    <phoneticPr fontId="51" type="Hiragana"/>
  </si>
  <si>
    <t>区分</t>
    <rPh sb="0" eb="2">
      <t>クブン</t>
    </rPh>
    <phoneticPr fontId="59"/>
  </si>
  <si>
    <t>旧</t>
    <rPh sb="0" eb="1">
      <t>キュウ</t>
    </rPh>
    <phoneticPr fontId="59"/>
  </si>
  <si>
    <t>新</t>
    <rPh sb="0" eb="1">
      <t>シン</t>
    </rPh>
    <phoneticPr fontId="59"/>
  </si>
  <si>
    <t>出納責任者異動届(候補者用)</t>
    <rPh sb="0" eb="2">
      <t>スイトウ</t>
    </rPh>
    <rPh sb="2" eb="5">
      <t>セキニンシャ</t>
    </rPh>
    <rPh sb="5" eb="7">
      <t>イドウ</t>
    </rPh>
    <rPh sb="7" eb="8">
      <t>トドケ</t>
    </rPh>
    <rPh sb="9" eb="12">
      <t>コウホシャ</t>
    </rPh>
    <rPh sb="12" eb="13">
      <t>ヨウ</t>
    </rPh>
    <phoneticPr fontId="55"/>
  </si>
  <si>
    <t>電話番号</t>
    <rPh sb="0" eb="4">
      <t>デンワバンゴウ</t>
    </rPh>
    <phoneticPr fontId="59"/>
  </si>
  <si>
    <t>　上記のとおり公職選挙法第１８２条の規定に基づき届出します。</t>
    <rPh sb="1" eb="3">
      <t>ジョウキ</t>
    </rPh>
    <rPh sb="7" eb="12">
      <t>コウショクセンキョホウ</t>
    </rPh>
    <rPh sb="12" eb="13">
      <t>ダイ</t>
    </rPh>
    <rPh sb="16" eb="17">
      <t>ジョウ</t>
    </rPh>
    <rPh sb="18" eb="20">
      <t>キテイ</t>
    </rPh>
    <rPh sb="21" eb="22">
      <t>モト</t>
    </rPh>
    <rPh sb="24" eb="26">
      <t>トドケデ</t>
    </rPh>
    <phoneticPr fontId="55"/>
  </si>
  <si>
    <t>出納責任者異動届(候補者届出政党用)</t>
    <rPh sb="0" eb="2">
      <t>スイトウ</t>
    </rPh>
    <rPh sb="2" eb="5">
      <t>セキニンシャ</t>
    </rPh>
    <rPh sb="5" eb="7">
      <t>イドウ</t>
    </rPh>
    <rPh sb="7" eb="8">
      <t>トドケ</t>
    </rPh>
    <rPh sb="9" eb="12">
      <t>コウホシャ</t>
    </rPh>
    <rPh sb="12" eb="16">
      <t>トドケデセイトウ</t>
    </rPh>
    <rPh sb="16" eb="17">
      <t>ヨウ</t>
    </rPh>
    <phoneticPr fontId="55"/>
  </si>
  <si>
    <t>出納責任者氏名</t>
    <rPh sb="0" eb="5">
      <t>スイトウセキニンシャ</t>
    </rPh>
    <rPh sb="5" eb="7">
      <t>シメイ</t>
    </rPh>
    <phoneticPr fontId="59"/>
  </si>
  <si>
    <t>出納責任者の氏名</t>
    <rPh sb="0" eb="5">
      <t>スイトウセキニンシャ</t>
    </rPh>
    <rPh sb="6" eb="8">
      <t>シメイ</t>
    </rPh>
    <phoneticPr fontId="59"/>
  </si>
  <si>
    <t>様</t>
    <rPh sb="0" eb="1">
      <t>サマ</t>
    </rPh>
    <phoneticPr fontId="59"/>
  </si>
  <si>
    <t>解任の事由</t>
    <rPh sb="0" eb="1">
      <t>カイ</t>
    </rPh>
    <rPh sb="1" eb="2">
      <t>ニン</t>
    </rPh>
    <rPh sb="3" eb="4">
      <t>コト</t>
    </rPh>
    <rPh sb="4" eb="5">
      <t>ヨシ</t>
    </rPh>
    <phoneticPr fontId="59"/>
  </si>
  <si>
    <t>住所</t>
    <rPh sb="0" eb="2">
      <t>ジュウショ</t>
    </rPh>
    <phoneticPr fontId="59"/>
  </si>
  <si>
    <t>氏名</t>
    <rPh sb="0" eb="2">
      <t>シメイ</t>
    </rPh>
    <phoneticPr fontId="59"/>
  </si>
  <si>
    <t>辞任の事由</t>
    <rPh sb="0" eb="2">
      <t>ジニン</t>
    </rPh>
    <rPh sb="3" eb="5">
      <t>ジユウ</t>
    </rPh>
    <phoneticPr fontId="59"/>
  </si>
  <si>
    <t>出納責任者</t>
    <rPh sb="0" eb="2">
      <t>スイトウ</t>
    </rPh>
    <rPh sb="2" eb="5">
      <t>セキニンシャ</t>
    </rPh>
    <phoneticPr fontId="59"/>
  </si>
  <si>
    <t>出納責任者辞任書（候補者届出政党用）</t>
    <rPh sb="0" eb="2">
      <t>スイトウ</t>
    </rPh>
    <rPh sb="2" eb="5">
      <t>セキニンシャ</t>
    </rPh>
    <rPh sb="5" eb="7">
      <t>ジニン</t>
    </rPh>
    <rPh sb="7" eb="8">
      <t>ショ</t>
    </rPh>
    <rPh sb="9" eb="12">
      <t>コウホシャ</t>
    </rPh>
    <rPh sb="12" eb="14">
      <t>トドケデ</t>
    </rPh>
    <rPh sb="14" eb="16">
      <t>セイトウ</t>
    </rPh>
    <rPh sb="16" eb="17">
      <t>ヨウ</t>
    </rPh>
    <phoneticPr fontId="55"/>
  </si>
  <si>
    <t>　候補者届出政党の名称</t>
    <rPh sb="1" eb="4">
      <t>コウホシャ</t>
    </rPh>
    <rPh sb="4" eb="6">
      <t>トドケデ</t>
    </rPh>
    <rPh sb="6" eb="8">
      <t>セイトウ</t>
    </rPh>
    <rPh sb="9" eb="11">
      <t>メイショウ</t>
    </rPh>
    <phoneticPr fontId="59"/>
  </si>
  <si>
    <t>候補者</t>
    <rPh sb="0" eb="3">
      <t>こうほしゃ</t>
    </rPh>
    <phoneticPr fontId="51" type="Hiragana"/>
  </si>
  <si>
    <t>候補者届出政党の名称</t>
    <rPh sb="0" eb="3">
      <t>こうほしゃ</t>
    </rPh>
    <rPh sb="3" eb="7">
      <t>とどけでせいとう</t>
    </rPh>
    <rPh sb="8" eb="10">
      <t>めいしょう</t>
    </rPh>
    <phoneticPr fontId="51" type="Hiragana"/>
  </si>
  <si>
    <t>令和　　年　　月　　日</t>
    <rPh sb="0" eb="2">
      <t>れいわ</t>
    </rPh>
    <rPh sb="4" eb="5">
      <t>ねん</t>
    </rPh>
    <rPh sb="7" eb="8">
      <t>がつ</t>
    </rPh>
    <rPh sb="10" eb="11">
      <t>にち</t>
    </rPh>
    <phoneticPr fontId="51" type="Hiragana"/>
  </si>
  <si>
    <t>ビラ届出書（候補者用)</t>
    <rPh sb="2" eb="4">
      <t>とどけで</t>
    </rPh>
    <rPh sb="4" eb="5">
      <t>しょ</t>
    </rPh>
    <rPh sb="6" eb="9">
      <t>こうほしゃ</t>
    </rPh>
    <rPh sb="9" eb="10">
      <t>よう</t>
    </rPh>
    <phoneticPr fontId="51" type="Hiragana"/>
  </si>
  <si>
    <t>す。</t>
    <phoneticPr fontId="51" type="Hiragana"/>
  </si>
  <si>
    <t>証紙交付申請枚数</t>
    <rPh sb="0" eb="2">
      <t>ショウシ</t>
    </rPh>
    <rPh sb="2" eb="4">
      <t>コウフ</t>
    </rPh>
    <rPh sb="4" eb="6">
      <t>シンセイ</t>
    </rPh>
    <rPh sb="6" eb="8">
      <t>マイスウ</t>
    </rPh>
    <phoneticPr fontId="55"/>
  </si>
  <si>
    <t>第１４２条第７項の規定による証紙の交付を受けたいので、次のとおり申請しま</t>
    <rPh sb="27" eb="28">
      <t>つぎ</t>
    </rPh>
    <phoneticPr fontId="51" type="Hiragana"/>
  </si>
  <si>
    <t>第１４４条第２項の規定による証紙の交付を受けたいので、次のとおり申請しま</t>
    <rPh sb="27" eb="28">
      <t>つぎ</t>
    </rPh>
    <phoneticPr fontId="51" type="Hiragana"/>
  </si>
  <si>
    <t>候補者の氏名</t>
    <rPh sb="0" eb="3">
      <t>こうほしゃ</t>
    </rPh>
    <rPh sb="4" eb="6">
      <t>しめい</t>
    </rPh>
    <phoneticPr fontId="51" type="Hiragana"/>
  </si>
  <si>
    <t>使用可否の通知の連絡場所</t>
    <rPh sb="0" eb="4">
      <t>しようかひ</t>
    </rPh>
    <rPh sb="5" eb="7">
      <t>つうち</t>
    </rPh>
    <rPh sb="8" eb="10">
      <t>れんらく</t>
    </rPh>
    <rPh sb="10" eb="12">
      <t>ばしょ</t>
    </rPh>
    <phoneticPr fontId="51" type="Hiragana"/>
  </si>
  <si>
    <t>電話</t>
    <rPh sb="0" eb="2">
      <t>でんわ</t>
    </rPh>
    <phoneticPr fontId="51" type="Hiragana"/>
  </si>
  <si>
    <t>使用する
施設の名称</t>
    <rPh sb="0" eb="2">
      <t>シヨウ</t>
    </rPh>
    <rPh sb="5" eb="7">
      <t>シセツ</t>
    </rPh>
    <rPh sb="8" eb="10">
      <t>メイショウ</t>
    </rPh>
    <phoneticPr fontId="55"/>
  </si>
  <si>
    <t>したいから、公職選挙法第１６３条の規定により申し出ます。</t>
    <rPh sb="6" eb="11">
      <t>こうしょくせんきょほう</t>
    </rPh>
    <rPh sb="11" eb="12">
      <t>だい</t>
    </rPh>
    <rPh sb="15" eb="16">
      <t>じょう</t>
    </rPh>
    <rPh sb="17" eb="19">
      <t>きてい</t>
    </rPh>
    <rPh sb="22" eb="23">
      <t>もう</t>
    </rPh>
    <rPh sb="24" eb="25">
      <t>で</t>
    </rPh>
    <phoneticPr fontId="51" type="Hiragana"/>
  </si>
  <si>
    <t>住　所</t>
    <rPh sb="0" eb="1">
      <t>じゅう</t>
    </rPh>
    <rPh sb="2" eb="3">
      <t>しょ</t>
    </rPh>
    <phoneticPr fontId="51" type="Hiragana"/>
  </si>
  <si>
    <t>党　派</t>
    <rPh sb="0" eb="1">
      <t>とう</t>
    </rPh>
    <rPh sb="2" eb="3">
      <t>は</t>
    </rPh>
    <phoneticPr fontId="51" type="Hiragana"/>
  </si>
  <si>
    <t>選挙管理委員会　委員長　　　　　　　　　様</t>
    <phoneticPr fontId="51" type="Hiragana"/>
  </si>
  <si>
    <t>　　　候補者本人が届け出る場合にあつては本人確認書類の提示又は提出を、その代</t>
    <phoneticPr fontId="60"/>
  </si>
  <si>
    <t>　選挙公報に氏名、経歴、政見等の掲載を受けたいので、公職選挙法第第１６８条</t>
    <rPh sb="1" eb="3">
      <t>せんきょ</t>
    </rPh>
    <rPh sb="3" eb="5">
      <t>こうほう</t>
    </rPh>
    <rPh sb="6" eb="8">
      <t>しめい</t>
    </rPh>
    <rPh sb="9" eb="11">
      <t>けいれき</t>
    </rPh>
    <rPh sb="12" eb="14">
      <t>せいけん</t>
    </rPh>
    <rPh sb="14" eb="15">
      <t>とう</t>
    </rPh>
    <rPh sb="16" eb="18">
      <t>けいさい</t>
    </rPh>
    <rPh sb="19" eb="20">
      <t>う</t>
    </rPh>
    <rPh sb="26" eb="32">
      <t>こうしょくせんきょほうだい</t>
    </rPh>
    <rPh sb="32" eb="33">
      <t>だい</t>
    </rPh>
    <rPh sb="36" eb="37">
      <t>じょう</t>
    </rPh>
    <phoneticPr fontId="51" type="Hiragana"/>
  </si>
  <si>
    <t>第１項の規定によって、次のとおり申請します。</t>
    <rPh sb="0" eb="1">
      <t>だい</t>
    </rPh>
    <rPh sb="2" eb="3">
      <t>こう</t>
    </rPh>
    <rPh sb="4" eb="6">
      <t>きてい</t>
    </rPh>
    <rPh sb="11" eb="12">
      <t>つぎ</t>
    </rPh>
    <rPh sb="16" eb="18">
      <t>しんせい</t>
    </rPh>
    <phoneticPr fontId="51" type="Hiragana"/>
  </si>
  <si>
    <t>一葉</t>
    <rPh sb="0" eb="2">
      <t>いちよう</t>
    </rPh>
    <phoneticPr fontId="51" type="Hiragana"/>
  </si>
  <si>
    <t>別紙のとおり</t>
    <rPh sb="0" eb="2">
      <t>べっし</t>
    </rPh>
    <phoneticPr fontId="51" type="Hiragana"/>
  </si>
  <si>
    <t xml:space="preserve">　掲載文　              </t>
    <phoneticPr fontId="51" type="Hiragana"/>
  </si>
  <si>
    <t>　写　真　</t>
    <rPh sb="1" eb="2">
      <t>しゃ</t>
    </rPh>
    <rPh sb="3" eb="4">
      <t>しん</t>
    </rPh>
    <phoneticPr fontId="51" type="Hiragana"/>
  </si>
  <si>
    <t>　連絡先及び電話番号</t>
    <rPh sb="1" eb="4">
      <t>れんらくさき</t>
    </rPh>
    <rPh sb="4" eb="5">
      <t>およ</t>
    </rPh>
    <rPh sb="6" eb="10">
      <t>でんわばんごう</t>
    </rPh>
    <phoneticPr fontId="51" type="Hiragana"/>
  </si>
  <si>
    <t>１.連絡先</t>
    <rPh sb="2" eb="5">
      <t>れんらくさき</t>
    </rPh>
    <phoneticPr fontId="51" type="Hiragana"/>
  </si>
  <si>
    <t>２.電話番号</t>
    <rPh sb="2" eb="6">
      <t>でんわばんごう</t>
    </rPh>
    <phoneticPr fontId="51" type="Hiragana"/>
  </si>
  <si>
    <t>申請します。</t>
    <rPh sb="0" eb="2">
      <t>しんせい</t>
    </rPh>
    <phoneticPr fontId="51" type="Hiragana"/>
  </si>
  <si>
    <t>　令和　　　年　　月　　日申請の選挙公報掲載文（写真）を別紙のとおり修正</t>
    <rPh sb="1" eb="3">
      <t>レイワ</t>
    </rPh>
    <rPh sb="24" eb="26">
      <t>シャシン</t>
    </rPh>
    <rPh sb="28" eb="30">
      <t>ベッシ</t>
    </rPh>
    <phoneticPr fontId="60"/>
  </si>
  <si>
    <t>　候補者本人が届け出る場合にあつては本人確認書類の提示又は提出を、その代理
人が届け出る場合にあつては委任状の提示又は提出及び当該代理人の本人確認書類
の提示又は提出を行ってください。ただし、候補者本人の署名その他の措置がある
場合はこの限りではありません。</t>
    <phoneticPr fontId="51" type="Hiragana"/>
  </si>
  <si>
    <t>における開票立会人となるべきことを承諾します。</t>
    <rPh sb="4" eb="6">
      <t>カイヒョウ</t>
    </rPh>
    <phoneticPr fontId="55"/>
  </si>
  <si>
    <t>選挙管理委員会委員長　　　　　　　　　様</t>
    <rPh sb="0" eb="2">
      <t>せんきょ</t>
    </rPh>
    <rPh sb="2" eb="4">
      <t>かんり</t>
    </rPh>
    <rPh sb="4" eb="7">
      <t>いいんかい</t>
    </rPh>
    <rPh sb="7" eb="10">
      <t>いいんちょう</t>
    </rPh>
    <rPh sb="19" eb="20">
      <t>さま</t>
    </rPh>
    <phoneticPr fontId="51" type="Hiragana"/>
  </si>
  <si>
    <t>における選挙立会人となるべきことを承諾します。</t>
    <rPh sb="4" eb="6">
      <t>センキョ</t>
    </rPh>
    <rPh sb="6" eb="8">
      <t>タチアイ</t>
    </rPh>
    <phoneticPr fontId="55"/>
  </si>
  <si>
    <t>代表者の氏名</t>
    <rPh sb="0" eb="1">
      <t>ダイ</t>
    </rPh>
    <rPh sb="1" eb="2">
      <t>ヒョウ</t>
    </rPh>
    <rPh sb="2" eb="3">
      <t>シャ</t>
    </rPh>
    <rPh sb="4" eb="6">
      <t>シメイ</t>
    </rPh>
    <phoneticPr fontId="55"/>
  </si>
  <si>
    <t>る下記候補者に係る除名が適正に行われたことを誓います。</t>
    <rPh sb="1" eb="3">
      <t>カキ</t>
    </rPh>
    <rPh sb="3" eb="6">
      <t>コウホシャ</t>
    </rPh>
    <rPh sb="7" eb="8">
      <t>カカ</t>
    </rPh>
    <rPh sb="9" eb="11">
      <t>ジョメイ</t>
    </rPh>
    <phoneticPr fontId="55"/>
  </si>
  <si>
    <t>本部の所在地</t>
    <rPh sb="0" eb="2">
      <t>ホンブ</t>
    </rPh>
    <rPh sb="3" eb="6">
      <t>ショザイチ</t>
    </rPh>
    <phoneticPr fontId="59"/>
  </si>
  <si>
    <t>電話番号</t>
    <rPh sb="0" eb="2">
      <t>デンワ</t>
    </rPh>
    <rPh sb="2" eb="4">
      <t>バンゴウ</t>
    </rPh>
    <phoneticPr fontId="55"/>
  </si>
  <si>
    <t>電話番号</t>
    <rPh sb="0" eb="4">
      <t>デンワバンゴウ</t>
    </rPh>
    <phoneticPr fontId="55"/>
  </si>
  <si>
    <t>出納責任者解任書（候補者届出政党用）</t>
    <rPh sb="0" eb="2">
      <t>スイトウ</t>
    </rPh>
    <rPh sb="2" eb="5">
      <t>セキニンシャ</t>
    </rPh>
    <rPh sb="5" eb="7">
      <t>カイニン</t>
    </rPh>
    <rPh sb="7" eb="8">
      <t>ショ</t>
    </rPh>
    <rPh sb="9" eb="12">
      <t>コウホシャ</t>
    </rPh>
    <rPh sb="12" eb="14">
      <t>トドケデ</t>
    </rPh>
    <rPh sb="14" eb="16">
      <t>セイトウ</t>
    </rPh>
    <rPh sb="16" eb="17">
      <t>ヨウ</t>
    </rPh>
    <phoneticPr fontId="55"/>
  </si>
  <si>
    <t>出納責任者として選任された              を解任することを承諾します。</t>
    <rPh sb="8" eb="10">
      <t>せんにん</t>
    </rPh>
    <rPh sb="28" eb="30">
      <t>かいにん</t>
    </rPh>
    <rPh sb="35" eb="37">
      <t>しょうだく</t>
    </rPh>
    <phoneticPr fontId="51" type="Hiragana"/>
  </si>
  <si>
    <t>開票立会人の
氏名</t>
    <rPh sb="0" eb="2">
      <t>カイヒョウ</t>
    </rPh>
    <rPh sb="2" eb="4">
      <t>タチアイ</t>
    </rPh>
    <rPh sb="4" eb="5">
      <t>ニン</t>
    </rPh>
    <rPh sb="7" eb="8">
      <t>ウジ</t>
    </rPh>
    <rPh sb="8" eb="9">
      <t>メイ</t>
    </rPh>
    <phoneticPr fontId="55"/>
  </si>
  <si>
    <t>開票立会人
生年月日</t>
    <rPh sb="0" eb="5">
      <t>カイヒョウタチアイニン</t>
    </rPh>
    <rPh sb="6" eb="10">
      <t>セイネンガッピ</t>
    </rPh>
    <phoneticPr fontId="59"/>
  </si>
  <si>
    <t>秋田市</t>
    <rPh sb="0" eb="3">
      <t>アキタシ</t>
    </rPh>
    <phoneticPr fontId="59"/>
  </si>
  <si>
    <t>↓消さないでください↓</t>
    <rPh sb="1" eb="2">
      <t>ケ</t>
    </rPh>
    <phoneticPr fontId="59"/>
  </si>
  <si>
    <t>←このボタンで下記に入力した開票立会人情報の表示を切り替えることができます。</t>
    <rPh sb="7" eb="9">
      <t>カキ</t>
    </rPh>
    <rPh sb="10" eb="12">
      <t>ニュウリョク</t>
    </rPh>
    <rPh sb="14" eb="16">
      <t>カイヒョウ</t>
    </rPh>
    <rPh sb="16" eb="18">
      <t>タチアイ</t>
    </rPh>
    <rPh sb="18" eb="19">
      <t>ニン</t>
    </rPh>
    <rPh sb="19" eb="21">
      <t>ジョウホウ</t>
    </rPh>
    <rPh sb="22" eb="24">
      <t>ヒョウジ</t>
    </rPh>
    <rPh sb="25" eb="26">
      <t>キ</t>
    </rPh>
    <rPh sb="27" eb="28">
      <t>カ</t>
    </rPh>
    <phoneticPr fontId="59"/>
  </si>
  <si>
    <t>←このボタンで様式34欄外に入力した開票立会人情報の表示を切り替えることができます。</t>
    <rPh sb="7" eb="9">
      <t>ヨウシキ</t>
    </rPh>
    <rPh sb="11" eb="13">
      <t>ランガイ</t>
    </rPh>
    <rPh sb="14" eb="16">
      <t>ニュウリョク</t>
    </rPh>
    <rPh sb="18" eb="20">
      <t>カイヒョウ</t>
    </rPh>
    <rPh sb="20" eb="22">
      <t>タチアイ</t>
    </rPh>
    <rPh sb="22" eb="23">
      <t>ニン</t>
    </rPh>
    <rPh sb="23" eb="25">
      <t>ジョウホウ</t>
    </rPh>
    <rPh sb="26" eb="28">
      <t>ヒョウジ</t>
    </rPh>
    <rPh sb="29" eb="30">
      <t>キ</t>
    </rPh>
    <rPh sb="31" eb="32">
      <t>カ</t>
    </rPh>
    <phoneticPr fontId="59"/>
  </si>
  <si>
    <t>において、公職選挙法施行令８８条の２第２項又は第３項の規定によりその氏名を記載</t>
    <rPh sb="5" eb="7">
      <t>コウショク</t>
    </rPh>
    <rPh sb="7" eb="10">
      <t>センキョホウ</t>
    </rPh>
    <rPh sb="10" eb="12">
      <t>セコウ</t>
    </rPh>
    <rPh sb="12" eb="13">
      <t>レイ</t>
    </rPh>
    <rPh sb="15" eb="16">
      <t>ジョウ</t>
    </rPh>
    <rPh sb="18" eb="19">
      <t>ダイ</t>
    </rPh>
    <rPh sb="20" eb="21">
      <t>コウ</t>
    </rPh>
    <rPh sb="21" eb="22">
      <t>マタ</t>
    </rPh>
    <rPh sb="23" eb="24">
      <t>ダイ</t>
    </rPh>
    <rPh sb="25" eb="26">
      <t>コウ</t>
    </rPh>
    <rPh sb="27" eb="29">
      <t>キテイ</t>
    </rPh>
    <rPh sb="34" eb="36">
      <t>シメイ</t>
    </rPh>
    <rPh sb="37" eb="39">
      <t>キサイ</t>
    </rPh>
    <phoneticPr fontId="55"/>
  </si>
  <si>
    <t>することができないこととされている者を本政党(政治団体)に所属する衆議院議員又は</t>
    <rPh sb="17" eb="18">
      <t>シャ</t>
    </rPh>
    <rPh sb="19" eb="20">
      <t>ホン</t>
    </rPh>
    <rPh sb="20" eb="22">
      <t>セイトウ</t>
    </rPh>
    <rPh sb="23" eb="25">
      <t>セイジ</t>
    </rPh>
    <rPh sb="25" eb="27">
      <t>ダンタイ</t>
    </rPh>
    <rPh sb="29" eb="31">
      <t>ショゾク</t>
    </rPh>
    <rPh sb="33" eb="36">
      <t>シュウギイン</t>
    </rPh>
    <rPh sb="36" eb="38">
      <t>ギイン</t>
    </rPh>
    <rPh sb="38" eb="39">
      <t>マタ</t>
    </rPh>
    <phoneticPr fontId="55"/>
  </si>
  <si>
    <t>す。</t>
    <phoneticPr fontId="55"/>
  </si>
  <si>
    <t>参議院議員としてその氏名を候補者届出要件該当確認書に記載していないことを誓いま</t>
    <rPh sb="3" eb="5">
      <t>ギイン</t>
    </rPh>
    <rPh sb="10" eb="12">
      <t>シメイ</t>
    </rPh>
    <rPh sb="13" eb="16">
      <t>コウホシャ</t>
    </rPh>
    <rPh sb="16" eb="18">
      <t>トドケデ</t>
    </rPh>
    <rPh sb="18" eb="20">
      <t>ヨウケン</t>
    </rPh>
    <rPh sb="20" eb="22">
      <t>ガイトウ</t>
    </rPh>
    <rPh sb="22" eb="25">
      <t>カクニンショ</t>
    </rPh>
    <rPh sb="26" eb="28">
      <t>キサイ</t>
    </rPh>
    <rPh sb="36" eb="37">
      <t>チカ</t>
    </rPh>
    <phoneticPr fontId="55"/>
  </si>
  <si>
    <t>候補者となるべき者の選定が、上記の選定機関及び選定手続により、令和　 年　 月 　日</t>
    <rPh sb="0" eb="3">
      <t>コウホシャ</t>
    </rPh>
    <rPh sb="8" eb="9">
      <t>シャ</t>
    </rPh>
    <rPh sb="10" eb="12">
      <t>センテイ</t>
    </rPh>
    <rPh sb="14" eb="16">
      <t>ジョウキ</t>
    </rPh>
    <rPh sb="17" eb="19">
      <t>センテイ</t>
    </rPh>
    <rPh sb="19" eb="21">
      <t>キカン</t>
    </rPh>
    <rPh sb="21" eb="22">
      <t>オヨ</t>
    </rPh>
    <rPh sb="23" eb="25">
      <t>センテイ</t>
    </rPh>
    <rPh sb="25" eb="27">
      <t>テツヅ</t>
    </rPh>
    <phoneticPr fontId="55"/>
  </si>
  <si>
    <t>に所属するものでなくなったので届け出ます。</t>
    <rPh sb="1" eb="3">
      <t>ショゾク</t>
    </rPh>
    <rPh sb="15" eb="16">
      <t>トド</t>
    </rPh>
    <rPh sb="17" eb="18">
      <t>デ</t>
    </rPh>
    <phoneticPr fontId="59"/>
  </si>
  <si>
    <t>る候補者の取下げの届出をします。</t>
    <rPh sb="1" eb="4">
      <t>コウホシャ</t>
    </rPh>
    <rPh sb="5" eb="7">
      <t>トリサ</t>
    </rPh>
    <rPh sb="9" eb="11">
      <t>トドケデ</t>
    </rPh>
    <phoneticPr fontId="55"/>
  </si>
  <si>
    <t>上記のとおり候補者たることを辞する旨の届出をします。</t>
    <rPh sb="0" eb="2">
      <t>ジョウキ</t>
    </rPh>
    <rPh sb="6" eb="9">
      <t>コウホシャ</t>
    </rPh>
    <rPh sb="14" eb="15">
      <t>ジ</t>
    </rPh>
    <rPh sb="17" eb="18">
      <t>ムネ</t>
    </rPh>
    <rPh sb="19" eb="21">
      <t>トドケデ</t>
    </rPh>
    <phoneticPr fontId="59"/>
  </si>
  <si>
    <r>
      <rPr>
        <b/>
        <sz val="18"/>
        <color rgb="FF000000"/>
        <rFont val="HGｺﾞｼｯｸM"/>
        <family val="3"/>
        <charset val="128"/>
      </rPr>
      <t>承諾書</t>
    </r>
    <r>
      <rPr>
        <b/>
        <sz val="14"/>
        <color indexed="8"/>
        <rFont val="HGｺﾞｼｯｸM"/>
        <family val="3"/>
        <charset val="128"/>
      </rPr>
      <t>(候補者届出政党が出納責任者を届け出た場合の候補者の承諾書）</t>
    </r>
    <rPh sb="0" eb="3">
      <t>ショウダクショ</t>
    </rPh>
    <rPh sb="4" eb="11">
      <t>コウホシャトドケデセイトウ</t>
    </rPh>
    <rPh sb="12" eb="17">
      <t>スイトウセキニンシャ</t>
    </rPh>
    <rPh sb="18" eb="19">
      <t>トド</t>
    </rPh>
    <rPh sb="20" eb="21">
      <t>デ</t>
    </rPh>
    <rPh sb="22" eb="24">
      <t>バアイ</t>
    </rPh>
    <rPh sb="25" eb="28">
      <t>コウホシャ</t>
    </rPh>
    <rPh sb="29" eb="32">
      <t>ショウダクショ</t>
    </rPh>
    <phoneticPr fontId="55"/>
  </si>
  <si>
    <r>
      <rPr>
        <b/>
        <sz val="18"/>
        <color rgb="FF000000"/>
        <rFont val="HGｺﾞｼｯｸM"/>
        <family val="3"/>
        <charset val="128"/>
      </rPr>
      <t>承諾書</t>
    </r>
    <r>
      <rPr>
        <b/>
        <sz val="14"/>
        <color indexed="8"/>
        <rFont val="HGｺﾞｼｯｸM"/>
        <family val="3"/>
        <charset val="128"/>
      </rPr>
      <t>(候補者届出政党が出納責任者を解任する場合の候補者の承諾書）</t>
    </r>
    <rPh sb="0" eb="3">
      <t>ショウダクショ</t>
    </rPh>
    <rPh sb="4" eb="11">
      <t>コウホシャトドケデセイトウ</t>
    </rPh>
    <rPh sb="12" eb="17">
      <t>スイトウセキニンシャ</t>
    </rPh>
    <rPh sb="18" eb="20">
      <t>カイニン</t>
    </rPh>
    <rPh sb="22" eb="24">
      <t>バアイ</t>
    </rPh>
    <rPh sb="25" eb="28">
      <t>コウホシャ</t>
    </rPh>
    <rPh sb="29" eb="32">
      <t>ショウダクショ</t>
    </rPh>
    <phoneticPr fontId="55"/>
  </si>
  <si>
    <t>おりでありますから届け出ます。</t>
    <phoneticPr fontId="59"/>
  </si>
  <si>
    <t>おいて公職選挙法第１４２条第１項の規定により頒布するビラは別添見本のと</t>
    <rPh sb="3" eb="5">
      <t>コウショク</t>
    </rPh>
    <rPh sb="5" eb="8">
      <t>センキョホウ</t>
    </rPh>
    <rPh sb="13" eb="14">
      <t>ダイ</t>
    </rPh>
    <rPh sb="15" eb="16">
      <t>コウ</t>
    </rPh>
    <rPh sb="29" eb="31">
      <t>ベッテン</t>
    </rPh>
    <rPh sb="31" eb="33">
      <t>ミホン</t>
    </rPh>
    <phoneticPr fontId="55"/>
  </si>
  <si>
    <t>　公職選挙法第１９７条の２第２項の規定により報酬を支給する者を次のとおり届け出ます。</t>
    <phoneticPr fontId="51" type="Hiragana"/>
  </si>
  <si>
    <t>できない者でないことを誓います。</t>
    <phoneticPr fontId="51" type="Hiragana"/>
  </si>
  <si>
    <t>（手入力）</t>
    <rPh sb="1" eb="2">
      <t>テ</t>
    </rPh>
    <rPh sb="2" eb="4">
      <t>ニュウリョク</t>
    </rPh>
    <phoneticPr fontId="60"/>
  </si>
  <si>
    <t>（和暦で入力してください。）</t>
    <rPh sb="1" eb="2">
      <t>ワ</t>
    </rPh>
    <rPh sb="2" eb="3">
      <t>レキ</t>
    </rPh>
    <rPh sb="4" eb="6">
      <t>ニュウリョク</t>
    </rPh>
    <phoneticPr fontId="60"/>
  </si>
  <si>
    <t>選挙期日の満年齢</t>
    <rPh sb="0" eb="2">
      <t>センキョ</t>
    </rPh>
    <rPh sb="2" eb="4">
      <t>キジツ</t>
    </rPh>
    <rPh sb="5" eb="6">
      <t>マン</t>
    </rPh>
    <rPh sb="6" eb="8">
      <t>ネンレイ</t>
    </rPh>
    <phoneticPr fontId="60"/>
  </si>
  <si>
    <t>選挙立会人の氏名</t>
    <rPh sb="0" eb="2">
      <t>センキョ</t>
    </rPh>
    <rPh sb="2" eb="4">
      <t>タチアイ</t>
    </rPh>
    <rPh sb="4" eb="5">
      <t>ニン</t>
    </rPh>
    <rPh sb="6" eb="7">
      <t>ウジ</t>
    </rPh>
    <rPh sb="7" eb="8">
      <t>メイ</t>
    </rPh>
    <phoneticPr fontId="55"/>
  </si>
  <si>
    <t>選挙立会人居住市町村</t>
    <rPh sb="0" eb="5">
      <t>せんきょたちあいにん</t>
    </rPh>
    <rPh sb="5" eb="7">
      <t>きょじゅう</t>
    </rPh>
    <rPh sb="7" eb="10">
      <t>しちょうそん</t>
    </rPh>
    <phoneticPr fontId="51" type="Hiragana"/>
  </si>
  <si>
    <t>候補者用選挙事務所建物(部屋番号)の名称</t>
    <rPh sb="6" eb="8">
      <t>ジム</t>
    </rPh>
    <rPh sb="8" eb="9">
      <t>ショ</t>
    </rPh>
    <rPh sb="9" eb="11">
      <t>タテモノ</t>
    </rPh>
    <rPh sb="12" eb="16">
      <t>ヘヤバンゴウ</t>
    </rPh>
    <rPh sb="18" eb="20">
      <t>メイショウ</t>
    </rPh>
    <phoneticPr fontId="4"/>
  </si>
  <si>
    <t>候補者用選挙事務所建物(部屋番号)の名称（異動後)</t>
    <rPh sb="6" eb="8">
      <t>ジム</t>
    </rPh>
    <rPh sb="8" eb="9">
      <t>ショ</t>
    </rPh>
    <rPh sb="9" eb="11">
      <t>タテモノ</t>
    </rPh>
    <rPh sb="12" eb="16">
      <t>ヘヤバンゴウ</t>
    </rPh>
    <rPh sb="18" eb="20">
      <t>メイショウ</t>
    </rPh>
    <rPh sb="21" eb="24">
      <t>イドウゴ</t>
    </rPh>
    <phoneticPr fontId="4"/>
  </si>
  <si>
    <t>出納責任者の氏名</t>
    <rPh sb="0" eb="2">
      <t>スイトウ</t>
    </rPh>
    <rPh sb="2" eb="5">
      <t>セキニンシャ</t>
    </rPh>
    <rPh sb="6" eb="8">
      <t>シメイ</t>
    </rPh>
    <phoneticPr fontId="55"/>
  </si>
  <si>
    <t>新出納責任者の氏名</t>
    <rPh sb="0" eb="1">
      <t>シン</t>
    </rPh>
    <rPh sb="1" eb="3">
      <t>スイトウ</t>
    </rPh>
    <rPh sb="3" eb="6">
      <t>セキニンシャ</t>
    </rPh>
    <rPh sb="7" eb="9">
      <t>シメイ</t>
    </rPh>
    <phoneticPr fontId="55"/>
  </si>
  <si>
    <t>衆院選</t>
    <phoneticPr fontId="59"/>
  </si>
  <si>
    <t>において、</t>
    <phoneticPr fontId="55"/>
  </si>
  <si>
    <t>として候補者届出要件該当確認書に記載されることを承諾します。</t>
    <rPh sb="14" eb="15">
      <t>ショ</t>
    </rPh>
    <rPh sb="16" eb="18">
      <t>キサイ</t>
    </rPh>
    <rPh sb="24" eb="26">
      <t>ショウダク</t>
    </rPh>
    <phoneticPr fontId="55"/>
  </si>
  <si>
    <t>選挙法第８６条第１項第２号に該当するものであります。</t>
    <rPh sb="3" eb="4">
      <t>ダイ</t>
    </rPh>
    <rPh sb="6" eb="7">
      <t>ジョウ</t>
    </rPh>
    <rPh sb="7" eb="8">
      <t>ダイ</t>
    </rPh>
    <rPh sb="9" eb="10">
      <t>コウ</t>
    </rPh>
    <rPh sb="10" eb="11">
      <t>ダイ</t>
    </rPh>
    <rPh sb="12" eb="13">
      <t>ゴウ</t>
    </rPh>
    <rPh sb="14" eb="16">
      <t>ガイトウ</t>
    </rPh>
    <phoneticPr fontId="55"/>
  </si>
  <si>
    <t>　上記のとおり選挙事務所を異動しましたから届出します。</t>
    <rPh sb="1" eb="3">
      <t>じょうき</t>
    </rPh>
    <rPh sb="13" eb="15">
      <t>いどう</t>
    </rPh>
    <phoneticPr fontId="51" type="Hiragana"/>
  </si>
  <si>
    <t>候補者届出政党用選挙選挙事務所建物(部屋番号)の名称</t>
    <rPh sb="12" eb="14">
      <t>ジム</t>
    </rPh>
    <rPh sb="14" eb="15">
      <t>ショ</t>
    </rPh>
    <rPh sb="15" eb="17">
      <t>タテモノ</t>
    </rPh>
    <rPh sb="18" eb="20">
      <t>ヘヤ</t>
    </rPh>
    <rPh sb="20" eb="22">
      <t>バンゴウ</t>
    </rPh>
    <rPh sb="24" eb="26">
      <t>メイショウ</t>
    </rPh>
    <phoneticPr fontId="55"/>
  </si>
  <si>
    <t>日付手入力優先↓</t>
    <rPh sb="0" eb="2">
      <t>ひづけ</t>
    </rPh>
    <rPh sb="2" eb="5">
      <t>てにゅうりょく</t>
    </rPh>
    <rPh sb="5" eb="7">
      <t>ゆうせん</t>
    </rPh>
    <phoneticPr fontId="51" type="Hiragana"/>
  </si>
  <si>
    <t>日付手入力優先</t>
    <rPh sb="0" eb="2">
      <t>ひづけ</t>
    </rPh>
    <rPh sb="2" eb="5">
      <t>てにゅうりょく</t>
    </rPh>
    <rPh sb="5" eb="7">
      <t>ゆうせん</t>
    </rPh>
    <phoneticPr fontId="51" type="Hiragana"/>
  </si>
  <si>
    <t>手入力優先</t>
    <rPh sb="0" eb="5">
      <t>てにゅうりょくゆうせん</t>
    </rPh>
    <phoneticPr fontId="51" type="Hiragana"/>
  </si>
  <si>
    <t>政党様式１</t>
    <rPh sb="0" eb="2">
      <t>セイトウ</t>
    </rPh>
    <rPh sb="2" eb="4">
      <t>ヨウシキ</t>
    </rPh>
    <phoneticPr fontId="55"/>
  </si>
  <si>
    <t>政党様式２</t>
    <rPh sb="0" eb="2">
      <t>セイトウ</t>
    </rPh>
    <rPh sb="2" eb="4">
      <t>ヨウシキ</t>
    </rPh>
    <phoneticPr fontId="55"/>
  </si>
  <si>
    <t>政党様式３</t>
    <rPh sb="0" eb="2">
      <t>セイトウ</t>
    </rPh>
    <rPh sb="2" eb="4">
      <t>ヨウシキ</t>
    </rPh>
    <phoneticPr fontId="55"/>
  </si>
  <si>
    <t>政党様式５</t>
    <rPh sb="0" eb="2">
      <t>セイトウ</t>
    </rPh>
    <rPh sb="2" eb="4">
      <t>ヨウシキ</t>
    </rPh>
    <phoneticPr fontId="55"/>
  </si>
  <si>
    <t>政党様式６</t>
    <rPh sb="0" eb="2">
      <t>せいとう</t>
    </rPh>
    <phoneticPr fontId="51" type="Hiragana"/>
  </si>
  <si>
    <t>政党様式７</t>
    <rPh sb="0" eb="2">
      <t>セイトウ</t>
    </rPh>
    <rPh sb="2" eb="4">
      <t>ヨウシキ</t>
    </rPh>
    <phoneticPr fontId="55"/>
  </si>
  <si>
    <t>政党様式８</t>
    <rPh sb="0" eb="2">
      <t>セイトウ</t>
    </rPh>
    <rPh sb="2" eb="4">
      <t>ヨウシキ</t>
    </rPh>
    <phoneticPr fontId="55"/>
  </si>
  <si>
    <t>政党様式９</t>
    <rPh sb="0" eb="2">
      <t>セイトウ</t>
    </rPh>
    <rPh sb="2" eb="4">
      <t>ヨウシキ</t>
    </rPh>
    <phoneticPr fontId="55"/>
  </si>
  <si>
    <t>政党様式10</t>
    <rPh sb="0" eb="2">
      <t>セイトウ</t>
    </rPh>
    <rPh sb="2" eb="4">
      <t>ヨウシキ</t>
    </rPh>
    <phoneticPr fontId="55"/>
  </si>
  <si>
    <t>政党様式11</t>
    <rPh sb="0" eb="2">
      <t>セイトウ</t>
    </rPh>
    <rPh sb="2" eb="4">
      <t>ヨウシキ</t>
    </rPh>
    <phoneticPr fontId="55"/>
  </si>
  <si>
    <t>政党様式12</t>
    <rPh sb="0" eb="2">
      <t>セイトウ</t>
    </rPh>
    <rPh sb="2" eb="4">
      <t>ヨウシキ</t>
    </rPh>
    <phoneticPr fontId="55"/>
  </si>
  <si>
    <t>政党様式13</t>
    <rPh sb="0" eb="2">
      <t>セイトウ</t>
    </rPh>
    <rPh sb="2" eb="4">
      <t>ヨウシキ</t>
    </rPh>
    <phoneticPr fontId="55"/>
  </si>
  <si>
    <t>政党様式14</t>
    <rPh sb="0" eb="2">
      <t>セイトウ</t>
    </rPh>
    <rPh sb="2" eb="4">
      <t>ヨウシキ</t>
    </rPh>
    <phoneticPr fontId="55"/>
  </si>
  <si>
    <t>政党様式15</t>
    <rPh sb="0" eb="2">
      <t>セイトウ</t>
    </rPh>
    <rPh sb="2" eb="4">
      <t>ヨウシキ</t>
    </rPh>
    <phoneticPr fontId="55"/>
  </si>
  <si>
    <t>政党様式16</t>
    <rPh sb="0" eb="2">
      <t>セイトウ</t>
    </rPh>
    <rPh sb="2" eb="4">
      <t>ヨウシキ</t>
    </rPh>
    <phoneticPr fontId="55"/>
  </si>
  <si>
    <t>政党様式17</t>
    <rPh sb="0" eb="2">
      <t>セイトウ</t>
    </rPh>
    <rPh sb="2" eb="4">
      <t>ヨウシキ</t>
    </rPh>
    <phoneticPr fontId="55"/>
  </si>
  <si>
    <t>政党様式18</t>
    <rPh sb="0" eb="2">
      <t>セイトウ</t>
    </rPh>
    <rPh sb="2" eb="4">
      <t>ヨウシキ</t>
    </rPh>
    <phoneticPr fontId="55"/>
  </si>
  <si>
    <t>政党様式19</t>
    <rPh sb="0" eb="2">
      <t>セイトウ</t>
    </rPh>
    <rPh sb="2" eb="4">
      <t>ヨウシキ</t>
    </rPh>
    <phoneticPr fontId="55"/>
  </si>
  <si>
    <t>政党様式20</t>
    <rPh sb="0" eb="2">
      <t>セイトウ</t>
    </rPh>
    <rPh sb="2" eb="4">
      <t>ヨウシキ</t>
    </rPh>
    <phoneticPr fontId="55"/>
  </si>
  <si>
    <t>政党様式22</t>
    <rPh sb="0" eb="2">
      <t>セイトウ</t>
    </rPh>
    <rPh sb="2" eb="4">
      <t>ヨウシキ</t>
    </rPh>
    <phoneticPr fontId="55"/>
  </si>
  <si>
    <t>政党様式23</t>
    <rPh sb="0" eb="2">
      <t>セイトウ</t>
    </rPh>
    <rPh sb="2" eb="4">
      <t>ヨウシキ</t>
    </rPh>
    <phoneticPr fontId="55"/>
  </si>
  <si>
    <t>政党様式24-1</t>
    <rPh sb="0" eb="2">
      <t>セイトウ</t>
    </rPh>
    <rPh sb="2" eb="4">
      <t>ヨウシキ</t>
    </rPh>
    <phoneticPr fontId="55"/>
  </si>
  <si>
    <t>政党様式24-2</t>
    <rPh sb="0" eb="2">
      <t>セイトウ</t>
    </rPh>
    <rPh sb="2" eb="4">
      <t>ヨウシキ</t>
    </rPh>
    <phoneticPr fontId="55"/>
  </si>
  <si>
    <t>政党様式25</t>
    <rPh sb="0" eb="2">
      <t>セイトウ</t>
    </rPh>
    <rPh sb="2" eb="4">
      <t>ヨウシキ</t>
    </rPh>
    <phoneticPr fontId="55"/>
  </si>
  <si>
    <t>政党様式26</t>
    <rPh sb="0" eb="2">
      <t>セイトウ</t>
    </rPh>
    <rPh sb="2" eb="4">
      <t>ヨウシキ</t>
    </rPh>
    <phoneticPr fontId="55"/>
  </si>
  <si>
    <t>政党様式27</t>
    <rPh sb="0" eb="2">
      <t>セイトウ</t>
    </rPh>
    <rPh sb="2" eb="4">
      <t>ヨウシキ</t>
    </rPh>
    <phoneticPr fontId="55"/>
  </si>
  <si>
    <t>政党様式28</t>
    <rPh sb="0" eb="2">
      <t>セイトウ</t>
    </rPh>
    <rPh sb="2" eb="4">
      <t>ヨウシキ</t>
    </rPh>
    <phoneticPr fontId="55"/>
  </si>
  <si>
    <t>政党様式29</t>
    <rPh sb="0" eb="2">
      <t>セイトウ</t>
    </rPh>
    <rPh sb="2" eb="4">
      <t>ヨウシキ</t>
    </rPh>
    <phoneticPr fontId="55"/>
  </si>
  <si>
    <t>政党様式30</t>
    <rPh sb="0" eb="2">
      <t>セイトウ</t>
    </rPh>
    <rPh sb="2" eb="4">
      <t>ヨウシキ</t>
    </rPh>
    <phoneticPr fontId="55"/>
  </si>
  <si>
    <t>政党様式31</t>
    <rPh sb="0" eb="2">
      <t>セイトウ</t>
    </rPh>
    <rPh sb="2" eb="4">
      <t>ヨウシキ</t>
    </rPh>
    <phoneticPr fontId="55"/>
  </si>
  <si>
    <t>政党様式32</t>
    <rPh sb="0" eb="2">
      <t>セイトウ</t>
    </rPh>
    <rPh sb="2" eb="4">
      <t>ヨウシキ</t>
    </rPh>
    <phoneticPr fontId="55"/>
  </si>
  <si>
    <t>政党様式33</t>
    <rPh sb="0" eb="2">
      <t>セイトウ</t>
    </rPh>
    <rPh sb="2" eb="4">
      <t>ヨウシキ</t>
    </rPh>
    <phoneticPr fontId="55"/>
  </si>
  <si>
    <t>政党様式35</t>
    <rPh sb="0" eb="2">
      <t>セイトウ</t>
    </rPh>
    <phoneticPr fontId="55"/>
  </si>
  <si>
    <t>政党様式36</t>
    <rPh sb="0" eb="2">
      <t>せいとう</t>
    </rPh>
    <rPh sb="2" eb="4">
      <t>ようしき</t>
    </rPh>
    <phoneticPr fontId="51" type="Hiragana"/>
  </si>
  <si>
    <t>政党様式37</t>
    <rPh sb="0" eb="2">
      <t>せいとう</t>
    </rPh>
    <rPh sb="2" eb="4">
      <t>ようしき</t>
    </rPh>
    <phoneticPr fontId="51" type="Hiragana"/>
  </si>
  <si>
    <t>年　　月　　日</t>
    <rPh sb="0" eb="1">
      <t>ねん</t>
    </rPh>
    <rPh sb="3" eb="4">
      <t>がつ</t>
    </rPh>
    <rPh sb="6" eb="7">
      <t>にち</t>
    </rPh>
    <phoneticPr fontId="51" type="Hiragana"/>
  </si>
  <si>
    <t>有しており、公職選挙法第８６条第１項第１号に該当するものであります。</t>
    <rPh sb="0" eb="1">
      <t>ユウ</t>
    </rPh>
    <rPh sb="6" eb="8">
      <t>コウショク</t>
    </rPh>
    <rPh sb="8" eb="11">
      <t>センキョホウ</t>
    </rPh>
    <rPh sb="11" eb="12">
      <t>ダイ</t>
    </rPh>
    <rPh sb="14" eb="15">
      <t>ジョウ</t>
    </rPh>
    <rPh sb="15" eb="16">
      <t>ダイ</t>
    </rPh>
    <rPh sb="17" eb="18">
      <t>コウ</t>
    </rPh>
    <rPh sb="18" eb="19">
      <t>ダイ</t>
    </rPh>
    <rPh sb="20" eb="21">
      <t>ゴウ</t>
    </rPh>
    <rPh sb="22" eb="24">
      <t>ガイトウ</t>
    </rPh>
    <phoneticPr fontId="55"/>
  </si>
  <si>
    <t>　本政党（政治団体）は、所属する衆議院議員又は参議院議員を、下記のとおり５人以上</t>
    <rPh sb="1" eb="2">
      <t>ホン</t>
    </rPh>
    <rPh sb="2" eb="4">
      <t>セイトウ</t>
    </rPh>
    <rPh sb="5" eb="7">
      <t>セイジ</t>
    </rPh>
    <rPh sb="7" eb="9">
      <t>ダンタイ</t>
    </rPh>
    <rPh sb="12" eb="14">
      <t>ショゾク</t>
    </rPh>
    <rPh sb="16" eb="19">
      <t>シュウギイン</t>
    </rPh>
    <rPh sb="19" eb="21">
      <t>ギイン</t>
    </rPh>
    <rPh sb="21" eb="22">
      <t>マタ</t>
    </rPh>
    <rPh sb="23" eb="26">
      <t>サンギイン</t>
    </rPh>
    <rPh sb="26" eb="28">
      <t>ギイン</t>
    </rPh>
    <rPh sb="30" eb="32">
      <t>カキ</t>
    </rPh>
    <rPh sb="37" eb="38">
      <t>ヒト</t>
    </rPh>
    <rPh sb="38" eb="40">
      <t>イジョウ</t>
    </rPh>
    <phoneticPr fontId="55"/>
  </si>
  <si>
    <t>１　この申請書を提出するときは、併せて当該呼称が戸籍簿に記載された氏名に代</t>
    <phoneticPr fontId="55"/>
  </si>
  <si>
    <t xml:space="preserve">  りません。</t>
    <phoneticPr fontId="51" type="Hiragana"/>
  </si>
  <si>
    <t>　わるものとして広く通用していることを証するに足りる資料を提示しなければな</t>
    <phoneticPr fontId="55"/>
  </si>
  <si>
    <t>２　政党その他の政治団体の代表者本人が届け出る場合にあつては本人確認書類の</t>
    <phoneticPr fontId="51" type="Hiragana"/>
  </si>
  <si>
    <t>　提示又は提出を、その代理人が届け出る場合にあつては委任状の提示又は提出及</t>
    <rPh sb="1" eb="3">
      <t>ていじ</t>
    </rPh>
    <phoneticPr fontId="51" type="Hiragana"/>
  </si>
  <si>
    <t>　び当該代理人の本人確認書類の提示又は提出を行ってください。ただし、政党そ</t>
    <rPh sb="2" eb="3">
      <t>とう</t>
    </rPh>
    <phoneticPr fontId="51" type="Hiragana"/>
  </si>
  <si>
    <t>　ません。</t>
    <phoneticPr fontId="51" type="Hiragana"/>
  </si>
  <si>
    <t>　の他の政治団体の代表者本人の署名その他の措置がある場合はこの限りではあり</t>
    <rPh sb="2" eb="3">
      <t>た</t>
    </rPh>
    <phoneticPr fontId="51" type="Hiragana"/>
  </si>
  <si>
    <t>衆議院小選挙区選出議員選挙立候補届出に係る
提出書類作成支援ファイル（政党届出用）</t>
    <rPh sb="0" eb="3">
      <t>シュウギイン</t>
    </rPh>
    <rPh sb="3" eb="7">
      <t>ショウセンキョク</t>
    </rPh>
    <rPh sb="7" eb="9">
      <t>センシュツ</t>
    </rPh>
    <rPh sb="9" eb="11">
      <t>ギイン</t>
    </rPh>
    <rPh sb="11" eb="13">
      <t>センキョ</t>
    </rPh>
    <rPh sb="13" eb="16">
      <t>リッコウホ</t>
    </rPh>
    <rPh sb="16" eb="18">
      <t>トドケデ</t>
    </rPh>
    <rPh sb="19" eb="20">
      <t>カカ</t>
    </rPh>
    <rPh sb="22" eb="24">
      <t>テイシュツ</t>
    </rPh>
    <rPh sb="24" eb="26">
      <t>ショルイ</t>
    </rPh>
    <rPh sb="26" eb="28">
      <t>サクセイ</t>
    </rPh>
    <rPh sb="28" eb="30">
      <t>シエン</t>
    </rPh>
    <rPh sb="35" eb="37">
      <t>セイトウ</t>
    </rPh>
    <rPh sb="37" eb="39">
      <t>トドケデ</t>
    </rPh>
    <rPh sb="39" eb="40">
      <t>ヨウ</t>
    </rPh>
    <phoneticPr fontId="56"/>
  </si>
  <si>
    <t>備考</t>
    <rPh sb="0" eb="2">
      <t>びこう</t>
    </rPh>
    <phoneticPr fontId="51" type="Hiragana"/>
  </si>
  <si>
    <t>　　　政党その他の政治団体の代表者本人が届け出る場合にあつては本人確認書類の</t>
    <phoneticPr fontId="59"/>
  </si>
  <si>
    <t>３　　政党その他の政治団体の代表者本人が届け出る場合にあつては本人確認書類の</t>
    <phoneticPr fontId="51" type="Hiragana"/>
  </si>
  <si>
    <t>　　証明する書面（文書による通知の写し）を添付してください。</t>
    <rPh sb="2" eb="4">
      <t>ショウメイ</t>
    </rPh>
    <phoneticPr fontId="60"/>
  </si>
  <si>
    <t>２　　前任者の解任又は辞任についての法第１８１条の規定による通知があったことを</t>
    <phoneticPr fontId="60"/>
  </si>
  <si>
    <t>　　を証明する書面（文書による通知の写し）を添付してください。</t>
    <rPh sb="3" eb="5">
      <t>ショウメイ</t>
    </rPh>
    <phoneticPr fontId="60"/>
  </si>
  <si>
    <t>１　　前任者の解任又は辞任についての法第１８１条の規定による通知があったこと</t>
    <phoneticPr fontId="60"/>
  </si>
  <si>
    <t xml:space="preserve">
　　候補者本人が届け出る場合にあつては本人確認書類の提示又は提出を、その代理人が
　届け出る場合にあつては委任状の提示又は提出及び当該代理人の本人確認書類の提示又
　は提出を行ってください。ただし、候補者本人の署名その他の措置がある場合はこの限
　りではありません。
</t>
    <phoneticPr fontId="60"/>
  </si>
  <si>
    <t xml:space="preserve">
　候補者本人が届け出る場合にあつては本人確認書類の提示又は提出を、その代理人が届け出る場合にあつては委任状の提示又は提出及び当該代理人の本人確認書類の提示又は提出を行ってください。ただし、候補者本人の署名その他の措置がある場合はこの限りではありません。</t>
    <phoneticPr fontId="51" type="Hiragana"/>
  </si>
  <si>
    <t>　令和　　年　　月　　日申請の選挙公報掲載文（写真）は撤回したいから</t>
    <rPh sb="1" eb="3">
      <t>レイワ</t>
    </rPh>
    <rPh sb="23" eb="25">
      <t>シャシン</t>
    </rPh>
    <phoneticPr fontId="55"/>
  </si>
  <si>
    <t>したい(取り換えたい）から申請します。</t>
    <phoneticPr fontId="60"/>
  </si>
  <si>
    <t/>
  </si>
  <si>
    <t>印</t>
    <rPh sb="0" eb="1">
      <t>イン</t>
    </rPh>
    <phoneticPr fontId="59"/>
  </si>
  <si>
    <t>委任状</t>
    <rPh sb="0" eb="3">
      <t>いにんじょう</t>
    </rPh>
    <phoneticPr fontId="51" type="Hiragana"/>
  </si>
  <si>
    <t>立候補の届出代理人証明書</t>
    <phoneticPr fontId="55"/>
  </si>
  <si>
    <t>とを証明します。</t>
    <rPh sb="2" eb="4">
      <t>ショウメイ</t>
    </rPh>
    <phoneticPr fontId="59"/>
  </si>
  <si>
    <t>における立候補の届出について、私に代わって届出に関する事務を行うもの
であるこ</t>
    <rPh sb="4" eb="7">
      <t>リッコウホ</t>
    </rPh>
    <phoneticPr fontId="59"/>
  </si>
  <si>
    <t>生年月日</t>
    <rPh sb="0" eb="4">
      <t>セイネンガッピ</t>
    </rPh>
    <phoneticPr fontId="59"/>
  </si>
  <si>
    <t>氏　　名</t>
    <rPh sb="0" eb="1">
      <t>シ</t>
    </rPh>
    <rPh sb="3" eb="4">
      <t>ナ</t>
    </rPh>
    <phoneticPr fontId="59"/>
  </si>
  <si>
    <t>住　　所</t>
    <rPh sb="0" eb="1">
      <t>ジュウ</t>
    </rPh>
    <rPh sb="3" eb="4">
      <t>ショ</t>
    </rPh>
    <phoneticPr fontId="59"/>
  </si>
  <si>
    <t>住 所</t>
    <rPh sb="0" eb="1">
      <t>ジュウ</t>
    </rPh>
    <rPh sb="2" eb="3">
      <t>ショ</t>
    </rPh>
    <phoneticPr fontId="59"/>
  </si>
  <si>
    <t>　この証明書は立候補にかかる届出関係書類について代理人が届け出る場合に必要です。</t>
    <rPh sb="3" eb="6">
      <t>ショウメイショ</t>
    </rPh>
    <rPh sb="7" eb="10">
      <t>リッコウホ</t>
    </rPh>
    <rPh sb="14" eb="16">
      <t>トドケデ</t>
    </rPh>
    <rPh sb="16" eb="18">
      <t>カンケイ</t>
    </rPh>
    <rPh sb="18" eb="20">
      <t>ショルイ</t>
    </rPh>
    <rPh sb="24" eb="27">
      <t>ダイリニン</t>
    </rPh>
    <rPh sb="28" eb="29">
      <t>トド</t>
    </rPh>
    <rPh sb="30" eb="31">
      <t>デ</t>
    </rPh>
    <rPh sb="32" eb="34">
      <t>バアイ</t>
    </rPh>
    <rPh sb="35" eb="37">
      <t>ヒツヨウ</t>
    </rPh>
    <phoneticPr fontId="59"/>
  </si>
  <si>
    <t>これらのうちから最も簡便な方法を選択し届出をすることができます。</t>
    <rPh sb="8" eb="9">
      <t>モット</t>
    </rPh>
    <rPh sb="10" eb="12">
      <t>カンベン</t>
    </rPh>
    <rPh sb="13" eb="15">
      <t>ホウホウ</t>
    </rPh>
    <rPh sb="16" eb="18">
      <t>センタク</t>
    </rPh>
    <rPh sb="19" eb="21">
      <t>トドケデ</t>
    </rPh>
    <phoneticPr fontId="59"/>
  </si>
  <si>
    <t>②届出者本人(政党の代表者)の署名による届出</t>
    <rPh sb="1" eb="3">
      <t>トドケデ</t>
    </rPh>
    <rPh sb="3" eb="4">
      <t>シャ</t>
    </rPh>
    <rPh sb="4" eb="6">
      <t>ホンニン</t>
    </rPh>
    <rPh sb="7" eb="9">
      <t>セイトウ</t>
    </rPh>
    <rPh sb="10" eb="13">
      <t>ダイヒョウシャ</t>
    </rPh>
    <rPh sb="15" eb="17">
      <t>ショメイ</t>
    </rPh>
    <rPh sb="20" eb="22">
      <t>トドケデ</t>
    </rPh>
    <phoneticPr fontId="59"/>
  </si>
  <si>
    <t>届出内に届出者本人の署名又は押印が無い場合、本証明書は必須となります。代理人の</t>
    <rPh sb="0" eb="2">
      <t>トドケデ</t>
    </rPh>
    <rPh sb="2" eb="3">
      <t>ナイ</t>
    </rPh>
    <rPh sb="4" eb="6">
      <t>トドケデ</t>
    </rPh>
    <rPh sb="6" eb="7">
      <t>シャ</t>
    </rPh>
    <rPh sb="7" eb="9">
      <t>ホンニン</t>
    </rPh>
    <rPh sb="10" eb="12">
      <t>ショメイ</t>
    </rPh>
    <rPh sb="12" eb="13">
      <t>マタ</t>
    </rPh>
    <rPh sb="14" eb="16">
      <t>オウイン</t>
    </rPh>
    <rPh sb="17" eb="18">
      <t>ナ</t>
    </rPh>
    <rPh sb="19" eb="21">
      <t>バアイ</t>
    </rPh>
    <rPh sb="22" eb="23">
      <t>ホン</t>
    </rPh>
    <rPh sb="23" eb="24">
      <t>オシモト</t>
    </rPh>
    <rPh sb="27" eb="29">
      <t>ヒッス</t>
    </rPh>
    <rPh sb="35" eb="38">
      <t>ダイリニン</t>
    </rPh>
    <phoneticPr fontId="59"/>
  </si>
  <si>
    <t>方の本人確認書類(免許証など)の提示が必要ですのでご持参ください。</t>
    <rPh sb="19" eb="21">
      <t>ヒツヨウ</t>
    </rPh>
    <rPh sb="26" eb="28">
      <t>ジサン</t>
    </rPh>
    <phoneticPr fontId="59"/>
  </si>
  <si>
    <t>①本証明書と代理人の方の身分証明書の提示による届出</t>
    <rPh sb="1" eb="5">
      <t>ホンショウメイショ</t>
    </rPh>
    <rPh sb="6" eb="9">
      <t>ダイリニン</t>
    </rPh>
    <rPh sb="10" eb="11">
      <t>カタ</t>
    </rPh>
    <rPh sb="12" eb="17">
      <t>ミブンショウメイショ</t>
    </rPh>
    <rPh sb="18" eb="20">
      <t>テイジ</t>
    </rPh>
    <rPh sb="23" eb="25">
      <t>トドケデ</t>
    </rPh>
    <phoneticPr fontId="59"/>
  </si>
  <si>
    <t>③記名押印(パソコンやゴム印での印字+押印）による届出</t>
    <rPh sb="1" eb="3">
      <t>キメイ</t>
    </rPh>
    <rPh sb="3" eb="5">
      <t>オウイン</t>
    </rPh>
    <rPh sb="13" eb="14">
      <t>イン</t>
    </rPh>
    <rPh sb="16" eb="18">
      <t>インジ</t>
    </rPh>
    <rPh sb="19" eb="21">
      <t>オウイン</t>
    </rPh>
    <rPh sb="25" eb="27">
      <t>トドケデ</t>
    </rPh>
    <phoneticPr fontId="59"/>
  </si>
  <si>
    <t>様式の根拠となる法令</t>
    <rPh sb="0" eb="2">
      <t>ヨウシキ</t>
    </rPh>
    <rPh sb="3" eb="5">
      <t>コンキョ</t>
    </rPh>
    <rPh sb="8" eb="10">
      <t>ホウレイ</t>
    </rPh>
    <phoneticPr fontId="60"/>
  </si>
  <si>
    <t>公職選挙法施規則第１６号様式の６</t>
    <rPh sb="0" eb="2">
      <t>コウショク</t>
    </rPh>
    <rPh sb="2" eb="4">
      <t>センキョ</t>
    </rPh>
    <rPh sb="4" eb="5">
      <t>ホウ</t>
    </rPh>
    <rPh sb="5" eb="6">
      <t>セ</t>
    </rPh>
    <rPh sb="6" eb="8">
      <t>キソク</t>
    </rPh>
    <rPh sb="8" eb="9">
      <t>ダイ</t>
    </rPh>
    <rPh sb="11" eb="12">
      <t>ゴウ</t>
    </rPh>
    <rPh sb="12" eb="14">
      <t>ヨウシキ</t>
    </rPh>
    <phoneticPr fontId="58"/>
  </si>
  <si>
    <t>秋田県　公職選挙法執行規程第１号様式の２８（第４条の１０関係）</t>
    <rPh sb="0" eb="3">
      <t>アキタケン</t>
    </rPh>
    <rPh sb="4" eb="6">
      <t>コウショク</t>
    </rPh>
    <rPh sb="6" eb="9">
      <t>センキョホウ</t>
    </rPh>
    <rPh sb="9" eb="11">
      <t>シッコウ</t>
    </rPh>
    <rPh sb="11" eb="13">
      <t>キテイ</t>
    </rPh>
    <rPh sb="13" eb="14">
      <t>ダイ</t>
    </rPh>
    <rPh sb="15" eb="16">
      <t>ゴウ</t>
    </rPh>
    <rPh sb="16" eb="18">
      <t>ヨウシキ</t>
    </rPh>
    <rPh sb="22" eb="23">
      <t>ダイ</t>
    </rPh>
    <rPh sb="24" eb="25">
      <t>ジョウ</t>
    </rPh>
    <rPh sb="28" eb="30">
      <t>カンケイ</t>
    </rPh>
    <phoneticPr fontId="58"/>
  </si>
  <si>
    <t>秋田県　公職選挙法執行規程第２５号様式の２（第６４条の２関係）</t>
    <rPh sb="0" eb="3">
      <t>アキタケン</t>
    </rPh>
    <rPh sb="4" eb="6">
      <t>コウショク</t>
    </rPh>
    <rPh sb="6" eb="9">
      <t>センキョホウ</t>
    </rPh>
    <rPh sb="9" eb="11">
      <t>シッコウ</t>
    </rPh>
    <rPh sb="11" eb="13">
      <t>キテイ</t>
    </rPh>
    <rPh sb="13" eb="14">
      <t>ダイ</t>
    </rPh>
    <rPh sb="16" eb="17">
      <t>ゴウ</t>
    </rPh>
    <rPh sb="17" eb="19">
      <t>ヨウシキ</t>
    </rPh>
    <rPh sb="22" eb="23">
      <t>ダイ</t>
    </rPh>
    <rPh sb="25" eb="26">
      <t>ジョウ</t>
    </rPh>
    <rPh sb="28" eb="30">
      <t>カンケイ</t>
    </rPh>
    <phoneticPr fontId="58"/>
  </si>
  <si>
    <t>秋田県　公職選挙法執行規程第２５号様式の３（第６４条の２関係）</t>
    <rPh sb="0" eb="3">
      <t>アキタケン</t>
    </rPh>
    <rPh sb="4" eb="6">
      <t>コウショク</t>
    </rPh>
    <rPh sb="6" eb="9">
      <t>センキョホウ</t>
    </rPh>
    <rPh sb="9" eb="11">
      <t>シッコウ</t>
    </rPh>
    <rPh sb="11" eb="13">
      <t>キテイ</t>
    </rPh>
    <rPh sb="13" eb="14">
      <t>ダイ</t>
    </rPh>
    <rPh sb="16" eb="17">
      <t>ゴウ</t>
    </rPh>
    <rPh sb="17" eb="19">
      <t>ヨウシキ</t>
    </rPh>
    <rPh sb="22" eb="23">
      <t>ダイ</t>
    </rPh>
    <rPh sb="25" eb="26">
      <t>ジョウ</t>
    </rPh>
    <rPh sb="28" eb="30">
      <t>カンケイ</t>
    </rPh>
    <phoneticPr fontId="58"/>
  </si>
  <si>
    <t>秋田県　公職選挙法執行規程第３号様式の２（第１０条の２関係）</t>
    <rPh sb="0" eb="3">
      <t>アキタケン</t>
    </rPh>
    <rPh sb="4" eb="6">
      <t>コウショク</t>
    </rPh>
    <rPh sb="6" eb="9">
      <t>センキョホウ</t>
    </rPh>
    <rPh sb="9" eb="11">
      <t>シッコウ</t>
    </rPh>
    <rPh sb="11" eb="13">
      <t>キテイ</t>
    </rPh>
    <rPh sb="13" eb="14">
      <t>ダイ</t>
    </rPh>
    <rPh sb="15" eb="16">
      <t>ゴウ</t>
    </rPh>
    <rPh sb="16" eb="18">
      <t>ヨウシキ</t>
    </rPh>
    <rPh sb="21" eb="22">
      <t>ダイ</t>
    </rPh>
    <rPh sb="24" eb="25">
      <t>ジョウ</t>
    </rPh>
    <rPh sb="27" eb="29">
      <t>カンケイ</t>
    </rPh>
    <phoneticPr fontId="58"/>
  </si>
  <si>
    <t>公職選挙法施規則第３２号様式の２（２９条の２関係）</t>
    <rPh sb="0" eb="2">
      <t>コウショク</t>
    </rPh>
    <rPh sb="2" eb="4">
      <t>センキョ</t>
    </rPh>
    <rPh sb="4" eb="5">
      <t>ホウ</t>
    </rPh>
    <rPh sb="5" eb="6">
      <t>セ</t>
    </rPh>
    <rPh sb="6" eb="8">
      <t>キソク</t>
    </rPh>
    <rPh sb="8" eb="9">
      <t>ダイ</t>
    </rPh>
    <rPh sb="11" eb="12">
      <t>ゴウ</t>
    </rPh>
    <rPh sb="12" eb="14">
      <t>ヨウシキ</t>
    </rPh>
    <rPh sb="19" eb="20">
      <t>ジョウ</t>
    </rPh>
    <rPh sb="22" eb="24">
      <t>カンケイ</t>
    </rPh>
    <phoneticPr fontId="58"/>
  </si>
  <si>
    <t>秋田県　公職選挙法執行規程第１２号様式その１（第３５条関係）</t>
    <rPh sb="0" eb="3">
      <t>アキタケン</t>
    </rPh>
    <rPh sb="4" eb="6">
      <t>コウショク</t>
    </rPh>
    <rPh sb="6" eb="9">
      <t>センキョホウ</t>
    </rPh>
    <rPh sb="9" eb="11">
      <t>シッコウ</t>
    </rPh>
    <rPh sb="11" eb="13">
      <t>キテイ</t>
    </rPh>
    <rPh sb="13" eb="14">
      <t>ダイ</t>
    </rPh>
    <rPh sb="16" eb="17">
      <t>ゴウ</t>
    </rPh>
    <rPh sb="17" eb="19">
      <t>ヨウシキ</t>
    </rPh>
    <rPh sb="23" eb="24">
      <t>ダイ</t>
    </rPh>
    <rPh sb="26" eb="27">
      <t>ジョウ</t>
    </rPh>
    <rPh sb="27" eb="29">
      <t>カンケイ</t>
    </rPh>
    <phoneticPr fontId="58"/>
  </si>
  <si>
    <t>秋田県　公職選挙法執行規程第２０号様式（第４６条関係）</t>
    <rPh sb="0" eb="3">
      <t>アキタケン</t>
    </rPh>
    <rPh sb="4" eb="6">
      <t>コウショク</t>
    </rPh>
    <rPh sb="6" eb="9">
      <t>センキョホウ</t>
    </rPh>
    <rPh sb="9" eb="11">
      <t>シッコウ</t>
    </rPh>
    <rPh sb="11" eb="13">
      <t>キテイ</t>
    </rPh>
    <rPh sb="13" eb="14">
      <t>ダイ</t>
    </rPh>
    <rPh sb="16" eb="17">
      <t>ゴウ</t>
    </rPh>
    <rPh sb="17" eb="19">
      <t>ヨウシキ</t>
    </rPh>
    <rPh sb="20" eb="21">
      <t>ダイ</t>
    </rPh>
    <rPh sb="23" eb="24">
      <t>ジョウ</t>
    </rPh>
    <rPh sb="24" eb="26">
      <t>カンケイ</t>
    </rPh>
    <phoneticPr fontId="58"/>
  </si>
  <si>
    <t>秋田県　公職選挙法執行規程第２１号様式（第４９条の３関係）</t>
    <rPh sb="0" eb="3">
      <t>アキタケン</t>
    </rPh>
    <rPh sb="4" eb="6">
      <t>コウショク</t>
    </rPh>
    <rPh sb="6" eb="9">
      <t>センキョホウ</t>
    </rPh>
    <rPh sb="9" eb="11">
      <t>シッコウ</t>
    </rPh>
    <rPh sb="11" eb="13">
      <t>キテイ</t>
    </rPh>
    <rPh sb="13" eb="14">
      <t>ダイ</t>
    </rPh>
    <rPh sb="16" eb="17">
      <t>ゴウ</t>
    </rPh>
    <rPh sb="17" eb="19">
      <t>ヨウシキ</t>
    </rPh>
    <rPh sb="20" eb="21">
      <t>ダイ</t>
    </rPh>
    <rPh sb="23" eb="24">
      <t>ジョウ</t>
    </rPh>
    <rPh sb="26" eb="28">
      <t>カンケイ</t>
    </rPh>
    <phoneticPr fontId="58"/>
  </si>
  <si>
    <t>秋田県　公職選挙法執行規程第２２号様式（第４９条の３関係）</t>
    <rPh sb="0" eb="3">
      <t>アキタケン</t>
    </rPh>
    <rPh sb="4" eb="6">
      <t>コウショク</t>
    </rPh>
    <rPh sb="6" eb="9">
      <t>センキョホウ</t>
    </rPh>
    <rPh sb="9" eb="11">
      <t>シッコウ</t>
    </rPh>
    <rPh sb="11" eb="13">
      <t>キテイ</t>
    </rPh>
    <rPh sb="13" eb="14">
      <t>ダイ</t>
    </rPh>
    <rPh sb="16" eb="17">
      <t>ゴウ</t>
    </rPh>
    <rPh sb="17" eb="19">
      <t>ヨウシキ</t>
    </rPh>
    <rPh sb="20" eb="21">
      <t>ダイ</t>
    </rPh>
    <rPh sb="23" eb="24">
      <t>ジョウ</t>
    </rPh>
    <rPh sb="26" eb="28">
      <t>カンケイ</t>
    </rPh>
    <phoneticPr fontId="58"/>
  </si>
  <si>
    <t>公職選挙法施規則第１４号様式（１１条関係）</t>
    <rPh sb="0" eb="2">
      <t>コウショク</t>
    </rPh>
    <rPh sb="2" eb="4">
      <t>センキョ</t>
    </rPh>
    <rPh sb="4" eb="5">
      <t>ホウ</t>
    </rPh>
    <rPh sb="5" eb="6">
      <t>セ</t>
    </rPh>
    <rPh sb="6" eb="8">
      <t>キソク</t>
    </rPh>
    <rPh sb="8" eb="9">
      <t>ダイ</t>
    </rPh>
    <rPh sb="11" eb="12">
      <t>ゴウ</t>
    </rPh>
    <rPh sb="12" eb="14">
      <t>ヨウシキ</t>
    </rPh>
    <rPh sb="17" eb="18">
      <t>ジョウ</t>
    </rPh>
    <rPh sb="18" eb="20">
      <t>カンケイ</t>
    </rPh>
    <phoneticPr fontId="58"/>
  </si>
  <si>
    <t>公職選挙法施規則第１５号様式（１１条関係）</t>
    <rPh sb="0" eb="2">
      <t>コウショク</t>
    </rPh>
    <rPh sb="2" eb="4">
      <t>センキョ</t>
    </rPh>
    <rPh sb="4" eb="5">
      <t>ホウ</t>
    </rPh>
    <rPh sb="5" eb="6">
      <t>セ</t>
    </rPh>
    <rPh sb="6" eb="8">
      <t>キソク</t>
    </rPh>
    <rPh sb="8" eb="9">
      <t>ダイ</t>
    </rPh>
    <rPh sb="11" eb="12">
      <t>ゴウ</t>
    </rPh>
    <rPh sb="12" eb="14">
      <t>ヨウシキ</t>
    </rPh>
    <rPh sb="17" eb="18">
      <t>ジョウ</t>
    </rPh>
    <rPh sb="18" eb="20">
      <t>カンケイ</t>
    </rPh>
    <phoneticPr fontId="58"/>
  </si>
  <si>
    <t>政党様式1</t>
    <rPh sb="0" eb="2">
      <t>セイトウ</t>
    </rPh>
    <phoneticPr fontId="59"/>
  </si>
  <si>
    <t>政党様式2</t>
    <rPh sb="0" eb="2">
      <t>セイトウ</t>
    </rPh>
    <phoneticPr fontId="59"/>
  </si>
  <si>
    <t>政党様式3</t>
    <rPh sb="0" eb="2">
      <t>セイトウ</t>
    </rPh>
    <phoneticPr fontId="59"/>
  </si>
  <si>
    <t>政党様式4</t>
    <rPh sb="0" eb="2">
      <t>セイトウ</t>
    </rPh>
    <phoneticPr fontId="59"/>
  </si>
  <si>
    <t>政党様式5</t>
    <rPh sb="0" eb="2">
      <t>セイトウ</t>
    </rPh>
    <phoneticPr fontId="59"/>
  </si>
  <si>
    <t>政党様式6</t>
    <rPh sb="0" eb="2">
      <t>セイトウ</t>
    </rPh>
    <phoneticPr fontId="59"/>
  </si>
  <si>
    <t>政党様式7</t>
    <rPh sb="0" eb="2">
      <t>セイトウ</t>
    </rPh>
    <phoneticPr fontId="59"/>
  </si>
  <si>
    <t>政党様式8</t>
    <rPh sb="0" eb="2">
      <t>セイトウ</t>
    </rPh>
    <phoneticPr fontId="59"/>
  </si>
  <si>
    <t>政党様式9</t>
    <rPh sb="0" eb="2">
      <t>セイトウ</t>
    </rPh>
    <phoneticPr fontId="59"/>
  </si>
  <si>
    <t>政党様式10</t>
    <rPh sb="0" eb="2">
      <t>セイトウ</t>
    </rPh>
    <phoneticPr fontId="59"/>
  </si>
  <si>
    <t>政党様式11</t>
    <rPh sb="0" eb="2">
      <t>セイトウ</t>
    </rPh>
    <phoneticPr fontId="59"/>
  </si>
  <si>
    <t>政党様式12</t>
    <rPh sb="0" eb="2">
      <t>セイトウ</t>
    </rPh>
    <phoneticPr fontId="59"/>
  </si>
  <si>
    <t>政党様式13</t>
    <rPh sb="0" eb="2">
      <t>セイトウ</t>
    </rPh>
    <phoneticPr fontId="59"/>
  </si>
  <si>
    <t>政党様式14</t>
    <rPh sb="0" eb="2">
      <t>セイトウ</t>
    </rPh>
    <phoneticPr fontId="59"/>
  </si>
  <si>
    <t>政党様式15</t>
    <rPh sb="0" eb="2">
      <t>セイトウ</t>
    </rPh>
    <phoneticPr fontId="59"/>
  </si>
  <si>
    <t>政党様式16</t>
    <rPh sb="0" eb="2">
      <t>セイトウ</t>
    </rPh>
    <phoneticPr fontId="59"/>
  </si>
  <si>
    <t>政党様式17</t>
    <rPh sb="0" eb="2">
      <t>セイトウ</t>
    </rPh>
    <phoneticPr fontId="59"/>
  </si>
  <si>
    <t>政党様式18</t>
    <rPh sb="0" eb="2">
      <t>セイトウ</t>
    </rPh>
    <phoneticPr fontId="59"/>
  </si>
  <si>
    <t>政党様式19</t>
    <rPh sb="0" eb="2">
      <t>セイトウ</t>
    </rPh>
    <phoneticPr fontId="59"/>
  </si>
  <si>
    <t>政党様式20</t>
    <rPh sb="0" eb="2">
      <t>セイトウ</t>
    </rPh>
    <phoneticPr fontId="59"/>
  </si>
  <si>
    <t>政党様式21</t>
    <rPh sb="0" eb="2">
      <t>セイトウ</t>
    </rPh>
    <phoneticPr fontId="59"/>
  </si>
  <si>
    <t>政党様式22</t>
    <rPh sb="0" eb="2">
      <t>セイトウ</t>
    </rPh>
    <phoneticPr fontId="59"/>
  </si>
  <si>
    <t>政党様式23</t>
    <rPh sb="0" eb="2">
      <t>セイトウ</t>
    </rPh>
    <phoneticPr fontId="59"/>
  </si>
  <si>
    <t>政党様式24</t>
    <rPh sb="0" eb="2">
      <t>セイトウ</t>
    </rPh>
    <phoneticPr fontId="59"/>
  </si>
  <si>
    <t>政党様式25</t>
    <rPh sb="0" eb="2">
      <t>セイトウ</t>
    </rPh>
    <phoneticPr fontId="59"/>
  </si>
  <si>
    <t>政党様式26</t>
    <rPh sb="0" eb="2">
      <t>セイトウ</t>
    </rPh>
    <phoneticPr fontId="59"/>
  </si>
  <si>
    <t>政党様式27</t>
    <rPh sb="0" eb="2">
      <t>セイトウ</t>
    </rPh>
    <phoneticPr fontId="59"/>
  </si>
  <si>
    <t>政党様式28</t>
    <rPh sb="0" eb="2">
      <t>セイトウ</t>
    </rPh>
    <phoneticPr fontId="59"/>
  </si>
  <si>
    <t>政党様式29</t>
    <rPh sb="0" eb="2">
      <t>セイトウ</t>
    </rPh>
    <phoneticPr fontId="59"/>
  </si>
  <si>
    <t>政党様式30</t>
    <rPh sb="0" eb="2">
      <t>セイトウ</t>
    </rPh>
    <phoneticPr fontId="59"/>
  </si>
  <si>
    <t>政党様式31</t>
    <rPh sb="0" eb="2">
      <t>セイトウ</t>
    </rPh>
    <phoneticPr fontId="59"/>
  </si>
  <si>
    <t>政党様式32</t>
    <rPh sb="0" eb="2">
      <t>セイトウ</t>
    </rPh>
    <phoneticPr fontId="59"/>
  </si>
  <si>
    <t>政党様式33</t>
    <rPh sb="0" eb="2">
      <t>セイトウ</t>
    </rPh>
    <phoneticPr fontId="59"/>
  </si>
  <si>
    <t>政党様式34</t>
    <rPh sb="0" eb="2">
      <t>セイトウ</t>
    </rPh>
    <phoneticPr fontId="59"/>
  </si>
  <si>
    <t>政党様式35</t>
    <rPh sb="0" eb="2">
      <t>セイトウ</t>
    </rPh>
    <phoneticPr fontId="59"/>
  </si>
  <si>
    <t>政党様式36</t>
    <rPh sb="0" eb="2">
      <t>セイトウ</t>
    </rPh>
    <phoneticPr fontId="59"/>
  </si>
  <si>
    <t>政党様式37</t>
    <rPh sb="0" eb="2">
      <t>セイトウ</t>
    </rPh>
    <phoneticPr fontId="59"/>
  </si>
  <si>
    <t>公職選挙法施規則第１６号様式の３</t>
    <rPh sb="0" eb="2">
      <t>コウショク</t>
    </rPh>
    <rPh sb="2" eb="4">
      <t>センキョ</t>
    </rPh>
    <rPh sb="4" eb="5">
      <t>ホウ</t>
    </rPh>
    <rPh sb="5" eb="6">
      <t>セ</t>
    </rPh>
    <rPh sb="6" eb="8">
      <t>キソク</t>
    </rPh>
    <rPh sb="8" eb="9">
      <t>ダイ</t>
    </rPh>
    <rPh sb="11" eb="12">
      <t>ゴウ</t>
    </rPh>
    <rPh sb="12" eb="14">
      <t>ヨウシキ</t>
    </rPh>
    <phoneticPr fontId="58"/>
  </si>
  <si>
    <t>公職選挙法施規則第１６号様式</t>
    <rPh sb="0" eb="2">
      <t>コウショク</t>
    </rPh>
    <rPh sb="2" eb="4">
      <t>センキョ</t>
    </rPh>
    <rPh sb="4" eb="5">
      <t>ホウ</t>
    </rPh>
    <rPh sb="5" eb="6">
      <t>セ</t>
    </rPh>
    <rPh sb="6" eb="8">
      <t>キソク</t>
    </rPh>
    <rPh sb="8" eb="9">
      <t>ダイ</t>
    </rPh>
    <rPh sb="11" eb="12">
      <t>ゴウ</t>
    </rPh>
    <rPh sb="12" eb="14">
      <t>ヨウシキ</t>
    </rPh>
    <phoneticPr fontId="58"/>
  </si>
  <si>
    <t>公職選挙法施規則第１６号様式の２</t>
    <rPh sb="0" eb="2">
      <t>コウショク</t>
    </rPh>
    <rPh sb="2" eb="4">
      <t>センキョ</t>
    </rPh>
    <rPh sb="4" eb="5">
      <t>ホウ</t>
    </rPh>
    <rPh sb="5" eb="6">
      <t>セ</t>
    </rPh>
    <rPh sb="6" eb="8">
      <t>キソク</t>
    </rPh>
    <rPh sb="8" eb="9">
      <t>ダイ</t>
    </rPh>
    <rPh sb="11" eb="12">
      <t>ゴウ</t>
    </rPh>
    <rPh sb="12" eb="14">
      <t>ヨウシキ</t>
    </rPh>
    <phoneticPr fontId="58"/>
  </si>
  <si>
    <t>公職選挙法施規則第１６号様式の２　添付書類１</t>
    <rPh sb="0" eb="2">
      <t>コウショク</t>
    </rPh>
    <rPh sb="2" eb="4">
      <t>センキョ</t>
    </rPh>
    <rPh sb="4" eb="5">
      <t>ホウ</t>
    </rPh>
    <rPh sb="5" eb="6">
      <t>セ</t>
    </rPh>
    <rPh sb="6" eb="8">
      <t>キソク</t>
    </rPh>
    <rPh sb="8" eb="9">
      <t>ダイ</t>
    </rPh>
    <rPh sb="11" eb="12">
      <t>ゴウ</t>
    </rPh>
    <rPh sb="12" eb="14">
      <t>ヨウシキ</t>
    </rPh>
    <rPh sb="17" eb="21">
      <t>テンプショルイ</t>
    </rPh>
    <phoneticPr fontId="58"/>
  </si>
  <si>
    <t>公職選挙法施規則第１６号様式の２　添付書類２</t>
    <rPh sb="0" eb="2">
      <t>コウショク</t>
    </rPh>
    <rPh sb="2" eb="4">
      <t>センキョ</t>
    </rPh>
    <rPh sb="4" eb="5">
      <t>ホウ</t>
    </rPh>
    <rPh sb="5" eb="6">
      <t>セ</t>
    </rPh>
    <rPh sb="6" eb="8">
      <t>キソク</t>
    </rPh>
    <rPh sb="8" eb="9">
      <t>ダイ</t>
    </rPh>
    <rPh sb="11" eb="12">
      <t>ゴウ</t>
    </rPh>
    <rPh sb="12" eb="14">
      <t>ヨウシキ</t>
    </rPh>
    <rPh sb="17" eb="21">
      <t>テンプショルイ</t>
    </rPh>
    <phoneticPr fontId="58"/>
  </si>
  <si>
    <t>公職選挙法施規則第１６号様式の４</t>
    <rPh sb="0" eb="2">
      <t>コウショク</t>
    </rPh>
    <rPh sb="2" eb="4">
      <t>センキョ</t>
    </rPh>
    <rPh sb="4" eb="5">
      <t>ホウ</t>
    </rPh>
    <rPh sb="5" eb="6">
      <t>セ</t>
    </rPh>
    <rPh sb="6" eb="8">
      <t>キソク</t>
    </rPh>
    <rPh sb="8" eb="9">
      <t>ダイ</t>
    </rPh>
    <rPh sb="11" eb="12">
      <t>ゴウ</t>
    </rPh>
    <rPh sb="12" eb="14">
      <t>ヨウシキ</t>
    </rPh>
    <phoneticPr fontId="58"/>
  </si>
  <si>
    <t>公職選挙法施規則第１６号様式の５</t>
    <rPh sb="0" eb="2">
      <t>コウショク</t>
    </rPh>
    <rPh sb="2" eb="4">
      <t>センキョ</t>
    </rPh>
    <rPh sb="4" eb="5">
      <t>ホウ</t>
    </rPh>
    <rPh sb="5" eb="6">
      <t>セ</t>
    </rPh>
    <rPh sb="6" eb="8">
      <t>キソク</t>
    </rPh>
    <rPh sb="8" eb="9">
      <t>ダイ</t>
    </rPh>
    <rPh sb="11" eb="12">
      <t>ゴウ</t>
    </rPh>
    <rPh sb="12" eb="14">
      <t>ヨウシキ</t>
    </rPh>
    <phoneticPr fontId="58"/>
  </si>
  <si>
    <t>公職選挙法施規則第１６号様式の７</t>
    <rPh sb="0" eb="2">
      <t>コウショク</t>
    </rPh>
    <rPh sb="2" eb="4">
      <t>センキョ</t>
    </rPh>
    <rPh sb="4" eb="5">
      <t>ホウ</t>
    </rPh>
    <rPh sb="5" eb="6">
      <t>セ</t>
    </rPh>
    <rPh sb="6" eb="8">
      <t>キソク</t>
    </rPh>
    <rPh sb="8" eb="9">
      <t>ダイ</t>
    </rPh>
    <rPh sb="11" eb="12">
      <t>ゴウ</t>
    </rPh>
    <rPh sb="12" eb="14">
      <t>ヨウシキ</t>
    </rPh>
    <phoneticPr fontId="58"/>
  </si>
  <si>
    <t>公職選挙法施規則第１６号様式の１４</t>
    <rPh sb="0" eb="2">
      <t>コウショク</t>
    </rPh>
    <rPh sb="2" eb="4">
      <t>センキョ</t>
    </rPh>
    <rPh sb="4" eb="5">
      <t>ホウ</t>
    </rPh>
    <rPh sb="5" eb="6">
      <t>セ</t>
    </rPh>
    <rPh sb="6" eb="8">
      <t>キソク</t>
    </rPh>
    <rPh sb="8" eb="9">
      <t>ダイ</t>
    </rPh>
    <rPh sb="11" eb="12">
      <t>ゴウ</t>
    </rPh>
    <rPh sb="12" eb="14">
      <t>ヨウシキ</t>
    </rPh>
    <phoneticPr fontId="58"/>
  </si>
  <si>
    <t xml:space="preserve"> 委任状</t>
    <rPh sb="1" eb="4">
      <t>イニンジョウ</t>
    </rPh>
    <phoneticPr fontId="59"/>
  </si>
  <si>
    <t>秋田県　公職選挙法執行規程第３号様式の２その２</t>
    <rPh sb="0" eb="3">
      <t>アキタケン</t>
    </rPh>
    <rPh sb="4" eb="6">
      <t>コウショク</t>
    </rPh>
    <rPh sb="6" eb="9">
      <t>センキョホウ</t>
    </rPh>
    <rPh sb="9" eb="11">
      <t>シッコウ</t>
    </rPh>
    <rPh sb="11" eb="13">
      <t>キテイ</t>
    </rPh>
    <rPh sb="13" eb="14">
      <t>ダイ</t>
    </rPh>
    <rPh sb="15" eb="16">
      <t>ゴウ</t>
    </rPh>
    <rPh sb="16" eb="18">
      <t>ヨウシキ</t>
    </rPh>
    <phoneticPr fontId="58"/>
  </si>
  <si>
    <t>秋田県　公職選挙法執行規程第３号様式の２その３</t>
    <rPh sb="0" eb="3">
      <t>アキタケン</t>
    </rPh>
    <rPh sb="4" eb="6">
      <t>コウショク</t>
    </rPh>
    <rPh sb="6" eb="9">
      <t>センキョホウ</t>
    </rPh>
    <rPh sb="9" eb="11">
      <t>シッコウ</t>
    </rPh>
    <rPh sb="11" eb="13">
      <t>キテイ</t>
    </rPh>
    <rPh sb="13" eb="14">
      <t>ダイ</t>
    </rPh>
    <rPh sb="15" eb="16">
      <t>ゴウ</t>
    </rPh>
    <rPh sb="16" eb="18">
      <t>ヨウシキ</t>
    </rPh>
    <phoneticPr fontId="58"/>
  </si>
  <si>
    <t>秋田県　公職選挙法執行規程第１２号様式その２（第３５条関係）</t>
    <rPh sb="0" eb="3">
      <t>アキタケン</t>
    </rPh>
    <rPh sb="4" eb="6">
      <t>コウショク</t>
    </rPh>
    <rPh sb="6" eb="9">
      <t>センキョホウ</t>
    </rPh>
    <rPh sb="9" eb="11">
      <t>シッコウ</t>
    </rPh>
    <rPh sb="11" eb="13">
      <t>キテイ</t>
    </rPh>
    <rPh sb="13" eb="14">
      <t>ダイ</t>
    </rPh>
    <rPh sb="16" eb="17">
      <t>ゴウ</t>
    </rPh>
    <rPh sb="17" eb="19">
      <t>ヨウシキ</t>
    </rPh>
    <rPh sb="23" eb="24">
      <t>ダイ</t>
    </rPh>
    <rPh sb="26" eb="27">
      <t>ジョウ</t>
    </rPh>
    <rPh sb="27" eb="29">
      <t>カンケイ</t>
    </rPh>
    <phoneticPr fontId="58"/>
  </si>
  <si>
    <t>秋田県　公職選挙法執行規程第２５号様式の３　別紙１</t>
    <rPh sb="0" eb="3">
      <t>アキタケン</t>
    </rPh>
    <rPh sb="4" eb="6">
      <t>コウショク</t>
    </rPh>
    <rPh sb="6" eb="9">
      <t>センキョホウ</t>
    </rPh>
    <rPh sb="9" eb="11">
      <t>シッコウ</t>
    </rPh>
    <rPh sb="11" eb="13">
      <t>キテイ</t>
    </rPh>
    <rPh sb="13" eb="14">
      <t>ダイ</t>
    </rPh>
    <rPh sb="16" eb="17">
      <t>ゴウ</t>
    </rPh>
    <rPh sb="17" eb="19">
      <t>ヨウシキ</t>
    </rPh>
    <rPh sb="22" eb="24">
      <t>ベッシ</t>
    </rPh>
    <phoneticPr fontId="58"/>
  </si>
  <si>
    <t>秋田県　公職選挙法執行規程第２５号様式の３　別紙２</t>
    <rPh sb="0" eb="3">
      <t>アキタケン</t>
    </rPh>
    <rPh sb="4" eb="6">
      <t>コウショク</t>
    </rPh>
    <rPh sb="6" eb="9">
      <t>センキョホウ</t>
    </rPh>
    <rPh sb="9" eb="11">
      <t>シッコウ</t>
    </rPh>
    <rPh sb="11" eb="13">
      <t>キテイ</t>
    </rPh>
    <rPh sb="13" eb="14">
      <t>ダイ</t>
    </rPh>
    <rPh sb="16" eb="17">
      <t>ゴウ</t>
    </rPh>
    <rPh sb="17" eb="19">
      <t>ヨウシキ</t>
    </rPh>
    <rPh sb="22" eb="24">
      <t>ベッシ</t>
    </rPh>
    <phoneticPr fontId="58"/>
  </si>
  <si>
    <t>秋田県　公職選挙法執行規程第２５号様式の２　別紙</t>
    <rPh sb="0" eb="3">
      <t>アキタケン</t>
    </rPh>
    <rPh sb="4" eb="6">
      <t>コウショク</t>
    </rPh>
    <rPh sb="6" eb="9">
      <t>センキョホウ</t>
    </rPh>
    <rPh sb="9" eb="11">
      <t>シッコウ</t>
    </rPh>
    <rPh sb="11" eb="13">
      <t>キテイ</t>
    </rPh>
    <rPh sb="13" eb="14">
      <t>ダイ</t>
    </rPh>
    <rPh sb="16" eb="17">
      <t>ゴウ</t>
    </rPh>
    <rPh sb="17" eb="19">
      <t>ヨウシキ</t>
    </rPh>
    <rPh sb="22" eb="24">
      <t>ベッシ</t>
    </rPh>
    <phoneticPr fontId="58"/>
  </si>
  <si>
    <t>令和２年１２月２８日付総務省事務連絡内（様式は任意だが例示されている）</t>
    <rPh sb="0" eb="2">
      <t>レイワ</t>
    </rPh>
    <rPh sb="3" eb="4">
      <t>ネン</t>
    </rPh>
    <rPh sb="6" eb="7">
      <t>ガツ</t>
    </rPh>
    <rPh sb="9" eb="10">
      <t>ニチ</t>
    </rPh>
    <rPh sb="10" eb="11">
      <t>ヅケ</t>
    </rPh>
    <rPh sb="11" eb="14">
      <t>ソウムショウ</t>
    </rPh>
    <rPh sb="14" eb="18">
      <t>ジムレンラク</t>
    </rPh>
    <rPh sb="18" eb="19">
      <t>ナイ</t>
    </rPh>
    <rPh sb="20" eb="22">
      <t>ヨウシキ</t>
    </rPh>
    <rPh sb="23" eb="25">
      <t>ニンイ</t>
    </rPh>
    <rPh sb="27" eb="29">
      <t>レイジ</t>
    </rPh>
    <phoneticPr fontId="59"/>
  </si>
  <si>
    <t>◎　入力シート中、黄色で塗りつぶしているセルに候補者の氏名、住所等のデータを入力</t>
    <rPh sb="2" eb="4">
      <t>ニュウリョク</t>
    </rPh>
    <rPh sb="7" eb="8">
      <t>チュウ</t>
    </rPh>
    <rPh sb="9" eb="11">
      <t>キイロ</t>
    </rPh>
    <rPh sb="12" eb="13">
      <t>ヌ</t>
    </rPh>
    <rPh sb="23" eb="26">
      <t>コウホシャ</t>
    </rPh>
    <rPh sb="27" eb="29">
      <t>シメイ</t>
    </rPh>
    <rPh sb="30" eb="32">
      <t>ジュウショ</t>
    </rPh>
    <rPh sb="32" eb="33">
      <t>トウ</t>
    </rPh>
    <rPh sb="38" eb="40">
      <t>ニュウリョク</t>
    </rPh>
    <phoneticPr fontId="59"/>
  </si>
  <si>
    <t>　すると、各様式に入力した事項が自動表示されます（使用は任意です。）。各候補者の</t>
    <phoneticPr fontId="60"/>
  </si>
  <si>
    <t>　届出内容により、提出する様式のみ作成・印刷し、提出してくださるようお願いします。</t>
    <rPh sb="9" eb="11">
      <t>テイシュツ</t>
    </rPh>
    <rPh sb="13" eb="15">
      <t>ヨウシキ</t>
    </rPh>
    <rPh sb="17" eb="19">
      <t>サクセイ</t>
    </rPh>
    <rPh sb="20" eb="21">
      <t>イン</t>
    </rPh>
    <rPh sb="24" eb="26">
      <t>テイシュツ</t>
    </rPh>
    <rPh sb="35" eb="36">
      <t>ネガ</t>
    </rPh>
    <phoneticPr fontId="60"/>
  </si>
  <si>
    <t>◎　様式中に黄色で塗りつぶしているセルがある場合は、当該様式に入力後刷後に手書き</t>
    <rPh sb="9" eb="10">
      <t>ヌ</t>
    </rPh>
    <rPh sb="22" eb="24">
      <t>バアイ</t>
    </rPh>
    <rPh sb="26" eb="28">
      <t>トウガイ</t>
    </rPh>
    <rPh sb="28" eb="30">
      <t>ヨウシキ</t>
    </rPh>
    <rPh sb="31" eb="34">
      <t>ニュウリョクゴ</t>
    </rPh>
    <rPh sb="34" eb="35">
      <t>サツ</t>
    </rPh>
    <rPh sb="35" eb="36">
      <t>ゴ</t>
    </rPh>
    <phoneticPr fontId="60"/>
  </si>
  <si>
    <t>　等により必要事項を御記入ください。</t>
    <phoneticPr fontId="60"/>
  </si>
  <si>
    <t>◎　提出に当たっては、「立候補の手引」をよくお読みくださるようお願いします。御不</t>
    <rPh sb="2" eb="4">
      <t>テイシュツ</t>
    </rPh>
    <rPh sb="5" eb="6">
      <t>ア</t>
    </rPh>
    <rPh sb="12" eb="15">
      <t>リッコウホ</t>
    </rPh>
    <rPh sb="16" eb="18">
      <t>テビ</t>
    </rPh>
    <rPh sb="23" eb="24">
      <t>ヨ</t>
    </rPh>
    <rPh sb="38" eb="39">
      <t>ゴ</t>
    </rPh>
    <rPh sb="39" eb="40">
      <t>フ</t>
    </rPh>
    <phoneticPr fontId="60"/>
  </si>
  <si>
    <t>　明な点や御要望がありましたら、当委員会まで御連絡くださるようお願いします。</t>
    <phoneticPr fontId="60"/>
  </si>
  <si>
    <t>◎　様式に住所等がすべて表示されない場合は、印刷前に、様式中の文字の大きさを小さ</t>
    <rPh sb="2" eb="4">
      <t>ヨウシキ</t>
    </rPh>
    <rPh sb="5" eb="8">
      <t>ジュウショトウ</t>
    </rPh>
    <rPh sb="12" eb="14">
      <t>ヒョウジ</t>
    </rPh>
    <rPh sb="18" eb="20">
      <t>バアイ</t>
    </rPh>
    <rPh sb="22" eb="23">
      <t>イン</t>
    </rPh>
    <rPh sb="24" eb="25">
      <t>マエ</t>
    </rPh>
    <rPh sb="27" eb="29">
      <t>ヨウシキ</t>
    </rPh>
    <rPh sb="29" eb="30">
      <t>チュウ</t>
    </rPh>
    <rPh sb="31" eb="33">
      <t>モジ</t>
    </rPh>
    <rPh sb="34" eb="35">
      <t>オオ</t>
    </rPh>
    <rPh sb="38" eb="39">
      <t>チイ</t>
    </rPh>
    <phoneticPr fontId="60"/>
  </si>
  <si>
    <t>　くするなどして対応くださるようお願いします。</t>
    <phoneticPr fontId="60"/>
  </si>
  <si>
    <t>◎　本人届出用は、別途作成しております。本人届出により立候補される方は、本人届出</t>
    <rPh sb="2" eb="4">
      <t>ホンニン</t>
    </rPh>
    <rPh sb="4" eb="6">
      <t>トドケデ</t>
    </rPh>
    <rPh sb="6" eb="7">
      <t>ヨウ</t>
    </rPh>
    <rPh sb="9" eb="11">
      <t>ベット</t>
    </rPh>
    <rPh sb="11" eb="13">
      <t>サクセイ</t>
    </rPh>
    <rPh sb="20" eb="22">
      <t>ホンニン</t>
    </rPh>
    <rPh sb="22" eb="24">
      <t>トドケデ</t>
    </rPh>
    <rPh sb="27" eb="30">
      <t>リッコウホ</t>
    </rPh>
    <rPh sb="33" eb="34">
      <t>カタ</t>
    </rPh>
    <rPh sb="36" eb="38">
      <t>ホンニン</t>
    </rPh>
    <rPh sb="38" eb="40">
      <t>トドケデ</t>
    </rPh>
    <phoneticPr fontId="55"/>
  </si>
  <si>
    <t>用のファイルを御利用くださるようお願いします。</t>
    <phoneticPr fontId="59"/>
  </si>
  <si>
    <t>目　　次　　一　　覧</t>
    <rPh sb="0" eb="1">
      <t>メ</t>
    </rPh>
    <rPh sb="3" eb="4">
      <t>ツギ</t>
    </rPh>
    <rPh sb="6" eb="7">
      <t>イチ</t>
    </rPh>
    <rPh sb="9" eb="10">
      <t>ラン</t>
    </rPh>
    <phoneticPr fontId="59"/>
  </si>
  <si>
    <t xml:space="preserve"> 宣誓書（重ねて候補者の届出をしていない）</t>
    <phoneticPr fontId="59"/>
  </si>
  <si>
    <t>委任状</t>
    <rPh sb="0" eb="3">
      <t>イニンジョウ</t>
    </rPh>
    <phoneticPr fontId="59"/>
  </si>
  <si>
    <t xml:space="preserve"> 委任状</t>
    <rPh sb="1" eb="4">
      <t>イニンジョウ</t>
    </rPh>
    <phoneticPr fontId="59"/>
  </si>
  <si>
    <t>公職選挙法施規則第１６号様式の１５</t>
  </si>
  <si>
    <t>公職選挙法施規則第１６号様式の１６</t>
  </si>
  <si>
    <t>公職選挙法施規則第１６号様式の１７</t>
  </si>
  <si>
    <t>公職選挙法施規則第１６号様式の１８</t>
  </si>
  <si>
    <t>公職選挙法施規則第１６号様式の１９</t>
  </si>
  <si>
    <t>委任状</t>
    <rPh sb="0" eb="3">
      <t>イニンジョウ</t>
    </rPh>
    <phoneticPr fontId="59"/>
  </si>
  <si>
    <t>政党様式４</t>
    <rPh sb="0" eb="2">
      <t>セイトウ</t>
    </rPh>
    <rPh sb="2" eb="4">
      <t>ヨウシキ</t>
    </rPh>
    <phoneticPr fontId="55"/>
  </si>
  <si>
    <t>１　「届出事由」には除名、離党、その他の事由の別を記載してください。</t>
    <rPh sb="3" eb="5">
      <t>トドケデ</t>
    </rPh>
    <rPh sb="5" eb="7">
      <t>ジユウ</t>
    </rPh>
    <rPh sb="10" eb="12">
      <t>ジョメイ</t>
    </rPh>
    <rPh sb="13" eb="15">
      <t>リトウ</t>
    </rPh>
    <rPh sb="18" eb="19">
      <t>タ</t>
    </rPh>
    <rPh sb="20" eb="22">
      <t>ジユウ</t>
    </rPh>
    <rPh sb="23" eb="24">
      <t>ベツ</t>
    </rPh>
    <rPh sb="25" eb="27">
      <t>キサイ</t>
    </rPh>
    <phoneticPr fontId="59"/>
  </si>
  <si>
    <t>２　政党その他の政治団体の代表者本人が届け出る場合にあつては本人確認書類の提</t>
    <phoneticPr fontId="59"/>
  </si>
  <si>
    <t>請します。</t>
    <rPh sb="0" eb="1">
      <t>ショウ</t>
    </rPh>
    <phoneticPr fontId="55"/>
  </si>
  <si>
    <t>公職選挙法施行令第８８条第８項の規定により上記の呼称を通称として認定されたく申</t>
    <rPh sb="0" eb="2">
      <t>コウショク</t>
    </rPh>
    <rPh sb="2" eb="5">
      <t>センキョホウ</t>
    </rPh>
    <rPh sb="5" eb="7">
      <t>セコウ</t>
    </rPh>
    <rPh sb="7" eb="8">
      <t>レイ</t>
    </rPh>
    <rPh sb="8" eb="9">
      <t>ダイ</t>
    </rPh>
    <rPh sb="11" eb="12">
      <t>ジョウ</t>
    </rPh>
    <rPh sb="12" eb="13">
      <t>ダイ</t>
    </rPh>
    <rPh sb="14" eb="15">
      <t>コウ</t>
    </rPh>
    <rPh sb="16" eb="18">
      <t>キテイ</t>
    </rPh>
    <rPh sb="38" eb="39">
      <t>サル</t>
    </rPh>
    <phoneticPr fontId="55"/>
  </si>
  <si>
    <t>　立会いすべき選挙会</t>
    <rPh sb="1" eb="3">
      <t>タチア</t>
    </rPh>
    <rPh sb="7" eb="9">
      <t>センキョ</t>
    </rPh>
    <rPh sb="9" eb="10">
      <t>カイ</t>
    </rPh>
    <phoneticPr fontId="55"/>
  </si>
  <si>
    <t>　　 年　　月　　日  生</t>
    <rPh sb="3" eb="4">
      <t>ネン</t>
    </rPh>
    <rPh sb="6" eb="7">
      <t>ガツ</t>
    </rPh>
    <rPh sb="9" eb="10">
      <t>ニチ</t>
    </rPh>
    <rPh sb="12" eb="13">
      <t>ウ</t>
    </rPh>
    <phoneticPr fontId="59"/>
  </si>
  <si>
    <t xml:space="preserve"> 出納責任者選任届（候補者用）・（候補者届出政党用）</t>
    <rPh sb="20" eb="22">
      <t>トドケデ</t>
    </rPh>
    <rPh sb="22" eb="24">
      <t>セイトウ</t>
    </rPh>
    <phoneticPr fontId="59"/>
  </si>
  <si>
    <t xml:space="preserve"> 出納責任者異動届（候補者用）・（候補者届出政党用）</t>
    <rPh sb="20" eb="24">
      <t>トドケデセイトウ</t>
    </rPh>
    <phoneticPr fontId="59"/>
  </si>
  <si>
    <t xml:space="preserve"> 新聞広告掲載承諾通知書（候補者届出政党用)</t>
    <rPh sb="1" eb="3">
      <t>シンブン</t>
    </rPh>
    <rPh sb="3" eb="5">
      <t>コウコク</t>
    </rPh>
    <rPh sb="5" eb="7">
      <t>ケイサイ</t>
    </rPh>
    <rPh sb="7" eb="9">
      <t>ショウダク</t>
    </rPh>
    <rPh sb="9" eb="12">
      <t>ツウチショ</t>
    </rPh>
    <rPh sb="13" eb="16">
      <t>コウホシャ</t>
    </rPh>
    <rPh sb="16" eb="20">
      <t>トドケデセイトウ</t>
    </rPh>
    <rPh sb="20" eb="21">
      <t>ヨウ</t>
    </rPh>
    <phoneticPr fontId="59"/>
  </si>
  <si>
    <t xml:space="preserve"> 新聞広告掲載承諾通知書（候補者用)</t>
    <rPh sb="1" eb="3">
      <t>シンブン</t>
    </rPh>
    <rPh sb="3" eb="5">
      <t>コウコク</t>
    </rPh>
    <rPh sb="5" eb="7">
      <t>ケイサイ</t>
    </rPh>
    <rPh sb="7" eb="9">
      <t>ショウダク</t>
    </rPh>
    <rPh sb="9" eb="12">
      <t>ツウチショ</t>
    </rPh>
    <rPh sb="13" eb="16">
      <t>コウホシャ</t>
    </rPh>
    <rPh sb="16" eb="17">
      <t>ヨウ</t>
    </rPh>
    <phoneticPr fontId="59"/>
  </si>
  <si>
    <t>承諾通知書(政党)</t>
    <rPh sb="0" eb="5">
      <t>ショウダクツウチショ</t>
    </rPh>
    <rPh sb="6" eb="8">
      <t>セイトウ</t>
    </rPh>
    <phoneticPr fontId="59"/>
  </si>
  <si>
    <t>承諾通知書(候補者)</t>
    <rPh sb="0" eb="5">
      <t>ショウダクツウチショ</t>
    </rPh>
    <rPh sb="6" eb="8">
      <t>コウホ</t>
    </rPh>
    <rPh sb="8" eb="9">
      <t>シャ</t>
    </rPh>
    <phoneticPr fontId="59"/>
  </si>
  <si>
    <t>新聞広告掲載承諾通知書(候補者届出政党用)</t>
    <rPh sb="0" eb="2">
      <t>シンブン</t>
    </rPh>
    <rPh sb="2" eb="8">
      <t>コウコクケイサイショウダク</t>
    </rPh>
    <rPh sb="8" eb="11">
      <t>ツウチショ</t>
    </rPh>
    <rPh sb="12" eb="15">
      <t>コウホシャ</t>
    </rPh>
    <rPh sb="15" eb="19">
      <t>トドケデセイトウ</t>
    </rPh>
    <rPh sb="19" eb="20">
      <t>ヨウ</t>
    </rPh>
    <phoneticPr fontId="55"/>
  </si>
  <si>
    <t>新聞広告を掲載することについて承諾いたしますので通知します。</t>
    <phoneticPr fontId="59"/>
  </si>
  <si>
    <t>広告を掲載する新聞紙名</t>
    <rPh sb="0" eb="2">
      <t>コウコク</t>
    </rPh>
    <rPh sb="3" eb="5">
      <t>ケイサイ</t>
    </rPh>
    <rPh sb="7" eb="10">
      <t>シンブンシ</t>
    </rPh>
    <rPh sb="10" eb="11">
      <t>メイ</t>
    </rPh>
    <phoneticPr fontId="59"/>
  </si>
  <si>
    <t>朝・夕刊の予定の別</t>
    <rPh sb="0" eb="1">
      <t>アサ</t>
    </rPh>
    <rPh sb="2" eb="4">
      <t>ユウカン</t>
    </rPh>
    <rPh sb="5" eb="7">
      <t>ヨテイ</t>
    </rPh>
    <rPh sb="8" eb="9">
      <t>ベツ</t>
    </rPh>
    <phoneticPr fontId="59"/>
  </si>
  <si>
    <t>広告を掲載する予定日</t>
    <rPh sb="0" eb="2">
      <t>コウコク</t>
    </rPh>
    <rPh sb="3" eb="5">
      <t>ケイサイ</t>
    </rPh>
    <rPh sb="7" eb="10">
      <t>ヨテイビ</t>
    </rPh>
    <phoneticPr fontId="59"/>
  </si>
  <si>
    <t>広告の掲載寸法</t>
    <rPh sb="0" eb="2">
      <t>コウコク</t>
    </rPh>
    <rPh sb="3" eb="5">
      <t>ケイサイ</t>
    </rPh>
    <rPh sb="5" eb="7">
      <t>スンポウ</t>
    </rPh>
    <phoneticPr fontId="59"/>
  </si>
  <si>
    <t>広告料金</t>
    <rPh sb="0" eb="4">
      <t>コウコクリョウキン</t>
    </rPh>
    <phoneticPr fontId="59"/>
  </si>
  <si>
    <t>政党その他の
政治団体の名称</t>
    <rPh sb="0" eb="2">
      <t>セイトウ</t>
    </rPh>
    <rPh sb="4" eb="5">
      <t>タ</t>
    </rPh>
    <rPh sb="7" eb="9">
      <t>セイジ</t>
    </rPh>
    <rPh sb="9" eb="11">
      <t>ダンタイ</t>
    </rPh>
    <rPh sb="12" eb="14">
      <t>メイショウ</t>
    </rPh>
    <phoneticPr fontId="59"/>
  </si>
  <si>
    <t>秋田県選挙管理委員会委員長</t>
    <rPh sb="0" eb="3">
      <t>アキタケン</t>
    </rPh>
    <rPh sb="3" eb="10">
      <t>センキョカンリイインカイ</t>
    </rPh>
    <rPh sb="10" eb="13">
      <t>イインチョウ</t>
    </rPh>
    <phoneticPr fontId="59"/>
  </si>
  <si>
    <t>㊞</t>
    <phoneticPr fontId="59"/>
  </si>
  <si>
    <t>所在地</t>
    <rPh sb="0" eb="3">
      <t>ショザイチ</t>
    </rPh>
    <phoneticPr fontId="59"/>
  </si>
  <si>
    <t>新聞社名</t>
    <rPh sb="0" eb="3">
      <t>シンブンシャ</t>
    </rPh>
    <rPh sb="3" eb="4">
      <t>メイ</t>
    </rPh>
    <phoneticPr fontId="59"/>
  </si>
  <si>
    <t>朝刊・夕刊</t>
    <rPh sb="0" eb="2">
      <t>チョウカン</t>
    </rPh>
    <rPh sb="3" eb="5">
      <t>ユウカン</t>
    </rPh>
    <phoneticPr fontId="59"/>
  </si>
  <si>
    <t>　候補者の氏名欄には、その者について当該選挙の選挙長の認定した通称があるときは、</t>
    <rPh sb="1" eb="4">
      <t>コウホシャ</t>
    </rPh>
    <rPh sb="5" eb="7">
      <t>シメイ</t>
    </rPh>
    <rPh sb="7" eb="8">
      <t>ラン</t>
    </rPh>
    <rPh sb="13" eb="14">
      <t>モノ</t>
    </rPh>
    <rPh sb="18" eb="20">
      <t>トウガイ</t>
    </rPh>
    <rPh sb="20" eb="22">
      <t>センキョ</t>
    </rPh>
    <rPh sb="23" eb="25">
      <t>センキョ</t>
    </rPh>
    <rPh sb="25" eb="26">
      <t>チョウ</t>
    </rPh>
    <rPh sb="27" eb="29">
      <t>ニンテイ</t>
    </rPh>
    <rPh sb="31" eb="33">
      <t>ツウショウ</t>
    </rPh>
    <phoneticPr fontId="59"/>
  </si>
  <si>
    <t>その通称を記載するものとする。</t>
    <rPh sb="2" eb="4">
      <t>ツウショウ</t>
    </rPh>
    <rPh sb="5" eb="7">
      <t>キサイ</t>
    </rPh>
    <phoneticPr fontId="59"/>
  </si>
  <si>
    <t>新聞広告掲載承諾通知書(候補者用)</t>
    <rPh sb="0" eb="2">
      <t>シンブン</t>
    </rPh>
    <rPh sb="2" eb="8">
      <t>コウコクケイサイショウダク</t>
    </rPh>
    <rPh sb="8" eb="11">
      <t>ツウチショ</t>
    </rPh>
    <rPh sb="12" eb="15">
      <t>コウホシャ</t>
    </rPh>
    <rPh sb="15" eb="16">
      <t>ヨウ</t>
    </rPh>
    <phoneticPr fontId="55"/>
  </si>
  <si>
    <t>公職選挙法施規則第２９号様式（２０条関係）</t>
    <rPh sb="0" eb="2">
      <t>コウショク</t>
    </rPh>
    <rPh sb="2" eb="4">
      <t>センキョ</t>
    </rPh>
    <rPh sb="4" eb="5">
      <t>ホウ</t>
    </rPh>
    <rPh sb="5" eb="6">
      <t>セ</t>
    </rPh>
    <rPh sb="6" eb="8">
      <t>キソク</t>
    </rPh>
    <rPh sb="8" eb="9">
      <t>ダイ</t>
    </rPh>
    <rPh sb="11" eb="12">
      <t>ゴウ</t>
    </rPh>
    <rPh sb="12" eb="14">
      <t>ヨウシキ</t>
    </rPh>
    <rPh sb="17" eb="18">
      <t>ジョウ</t>
    </rPh>
    <rPh sb="18" eb="20">
      <t>カンケイ</t>
    </rPh>
    <phoneticPr fontId="58"/>
  </si>
  <si>
    <t>公職選挙法施規則第２９号様式その２</t>
    <rPh sb="0" eb="2">
      <t>コウショク</t>
    </rPh>
    <rPh sb="2" eb="4">
      <t>センキョ</t>
    </rPh>
    <rPh sb="4" eb="5">
      <t>ホウ</t>
    </rPh>
    <rPh sb="5" eb="6">
      <t>セ</t>
    </rPh>
    <rPh sb="6" eb="8">
      <t>キソク</t>
    </rPh>
    <rPh sb="8" eb="9">
      <t>ダイ</t>
    </rPh>
    <rPh sb="11" eb="12">
      <t>ゴウ</t>
    </rPh>
    <rPh sb="12" eb="14">
      <t>ヨウシキ</t>
    </rPh>
    <phoneticPr fontId="58"/>
  </si>
  <si>
    <t>選挙人名簿登録証明書</t>
    <rPh sb="0" eb="2">
      <t>センキョ</t>
    </rPh>
    <rPh sb="2" eb="3">
      <t>ニン</t>
    </rPh>
    <rPh sb="3" eb="5">
      <t>メイボ</t>
    </rPh>
    <rPh sb="5" eb="7">
      <t>トウロク</t>
    </rPh>
    <rPh sb="7" eb="9">
      <t>ショウメイ</t>
    </rPh>
    <rPh sb="9" eb="10">
      <t>ショ</t>
    </rPh>
    <phoneticPr fontId="55"/>
  </si>
  <si>
    <t>住　所</t>
    <rPh sb="0" eb="1">
      <t>ジュウ</t>
    </rPh>
    <rPh sb="2" eb="3">
      <t>ショ</t>
    </rPh>
    <phoneticPr fontId="59"/>
  </si>
  <si>
    <t>氏　名</t>
    <rPh sb="0" eb="1">
      <t>シ</t>
    </rPh>
    <rPh sb="2" eb="3">
      <t>ナ</t>
    </rPh>
    <phoneticPr fontId="59"/>
  </si>
  <si>
    <t>名簿に登録されていることを証明する。</t>
    <rPh sb="13" eb="15">
      <t>ショウメイ</t>
    </rPh>
    <phoneticPr fontId="59"/>
  </si>
  <si>
    <t>選挙管理委員会委員長　</t>
    <rPh sb="0" eb="2">
      <t>センキョ</t>
    </rPh>
    <rPh sb="2" eb="4">
      <t>カンリ</t>
    </rPh>
    <rPh sb="4" eb="7">
      <t>イインカイ</t>
    </rPh>
    <rPh sb="7" eb="10">
      <t>イインチョウ</t>
    </rPh>
    <phoneticPr fontId="59"/>
  </si>
  <si>
    <t>参考</t>
    <rPh sb="0" eb="2">
      <t>サンコウ</t>
    </rPh>
    <phoneticPr fontId="59"/>
  </si>
  <si>
    <t xml:space="preserve"> 選挙人名簿登録証明書</t>
    <rPh sb="1" eb="4">
      <t>センキョニン</t>
    </rPh>
    <rPh sb="4" eb="8">
      <t>メイボトウロク</t>
    </rPh>
    <rPh sb="8" eb="11">
      <t>ショウメイショ</t>
    </rPh>
    <phoneticPr fontId="59"/>
  </si>
  <si>
    <t>(開票立会人は様式34欄外に入力欄があります)</t>
    <rPh sb="1" eb="6">
      <t>かいひょうたちあいにん</t>
    </rPh>
    <rPh sb="7" eb="9">
      <t>ようしき</t>
    </rPh>
    <rPh sb="11" eb="13">
      <t>らんがい</t>
    </rPh>
    <rPh sb="14" eb="16">
      <t>にゅうりょく</t>
    </rPh>
    <rPh sb="16" eb="17">
      <t>らん</t>
    </rPh>
    <phoneticPr fontId="51" type="Hiragana"/>
  </si>
  <si>
    <t>②届出者本人(候補者)の署名による届出</t>
    <rPh sb="1" eb="3">
      <t>トドケデ</t>
    </rPh>
    <rPh sb="3" eb="4">
      <t>シャ</t>
    </rPh>
    <rPh sb="4" eb="6">
      <t>ホンニン</t>
    </rPh>
    <rPh sb="7" eb="10">
      <t>コウホシャ</t>
    </rPh>
    <rPh sb="12" eb="14">
      <t>ショメイ</t>
    </rPh>
    <rPh sb="17" eb="19">
      <t>トドケデ</t>
    </rPh>
    <phoneticPr fontId="59"/>
  </si>
  <si>
    <t>市町村名</t>
    <rPh sb="0" eb="3">
      <t>シチョウソン</t>
    </rPh>
    <rPh sb="3" eb="4">
      <t>メイ</t>
    </rPh>
    <phoneticPr fontId="55"/>
  </si>
  <si>
    <t>←このボタンで下記に入力した選挙人名簿登録証明希望者の情報の表示を切り替えることができます。</t>
    <rPh sb="7" eb="9">
      <t>カキ</t>
    </rPh>
    <rPh sb="10" eb="12">
      <t>ニュウリョク</t>
    </rPh>
    <rPh sb="14" eb="19">
      <t>センキョニンメイボ</t>
    </rPh>
    <rPh sb="19" eb="21">
      <t>トウロク</t>
    </rPh>
    <rPh sb="21" eb="23">
      <t>ショウメイ</t>
    </rPh>
    <rPh sb="23" eb="26">
      <t>キボウシャ</t>
    </rPh>
    <rPh sb="27" eb="29">
      <t>ジョウホウ</t>
    </rPh>
    <rPh sb="30" eb="32">
      <t>ヒョウジ</t>
    </rPh>
    <rPh sb="33" eb="34">
      <t>キ</t>
    </rPh>
    <rPh sb="35" eb="36">
      <t>カ</t>
    </rPh>
    <phoneticPr fontId="59"/>
  </si>
  <si>
    <t>委員長名</t>
    <rPh sb="0" eb="3">
      <t>イインチョウ</t>
    </rPh>
    <rPh sb="3" eb="4">
      <t>メイ</t>
    </rPh>
    <phoneticPr fontId="59"/>
  </si>
  <si>
    <t>市町村の別</t>
    <rPh sb="0" eb="3">
      <t>シチョウソン</t>
    </rPh>
    <rPh sb="4" eb="5">
      <t>ベツ</t>
    </rPh>
    <phoneticPr fontId="59"/>
  </si>
  <si>
    <t>氏名</t>
    <rPh sb="0" eb="1">
      <t>ウジ</t>
    </rPh>
    <rPh sb="1" eb="2">
      <t>メイ</t>
    </rPh>
    <phoneticPr fontId="55"/>
  </si>
  <si>
    <t>において令和　　年　　月　　日現在における選挙人</t>
    <phoneticPr fontId="59"/>
  </si>
  <si>
    <t>候補者住所（住民票に記載された住所を正確に転記してください）</t>
    <rPh sb="0" eb="3">
      <t>コウホシャ</t>
    </rPh>
    <rPh sb="3" eb="5">
      <t>ジュウショ</t>
    </rPh>
    <rPh sb="6" eb="9">
      <t>ジュウミンヒョウ</t>
    </rPh>
    <rPh sb="10" eb="12">
      <t>キサイ</t>
    </rPh>
    <rPh sb="15" eb="17">
      <t>ジュウショ</t>
    </rPh>
    <rPh sb="18" eb="20">
      <t>セイカク</t>
    </rPh>
    <rPh sb="21" eb="23">
      <t>テンキ</t>
    </rPh>
    <phoneticPr fontId="55"/>
  </si>
  <si>
    <t>候補者本籍（証明書に記載された本籍を正確に転記してください）</t>
    <rPh sb="0" eb="3">
      <t>コウホシャ</t>
    </rPh>
    <rPh sb="3" eb="5">
      <t>ホンセキ</t>
    </rPh>
    <rPh sb="6" eb="9">
      <t>ショウメイショ</t>
    </rPh>
    <rPh sb="10" eb="12">
      <t>キサイ</t>
    </rPh>
    <rPh sb="15" eb="17">
      <t>ホンセキ</t>
    </rPh>
    <rPh sb="18" eb="20">
      <t>セイカク</t>
    </rPh>
    <rPh sb="21" eb="23">
      <t>テンキ</t>
    </rPh>
    <phoneticPr fontId="55"/>
  </si>
  <si>
    <t>←漢数字と算用数字の入力誤りに注意してください。</t>
    <rPh sb="1" eb="4">
      <t>かんすうじ</t>
    </rPh>
    <rPh sb="5" eb="7">
      <t>さんよう</t>
    </rPh>
    <rPh sb="7" eb="9">
      <t>すうじ</t>
    </rPh>
    <rPh sb="10" eb="12">
      <t>にゅうりょく</t>
    </rPh>
    <rPh sb="12" eb="13">
      <t>あやま</t>
    </rPh>
    <rPh sb="15" eb="17">
      <t>ちゅうい</t>
    </rPh>
    <phoneticPr fontId="51" type="Hiragana"/>
  </si>
  <si>
    <t>新聞広告掲載承諾通知書</t>
    <rPh sb="0" eb="2">
      <t>シンブン</t>
    </rPh>
    <rPh sb="2" eb="4">
      <t>コウコク</t>
    </rPh>
    <rPh sb="4" eb="6">
      <t>ケイサイ</t>
    </rPh>
    <rPh sb="6" eb="8">
      <t>ショウダク</t>
    </rPh>
    <rPh sb="8" eb="11">
      <t>ツウチショ</t>
    </rPh>
    <phoneticPr fontId="59"/>
  </si>
  <si>
    <t>‐</t>
    <phoneticPr fontId="59"/>
  </si>
  <si>
    <t>古谷　薫</t>
    <phoneticPr fontId="59"/>
  </si>
  <si>
    <t>畠澤　良一</t>
    <phoneticPr fontId="59"/>
  </si>
  <si>
    <t>佐々木　優</t>
    <phoneticPr fontId="59"/>
  </si>
  <si>
    <t>佐藤　正</t>
    <phoneticPr fontId="59"/>
  </si>
  <si>
    <t>秋本　貞行</t>
    <phoneticPr fontId="59"/>
  </si>
  <si>
    <t>淡路　和春</t>
    <phoneticPr fontId="59"/>
  </si>
  <si>
    <t>木村　信悦</t>
    <phoneticPr fontId="59"/>
  </si>
  <si>
    <t>小林　金則</t>
    <phoneticPr fontId="59"/>
  </si>
  <si>
    <t>渡邉　滋</t>
    <phoneticPr fontId="59"/>
  </si>
  <si>
    <t>鈴木　喜美夫</t>
    <phoneticPr fontId="59"/>
  </si>
  <si>
    <t>鈴木　秋一</t>
    <phoneticPr fontId="59"/>
  </si>
  <si>
    <t>山田　進</t>
    <rPh sb="0" eb="1">
      <t>ヤマ</t>
    </rPh>
    <rPh sb="1" eb="2">
      <t>タ</t>
    </rPh>
    <rPh sb="3" eb="4">
      <t>スス</t>
    </rPh>
    <phoneticPr fontId="59"/>
  </si>
  <si>
    <t>柴田　潤</t>
    <phoneticPr fontId="59"/>
  </si>
  <si>
    <t>浅野　光男</t>
    <rPh sb="0" eb="1">
      <t>セン</t>
    </rPh>
    <rPh sb="1" eb="2">
      <t>ノ</t>
    </rPh>
    <rPh sb="3" eb="4">
      <t>ヒカリ</t>
    </rPh>
    <rPh sb="4" eb="5">
      <t>オトコ</t>
    </rPh>
    <phoneticPr fontId="59"/>
  </si>
  <si>
    <t>佐藤　新一</t>
    <rPh sb="0" eb="1">
      <t>タスク</t>
    </rPh>
    <rPh sb="1" eb="2">
      <t>フジ</t>
    </rPh>
    <rPh sb="3" eb="4">
      <t>シン</t>
    </rPh>
    <rPh sb="4" eb="5">
      <t>ハジメ</t>
    </rPh>
    <phoneticPr fontId="59"/>
  </si>
  <si>
    <t>千葉　昭三</t>
    <rPh sb="0" eb="1">
      <t>セン</t>
    </rPh>
    <rPh sb="1" eb="2">
      <t>ハ</t>
    </rPh>
    <rPh sb="3" eb="4">
      <t>アキラ</t>
    </rPh>
    <rPh sb="4" eb="5">
      <t>ミ</t>
    </rPh>
    <phoneticPr fontId="59"/>
  </si>
  <si>
    <t>齋藤　悟</t>
    <rPh sb="0" eb="1">
      <t>イツ</t>
    </rPh>
    <rPh sb="1" eb="2">
      <t>フジ</t>
    </rPh>
    <rPh sb="3" eb="4">
      <t>サトル</t>
    </rPh>
    <phoneticPr fontId="59"/>
  </si>
  <si>
    <t>柏﨑　重嗣</t>
    <rPh sb="0" eb="1">
      <t>カシワ</t>
    </rPh>
    <rPh sb="1" eb="2">
      <t>サキ</t>
    </rPh>
    <rPh sb="3" eb="4">
      <t>ジュウ</t>
    </rPh>
    <rPh sb="4" eb="5">
      <t>シ</t>
    </rPh>
    <phoneticPr fontId="59"/>
  </si>
  <si>
    <t>津谷　憲司</t>
    <rPh sb="0" eb="1">
      <t>ツ</t>
    </rPh>
    <rPh sb="1" eb="2">
      <t>タニ</t>
    </rPh>
    <rPh sb="3" eb="4">
      <t>ケン</t>
    </rPh>
    <rPh sb="4" eb="5">
      <t>ツカサ</t>
    </rPh>
    <phoneticPr fontId="59"/>
  </si>
  <si>
    <t>佐藤　透</t>
    <phoneticPr fontId="59"/>
  </si>
  <si>
    <t>田中　實</t>
    <phoneticPr fontId="59"/>
  </si>
  <si>
    <t>畠山　利信</t>
    <rPh sb="0" eb="1">
      <t>ハタ</t>
    </rPh>
    <rPh sb="1" eb="2">
      <t>ヤマ</t>
    </rPh>
    <rPh sb="3" eb="4">
      <t>トシ</t>
    </rPh>
    <rPh sb="4" eb="5">
      <t>ノブ</t>
    </rPh>
    <phoneticPr fontId="59"/>
  </si>
  <si>
    <t>三浦　美智男</t>
    <rPh sb="0" eb="1">
      <t>ミ</t>
    </rPh>
    <rPh sb="1" eb="2">
      <t>ウラ</t>
    </rPh>
    <rPh sb="3" eb="6">
      <t>ミチオ</t>
    </rPh>
    <phoneticPr fontId="59"/>
  </si>
  <si>
    <t>谷口　勇三</t>
    <rPh sb="0" eb="1">
      <t>タニ</t>
    </rPh>
    <rPh sb="1" eb="2">
      <t>クチ</t>
    </rPh>
    <rPh sb="3" eb="4">
      <t>イサム</t>
    </rPh>
    <rPh sb="4" eb="5">
      <t>ミ</t>
    </rPh>
    <phoneticPr fontId="59"/>
  </si>
  <si>
    <t>加賀谷　七重</t>
    <rPh sb="0" eb="3">
      <t>カガヤ</t>
    </rPh>
    <rPh sb="4" eb="6">
      <t>ナナエ</t>
    </rPh>
    <phoneticPr fontId="55"/>
  </si>
  <si>
    <t>竹内　徳幸</t>
    <rPh sb="0" eb="2">
      <t>タケウチ</t>
    </rPh>
    <rPh sb="3" eb="5">
      <t>ノリユキ</t>
    </rPh>
    <phoneticPr fontId="59"/>
  </si>
  <si>
    <t>令和　年　　月　　日</t>
    <rPh sb="0" eb="2">
      <t>レイワ</t>
    </rPh>
    <rPh sb="3" eb="4">
      <t>ネン</t>
    </rPh>
    <rPh sb="6" eb="7">
      <t>ガツ</t>
    </rPh>
    <rPh sb="9" eb="10">
      <t>ニチ</t>
    </rPh>
    <phoneticPr fontId="59"/>
  </si>
  <si>
    <t>政党様式21</t>
    <rPh sb="0" eb="4">
      <t>セイトウヨウシキ</t>
    </rPh>
    <phoneticPr fontId="55"/>
  </si>
  <si>
    <t>政党様式21</t>
    <rPh sb="0" eb="2">
      <t>セイトウ</t>
    </rPh>
    <rPh sb="2" eb="4">
      <t>ヨウシキ</t>
    </rPh>
    <phoneticPr fontId="55"/>
  </si>
  <si>
    <t>政党様式34</t>
    <rPh sb="0" eb="2">
      <t>セイトウ</t>
    </rPh>
    <phoneticPr fontId="55"/>
  </si>
  <si>
    <t xml:space="preserve"> 開票立会人となるべき者の届出書</t>
    <phoneticPr fontId="59"/>
  </si>
  <si>
    <t xml:space="preserve"> 開票立会人承諾書</t>
    <phoneticPr fontId="59"/>
  </si>
  <si>
    <t xml:space="preserve"> 選挙立会人となるべき者の届出書</t>
    <phoneticPr fontId="59"/>
  </si>
  <si>
    <t xml:space="preserve"> 選挙立会人承諾書</t>
    <phoneticPr fontId="59"/>
  </si>
  <si>
    <t>柏　雄子</t>
    <rPh sb="0" eb="1">
      <t>カシワ</t>
    </rPh>
    <rPh sb="2" eb="4">
      <t>ユウコ</t>
    </rPh>
    <phoneticPr fontId="59"/>
  </si>
  <si>
    <t>日付手入力優先</t>
    <rPh sb="0" eb="2">
      <t>ひづけ</t>
    </rPh>
    <rPh sb="2" eb="7">
      <t>てにゅうりょくゆうせん</t>
    </rPh>
    <phoneticPr fontId="51" type="Hiragana"/>
  </si>
  <si>
    <t>←選挙事務所を廃止する場合は、異動後の選挙事務所所在地の欄に「廃止」と入力し、異動届を提出してください。</t>
    <rPh sb="1" eb="3">
      <t>センキョ</t>
    </rPh>
    <rPh sb="3" eb="6">
      <t>ジムショ</t>
    </rPh>
    <rPh sb="7" eb="9">
      <t>ハイシ</t>
    </rPh>
    <rPh sb="11" eb="13">
      <t>バアイ</t>
    </rPh>
    <rPh sb="15" eb="18">
      <t>イドウゴ</t>
    </rPh>
    <rPh sb="19" eb="21">
      <t>センキョ</t>
    </rPh>
    <rPh sb="21" eb="24">
      <t>ジムショ</t>
    </rPh>
    <rPh sb="24" eb="27">
      <t>ショザイチ</t>
    </rPh>
    <rPh sb="28" eb="29">
      <t>ラン</t>
    </rPh>
    <rPh sb="31" eb="33">
      <t>ハイシ</t>
    </rPh>
    <rPh sb="35" eb="37">
      <t>ニュウリョク</t>
    </rPh>
    <rPh sb="39" eb="42">
      <t>イドウトドケ</t>
    </rPh>
    <rPh sb="43" eb="45">
      <t>テイシュツ</t>
    </rPh>
    <phoneticPr fontId="59"/>
  </si>
  <si>
    <t>←選挙事務所を廃止する場合は、異動後の選挙事務所所在地の欄に「廃止」と入力し、異動届を提出してください。</t>
    <phoneticPr fontId="59"/>
  </si>
  <si>
    <t>※候補者届出政党が出納責任者を選任した場合には、この届出書に、その選任について候補者の承諾を得たことを証明する書面を添付してください。</t>
    <rPh sb="1" eb="4">
      <t>こうほしゃ</t>
    </rPh>
    <rPh sb="4" eb="6">
      <t>とどけで</t>
    </rPh>
    <rPh sb="6" eb="8">
      <t>せいとう</t>
    </rPh>
    <rPh sb="9" eb="11">
      <t>すいとう</t>
    </rPh>
    <rPh sb="11" eb="14">
      <t>せきにんしゃ</t>
    </rPh>
    <rPh sb="15" eb="17">
      <t>せんにん</t>
    </rPh>
    <rPh sb="19" eb="21">
      <t>ばあい</t>
    </rPh>
    <rPh sb="26" eb="29">
      <t>とどけでしょ</t>
    </rPh>
    <rPh sb="33" eb="35">
      <t>せんにん</t>
    </rPh>
    <rPh sb="39" eb="42">
      <t>こうほしゃ</t>
    </rPh>
    <rPh sb="43" eb="45">
      <t>しょうだく</t>
    </rPh>
    <rPh sb="46" eb="47">
      <t>え</t>
    </rPh>
    <rPh sb="51" eb="53">
      <t>しょうめい</t>
    </rPh>
    <rPh sb="55" eb="57">
      <t>しょめん</t>
    </rPh>
    <rPh sb="58" eb="60">
      <t>てんぷ</t>
    </rPh>
    <phoneticPr fontId="51" type="Hiragana"/>
  </si>
  <si>
    <t>書面は様式24-1を使用してください。</t>
    <rPh sb="0" eb="2">
      <t>しょめん</t>
    </rPh>
    <rPh sb="3" eb="5">
      <t>ようしき</t>
    </rPh>
    <rPh sb="10" eb="12">
      <t>しよう</t>
    </rPh>
    <phoneticPr fontId="51" type="Hiragana"/>
  </si>
  <si>
    <t>※候補者届出政党が出納責任者を解任した場合には、この届出書に、その選任について候補者の承諾を得たことを証明する書面を添付してください。</t>
    <rPh sb="1" eb="4">
      <t>こうほしゃ</t>
    </rPh>
    <rPh sb="4" eb="6">
      <t>とどけで</t>
    </rPh>
    <rPh sb="6" eb="8">
      <t>せいとう</t>
    </rPh>
    <rPh sb="9" eb="11">
      <t>すいとう</t>
    </rPh>
    <rPh sb="11" eb="14">
      <t>せきにんしゃ</t>
    </rPh>
    <rPh sb="15" eb="17">
      <t>かいにん</t>
    </rPh>
    <rPh sb="19" eb="21">
      <t>ばあい</t>
    </rPh>
    <rPh sb="26" eb="29">
      <t>とどけでしょ</t>
    </rPh>
    <rPh sb="33" eb="35">
      <t>せんにん</t>
    </rPh>
    <rPh sb="39" eb="42">
      <t>こうほしゃ</t>
    </rPh>
    <rPh sb="43" eb="45">
      <t>しょうだく</t>
    </rPh>
    <rPh sb="46" eb="47">
      <t>え</t>
    </rPh>
    <rPh sb="51" eb="53">
      <t>しょうめい</t>
    </rPh>
    <rPh sb="55" eb="57">
      <t>しょめん</t>
    </rPh>
    <rPh sb="58" eb="60">
      <t>てんぷ</t>
    </rPh>
    <phoneticPr fontId="51" type="Hiragana"/>
  </si>
  <si>
    <t>書面は様式24-2を使用してください。</t>
    <phoneticPr fontId="59"/>
  </si>
  <si>
    <r>
      <t>←交付枚数は４万枚</t>
    </r>
    <r>
      <rPr>
        <sz val="12"/>
        <color rgb="FF000000"/>
        <rFont val="Malgun Gothic"/>
        <family val="3"/>
        <charset val="129"/>
      </rPr>
      <t>×</t>
    </r>
    <r>
      <rPr>
        <sz val="12"/>
        <color rgb="FF000000"/>
        <rFont val="HGｺﾞｼｯｸM"/>
        <family val="3"/>
        <charset val="128"/>
      </rPr>
      <t>候補者数で、まとめて１枚で申請可能</t>
    </r>
    <rPh sb="1" eb="3">
      <t>こうふ</t>
    </rPh>
    <rPh sb="3" eb="5">
      <t>まいすう</t>
    </rPh>
    <rPh sb="7" eb="9">
      <t>まんまい</t>
    </rPh>
    <rPh sb="10" eb="13">
      <t>こうほしゃ</t>
    </rPh>
    <rPh sb="13" eb="14">
      <t>すう</t>
    </rPh>
    <rPh sb="21" eb="22">
      <t>まい</t>
    </rPh>
    <rPh sb="23" eb="25">
      <t>しんせい</t>
    </rPh>
    <rPh sb="25" eb="27">
      <t>かのう</t>
    </rPh>
    <phoneticPr fontId="51" type="Hiragana"/>
  </si>
  <si>
    <t>←交付枚数は1，000枚×候補者数で、まとめて１枚で申請可能</t>
    <rPh sb="1" eb="3">
      <t>コウフ</t>
    </rPh>
    <rPh sb="3" eb="5">
      <t>マイスウ</t>
    </rPh>
    <rPh sb="11" eb="12">
      <t>マイ</t>
    </rPh>
    <rPh sb="12" eb="17">
      <t>カケルコウホシャスウ</t>
    </rPh>
    <rPh sb="24" eb="25">
      <t>マイ</t>
    </rPh>
    <rPh sb="26" eb="28">
      <t>シンセイ</t>
    </rPh>
    <rPh sb="28" eb="30">
      <t>カノウ</t>
    </rPh>
    <phoneticPr fontId="59"/>
  </si>
  <si>
    <t>手入力優先</t>
    <rPh sb="0" eb="3">
      <t>てにゅうりょく</t>
    </rPh>
    <rPh sb="3" eb="5">
      <t>ゆうせん</t>
    </rPh>
    <phoneticPr fontId="51" type="Hiragana"/>
  </si>
  <si>
    <t>手入力優先</t>
    <rPh sb="0" eb="5">
      <t>テニュウリョクユウセン</t>
    </rPh>
    <phoneticPr fontId="59"/>
  </si>
  <si>
    <t>衆議院比例代表選出議員選挙秋田県選挙分会　選挙分会長　小柳　公成</t>
    <rPh sb="0" eb="3">
      <t>しゅうぎいん</t>
    </rPh>
    <rPh sb="3" eb="5">
      <t>ひれい</t>
    </rPh>
    <rPh sb="5" eb="7">
      <t>だいひょう</t>
    </rPh>
    <rPh sb="7" eb="9">
      <t>せんしゅつ</t>
    </rPh>
    <rPh sb="9" eb="11">
      <t>ぎいん</t>
    </rPh>
    <rPh sb="11" eb="13">
      <t>せんきょ</t>
    </rPh>
    <rPh sb="13" eb="16">
      <t>あきたけん</t>
    </rPh>
    <rPh sb="16" eb="18">
      <t>せんきょ</t>
    </rPh>
    <rPh sb="18" eb="20">
      <t>ぶんかい</t>
    </rPh>
    <rPh sb="21" eb="23">
      <t>せんきょ</t>
    </rPh>
    <rPh sb="23" eb="26">
      <t>ぶんかいちょう</t>
    </rPh>
    <rPh sb="27" eb="29">
      <t>おやなぎ</t>
    </rPh>
    <rPh sb="30" eb="31">
      <t>きみ</t>
    </rPh>
    <rPh sb="31" eb="32">
      <t>しげ</t>
    </rPh>
    <phoneticPr fontId="51" type="Hiragana"/>
  </si>
  <si>
    <t>下記の候補者は、令和　　年　　　月　　　日下記の事由により、本政党（政治団体）</t>
    <rPh sb="0" eb="2">
      <t>カキ</t>
    </rPh>
    <rPh sb="8" eb="10">
      <t>レイワ</t>
    </rPh>
    <rPh sb="12" eb="13">
      <t>ネン</t>
    </rPh>
    <rPh sb="16" eb="17">
      <t>ガツ</t>
    </rPh>
    <rPh sb="20" eb="21">
      <t>ニチ</t>
    </rPh>
    <rPh sb="21" eb="23">
      <t>カキ</t>
    </rPh>
    <rPh sb="24" eb="26">
      <t>ジユウ</t>
    </rPh>
    <rPh sb="30" eb="33">
      <t>ホンセイトウ</t>
    </rPh>
    <rPh sb="34" eb="36">
      <t>セイジ</t>
    </rPh>
    <rPh sb="36" eb="38">
      <t>ダンタイ</t>
    </rPh>
    <phoneticPr fontId="55"/>
  </si>
  <si>
    <t>令和　　年　　月　　日</t>
    <rPh sb="4" eb="5">
      <t>ネン</t>
    </rPh>
    <phoneticPr fontId="59"/>
  </si>
  <si>
    <t>兼業ができない職にある者についてはその職名（地方議会議員など）</t>
    <rPh sb="0" eb="2">
      <t>けんぎょう</t>
    </rPh>
    <rPh sb="7" eb="8">
      <t>しょく</t>
    </rPh>
    <rPh sb="11" eb="12">
      <t>もの</t>
    </rPh>
    <rPh sb="19" eb="21">
      <t>しょくめい</t>
    </rPh>
    <rPh sb="22" eb="28">
      <t>ちほうぎかいぎいん</t>
    </rPh>
    <phoneticPr fontId="51" type="Hiragana"/>
  </si>
  <si>
    <t>令和　　年　　月　　日　</t>
    <rPh sb="0" eb="2">
      <t>レイワ</t>
    </rPh>
    <rPh sb="4" eb="5">
      <t>ネン</t>
    </rPh>
    <rPh sb="7" eb="8">
      <t>ガツ</t>
    </rPh>
    <rPh sb="10" eb="11">
      <t>ニチ</t>
    </rPh>
    <phoneticPr fontId="59"/>
  </si>
  <si>
    <t>秋田県第１区</t>
  </si>
  <si>
    <t>新党なまはげ</t>
    <rPh sb="0" eb="2">
      <t>しんとう</t>
    </rPh>
    <phoneticPr fontId="51" type="Hiragana"/>
  </si>
  <si>
    <t>しんとうなまはげ</t>
  </si>
  <si>
    <t>010-0041</t>
  </si>
  <si>
    <t>秋田県秋田市山王1丁目1番1号</t>
    <rPh sb="0" eb="3">
      <t>あきたけん</t>
    </rPh>
    <rPh sb="3" eb="6">
      <t>あきたし</t>
    </rPh>
    <rPh sb="6" eb="8">
      <t>さんのう</t>
    </rPh>
    <rPh sb="9" eb="11">
      <t>ちょうめ</t>
    </rPh>
    <rPh sb="12" eb="13">
      <t>ばん</t>
    </rPh>
    <rPh sb="14" eb="15">
      <t>ごう</t>
    </rPh>
    <phoneticPr fontId="51" type="Hiragana"/>
  </si>
  <si>
    <t>男鹿　八郎</t>
    <rPh sb="0" eb="2">
      <t>おが</t>
    </rPh>
    <rPh sb="3" eb="5">
      <t>はちろう</t>
    </rPh>
    <phoneticPr fontId="51" type="Hiragana"/>
  </si>
  <si>
    <t>000-111-3333</t>
  </si>
  <si>
    <t>https://www.senkyo.jp/</t>
  </si>
  <si>
    <t>行っている（２号該当）</t>
  </si>
  <si>
    <t>寒風山</t>
    <rPh sb="0" eb="3">
      <t>かんぷうざん</t>
    </rPh>
    <phoneticPr fontId="51" type="Hiragana"/>
  </si>
  <si>
    <t>かんぷうざん</t>
  </si>
  <si>
    <t>三郎</t>
    <rPh sb="0" eb="2">
      <t>さぶろう</t>
    </rPh>
    <phoneticPr fontId="51" type="Hiragana"/>
  </si>
  <si>
    <t>さぶろう</t>
  </si>
  <si>
    <t>男</t>
  </si>
  <si>
    <t>秋田県秋田市山王4丁目1番1号</t>
    <rPh sb="0" eb="3">
      <t>あきたけん</t>
    </rPh>
    <rPh sb="3" eb="6">
      <t>あきたし</t>
    </rPh>
    <rPh sb="6" eb="8">
      <t>さんのう</t>
    </rPh>
    <rPh sb="9" eb="11">
      <t>ちょうめ</t>
    </rPh>
    <rPh sb="12" eb="13">
      <t>ばん</t>
    </rPh>
    <rPh sb="14" eb="15">
      <t>ごう</t>
    </rPh>
    <phoneticPr fontId="51" type="Hiragana"/>
  </si>
  <si>
    <t>090-1111-0000</t>
  </si>
  <si>
    <t>会社役員</t>
    <rPh sb="0" eb="2">
      <t>かいしゃ</t>
    </rPh>
    <rPh sb="2" eb="4">
      <t>やくいん</t>
    </rPh>
    <phoneticPr fontId="51" type="Hiragana"/>
  </si>
  <si>
    <t>https://www.abcdefg.com</t>
  </si>
  <si>
    <t>該　当</t>
  </si>
  <si>
    <t>地方議会議員</t>
    <rPh sb="0" eb="6">
      <t>ちほうぎかいぎいん</t>
    </rPh>
    <phoneticPr fontId="51" type="Hiragana"/>
  </si>
  <si>
    <t>立会　二郎</t>
    <rPh sb="0" eb="2">
      <t>たちあい</t>
    </rPh>
    <rPh sb="3" eb="5">
      <t>じろう</t>
    </rPh>
    <phoneticPr fontId="51" type="Hiragana"/>
  </si>
  <si>
    <t>秋田県秋田市広面字板橋添1番地1</t>
    <rPh sb="0" eb="3">
      <t>あきたけん</t>
    </rPh>
    <rPh sb="3" eb="6">
      <t>あきたし</t>
    </rPh>
    <rPh sb="6" eb="7">
      <t>ひろし</t>
    </rPh>
    <rPh sb="7" eb="8">
      <t>めん</t>
    </rPh>
    <rPh sb="8" eb="9">
      <t>あざ</t>
    </rPh>
    <rPh sb="9" eb="11">
      <t>いたばし</t>
    </rPh>
    <rPh sb="11" eb="12">
      <t>ぞ</t>
    </rPh>
    <rPh sb="13" eb="15">
      <t>ばんち</t>
    </rPh>
    <phoneticPr fontId="51" type="Hiragana"/>
  </si>
  <si>
    <t>秋田市</t>
  </si>
  <si>
    <t>秋田県秋田市外旭川中谷1番地1</t>
    <rPh sb="0" eb="3">
      <t>あきたけん</t>
    </rPh>
    <rPh sb="3" eb="6">
      <t>あきたし</t>
    </rPh>
    <rPh sb="6" eb="9">
      <t>そとあさひかわ</t>
    </rPh>
    <rPh sb="9" eb="11">
      <t>なかたに</t>
    </rPh>
    <rPh sb="12" eb="14">
      <t>ばんち</t>
    </rPh>
    <phoneticPr fontId="51" type="Hiragana"/>
  </si>
  <si>
    <t>外旭川ビル</t>
    <rPh sb="0" eb="3">
      <t>そとあさひかわ</t>
    </rPh>
    <phoneticPr fontId="51" type="Hiragana"/>
  </si>
  <si>
    <t>018-000-3333</t>
  </si>
  <si>
    <t>秋田県秋田市泉中央1丁目1</t>
    <rPh sb="0" eb="3">
      <t>あきたけん</t>
    </rPh>
    <rPh sb="3" eb="5">
      <t>あきた</t>
    </rPh>
    <rPh sb="5" eb="6">
      <t>し</t>
    </rPh>
    <rPh sb="6" eb="7">
      <t>いずみ</t>
    </rPh>
    <rPh sb="7" eb="9">
      <t>ちゅうおう</t>
    </rPh>
    <rPh sb="10" eb="12">
      <t>ちょうめ</t>
    </rPh>
    <phoneticPr fontId="51" type="Hiragana"/>
  </si>
  <si>
    <t>泉ビル</t>
    <rPh sb="0" eb="1">
      <t>いずみ</t>
    </rPh>
    <phoneticPr fontId="51" type="Hiragana"/>
  </si>
  <si>
    <t>018-000-2222</t>
  </si>
  <si>
    <t>由利本荘市</t>
  </si>
  <si>
    <t>秋田県由利本荘市尾崎1番地</t>
    <rPh sb="0" eb="3">
      <t>あきたけん</t>
    </rPh>
    <rPh sb="3" eb="8">
      <t>ゆりほんじょうし</t>
    </rPh>
    <rPh sb="8" eb="10">
      <t>おざき</t>
    </rPh>
    <rPh sb="11" eb="13">
      <t>ばんち</t>
    </rPh>
    <phoneticPr fontId="51" type="Hiragana"/>
  </si>
  <si>
    <t>由利本荘ビル</t>
    <rPh sb="0" eb="4">
      <t>ゆりほんじょう</t>
    </rPh>
    <phoneticPr fontId="51" type="Hiragana"/>
  </si>
  <si>
    <t>0184-00-5555</t>
  </si>
  <si>
    <t>上小阿仁村</t>
  </si>
  <si>
    <t>秋田県上小阿仁村小沢田字小栗14番地</t>
    <rPh sb="0" eb="3">
      <t>あきたけん</t>
    </rPh>
    <rPh sb="3" eb="8">
      <t>かみこあにむら</t>
    </rPh>
    <rPh sb="8" eb="11">
      <t>こさわだ</t>
    </rPh>
    <rPh sb="11" eb="12">
      <t>あざ</t>
    </rPh>
    <rPh sb="12" eb="14">
      <t>おぐり</t>
    </rPh>
    <rPh sb="16" eb="18">
      <t>ばんち</t>
    </rPh>
    <phoneticPr fontId="51" type="Hiragana"/>
  </si>
  <si>
    <t>上小阿仁タワー</t>
    <rPh sb="0" eb="4">
      <t>かみこあに</t>
    </rPh>
    <phoneticPr fontId="51" type="Hiragana"/>
  </si>
  <si>
    <t>0186-00-6666</t>
  </si>
  <si>
    <t>出納　清司</t>
    <rPh sb="0" eb="2">
      <t>すいとう</t>
    </rPh>
    <rPh sb="3" eb="5">
      <t>きよし</t>
    </rPh>
    <phoneticPr fontId="51" type="Hiragana"/>
  </si>
  <si>
    <t>秋田県秋田市新屋町1丁目1</t>
    <rPh sb="0" eb="3">
      <t>あきたけん</t>
    </rPh>
    <rPh sb="3" eb="5">
      <t>あきた</t>
    </rPh>
    <rPh sb="5" eb="6">
      <t>し</t>
    </rPh>
    <rPh sb="6" eb="9">
      <t>あらやまち</t>
    </rPh>
    <rPh sb="10" eb="12">
      <t>ちょうめ</t>
    </rPh>
    <phoneticPr fontId="51" type="Hiragana"/>
  </si>
  <si>
    <t>090-5555-7777</t>
  </si>
  <si>
    <t>自営業</t>
    <rPh sb="0" eb="3">
      <t>じえいぎょう</t>
    </rPh>
    <phoneticPr fontId="51" type="Hiragana"/>
  </si>
  <si>
    <t>帳簿　正子</t>
    <rPh sb="0" eb="2">
      <t>ちょうぼ</t>
    </rPh>
    <rPh sb="3" eb="5">
      <t>まさこ</t>
    </rPh>
    <phoneticPr fontId="51" type="Hiragana"/>
  </si>
  <si>
    <t>秋田県湯沢市佐竹町1番地1</t>
    <rPh sb="0" eb="3">
      <t>あきたけん</t>
    </rPh>
    <rPh sb="3" eb="6">
      <t>ゆざわし</t>
    </rPh>
    <rPh sb="6" eb="9">
      <t>さたけまち</t>
    </rPh>
    <rPh sb="10" eb="12">
      <t>ばんち</t>
    </rPh>
    <phoneticPr fontId="51" type="Hiragana"/>
  </si>
  <si>
    <t>090-6666-8888</t>
  </si>
  <si>
    <t>公認会計士</t>
    <rPh sb="0" eb="2">
      <t>こうにん</t>
    </rPh>
    <rPh sb="2" eb="5">
      <t>かいけいし</t>
    </rPh>
    <phoneticPr fontId="51" type="Hiragana"/>
  </si>
  <si>
    <t>衆議院議員</t>
  </si>
  <si>
    <t>執印　太郎</t>
    <rPh sb="0" eb="2">
      <t>しゅういん</t>
    </rPh>
    <rPh sb="3" eb="5">
      <t>たろう</t>
    </rPh>
    <phoneticPr fontId="51" type="Hiragana"/>
  </si>
  <si>
    <t>秋田県第１区</t>
    <rPh sb="0" eb="3">
      <t>あきたけん</t>
    </rPh>
    <rPh sb="3" eb="4">
      <t>だい</t>
    </rPh>
    <rPh sb="5" eb="6">
      <t>く</t>
    </rPh>
    <phoneticPr fontId="51" type="Hiragana"/>
  </si>
  <si>
    <t>令和○年○月○日</t>
    <rPh sb="0" eb="2">
      <t>れいわ</t>
    </rPh>
    <rPh sb="3" eb="4">
      <t>ねん</t>
    </rPh>
    <rPh sb="5" eb="6">
      <t>がつ</t>
    </rPh>
    <rPh sb="7" eb="8">
      <t>にち</t>
    </rPh>
    <phoneticPr fontId="51" type="Hiragana"/>
  </si>
  <si>
    <t>さぶろう</t>
    <phoneticPr fontId="51" type="Hiragana"/>
  </si>
  <si>
    <t>かんぷうざん</t>
    <phoneticPr fontId="51" type="Hiragana"/>
  </si>
  <si>
    <t>令和○年○月○日</t>
    <rPh sb="0" eb="2">
      <t>レイワ</t>
    </rPh>
    <rPh sb="3" eb="4">
      <t>ネン</t>
    </rPh>
    <rPh sb="5" eb="6">
      <t>ガツ</t>
    </rPh>
    <rPh sb="7" eb="8">
      <t>ニチ</t>
    </rPh>
    <phoneticPr fontId="59"/>
  </si>
  <si>
    <t>令和○年○月○日</t>
    <phoneticPr fontId="59"/>
  </si>
  <si>
    <t>○○</t>
    <phoneticPr fontId="51" type="Hiragana"/>
  </si>
  <si>
    <t>○○</t>
    <phoneticPr fontId="59"/>
  </si>
  <si>
    <t>運動　五郎</t>
    <rPh sb="0" eb="2">
      <t>うんどう</t>
    </rPh>
    <rPh sb="3" eb="5">
      <t>ごろう</t>
    </rPh>
    <phoneticPr fontId="51" type="Hiragana"/>
  </si>
  <si>
    <t>秋田市八橋1-1</t>
    <rPh sb="0" eb="3">
      <t>あきたし</t>
    </rPh>
    <rPh sb="3" eb="5">
      <t>やばせ</t>
    </rPh>
    <phoneticPr fontId="51" type="Hiragana"/>
  </si>
  <si>
    <t>車上運動員</t>
  </si>
  <si>
    <t>令和8年1月27日から</t>
    <rPh sb="0" eb="2">
      <t>レイワ</t>
    </rPh>
    <rPh sb="5" eb="6">
      <t>ガツ</t>
    </rPh>
    <phoneticPr fontId="55"/>
  </si>
  <si>
    <t>令和8年2月7日まで</t>
    <rPh sb="0" eb="2">
      <t>レイワ</t>
    </rPh>
    <rPh sb="5" eb="6">
      <t>ツキ</t>
    </rPh>
    <rPh sb="7" eb="8">
      <t>ヒ</t>
    </rPh>
    <phoneticPr fontId="55"/>
  </si>
  <si>
    <t>令和○年○月○日</t>
    <rPh sb="0" eb="2">
      <t>レイワ</t>
    </rPh>
    <rPh sb="3" eb="4">
      <t>ネン</t>
    </rPh>
    <rPh sb="5" eb="6">
      <t>ツキ</t>
    </rPh>
    <rPh sb="7" eb="8">
      <t>ヒ</t>
    </rPh>
    <phoneticPr fontId="55"/>
  </si>
  <si>
    <t>令和８年１月３０日　１３時００分　から　１６時００分まで</t>
    <rPh sb="15" eb="16">
      <t>フン</t>
    </rPh>
    <rPh sb="22" eb="23">
      <t>ジ</t>
    </rPh>
    <rPh sb="25" eb="26">
      <t>フン</t>
    </rPh>
    <phoneticPr fontId="60"/>
  </si>
  <si>
    <t>○○○センター</t>
  </si>
  <si>
    <t>秋田県秋田市山王4丁目1番1号</t>
    <rPh sb="0" eb="3">
      <t>アキタケン</t>
    </rPh>
    <rPh sb="3" eb="6">
      <t>アキタシ</t>
    </rPh>
    <rPh sb="6" eb="8">
      <t>サンノウ</t>
    </rPh>
    <rPh sb="9" eb="11">
      <t>チョウメ</t>
    </rPh>
    <rPh sb="12" eb="13">
      <t>バン</t>
    </rPh>
    <rPh sb="14" eb="15">
      <t>ゴウ</t>
    </rPh>
    <phoneticPr fontId="4"/>
  </si>
  <si>
    <t>080-1122-3344</t>
  </si>
  <si>
    <t>(住所)秋田県秋田市外旭川中谷１番地１</t>
    <rPh sb="1" eb="3">
      <t>じゅうしょ</t>
    </rPh>
    <phoneticPr fontId="51" type="Hiragana"/>
  </si>
  <si>
    <t>(担当)公報　六郎</t>
    <rPh sb="1" eb="3">
      <t>たんとう</t>
    </rPh>
    <rPh sb="4" eb="6">
      <t>こうほう</t>
    </rPh>
    <rPh sb="7" eb="9">
      <t>ろくろう</t>
    </rPh>
    <phoneticPr fontId="51" type="Hiragana"/>
  </si>
  <si>
    <t>秋田県秋田市川尻1丁目1</t>
    <rPh sb="0" eb="3">
      <t>アキタケン</t>
    </rPh>
    <rPh sb="3" eb="6">
      <t>アキタシ</t>
    </rPh>
    <rPh sb="6" eb="8">
      <t>カワシリ</t>
    </rPh>
    <rPh sb="9" eb="11">
      <t>チョウメ</t>
    </rPh>
    <phoneticPr fontId="59"/>
  </si>
  <si>
    <t>開票　九郎</t>
  </si>
  <si>
    <t>衆議院議員と兼ねることができない職にある者についてはその職名</t>
    <rPh sb="0" eb="3">
      <t>しゅうぎいん</t>
    </rPh>
    <rPh sb="3" eb="5">
      <t>ぎいん</t>
    </rPh>
    <rPh sb="6" eb="7">
      <t>か</t>
    </rPh>
    <rPh sb="16" eb="17">
      <t>しょく</t>
    </rPh>
    <rPh sb="20" eb="21">
      <t>もの</t>
    </rPh>
    <rPh sb="28" eb="30">
      <t>しょくめい</t>
    </rPh>
    <phoneticPr fontId="51"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</si>
</sst>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0_ "/>
    <numFmt numFmtId="178" formatCode="yyyy/m/d;@"/>
    <numFmt numFmtId="179" formatCode="0_ "/>
    <numFmt numFmtId="180" formatCode="[DBNum3]ggge&quot;年&quot;m&quot;月&quot;d&quot;日&quot;"/>
  </numFmts>
  <fonts count="127">
    <font>
      <sz val="11"/>
      <name val="ＭＳ ゴシック"/>
      <family val="3"/>
      <charset val="1"/>
    </font>
    <font>
      <sz val="12"/>
      <color theme="1"/>
      <name val="ＭＳ 明朝"/>
      <family val="2"/>
      <charset val="128"/>
    </font>
    <font>
      <sz val="11"/>
      <color indexed="8"/>
      <name val="ＭＳ Ｐゴシック"/>
      <family val="3"/>
      <charset val="1"/>
    </font>
    <font>
      <sz val="11"/>
      <color indexed="9"/>
      <name val="ＭＳ Ｐゴシック"/>
      <family val="3"/>
      <charset val="1"/>
    </font>
    <font>
      <sz val="11"/>
      <name val="ＭＳ Ｐゴシック"/>
      <family val="3"/>
      <charset val="1"/>
    </font>
    <font>
      <b/>
      <sz val="18"/>
      <name val="ＭＳ Ｐゴシック"/>
      <family val="3"/>
      <charset val="1"/>
    </font>
    <font>
      <b/>
      <sz val="11"/>
      <color indexed="9"/>
      <name val="ＭＳ Ｐゴシック"/>
      <family val="3"/>
      <charset val="1"/>
    </font>
    <font>
      <u/>
      <sz val="11"/>
      <color indexed="12"/>
      <name val="ＭＳ Ｐゴシック"/>
      <family val="3"/>
      <charset val="1"/>
    </font>
    <font>
      <b/>
      <sz val="11"/>
      <name val="ＭＳ Ｐゴシック"/>
      <family val="3"/>
      <charset val="1"/>
    </font>
    <font>
      <b/>
      <sz val="15"/>
      <name val="ＭＳ Ｐゴシック"/>
      <family val="3"/>
      <charset val="1"/>
    </font>
    <font>
      <b/>
      <sz val="13"/>
      <name val="ＭＳ Ｐゴシック"/>
      <family val="3"/>
      <charset val="1"/>
    </font>
    <font>
      <i/>
      <sz val="11"/>
      <name val="ＭＳ Ｐゴシック"/>
      <family val="3"/>
      <charset val="1"/>
    </font>
    <font>
      <sz val="11"/>
      <color indexed="10"/>
      <name val="ＭＳ Ｐゴシック"/>
      <family val="3"/>
      <charset val="1"/>
    </font>
    <font>
      <b/>
      <sz val="11"/>
      <color indexed="8"/>
      <name val="ＭＳ Ｐゴシック"/>
      <family val="3"/>
      <charset val="1"/>
    </font>
    <font>
      <sz val="11"/>
      <name val="HGPｺﾞｼｯｸE"/>
      <family val="3"/>
      <charset val="1"/>
    </font>
    <font>
      <sz val="14"/>
      <color indexed="10"/>
      <name val="HGPｺﾞｼｯｸE"/>
      <family val="3"/>
      <charset val="128"/>
    </font>
    <font>
      <b/>
      <sz val="14"/>
      <color indexed="10"/>
      <name val="ＭＳ Ｐゴシック"/>
      <family val="3"/>
      <charset val="1"/>
    </font>
    <font>
      <sz val="16"/>
      <name val="HGPｺﾞｼｯｸE"/>
      <family val="3"/>
      <charset val="1"/>
    </font>
    <font>
      <sz val="11"/>
      <name val="HGｺﾞｼｯｸE"/>
      <family val="3"/>
      <charset val="1"/>
    </font>
    <font>
      <sz val="11"/>
      <color indexed="8"/>
      <name val="HGｺﾞｼｯｸE"/>
      <family val="3"/>
      <charset val="1"/>
    </font>
    <font>
      <sz val="11"/>
      <color indexed="10"/>
      <name val="HGｺﾞｼｯｸE"/>
      <family val="3"/>
      <charset val="1"/>
    </font>
    <font>
      <sz val="10"/>
      <name val="HGｺﾞｼｯｸE"/>
      <family val="3"/>
      <charset val="128"/>
    </font>
    <font>
      <u val="double"/>
      <sz val="14"/>
      <color indexed="10"/>
      <name val="HGｺﾞｼｯｸE"/>
      <family val="3"/>
      <charset val="1"/>
    </font>
    <font>
      <sz val="11"/>
      <color indexed="18"/>
      <name val="HGｺﾞｼｯｸE"/>
      <family val="3"/>
      <charset val="128"/>
    </font>
    <font>
      <sz val="10"/>
      <color indexed="10"/>
      <name val="HGｺﾞｼｯｸE"/>
      <family val="3"/>
      <charset val="128"/>
    </font>
    <font>
      <sz val="14"/>
      <name val="HGｺﾞｼｯｸE"/>
      <family val="3"/>
      <charset val="1"/>
    </font>
    <font>
      <sz val="12"/>
      <color indexed="8"/>
      <name val="HGｺﾞｼｯｸM"/>
      <family val="3"/>
      <charset val="1"/>
    </font>
    <font>
      <sz val="11"/>
      <color indexed="8"/>
      <name val="HGｺﾞｼｯｸM"/>
      <family val="3"/>
      <charset val="1"/>
    </font>
    <font>
      <sz val="16"/>
      <color indexed="8"/>
      <name val="HGｺﾞｼｯｸE"/>
      <family val="3"/>
      <charset val="1"/>
    </font>
    <font>
      <b/>
      <sz val="16"/>
      <color indexed="8"/>
      <name val="HGｺﾞｼｯｸM"/>
      <family val="3"/>
      <charset val="1"/>
    </font>
    <font>
      <u/>
      <sz val="11"/>
      <color indexed="8"/>
      <name val="HGｺﾞｼｯｸM"/>
      <family val="3"/>
      <charset val="128"/>
    </font>
    <font>
      <sz val="10"/>
      <color indexed="8"/>
      <name val="HGｺﾞｼｯｸM"/>
      <family val="3"/>
      <charset val="1"/>
    </font>
    <font>
      <sz val="10"/>
      <color indexed="8"/>
      <name val="HGｺﾞｼｯｸE"/>
      <family val="3"/>
      <charset val="1"/>
    </font>
    <font>
      <sz val="12"/>
      <color indexed="8"/>
      <name val="HGｺﾞｼｯｸE"/>
      <family val="3"/>
      <charset val="1"/>
    </font>
    <font>
      <b/>
      <sz val="12"/>
      <color indexed="8"/>
      <name val="HGｺﾞｼｯｸM"/>
      <family val="3"/>
      <charset val="1"/>
    </font>
    <font>
      <sz val="11"/>
      <name val="HGｺﾞｼｯｸM"/>
      <family val="3"/>
      <charset val="1"/>
    </font>
    <font>
      <sz val="16"/>
      <name val="HGｺﾞｼｯｸE"/>
      <family val="3"/>
      <charset val="1"/>
    </font>
    <font>
      <sz val="16"/>
      <color indexed="8"/>
      <name val="HGｺﾞｼｯｸM"/>
      <family val="3"/>
      <charset val="128"/>
    </font>
    <font>
      <sz val="18"/>
      <color indexed="8"/>
      <name val="HGｺﾞｼｯｸM"/>
      <family val="3"/>
      <charset val="128"/>
    </font>
    <font>
      <b/>
      <sz val="11"/>
      <color indexed="8"/>
      <name val="HGｺﾞｼｯｸM"/>
      <family val="3"/>
      <charset val="1"/>
    </font>
    <font>
      <sz val="24"/>
      <color indexed="8"/>
      <name val="HGｺﾞｼｯｸM"/>
      <family val="3"/>
      <charset val="1"/>
    </font>
    <font>
      <b/>
      <sz val="18"/>
      <color indexed="8"/>
      <name val="HGｺﾞｼｯｸM"/>
      <family val="3"/>
      <charset val="128"/>
    </font>
    <font>
      <b/>
      <sz val="14"/>
      <name val="HGｺﾞｼｯｸM"/>
      <family val="3"/>
      <charset val="1"/>
    </font>
    <font>
      <sz val="12"/>
      <name val="HGｺﾞｼｯｸM"/>
      <family val="3"/>
      <charset val="1"/>
    </font>
    <font>
      <sz val="12"/>
      <name val="HGｺﾞｼｯｸE"/>
      <family val="3"/>
      <charset val="1"/>
    </font>
    <font>
      <sz val="12"/>
      <color indexed="8"/>
      <name val="ＭＳ ゴシック"/>
      <family val="3"/>
      <charset val="1"/>
    </font>
    <font>
      <b/>
      <sz val="14"/>
      <color indexed="8"/>
      <name val="HGｺﾞｼｯｸM"/>
      <family val="3"/>
      <charset val="1"/>
    </font>
    <font>
      <sz val="14"/>
      <color indexed="8"/>
      <name val="HGｺﾞｼｯｸM"/>
      <family val="3"/>
      <charset val="128"/>
    </font>
    <font>
      <b/>
      <sz val="14"/>
      <color indexed="8"/>
      <name val="HGｺﾞｼｯｸM"/>
      <family val="3"/>
      <charset val="128"/>
    </font>
    <font>
      <sz val="12"/>
      <color indexed="8"/>
      <name val="HGｺﾞｼｯｸM"/>
      <family val="3"/>
      <charset val="128"/>
    </font>
    <font>
      <sz val="11"/>
      <color indexed="8"/>
      <name val="ＭＳ ゴシック"/>
      <family val="3"/>
      <charset val="1"/>
    </font>
    <font>
      <sz val="6"/>
      <name val="游ゴシック"/>
      <family val="3"/>
      <charset val="1"/>
    </font>
    <font>
      <sz val="9"/>
      <name val="ＭＳ Ｐゴシック"/>
      <family val="3"/>
      <charset val="1"/>
    </font>
    <font>
      <b/>
      <sz val="12"/>
      <name val="ＭＳ Ｐゴシック"/>
      <family val="3"/>
      <charset val="1"/>
    </font>
    <font>
      <b/>
      <sz val="9"/>
      <name val="ＭＳ Ｐゴシック"/>
      <family val="3"/>
      <charset val="1"/>
    </font>
    <font>
      <sz val="6"/>
      <name val="ＭＳ ゴシック"/>
      <family val="3"/>
      <charset val="1"/>
    </font>
    <font>
      <sz val="6"/>
      <name val="ＭＳ Ｐゴシック"/>
      <family val="3"/>
      <charset val="1"/>
    </font>
    <font>
      <sz val="11"/>
      <name val="ＭＳ ゴシック"/>
      <family val="3"/>
      <charset val="1"/>
    </font>
    <font>
      <sz val="11"/>
      <name val="ＭＳ ゴシック"/>
      <family val="3"/>
      <charset val="128"/>
    </font>
    <font>
      <sz val="6"/>
      <name val="ＭＳ Ｐゴシック"/>
      <family val="3"/>
      <charset val="128"/>
    </font>
    <font>
      <sz val="6"/>
      <name val="ＭＳ ゴシック"/>
      <family val="3"/>
      <charset val="128"/>
    </font>
    <font>
      <b/>
      <sz val="11"/>
      <name val="ＭＳ ゴシック"/>
      <family val="3"/>
      <charset val="128"/>
    </font>
    <font>
      <sz val="10"/>
      <name val="ＭＳ ゴシック"/>
      <family val="3"/>
      <charset val="128"/>
    </font>
    <font>
      <b/>
      <sz val="11"/>
      <color indexed="8"/>
      <name val="ＭＳ ゴシック"/>
      <family val="3"/>
      <charset val="128"/>
    </font>
    <font>
      <b/>
      <sz val="24"/>
      <color indexed="8"/>
      <name val="HGｺﾞｼｯｸM"/>
      <family val="3"/>
      <charset val="128"/>
    </font>
    <font>
      <b/>
      <sz val="12"/>
      <color indexed="8"/>
      <name val="HGｺﾞｼｯｸM"/>
      <family val="3"/>
      <charset val="128"/>
    </font>
    <font>
      <b/>
      <sz val="16"/>
      <color indexed="8"/>
      <name val="HGｺﾞｼｯｸM"/>
      <family val="3"/>
      <charset val="128"/>
    </font>
    <font>
      <sz val="11"/>
      <color indexed="8"/>
      <name val="HGｺﾞｼｯｸM"/>
      <family val="3"/>
      <charset val="128"/>
    </font>
    <font>
      <b/>
      <sz val="12"/>
      <name val="HGｺﾞｼｯｸM"/>
      <family val="3"/>
      <charset val="128"/>
    </font>
    <font>
      <sz val="24"/>
      <color indexed="8"/>
      <name val="HGｺﾞｼｯｸM"/>
      <family val="3"/>
      <charset val="128"/>
    </font>
    <font>
      <b/>
      <sz val="11"/>
      <color indexed="8"/>
      <name val="HGｺﾞｼｯｸM"/>
      <family val="3"/>
      <charset val="128"/>
    </font>
    <font>
      <sz val="11"/>
      <name val="HGｺﾞｼｯｸM"/>
      <family val="3"/>
      <charset val="128"/>
    </font>
    <font>
      <sz val="10"/>
      <color indexed="8"/>
      <name val="HGｺﾞｼｯｸM"/>
      <family val="3"/>
      <charset val="128"/>
    </font>
    <font>
      <b/>
      <sz val="10"/>
      <color indexed="8"/>
      <name val="HGｺﾞｼｯｸM"/>
      <family val="3"/>
      <charset val="128"/>
    </font>
    <font>
      <sz val="11"/>
      <name val="HGｺﾞｼｯｸE"/>
      <family val="3"/>
      <charset val="128"/>
    </font>
    <font>
      <sz val="12"/>
      <name val="HGｺﾞｼｯｸE"/>
      <family val="3"/>
      <charset val="128"/>
    </font>
    <font>
      <sz val="12"/>
      <color indexed="8"/>
      <name val="ＭＳ ゴシック"/>
      <family val="3"/>
      <charset val="128"/>
    </font>
    <font>
      <b/>
      <sz val="12"/>
      <color indexed="8"/>
      <name val="ＭＳ ゴシック"/>
      <family val="3"/>
      <charset val="128"/>
    </font>
    <font>
      <b/>
      <sz val="24"/>
      <color indexed="8"/>
      <name val="ＭＳ ゴシック"/>
      <family val="3"/>
      <charset val="128"/>
    </font>
    <font>
      <sz val="10"/>
      <color indexed="8"/>
      <name val="ＭＳ ゴシック"/>
      <family val="3"/>
      <charset val="128"/>
    </font>
    <font>
      <sz val="24"/>
      <color indexed="8"/>
      <name val="ＭＳ ゴシック"/>
      <family val="3"/>
      <charset val="128"/>
    </font>
    <font>
      <sz val="11"/>
      <color indexed="8"/>
      <name val="ＭＳ ゴシック"/>
      <family val="3"/>
      <charset val="128"/>
    </font>
    <font>
      <b/>
      <sz val="12"/>
      <name val="ＭＳ ゴシック"/>
      <family val="3"/>
      <charset val="1"/>
    </font>
    <font>
      <sz val="12"/>
      <color indexed="8"/>
      <name val="HGPｺﾞｼｯｸM"/>
      <family val="3"/>
      <charset val="128"/>
    </font>
    <font>
      <sz val="10"/>
      <color rgb="FF000000"/>
      <name val="HGｺﾞｼｯｸM"/>
      <family val="3"/>
      <charset val="128"/>
    </font>
    <font>
      <sz val="12"/>
      <color theme="0"/>
      <name val="HGｺﾞｼｯｸM"/>
      <family val="3"/>
      <charset val="1"/>
    </font>
    <font>
      <b/>
      <sz val="16"/>
      <color rgb="FFFFFF00"/>
      <name val="HGｺﾞｼｯｸM"/>
      <family val="3"/>
      <charset val="128"/>
    </font>
    <font>
      <sz val="14"/>
      <color rgb="FF0000FF"/>
      <name val="HGPｺﾞｼｯｸE"/>
      <family val="3"/>
      <charset val="128"/>
    </font>
    <font>
      <sz val="12"/>
      <color indexed="8"/>
      <name val="HGSｺﾞｼｯｸM"/>
      <family val="3"/>
      <charset val="128"/>
    </font>
    <font>
      <b/>
      <sz val="12"/>
      <color indexed="8"/>
      <name val="HGSｺﾞｼｯｸM"/>
      <family val="3"/>
      <charset val="128"/>
    </font>
    <font>
      <sz val="16"/>
      <name val="ＭＳ ゴシック"/>
      <family val="3"/>
      <charset val="1"/>
    </font>
    <font>
      <sz val="10"/>
      <name val="ＭＳ ゴシック"/>
      <family val="3"/>
      <charset val="1"/>
    </font>
    <font>
      <sz val="9"/>
      <color indexed="8"/>
      <name val="HGｺﾞｼｯｸM"/>
      <family val="3"/>
      <charset val="128"/>
    </font>
    <font>
      <b/>
      <sz val="11"/>
      <name val="ＭＳ ゴシック"/>
      <family val="3"/>
      <charset val="1"/>
    </font>
    <font>
      <sz val="12"/>
      <name val="HGｺﾞｼｯｸM"/>
      <family val="3"/>
      <charset val="128"/>
    </font>
    <font>
      <sz val="12"/>
      <name val="HGPｺﾞｼｯｸM"/>
      <family val="3"/>
      <charset val="128"/>
    </font>
    <font>
      <sz val="11"/>
      <name val="HGPｺﾞｼｯｸM"/>
      <family val="3"/>
      <charset val="128"/>
    </font>
    <font>
      <sz val="12"/>
      <color rgb="FFFFFF00"/>
      <name val="HGｺﾞｼｯｸM"/>
      <family val="3"/>
      <charset val="1"/>
    </font>
    <font>
      <sz val="12"/>
      <color theme="1"/>
      <name val="HGｺﾞｼｯｸM"/>
      <family val="3"/>
    </font>
    <font>
      <sz val="12"/>
      <color theme="1"/>
      <name val="HGｺﾞｼｯｸM"/>
      <family val="3"/>
      <charset val="128"/>
    </font>
    <font>
      <b/>
      <sz val="12"/>
      <color rgb="FFFFFF00"/>
      <name val="HGｺﾞｼｯｸM"/>
      <family val="3"/>
      <charset val="128"/>
    </font>
    <font>
      <sz val="11"/>
      <color theme="0"/>
      <name val="HGｺﾞｼｯｸM"/>
      <family val="3"/>
      <charset val="1"/>
    </font>
    <font>
      <b/>
      <sz val="18"/>
      <color rgb="FF000000"/>
      <name val="HGｺﾞｼｯｸM"/>
      <family val="3"/>
      <charset val="128"/>
    </font>
    <font>
      <b/>
      <sz val="11"/>
      <color indexed="10"/>
      <name val="ＭＳ ゴシック"/>
      <family val="3"/>
      <charset val="128"/>
    </font>
    <font>
      <sz val="12"/>
      <name val="ＭＳ ゴシック"/>
      <family val="3"/>
      <charset val="1"/>
    </font>
    <font>
      <b/>
      <sz val="24"/>
      <color indexed="8"/>
      <name val="HGSｺﾞｼｯｸM"/>
      <family val="3"/>
      <charset val="128"/>
    </font>
    <font>
      <u/>
      <sz val="11"/>
      <color indexed="12"/>
      <name val="ＭＳ Ｐゴシック"/>
      <family val="3"/>
      <charset val="128"/>
    </font>
    <font>
      <b/>
      <sz val="16"/>
      <color indexed="8"/>
      <name val="HGｺﾞｼｯｸE"/>
      <family val="3"/>
      <charset val="128"/>
    </font>
    <font>
      <sz val="14"/>
      <color indexed="8"/>
      <name val="HGｺﾞｼｯｸE"/>
      <family val="3"/>
      <charset val="1"/>
    </font>
    <font>
      <sz val="11"/>
      <color rgb="FF000000"/>
      <name val="HGｺﾞｼｯｸM"/>
      <family val="3"/>
      <charset val="128"/>
    </font>
    <font>
      <sz val="12"/>
      <color rgb="FF000000"/>
      <name val="HGｺﾞｼｯｸM"/>
      <family val="3"/>
      <charset val="128"/>
    </font>
    <font>
      <sz val="28"/>
      <color indexed="48"/>
      <name val="HG創英角ﾎﾟｯﾌﾟ体"/>
      <family val="3"/>
      <charset val="128"/>
    </font>
    <font>
      <b/>
      <sz val="14"/>
      <color indexed="10"/>
      <name val="ＭＳ ゴシック"/>
      <family val="3"/>
      <charset val="128"/>
    </font>
    <font>
      <b/>
      <sz val="14"/>
      <color indexed="10"/>
      <name val="ＭＳ Ｐゴシック"/>
      <family val="3"/>
      <charset val="128"/>
    </font>
    <font>
      <sz val="11"/>
      <color indexed="10"/>
      <name val="HGPｺﾞｼｯｸE"/>
      <family val="3"/>
      <charset val="128"/>
    </font>
    <font>
      <sz val="11"/>
      <name val="HGPｺﾞｼｯｸE"/>
      <family val="3"/>
      <charset val="128"/>
    </font>
    <font>
      <b/>
      <sz val="18"/>
      <color indexed="9"/>
      <name val="ＭＳ Ｐゴシック"/>
      <family val="3"/>
      <charset val="128"/>
    </font>
    <font>
      <sz val="18"/>
      <name val="HGP創英角ﾎﾟｯﾌﾟ体"/>
      <family val="3"/>
      <charset val="128"/>
    </font>
    <font>
      <u/>
      <sz val="11"/>
      <color indexed="10"/>
      <name val="HGｺﾞｼｯｸE"/>
      <family val="3"/>
      <charset val="1"/>
    </font>
    <font>
      <b/>
      <sz val="9"/>
      <color indexed="81"/>
      <name val="MS P ゴシック"/>
      <family val="3"/>
      <charset val="128"/>
    </font>
    <font>
      <b/>
      <sz val="14"/>
      <color indexed="81"/>
      <name val="ＭＳ Ｐゴシック"/>
      <family val="3"/>
      <charset val="128"/>
    </font>
    <font>
      <sz val="10"/>
      <color indexed="8"/>
      <name val="HGｺﾞｼｯｸE"/>
      <family val="3"/>
      <charset val="128"/>
    </font>
    <font>
      <sz val="12"/>
      <color rgb="FF000000"/>
      <name val="Malgun Gothic"/>
      <family val="3"/>
      <charset val="129"/>
    </font>
    <font>
      <b/>
      <sz val="12"/>
      <color theme="1"/>
      <name val="HGｺﾞｼｯｸM"/>
      <family val="3"/>
      <charset val="128"/>
    </font>
    <font>
      <sz val="12"/>
      <color indexed="8"/>
      <name val="HGｺﾞｼｯｸE"/>
      <family val="3"/>
      <charset val="128"/>
    </font>
    <font>
      <b/>
      <sz val="12"/>
      <color indexed="8"/>
      <name val="HGｺﾞｼｯｸE"/>
      <family val="3"/>
      <charset val="128"/>
    </font>
    <font>
      <sz val="10"/>
      <name val="HGｺﾞｼｯｸE"/>
      <family val="3"/>
      <charset val="1"/>
    </font>
  </fonts>
  <fills count="24">
    <fill>
      <patternFill patternType="none"/>
    </fill>
    <fill>
      <patternFill patternType="gray125"/>
    </fill>
    <fill>
      <patternFill patternType="solid">
        <fgColor indexed="27"/>
        <bgColor indexed="64"/>
      </patternFill>
    </fill>
    <fill>
      <patternFill patternType="solid">
        <fgColor indexed="26"/>
        <bgColor indexed="64"/>
      </patternFill>
    </fill>
    <fill>
      <patternFill patternType="solid">
        <fgColor indexed="31"/>
        <bgColor indexed="64"/>
      </patternFill>
    </fill>
    <fill>
      <patternFill patternType="solid">
        <fgColor indexed="22"/>
        <bgColor indexed="64"/>
      </patternFill>
    </fill>
    <fill>
      <patternFill patternType="solid">
        <fgColor indexed="42"/>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43"/>
        <bgColor indexed="64"/>
      </patternFill>
    </fill>
    <fill>
      <patternFill patternType="solid">
        <fgColor indexed="54"/>
        <bgColor indexed="64"/>
      </patternFill>
    </fill>
    <fill>
      <patternFill patternType="solid">
        <fgColor indexed="25"/>
        <bgColor indexed="64"/>
      </patternFill>
    </fill>
    <fill>
      <patternFill patternType="solid">
        <fgColor indexed="55"/>
        <bgColor indexed="64"/>
      </patternFill>
    </fill>
    <fill>
      <patternFill patternType="solid">
        <fgColor indexed="49"/>
        <bgColor indexed="64"/>
      </patternFill>
    </fill>
    <fill>
      <patternFill patternType="solid">
        <fgColor indexed="9"/>
        <bgColor indexed="64"/>
      </patternFill>
    </fill>
    <fill>
      <patternFill patternType="solid">
        <fgColor indexed="45"/>
        <bgColor indexed="64"/>
      </patternFill>
    </fill>
    <fill>
      <patternFill patternType="solid">
        <fgColor indexed="40"/>
        <bgColor indexed="64"/>
      </patternFill>
    </fill>
    <fill>
      <patternFill patternType="solid">
        <fgColor indexed="13"/>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5" tint="0.79998168889431442"/>
        <bgColor indexed="64"/>
      </patternFill>
    </fill>
    <fill>
      <patternFill patternType="solid">
        <fgColor rgb="FF002060"/>
        <bgColor indexed="64"/>
      </patternFill>
    </fill>
  </fills>
  <borders count="4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54"/>
      </bottom>
      <diagonal/>
    </border>
    <border>
      <left/>
      <right/>
      <top/>
      <bottom style="thick">
        <color indexed="44"/>
      </bottom>
      <diagonal/>
    </border>
    <border>
      <left/>
      <right/>
      <top/>
      <bottom style="medium">
        <color indexed="44"/>
      </bottom>
      <diagonal/>
    </border>
    <border>
      <left/>
      <right/>
      <top style="thin">
        <color indexed="54"/>
      </top>
      <bottom style="double">
        <color indexed="5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bottom style="hair">
        <color indexed="64"/>
      </bottom>
      <diagonal/>
    </border>
    <border>
      <left style="medium">
        <color indexed="48"/>
      </left>
      <right/>
      <top style="medium">
        <color indexed="48"/>
      </top>
      <bottom style="medium">
        <color indexed="48"/>
      </bottom>
      <diagonal/>
    </border>
    <border>
      <left/>
      <right style="medium">
        <color indexed="48"/>
      </right>
      <top style="medium">
        <color indexed="48"/>
      </top>
      <bottom style="medium">
        <color indexed="48"/>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6">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5" borderId="0" applyNumberFormat="0" applyBorder="0" applyAlignment="0" applyProtection="0">
      <alignment vertical="center"/>
    </xf>
    <xf numFmtId="0" fontId="2" fillId="4" borderId="0" applyNumberFormat="0" applyBorder="0" applyAlignment="0" applyProtection="0">
      <alignment vertical="center"/>
    </xf>
    <xf numFmtId="0" fontId="2"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7" borderId="0" applyNumberFormat="0" applyBorder="0" applyAlignment="0" applyProtection="0">
      <alignment vertical="center"/>
    </xf>
    <xf numFmtId="0" fontId="4" fillId="10" borderId="0" applyNumberFormat="0" applyBorder="0" applyAlignment="0" applyProtection="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3" fillId="11" borderId="0" applyNumberFormat="0" applyBorder="0" applyAlignment="0" applyProtection="0">
      <alignment vertical="center"/>
    </xf>
    <xf numFmtId="0" fontId="3" fillId="14" borderId="0" applyNumberFormat="0" applyBorder="0" applyAlignment="0" applyProtection="0">
      <alignment vertical="center"/>
    </xf>
    <xf numFmtId="0" fontId="3" fillId="9" borderId="0" applyNumberFormat="0" applyBorder="0" applyAlignment="0" applyProtection="0">
      <alignment vertical="center"/>
    </xf>
    <xf numFmtId="0" fontId="5" fillId="0" borderId="0" applyNumberFormat="0" applyFill="0" applyBorder="0" applyAlignment="0" applyProtection="0">
      <alignment vertical="center"/>
    </xf>
    <xf numFmtId="0" fontId="6" fillId="13" borderId="1" applyNumberFormat="0" applyAlignment="0" applyProtection="0">
      <alignment vertical="center"/>
    </xf>
    <xf numFmtId="0" fontId="7" fillId="0" borderId="0" applyNumberFormat="0" applyFill="0" applyBorder="0" applyAlignment="0" applyProtection="0">
      <alignment vertical="top"/>
      <protection locked="0"/>
    </xf>
    <xf numFmtId="0" fontId="57" fillId="3" borderId="2" applyNumberFormat="0" applyFont="0" applyAlignment="0" applyProtection="0">
      <alignment vertical="center"/>
    </xf>
    <xf numFmtId="0" fontId="4" fillId="0" borderId="3" applyNumberFormat="0" applyFill="0" applyAlignment="0" applyProtection="0">
      <alignment vertical="center"/>
    </xf>
    <xf numFmtId="0" fontId="4" fillId="7" borderId="4" applyNumberFormat="0" applyAlignment="0" applyProtection="0">
      <alignment vertical="center"/>
    </xf>
    <xf numFmtId="0" fontId="8" fillId="15" borderId="5" applyNumberFormat="0" applyAlignment="0" applyProtection="0">
      <alignment vertical="center"/>
    </xf>
    <xf numFmtId="0" fontId="4" fillId="16" borderId="0" applyNumberFormat="0" applyBorder="0" applyAlignment="0" applyProtection="0">
      <alignment vertical="center"/>
    </xf>
    <xf numFmtId="0" fontId="4" fillId="6" borderId="0" applyNumberFormat="0" applyBorder="0" applyAlignment="0" applyProtection="0">
      <alignment vertical="center"/>
    </xf>
    <xf numFmtId="0" fontId="9" fillId="0" borderId="6" applyNumberFormat="0" applyFill="0" applyAlignment="0" applyProtection="0">
      <alignment vertical="center"/>
    </xf>
    <xf numFmtId="0" fontId="10" fillId="0" borderId="7" applyNumberFormat="0" applyFill="0" applyAlignment="0" applyProtection="0">
      <alignment vertical="center"/>
    </xf>
    <xf numFmtId="0" fontId="8" fillId="0" borderId="8" applyNumberFormat="0" applyFill="0" applyAlignment="0" applyProtection="0">
      <alignment vertical="center"/>
    </xf>
    <xf numFmtId="0" fontId="8" fillId="0" borderId="0" applyNumberFormat="0" applyFill="0" applyBorder="0" applyAlignment="0" applyProtection="0">
      <alignment vertical="center"/>
    </xf>
    <xf numFmtId="0" fontId="8" fillId="15" borderId="4" applyNumberForma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9" applyNumberFormat="0" applyFill="0" applyAlignment="0" applyProtection="0">
      <alignment vertical="center"/>
    </xf>
    <xf numFmtId="0" fontId="58" fillId="0" borderId="0">
      <alignment vertical="center"/>
    </xf>
    <xf numFmtId="0" fontId="57" fillId="0" borderId="0">
      <alignment vertical="center"/>
    </xf>
    <xf numFmtId="0" fontId="1" fillId="0" borderId="0">
      <alignment vertical="center"/>
    </xf>
  </cellStyleXfs>
  <cellXfs count="1002">
    <xf numFmtId="0" fontId="0" fillId="0" borderId="0" xfId="0">
      <alignment vertical="center"/>
    </xf>
    <xf numFmtId="0" fontId="14" fillId="0" borderId="0" xfId="0" applyFont="1">
      <alignment vertical="center"/>
    </xf>
    <xf numFmtId="0" fontId="16" fillId="0" borderId="0" xfId="0" applyFont="1" applyAlignment="1">
      <alignment vertical="center"/>
    </xf>
    <xf numFmtId="0" fontId="18" fillId="0" borderId="0" xfId="0" applyFont="1" applyAlignment="1">
      <alignment vertical="center"/>
    </xf>
    <xf numFmtId="0" fontId="18" fillId="0" borderId="10" xfId="0" applyFont="1" applyBorder="1" applyAlignment="1">
      <alignment vertical="center"/>
    </xf>
    <xf numFmtId="0" fontId="18" fillId="0" borderId="11" xfId="0" applyFont="1" applyBorder="1" applyAlignment="1">
      <alignment vertical="center"/>
    </xf>
    <xf numFmtId="49" fontId="18" fillId="0" borderId="0" xfId="0" applyNumberFormat="1" applyFont="1" applyAlignment="1">
      <alignment horizontal="right" vertical="center"/>
    </xf>
    <xf numFmtId="49" fontId="18" fillId="0" borderId="0" xfId="0" applyNumberFormat="1" applyFont="1" applyAlignment="1">
      <alignment vertical="center"/>
    </xf>
    <xf numFmtId="0" fontId="18" fillId="0" borderId="13" xfId="0" applyFont="1" applyBorder="1" applyAlignment="1">
      <alignment vertical="center"/>
    </xf>
    <xf numFmtId="0" fontId="18" fillId="0" borderId="14" xfId="0" applyFont="1" applyBorder="1" applyAlignment="1">
      <alignment vertical="center"/>
    </xf>
    <xf numFmtId="0" fontId="18" fillId="0" borderId="0" xfId="0" applyFont="1" applyFill="1" applyBorder="1" applyAlignment="1">
      <alignment horizontal="right" vertical="center"/>
    </xf>
    <xf numFmtId="0" fontId="19" fillId="17" borderId="14" xfId="0" applyFont="1" applyFill="1" applyBorder="1" applyAlignment="1">
      <alignment vertical="center"/>
    </xf>
    <xf numFmtId="0" fontId="18" fillId="17" borderId="15" xfId="0" applyFont="1" applyFill="1" applyBorder="1" applyAlignment="1">
      <alignment vertical="center"/>
    </xf>
    <xf numFmtId="0" fontId="18" fillId="0" borderId="15" xfId="0" applyFont="1" applyBorder="1" applyAlignment="1">
      <alignment vertical="center"/>
    </xf>
    <xf numFmtId="0" fontId="18" fillId="0" borderId="16" xfId="0" applyFont="1" applyBorder="1" applyAlignment="1">
      <alignment vertical="center"/>
    </xf>
    <xf numFmtId="0" fontId="18" fillId="0" borderId="17" xfId="0" applyFont="1" applyBorder="1" applyAlignment="1">
      <alignment vertical="center"/>
    </xf>
    <xf numFmtId="0" fontId="18" fillId="0" borderId="18" xfId="0" applyFont="1" applyFill="1" applyBorder="1" applyAlignment="1">
      <alignment horizontal="right" vertical="center"/>
    </xf>
    <xf numFmtId="0" fontId="18" fillId="0" borderId="0" xfId="0" applyFont="1" applyBorder="1" applyAlignment="1">
      <alignment horizontal="right" vertical="center" shrinkToFit="1"/>
    </xf>
    <xf numFmtId="0" fontId="18" fillId="0" borderId="0" xfId="0" applyFont="1" applyAlignment="1">
      <alignment vertical="center" shrinkToFit="1"/>
    </xf>
    <xf numFmtId="0" fontId="18" fillId="0" borderId="19" xfId="0" applyFont="1" applyBorder="1" applyAlignment="1">
      <alignment vertical="center"/>
    </xf>
    <xf numFmtId="0" fontId="18" fillId="0" borderId="20" xfId="0" applyFont="1" applyBorder="1" applyAlignment="1">
      <alignment vertical="center"/>
    </xf>
    <xf numFmtId="0" fontId="18" fillId="0" borderId="0" xfId="0" applyFont="1" applyBorder="1" applyAlignment="1">
      <alignment horizontal="right" vertical="center"/>
    </xf>
    <xf numFmtId="178" fontId="18" fillId="0" borderId="0" xfId="0" applyNumberFormat="1" applyFont="1" applyAlignment="1">
      <alignment vertical="center"/>
    </xf>
    <xf numFmtId="0" fontId="18" fillId="0" borderId="0" xfId="0" applyFont="1" applyBorder="1" applyAlignment="1">
      <alignment vertical="center"/>
    </xf>
    <xf numFmtId="49" fontId="18" fillId="0" borderId="14" xfId="0" applyNumberFormat="1" applyFont="1" applyBorder="1" applyAlignment="1">
      <alignment vertical="center"/>
    </xf>
    <xf numFmtId="0" fontId="18" fillId="17" borderId="21" xfId="0" applyFont="1" applyFill="1" applyBorder="1" applyAlignment="1">
      <alignment vertical="center"/>
    </xf>
    <xf numFmtId="0" fontId="18" fillId="0" borderId="21" xfId="0" applyFont="1" applyBorder="1" applyAlignment="1">
      <alignment vertical="center"/>
    </xf>
    <xf numFmtId="0" fontId="18" fillId="17" borderId="0" xfId="0" applyFont="1" applyFill="1" applyBorder="1" applyAlignment="1">
      <alignment vertical="center"/>
    </xf>
    <xf numFmtId="0" fontId="18" fillId="17" borderId="17" xfId="0" applyFont="1" applyFill="1" applyBorder="1" applyAlignment="1">
      <alignment vertical="center"/>
    </xf>
    <xf numFmtId="0" fontId="18" fillId="0" borderId="14" xfId="0" applyFont="1" applyFill="1" applyBorder="1" applyAlignment="1">
      <alignment vertical="center"/>
    </xf>
    <xf numFmtId="0" fontId="18" fillId="17" borderId="0" xfId="0" applyFont="1" applyFill="1" applyBorder="1" applyAlignment="1">
      <alignment horizontal="right" vertical="center"/>
    </xf>
    <xf numFmtId="177" fontId="18" fillId="17" borderId="0" xfId="0" applyNumberFormat="1" applyFont="1" applyFill="1" applyBorder="1" applyAlignment="1">
      <alignment vertical="center"/>
    </xf>
    <xf numFmtId="3" fontId="18" fillId="0" borderId="0" xfId="0" applyNumberFormat="1" applyFont="1" applyBorder="1" applyAlignment="1">
      <alignment vertical="center"/>
    </xf>
    <xf numFmtId="0" fontId="18" fillId="0" borderId="10" xfId="0" applyFont="1" applyBorder="1" applyAlignment="1">
      <alignment vertical="center" shrinkToFit="1"/>
    </xf>
    <xf numFmtId="0" fontId="18" fillId="0" borderId="12" xfId="0" applyFont="1" applyBorder="1" applyAlignment="1">
      <alignment vertical="center"/>
    </xf>
    <xf numFmtId="0" fontId="22" fillId="0" borderId="21" xfId="0" applyFont="1" applyBorder="1" applyAlignment="1">
      <alignment vertical="center"/>
    </xf>
    <xf numFmtId="0" fontId="18" fillId="0" borderId="10" xfId="0" applyNumberFormat="1" applyFont="1" applyFill="1" applyBorder="1" applyAlignment="1">
      <alignment vertical="center"/>
    </xf>
    <xf numFmtId="0" fontId="18" fillId="0" borderId="12" xfId="0" applyNumberFormat="1" applyFont="1" applyFill="1" applyBorder="1" applyAlignment="1">
      <alignment vertical="center"/>
    </xf>
    <xf numFmtId="0" fontId="18" fillId="0" borderId="11" xfId="0" applyNumberFormat="1" applyFont="1" applyFill="1" applyBorder="1" applyAlignment="1">
      <alignment vertical="center"/>
    </xf>
    <xf numFmtId="0" fontId="18" fillId="0" borderId="18" xfId="0" applyFont="1" applyBorder="1" applyAlignment="1">
      <alignment vertical="center"/>
    </xf>
    <xf numFmtId="0" fontId="20" fillId="0" borderId="0" xfId="0" applyFont="1" applyBorder="1" applyAlignment="1">
      <alignment vertical="center"/>
    </xf>
    <xf numFmtId="0" fontId="23" fillId="0" borderId="14" xfId="0" applyFont="1" applyBorder="1" applyAlignment="1">
      <alignment vertical="center"/>
    </xf>
    <xf numFmtId="0" fontId="18" fillId="0" borderId="0" xfId="0" applyFont="1" applyFill="1" applyBorder="1" applyAlignment="1">
      <alignment vertical="center"/>
    </xf>
    <xf numFmtId="58" fontId="18" fillId="0" borderId="20" xfId="0" applyNumberFormat="1" applyFont="1" applyBorder="1" applyAlignment="1">
      <alignment vertical="center"/>
    </xf>
    <xf numFmtId="58" fontId="18" fillId="0" borderId="14" xfId="0" applyNumberFormat="1" applyFont="1" applyBorder="1" applyAlignment="1">
      <alignment vertical="center"/>
    </xf>
    <xf numFmtId="0" fontId="20" fillId="0" borderId="12" xfId="0" applyFont="1" applyBorder="1" applyAlignment="1">
      <alignment vertical="center"/>
    </xf>
    <xf numFmtId="0" fontId="26" fillId="0" borderId="0" xfId="0" applyFont="1" applyAlignment="1">
      <alignment vertical="center"/>
    </xf>
    <xf numFmtId="0" fontId="27" fillId="0" borderId="0" xfId="0" applyFont="1" applyAlignment="1">
      <alignment vertical="center"/>
    </xf>
    <xf numFmtId="0" fontId="27" fillId="0" borderId="0" xfId="0" applyNumberFormat="1" applyFont="1">
      <alignment vertical="center"/>
    </xf>
    <xf numFmtId="0" fontId="27" fillId="0" borderId="0" xfId="0" applyFont="1" applyAlignment="1">
      <alignment horizontal="right" vertical="center"/>
    </xf>
    <xf numFmtId="0" fontId="29" fillId="0" borderId="0" xfId="0" applyFont="1" applyAlignment="1">
      <alignment horizontal="center" vertical="center"/>
    </xf>
    <xf numFmtId="0" fontId="30" fillId="0" borderId="0" xfId="0" applyFont="1" applyAlignment="1">
      <alignment vertical="center"/>
    </xf>
    <xf numFmtId="0" fontId="19" fillId="0" borderId="10" xfId="0" applyFont="1" applyBorder="1" applyAlignment="1">
      <alignment vertical="center"/>
    </xf>
    <xf numFmtId="0" fontId="26" fillId="0" borderId="12" xfId="0" applyFont="1" applyBorder="1" applyAlignment="1">
      <alignment vertical="center"/>
    </xf>
    <xf numFmtId="0" fontId="26" fillId="0" borderId="11" xfId="0" applyFont="1" applyBorder="1" applyAlignment="1">
      <alignment vertical="center"/>
    </xf>
    <xf numFmtId="0" fontId="27" fillId="0" borderId="19" xfId="0" applyFont="1" applyBorder="1" applyAlignment="1">
      <alignment vertical="center"/>
    </xf>
    <xf numFmtId="0" fontId="26" fillId="0" borderId="20" xfId="0" applyFont="1" applyBorder="1" applyAlignment="1">
      <alignment vertical="center"/>
    </xf>
    <xf numFmtId="0" fontId="26" fillId="0" borderId="0" xfId="0" applyFont="1" applyBorder="1" applyAlignment="1">
      <alignment vertical="center"/>
    </xf>
    <xf numFmtId="0" fontId="26" fillId="0" borderId="14" xfId="0" applyFont="1" applyBorder="1" applyAlignment="1">
      <alignment vertical="center"/>
    </xf>
    <xf numFmtId="0" fontId="27" fillId="0" borderId="13" xfId="0" applyFont="1" applyBorder="1" applyAlignment="1">
      <alignment vertical="center"/>
    </xf>
    <xf numFmtId="0" fontId="26" fillId="0" borderId="25" xfId="0" applyFont="1" applyBorder="1" applyAlignment="1">
      <alignment vertical="center"/>
    </xf>
    <xf numFmtId="0" fontId="26" fillId="0" borderId="26" xfId="0" applyFont="1" applyBorder="1" applyAlignment="1">
      <alignment vertical="center"/>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26" fillId="0" borderId="16" xfId="0" applyFont="1" applyBorder="1" applyAlignment="1">
      <alignment vertical="center"/>
    </xf>
    <xf numFmtId="0" fontId="26" fillId="0" borderId="17" xfId="0" applyFont="1" applyBorder="1" applyAlignment="1">
      <alignment vertical="center"/>
    </xf>
    <xf numFmtId="0" fontId="26" fillId="0" borderId="13" xfId="0" applyFont="1" applyBorder="1" applyAlignment="1">
      <alignment vertical="center"/>
    </xf>
    <xf numFmtId="0" fontId="26" fillId="0" borderId="19" xfId="0" applyFont="1" applyBorder="1" applyAlignment="1">
      <alignment vertical="center"/>
    </xf>
    <xf numFmtId="0" fontId="26" fillId="0" borderId="21" xfId="0" applyFont="1" applyBorder="1" applyAlignment="1">
      <alignment vertical="center"/>
    </xf>
    <xf numFmtId="0" fontId="27" fillId="0" borderId="13" xfId="0" applyFont="1" applyBorder="1" applyAlignment="1">
      <alignment horizontal="right" vertical="center"/>
    </xf>
    <xf numFmtId="0" fontId="27" fillId="0" borderId="0" xfId="0" applyFont="1" applyBorder="1" applyAlignment="1">
      <alignment vertical="center"/>
    </xf>
    <xf numFmtId="0" fontId="27" fillId="0" borderId="14" xfId="0" applyFont="1" applyBorder="1" applyAlignment="1">
      <alignment vertical="center"/>
    </xf>
    <xf numFmtId="0" fontId="27" fillId="0" borderId="0" xfId="0" applyFont="1" applyBorder="1" applyAlignment="1">
      <alignment horizontal="right" vertical="center"/>
    </xf>
    <xf numFmtId="0" fontId="26" fillId="0" borderId="18" xfId="0" applyFont="1" applyBorder="1" applyAlignment="1">
      <alignment vertical="center"/>
    </xf>
    <xf numFmtId="0" fontId="27" fillId="0" borderId="16" xfId="0" applyFont="1" applyBorder="1" applyAlignment="1">
      <alignment vertical="center"/>
    </xf>
    <xf numFmtId="0" fontId="27" fillId="0" borderId="17" xfId="0" applyFont="1" applyBorder="1" applyAlignment="1">
      <alignment vertical="center"/>
    </xf>
    <xf numFmtId="0" fontId="27" fillId="0" borderId="20" xfId="0" applyFont="1" applyBorder="1" applyAlignment="1">
      <alignment vertical="center"/>
    </xf>
    <xf numFmtId="0" fontId="19" fillId="0" borderId="0" xfId="0" applyFont="1" applyBorder="1" applyAlignment="1">
      <alignment horizontal="right" vertical="center"/>
    </xf>
    <xf numFmtId="0" fontId="19" fillId="0" borderId="0" xfId="0" applyFont="1" applyBorder="1" applyAlignment="1">
      <alignment horizontal="left" vertical="center"/>
    </xf>
    <xf numFmtId="0" fontId="27" fillId="0" borderId="21" xfId="0" applyFont="1" applyBorder="1" applyAlignment="1">
      <alignment vertical="center"/>
    </xf>
    <xf numFmtId="0" fontId="34" fillId="0" borderId="21" xfId="0" applyFont="1" applyBorder="1" applyAlignment="1">
      <alignment horizontal="center" vertical="center"/>
    </xf>
    <xf numFmtId="0" fontId="34" fillId="0" borderId="20" xfId="0" applyFont="1" applyBorder="1" applyAlignment="1">
      <alignment horizontal="center" vertical="center"/>
    </xf>
    <xf numFmtId="0" fontId="34" fillId="0" borderId="0" xfId="0" applyFont="1" applyBorder="1" applyAlignment="1">
      <alignment horizontal="center" vertical="center"/>
    </xf>
    <xf numFmtId="0" fontId="34" fillId="0" borderId="14" xfId="0" applyFont="1" applyBorder="1" applyAlignment="1">
      <alignment horizontal="center" vertical="center"/>
    </xf>
    <xf numFmtId="0" fontId="27" fillId="0" borderId="18" xfId="0" applyFont="1" applyBorder="1" applyAlignment="1">
      <alignment vertical="center"/>
    </xf>
    <xf numFmtId="0" fontId="34" fillId="0" borderId="18" xfId="0" applyFont="1" applyBorder="1" applyAlignment="1">
      <alignment horizontal="center" vertical="center"/>
    </xf>
    <xf numFmtId="0" fontId="34" fillId="0" borderId="17" xfId="0" applyFont="1" applyBorder="1" applyAlignment="1">
      <alignment horizontal="center" vertical="center"/>
    </xf>
    <xf numFmtId="0" fontId="31" fillId="0" borderId="0" xfId="0" applyFont="1" applyBorder="1" applyAlignment="1">
      <alignment vertical="center"/>
    </xf>
    <xf numFmtId="0" fontId="31" fillId="0" borderId="14" xfId="0" applyFont="1" applyBorder="1" applyAlignment="1">
      <alignment vertical="center"/>
    </xf>
    <xf numFmtId="0" fontId="31" fillId="0" borderId="0" xfId="0" applyFont="1" applyFill="1" applyBorder="1" applyAlignment="1">
      <alignment vertical="center"/>
    </xf>
    <xf numFmtId="176" fontId="27" fillId="0" borderId="0" xfId="0" applyNumberFormat="1" applyFont="1" applyAlignment="1">
      <alignment horizontal="center" vertical="center"/>
    </xf>
    <xf numFmtId="176" fontId="27" fillId="0" borderId="0" xfId="0" applyNumberFormat="1" applyFont="1" applyAlignment="1">
      <alignment horizontal="left" vertical="center"/>
    </xf>
    <xf numFmtId="176" fontId="27" fillId="0" borderId="0" xfId="0" applyNumberFormat="1" applyFont="1" applyAlignment="1">
      <alignment horizontal="right" vertical="center"/>
    </xf>
    <xf numFmtId="0" fontId="27" fillId="0" borderId="0" xfId="0" applyFont="1" applyAlignment="1">
      <alignment horizontal="left" vertical="center"/>
    </xf>
    <xf numFmtId="58" fontId="27" fillId="0" borderId="0" xfId="0" applyNumberFormat="1" applyFont="1" applyAlignment="1">
      <alignment vertical="center"/>
    </xf>
    <xf numFmtId="0" fontId="27" fillId="0" borderId="0" xfId="0" applyFont="1" applyAlignment="1">
      <alignment horizontal="center" vertical="center"/>
    </xf>
    <xf numFmtId="0" fontId="35" fillId="0" borderId="0" xfId="0" applyFont="1">
      <alignment vertical="center"/>
    </xf>
    <xf numFmtId="0" fontId="35" fillId="0" borderId="0" xfId="0" applyFont="1" applyAlignment="1">
      <alignment horizontal="right" vertical="center"/>
    </xf>
    <xf numFmtId="0" fontId="35" fillId="0" borderId="19" xfId="0" applyFont="1" applyBorder="1" applyAlignment="1">
      <alignment vertical="center"/>
    </xf>
    <xf numFmtId="0" fontId="35" fillId="0" borderId="21" xfId="0" applyFont="1" applyBorder="1" applyAlignment="1">
      <alignment vertical="center"/>
    </xf>
    <xf numFmtId="0" fontId="35" fillId="0" borderId="20" xfId="0" applyFont="1" applyBorder="1" applyAlignment="1">
      <alignment vertical="center"/>
    </xf>
    <xf numFmtId="0" fontId="35" fillId="0" borderId="16" xfId="0" applyFont="1" applyBorder="1" applyAlignment="1">
      <alignment vertical="center"/>
    </xf>
    <xf numFmtId="0" fontId="35" fillId="0" borderId="18" xfId="0" applyFont="1" applyBorder="1" applyAlignment="1">
      <alignment vertical="center"/>
    </xf>
    <xf numFmtId="0" fontId="35" fillId="0" borderId="17" xfId="0" applyFont="1" applyBorder="1" applyAlignment="1">
      <alignment vertical="center"/>
    </xf>
    <xf numFmtId="0" fontId="26" fillId="0" borderId="0" xfId="0" applyFont="1" applyAlignment="1">
      <alignment horizontal="right" vertical="center"/>
    </xf>
    <xf numFmtId="0" fontId="34" fillId="0" borderId="0" xfId="0" applyFont="1" applyFill="1" applyAlignment="1">
      <alignment vertical="center"/>
    </xf>
    <xf numFmtId="0" fontId="37" fillId="0" borderId="0" xfId="0" applyFont="1" applyAlignment="1">
      <alignment vertical="center"/>
    </xf>
    <xf numFmtId="176" fontId="33" fillId="0" borderId="0" xfId="0" applyNumberFormat="1" applyFont="1" applyAlignment="1">
      <alignment horizontal="left" vertical="center"/>
    </xf>
    <xf numFmtId="176" fontId="26" fillId="0" borderId="0" xfId="0" applyNumberFormat="1" applyFont="1" applyAlignment="1">
      <alignment horizontal="left" vertical="center"/>
    </xf>
    <xf numFmtId="0" fontId="33" fillId="0" borderId="0" xfId="0" applyFont="1" applyAlignment="1">
      <alignment vertical="center"/>
    </xf>
    <xf numFmtId="0" fontId="26" fillId="0" borderId="0" xfId="0" applyFont="1" applyAlignment="1">
      <alignment horizontal="left" vertical="center"/>
    </xf>
    <xf numFmtId="176" fontId="26" fillId="0" borderId="0" xfId="0" applyNumberFormat="1" applyFont="1" applyAlignment="1">
      <alignment horizontal="center" vertical="center"/>
    </xf>
    <xf numFmtId="176" fontId="26" fillId="0" borderId="0" xfId="0" applyNumberFormat="1" applyFont="1" applyAlignment="1">
      <alignment horizontal="right" vertical="center"/>
    </xf>
    <xf numFmtId="0" fontId="38" fillId="0" borderId="0" xfId="0" applyFont="1" applyAlignment="1">
      <alignment vertical="center"/>
    </xf>
    <xf numFmtId="0" fontId="38" fillId="0" borderId="0" xfId="0" applyFont="1" applyAlignment="1">
      <alignment horizontal="left" vertical="center"/>
    </xf>
    <xf numFmtId="0" fontId="29" fillId="0" borderId="0" xfId="0" applyFont="1" applyAlignment="1">
      <alignment vertical="center"/>
    </xf>
    <xf numFmtId="0" fontId="39" fillId="0" borderId="0" xfId="0" applyFont="1" applyAlignment="1">
      <alignment vertical="center"/>
    </xf>
    <xf numFmtId="58" fontId="26" fillId="0" borderId="0" xfId="0" applyNumberFormat="1" applyFont="1" applyAlignment="1">
      <alignment vertical="center"/>
    </xf>
    <xf numFmtId="0" fontId="40" fillId="0" borderId="0" xfId="0" applyFont="1" applyAlignment="1">
      <alignment horizontal="center" vertical="center"/>
    </xf>
    <xf numFmtId="0" fontId="33" fillId="0" borderId="0" xfId="0" applyFont="1" applyAlignment="1">
      <alignment horizontal="left" vertical="center"/>
    </xf>
    <xf numFmtId="0" fontId="34" fillId="0" borderId="0" xfId="0" applyFont="1" applyAlignment="1">
      <alignment vertical="center"/>
    </xf>
    <xf numFmtId="0" fontId="35" fillId="0" borderId="0" xfId="0" applyFont="1" applyFill="1" applyAlignment="1">
      <alignment vertical="center"/>
    </xf>
    <xf numFmtId="0" fontId="35" fillId="0" borderId="0" xfId="0" applyFont="1" applyAlignment="1">
      <alignment vertical="center"/>
    </xf>
    <xf numFmtId="0" fontId="26" fillId="0" borderId="0" xfId="0" applyFont="1" applyFill="1" applyAlignment="1">
      <alignment vertical="center"/>
    </xf>
    <xf numFmtId="0" fontId="26" fillId="0" borderId="0" xfId="0" applyFont="1" applyFill="1" applyAlignment="1">
      <alignment horizontal="right" vertical="center"/>
    </xf>
    <xf numFmtId="0" fontId="41" fillId="0" borderId="0" xfId="0" applyFont="1" applyAlignment="1">
      <alignment vertical="center"/>
    </xf>
    <xf numFmtId="0" fontId="19" fillId="0" borderId="0" xfId="0" applyNumberFormat="1" applyFont="1" applyAlignment="1">
      <alignment horizontal="center" vertical="center"/>
    </xf>
    <xf numFmtId="0" fontId="42" fillId="0" borderId="0" xfId="0" applyFont="1" applyAlignment="1">
      <alignment horizontal="center" vertical="center"/>
    </xf>
    <xf numFmtId="0" fontId="43" fillId="0" borderId="0" xfId="0" applyFont="1">
      <alignment vertical="center"/>
    </xf>
    <xf numFmtId="0" fontId="35" fillId="0" borderId="0" xfId="0" applyFont="1" applyAlignment="1">
      <alignment horizontal="left" vertical="center"/>
    </xf>
    <xf numFmtId="0" fontId="35" fillId="0" borderId="25" xfId="0" applyFont="1" applyBorder="1" applyAlignment="1">
      <alignment vertical="center"/>
    </xf>
    <xf numFmtId="0" fontId="35" fillId="0" borderId="0" xfId="0" applyFont="1" applyBorder="1" applyAlignment="1">
      <alignment vertical="center"/>
    </xf>
    <xf numFmtId="0" fontId="35" fillId="0" borderId="0" xfId="0" applyFont="1" applyFill="1" applyBorder="1" applyAlignment="1">
      <alignment vertical="center"/>
    </xf>
    <xf numFmtId="0" fontId="39" fillId="0" borderId="0" xfId="0" applyNumberFormat="1" applyFont="1" applyAlignment="1">
      <alignment horizontal="left" vertical="center"/>
    </xf>
    <xf numFmtId="0" fontId="45" fillId="0" borderId="0" xfId="0" applyFont="1" applyAlignment="1">
      <alignment vertical="center"/>
    </xf>
    <xf numFmtId="0" fontId="46" fillId="0" borderId="0" xfId="0" applyFont="1" applyAlignment="1">
      <alignment vertical="center"/>
    </xf>
    <xf numFmtId="0" fontId="47" fillId="0" borderId="0" xfId="0" applyFont="1" applyAlignment="1">
      <alignment vertical="center"/>
    </xf>
    <xf numFmtId="0" fontId="47" fillId="0" borderId="0" xfId="0" applyFont="1" applyFill="1" applyAlignment="1">
      <alignment vertical="center"/>
    </xf>
    <xf numFmtId="0" fontId="48" fillId="0" borderId="0" xfId="0" applyFont="1" applyAlignment="1">
      <alignment horizontal="left" vertical="center"/>
    </xf>
    <xf numFmtId="0" fontId="49" fillId="0" borderId="0" xfId="0" applyFont="1" applyFill="1" applyAlignment="1">
      <alignment vertical="top"/>
    </xf>
    <xf numFmtId="0" fontId="34" fillId="0" borderId="0" xfId="0" applyFont="1" applyAlignment="1">
      <alignment horizontal="left" vertical="center"/>
    </xf>
    <xf numFmtId="0" fontId="50" fillId="0" borderId="0" xfId="0" applyFont="1" applyAlignment="1">
      <alignment vertical="center"/>
    </xf>
    <xf numFmtId="0" fontId="27" fillId="0" borderId="0" xfId="0" applyFont="1">
      <alignment vertical="center"/>
    </xf>
    <xf numFmtId="0" fontId="49" fillId="0" borderId="0" xfId="0" applyFont="1" applyAlignment="1">
      <alignment horizontal="left" vertical="center"/>
    </xf>
    <xf numFmtId="0" fontId="33" fillId="0" borderId="0" xfId="0" applyNumberFormat="1" applyFont="1" applyAlignment="1">
      <alignment horizontal="left" vertical="center"/>
    </xf>
    <xf numFmtId="58" fontId="49" fillId="0" borderId="0" xfId="0" applyNumberFormat="1" applyFont="1" applyAlignment="1">
      <alignment vertical="center"/>
    </xf>
    <xf numFmtId="0" fontId="58" fillId="0" borderId="0" xfId="43">
      <alignment vertical="center"/>
    </xf>
    <xf numFmtId="0" fontId="58" fillId="0" borderId="28" xfId="43" applyBorder="1">
      <alignment vertical="center"/>
    </xf>
    <xf numFmtId="0" fontId="61" fillId="0" borderId="28" xfId="43" applyFont="1" applyBorder="1">
      <alignment vertical="center"/>
    </xf>
    <xf numFmtId="0" fontId="62" fillId="0" borderId="0" xfId="43" applyFont="1">
      <alignment vertical="center"/>
    </xf>
    <xf numFmtId="0" fontId="58" fillId="19" borderId="0" xfId="43" applyFill="1">
      <alignment vertical="center"/>
    </xf>
    <xf numFmtId="0" fontId="61" fillId="0" borderId="0" xfId="43" applyFont="1">
      <alignment vertical="center"/>
    </xf>
    <xf numFmtId="0" fontId="58" fillId="20" borderId="0" xfId="43" applyFill="1">
      <alignment vertical="center"/>
    </xf>
    <xf numFmtId="0" fontId="58" fillId="21" borderId="0" xfId="43" applyFill="1">
      <alignment vertical="center"/>
    </xf>
    <xf numFmtId="0" fontId="49" fillId="0" borderId="0" xfId="0" applyFont="1" applyAlignment="1">
      <alignment vertical="center"/>
    </xf>
    <xf numFmtId="0" fontId="49" fillId="0" borderId="0" xfId="0" applyFont="1" applyAlignment="1">
      <alignment horizontal="right" vertical="center"/>
    </xf>
    <xf numFmtId="0" fontId="65" fillId="0" borderId="0" xfId="0" applyFont="1" applyAlignment="1">
      <alignment horizontal="center" vertical="center"/>
    </xf>
    <xf numFmtId="0" fontId="66" fillId="0" borderId="0" xfId="0" applyFont="1" applyAlignment="1">
      <alignment vertical="center"/>
    </xf>
    <xf numFmtId="0" fontId="65" fillId="0" borderId="0" xfId="0" applyFont="1" applyAlignment="1">
      <alignment vertical="center"/>
    </xf>
    <xf numFmtId="0" fontId="49" fillId="0" borderId="18" xfId="0" applyFont="1" applyBorder="1" applyAlignment="1">
      <alignment vertical="center"/>
    </xf>
    <xf numFmtId="176" fontId="49" fillId="0" borderId="0" xfId="0" applyNumberFormat="1" applyFont="1" applyAlignment="1">
      <alignment vertical="center"/>
    </xf>
    <xf numFmtId="0" fontId="67" fillId="0" borderId="0" xfId="0" applyFont="1" applyAlignment="1">
      <alignment vertical="center"/>
    </xf>
    <xf numFmtId="176" fontId="49" fillId="0" borderId="0" xfId="0" applyNumberFormat="1" applyFont="1" applyAlignment="1">
      <alignment horizontal="left" vertical="center"/>
    </xf>
    <xf numFmtId="0" fontId="67" fillId="0" borderId="0" xfId="0" applyFont="1" applyAlignment="1">
      <alignment horizontal="left" vertical="center"/>
    </xf>
    <xf numFmtId="0" fontId="49" fillId="0" borderId="0" xfId="0" applyFont="1" applyFill="1" applyAlignment="1">
      <alignment vertical="center"/>
    </xf>
    <xf numFmtId="0" fontId="48" fillId="0" borderId="0" xfId="0" applyFont="1" applyAlignment="1">
      <alignment vertical="center"/>
    </xf>
    <xf numFmtId="0" fontId="65" fillId="0" borderId="0" xfId="0" applyFont="1" applyAlignment="1">
      <alignment horizontal="right" vertical="center"/>
    </xf>
    <xf numFmtId="0" fontId="65" fillId="18" borderId="19" xfId="0" applyFont="1" applyFill="1" applyBorder="1" applyAlignment="1">
      <alignment vertical="center"/>
    </xf>
    <xf numFmtId="0" fontId="65" fillId="18" borderId="21" xfId="0" applyFont="1" applyFill="1" applyBorder="1" applyAlignment="1">
      <alignment vertical="center"/>
    </xf>
    <xf numFmtId="0" fontId="67" fillId="18" borderId="21" xfId="0" applyFont="1" applyFill="1" applyBorder="1" applyAlignment="1">
      <alignment vertical="center"/>
    </xf>
    <xf numFmtId="0" fontId="67" fillId="18" borderId="20" xfId="0" applyFont="1" applyFill="1" applyBorder="1" applyAlignment="1">
      <alignment vertical="center"/>
    </xf>
    <xf numFmtId="0" fontId="69" fillId="0" borderId="0" xfId="0" applyFont="1" applyAlignment="1">
      <alignment horizontal="center" vertical="center"/>
    </xf>
    <xf numFmtId="0" fontId="49" fillId="0" borderId="0" xfId="0" applyFont="1" applyAlignment="1">
      <alignment horizontal="center" vertical="center"/>
    </xf>
    <xf numFmtId="0" fontId="65" fillId="0" borderId="0" xfId="0" applyFont="1" applyFill="1" applyAlignment="1">
      <alignment vertical="center"/>
    </xf>
    <xf numFmtId="0" fontId="65" fillId="0" borderId="0" xfId="0" applyFont="1" applyAlignment="1">
      <alignment horizontal="left" vertical="center"/>
    </xf>
    <xf numFmtId="0" fontId="49" fillId="18" borderId="0" xfId="0" applyFont="1" applyFill="1" applyAlignment="1">
      <alignment horizontal="left" vertical="center"/>
    </xf>
    <xf numFmtId="0" fontId="69" fillId="18" borderId="0" xfId="0" applyFont="1" applyFill="1" applyAlignment="1">
      <alignment horizontal="center" vertical="center"/>
    </xf>
    <xf numFmtId="0" fontId="49" fillId="0" borderId="0" xfId="0" applyFont="1" applyFill="1" applyAlignment="1">
      <alignment horizontal="center" vertical="center"/>
    </xf>
    <xf numFmtId="0" fontId="65" fillId="0" borderId="0" xfId="0" applyFont="1" applyFill="1" applyAlignment="1">
      <alignment horizontal="right" vertical="center"/>
    </xf>
    <xf numFmtId="0" fontId="64" fillId="0" borderId="0" xfId="0" applyFont="1" applyAlignment="1">
      <alignment horizontal="center" vertical="center"/>
    </xf>
    <xf numFmtId="0" fontId="65" fillId="0" borderId="0" xfId="0" applyFont="1" applyFill="1" applyAlignment="1">
      <alignment horizontal="center" vertical="center"/>
    </xf>
    <xf numFmtId="0" fontId="72" fillId="0" borderId="15" xfId="0" applyFont="1" applyBorder="1" applyAlignment="1">
      <alignment horizontal="center" vertical="center"/>
    </xf>
    <xf numFmtId="0" fontId="72" fillId="0" borderId="0" xfId="0" applyFont="1" applyAlignment="1">
      <alignment vertical="center"/>
    </xf>
    <xf numFmtId="176" fontId="67" fillId="0" borderId="0" xfId="0" applyNumberFormat="1" applyFont="1" applyAlignment="1">
      <alignment horizontal="left" vertical="center"/>
    </xf>
    <xf numFmtId="176" fontId="67" fillId="0" borderId="0" xfId="0" applyNumberFormat="1" applyFont="1" applyAlignment="1">
      <alignment horizontal="center" vertical="center"/>
    </xf>
    <xf numFmtId="176" fontId="67" fillId="0" borderId="0" xfId="0" applyNumberFormat="1" applyFont="1" applyAlignment="1">
      <alignment horizontal="right" vertical="center"/>
    </xf>
    <xf numFmtId="176" fontId="49" fillId="0" borderId="0" xfId="0" applyNumberFormat="1" applyFont="1" applyAlignment="1">
      <alignment horizontal="center" vertical="center"/>
    </xf>
    <xf numFmtId="0" fontId="67" fillId="0" borderId="0" xfId="0" applyFont="1" applyAlignment="1">
      <alignment horizontal="right" vertical="center"/>
    </xf>
    <xf numFmtId="0" fontId="49" fillId="0" borderId="0" xfId="0" applyFont="1">
      <alignment vertical="center"/>
    </xf>
    <xf numFmtId="176" fontId="49" fillId="0" borderId="0" xfId="0" applyNumberFormat="1" applyFont="1" applyFill="1" applyAlignment="1">
      <alignment vertical="center"/>
    </xf>
    <xf numFmtId="0" fontId="20" fillId="0" borderId="0" xfId="0" applyNumberFormat="1" applyFont="1" applyFill="1" applyBorder="1" applyAlignment="1">
      <alignment vertical="center"/>
    </xf>
    <xf numFmtId="0" fontId="20" fillId="0" borderId="0" xfId="0" applyNumberFormat="1" applyFont="1" applyFill="1" applyBorder="1" applyAlignment="1">
      <alignment horizontal="left" vertical="center"/>
    </xf>
    <xf numFmtId="0" fontId="20" fillId="0" borderId="18" xfId="0" applyNumberFormat="1" applyFont="1" applyFill="1" applyBorder="1" applyAlignment="1">
      <alignment vertical="center"/>
    </xf>
    <xf numFmtId="0" fontId="18" fillId="0" borderId="21" xfId="0" applyFont="1" applyFill="1" applyBorder="1" applyAlignment="1">
      <alignment vertical="center"/>
    </xf>
    <xf numFmtId="0" fontId="18" fillId="0" borderId="18" xfId="0" applyFont="1" applyFill="1" applyBorder="1" applyAlignment="1">
      <alignment vertical="center"/>
    </xf>
    <xf numFmtId="49" fontId="24" fillId="0" borderId="0" xfId="0" applyNumberFormat="1" applyFont="1" applyFill="1" applyBorder="1" applyAlignment="1">
      <alignment horizontal="left" vertical="center"/>
    </xf>
    <xf numFmtId="49" fontId="21" fillId="0" borderId="0" xfId="0" applyNumberFormat="1" applyFont="1" applyFill="1" applyAlignment="1">
      <alignment horizontal="left" vertical="center"/>
    </xf>
    <xf numFmtId="0" fontId="38" fillId="0" borderId="0" xfId="0" applyFont="1" applyAlignment="1">
      <alignment vertical="center"/>
    </xf>
    <xf numFmtId="0" fontId="38" fillId="0" borderId="0" xfId="0" applyFont="1" applyAlignment="1">
      <alignment horizontal="left" vertical="center"/>
    </xf>
    <xf numFmtId="0" fontId="0" fillId="0" borderId="0" xfId="0" applyBorder="1" applyAlignment="1">
      <alignment horizontal="right" vertical="center"/>
    </xf>
    <xf numFmtId="0" fontId="26" fillId="0" borderId="0" xfId="0" applyFont="1" applyAlignment="1">
      <alignment vertical="center"/>
    </xf>
    <xf numFmtId="0" fontId="65" fillId="0" borderId="0" xfId="0" applyFont="1" applyAlignment="1">
      <alignment vertical="center"/>
    </xf>
    <xf numFmtId="0" fontId="49" fillId="0" borderId="0" xfId="0" applyFont="1" applyAlignment="1">
      <alignment horizontal="right" vertical="center"/>
    </xf>
    <xf numFmtId="176" fontId="49" fillId="0" borderId="0" xfId="0" applyNumberFormat="1" applyFont="1" applyAlignment="1">
      <alignment horizontal="right" vertical="center"/>
    </xf>
    <xf numFmtId="176" fontId="49" fillId="0" borderId="0" xfId="0" applyNumberFormat="1" applyFont="1" applyAlignment="1">
      <alignment horizontal="left" vertical="center"/>
    </xf>
    <xf numFmtId="0" fontId="49" fillId="0" borderId="0" xfId="0" applyFont="1" applyAlignment="1">
      <alignment horizontal="left" vertical="center"/>
    </xf>
    <xf numFmtId="0" fontId="0" fillId="0" borderId="0" xfId="0" applyFont="1" applyBorder="1" applyAlignment="1">
      <alignment horizontal="left" vertical="center"/>
    </xf>
    <xf numFmtId="0" fontId="69" fillId="0" borderId="0" xfId="0" applyFont="1" applyAlignment="1">
      <alignment horizontal="center" vertical="center"/>
    </xf>
    <xf numFmtId="0" fontId="49" fillId="18" borderId="0" xfId="0" applyFont="1" applyFill="1" applyAlignment="1">
      <alignment horizontal="left" vertical="center"/>
    </xf>
    <xf numFmtId="14" fontId="0" fillId="0" borderId="0" xfId="0" applyNumberFormat="1" applyFont="1" applyBorder="1" applyAlignment="1">
      <alignment horizontal="right" vertical="center"/>
    </xf>
    <xf numFmtId="14" fontId="26" fillId="0" borderId="0" xfId="0" applyNumberFormat="1" applyFont="1" applyBorder="1" applyAlignment="1">
      <alignment horizontal="left" vertical="center"/>
    </xf>
    <xf numFmtId="0" fontId="33" fillId="0" borderId="0" xfId="0" applyFont="1" applyBorder="1" applyAlignment="1">
      <alignment horizontal="right" vertical="center"/>
    </xf>
    <xf numFmtId="0" fontId="74" fillId="0" borderId="0" xfId="0" applyFont="1" applyBorder="1" applyAlignment="1">
      <alignment horizontal="right" vertical="center"/>
    </xf>
    <xf numFmtId="0" fontId="26" fillId="0" borderId="0" xfId="0" applyNumberFormat="1" applyFont="1" applyBorder="1" applyAlignment="1">
      <alignment horizontal="left" vertical="center"/>
    </xf>
    <xf numFmtId="0" fontId="75" fillId="0" borderId="0" xfId="0" applyFont="1" applyBorder="1" applyAlignment="1">
      <alignment horizontal="right" vertical="center"/>
    </xf>
    <xf numFmtId="0" fontId="0" fillId="0" borderId="28" xfId="0" applyBorder="1">
      <alignment vertical="center"/>
    </xf>
    <xf numFmtId="0" fontId="0" fillId="0" borderId="0" xfId="0" applyBorder="1">
      <alignment vertical="center"/>
    </xf>
    <xf numFmtId="0" fontId="27" fillId="0" borderId="0" xfId="0" applyFont="1" applyAlignment="1">
      <alignment horizontal="center" vertical="center"/>
    </xf>
    <xf numFmtId="0" fontId="65" fillId="0" borderId="0" xfId="0" applyFont="1" applyAlignment="1">
      <alignment vertical="center"/>
    </xf>
    <xf numFmtId="0" fontId="69" fillId="0" borderId="0" xfId="0" applyFont="1" applyAlignment="1">
      <alignment horizontal="center" vertical="center"/>
    </xf>
    <xf numFmtId="0" fontId="65" fillId="0" borderId="0" xfId="0" applyFont="1" applyAlignment="1">
      <alignment horizontal="left" vertical="center"/>
    </xf>
    <xf numFmtId="0" fontId="49" fillId="0" borderId="0" xfId="0" applyFont="1" applyAlignment="1">
      <alignment horizontal="right" vertical="center"/>
    </xf>
    <xf numFmtId="0" fontId="49" fillId="0" borderId="0" xfId="0" applyFont="1" applyAlignment="1">
      <alignment horizontal="left" vertical="center"/>
    </xf>
    <xf numFmtId="0" fontId="76" fillId="0" borderId="0" xfId="0" applyFont="1">
      <alignment vertical="center"/>
    </xf>
    <xf numFmtId="0" fontId="77" fillId="0" borderId="0" xfId="0" applyFont="1">
      <alignment vertical="center"/>
    </xf>
    <xf numFmtId="0" fontId="79" fillId="0" borderId="0" xfId="0" applyFont="1">
      <alignment vertical="center"/>
    </xf>
    <xf numFmtId="176" fontId="76" fillId="0" borderId="0" xfId="0" applyNumberFormat="1" applyFont="1" applyAlignment="1">
      <alignment horizontal="left" vertical="center"/>
    </xf>
    <xf numFmtId="0" fontId="76" fillId="0" borderId="0" xfId="0" applyFont="1" applyAlignment="1">
      <alignment horizontal="left" vertical="center"/>
    </xf>
    <xf numFmtId="0" fontId="76" fillId="0" borderId="0" xfId="0" quotePrefix="1" applyFont="1">
      <alignment vertical="center"/>
    </xf>
    <xf numFmtId="0" fontId="80" fillId="0" borderId="0" xfId="0" applyFont="1" applyAlignment="1">
      <alignment horizontal="center" vertical="center"/>
    </xf>
    <xf numFmtId="0" fontId="76" fillId="0" borderId="0" xfId="0" applyFont="1" applyAlignment="1">
      <alignment horizontal="right" vertical="center"/>
    </xf>
    <xf numFmtId="0" fontId="81" fillId="0" borderId="0" xfId="0" applyFont="1" applyAlignment="1">
      <alignment horizontal="left" vertical="center"/>
    </xf>
    <xf numFmtId="0" fontId="76" fillId="0" borderId="0" xfId="0" applyFont="1" applyAlignment="1">
      <alignment vertical="top" wrapText="1"/>
    </xf>
    <xf numFmtId="0" fontId="0" fillId="0" borderId="0" xfId="0" applyAlignment="1">
      <alignment vertical="top" wrapText="1"/>
    </xf>
    <xf numFmtId="0" fontId="43" fillId="0" borderId="0" xfId="0" applyNumberFormat="1" applyFont="1" applyBorder="1" applyAlignment="1">
      <alignment horizontal="left" vertical="center"/>
    </xf>
    <xf numFmtId="0" fontId="0" fillId="0" borderId="0" xfId="0" applyNumberFormat="1" applyBorder="1" applyAlignment="1">
      <alignment horizontal="left" vertical="center"/>
    </xf>
    <xf numFmtId="0" fontId="0" fillId="0" borderId="0" xfId="0" applyNumberFormat="1" applyFont="1" applyBorder="1" applyAlignment="1">
      <alignment horizontal="left" vertical="center"/>
    </xf>
    <xf numFmtId="58" fontId="26" fillId="0" borderId="0" xfId="0" applyNumberFormat="1" applyFont="1" applyBorder="1" applyAlignment="1">
      <alignment horizontal="left" vertical="center"/>
    </xf>
    <xf numFmtId="0" fontId="0" fillId="0" borderId="0" xfId="0" applyFont="1" applyBorder="1" applyAlignment="1">
      <alignment horizontal="left" vertical="center"/>
    </xf>
    <xf numFmtId="0" fontId="65" fillId="19" borderId="0" xfId="0" applyFont="1" applyFill="1" applyAlignment="1">
      <alignment vertical="center"/>
    </xf>
    <xf numFmtId="49" fontId="65" fillId="0" borderId="0" xfId="0" applyNumberFormat="1" applyFont="1" applyFill="1" applyAlignment="1">
      <alignment horizontal="right" vertical="center"/>
    </xf>
    <xf numFmtId="0" fontId="65" fillId="0" borderId="0" xfId="0" applyFont="1" applyFill="1" applyAlignment="1">
      <alignment horizontal="left" vertical="center"/>
    </xf>
    <xf numFmtId="0" fontId="26" fillId="0" borderId="0" xfId="0" applyFont="1" applyAlignment="1">
      <alignment vertical="center"/>
    </xf>
    <xf numFmtId="57" fontId="26" fillId="0" borderId="0" xfId="0" applyNumberFormat="1" applyFont="1" applyBorder="1" applyAlignment="1">
      <alignment vertical="center"/>
    </xf>
    <xf numFmtId="176" fontId="58" fillId="19" borderId="28" xfId="43" applyNumberFormat="1" applyFill="1" applyBorder="1" applyAlignment="1" applyProtection="1">
      <alignment horizontal="left" vertical="center"/>
      <protection locked="0"/>
    </xf>
    <xf numFmtId="0" fontId="58" fillId="19" borderId="28" xfId="43" applyFill="1" applyBorder="1" applyProtection="1">
      <alignment vertical="center"/>
      <protection locked="0"/>
    </xf>
    <xf numFmtId="0" fontId="61" fillId="19" borderId="28" xfId="43" applyFont="1" applyFill="1" applyBorder="1" applyProtection="1">
      <alignment vertical="center"/>
      <protection locked="0"/>
    </xf>
    <xf numFmtId="0" fontId="61" fillId="19" borderId="28" xfId="43" applyFont="1" applyFill="1" applyBorder="1" applyAlignment="1" applyProtection="1">
      <alignment horizontal="left" vertical="center"/>
      <protection locked="0"/>
    </xf>
    <xf numFmtId="0" fontId="0" fillId="19" borderId="28" xfId="0" applyFill="1" applyBorder="1" applyProtection="1">
      <alignment vertical="center"/>
      <protection locked="0"/>
    </xf>
    <xf numFmtId="0" fontId="26" fillId="0" borderId="0" xfId="0" applyFont="1" applyAlignment="1">
      <alignment vertical="center"/>
    </xf>
    <xf numFmtId="0" fontId="49" fillId="0" borderId="0" xfId="0" applyFont="1" applyAlignment="1">
      <alignment horizontal="right" vertical="center"/>
    </xf>
    <xf numFmtId="0" fontId="0" fillId="0" borderId="0" xfId="0" applyBorder="1" applyAlignment="1">
      <alignment vertical="center"/>
    </xf>
    <xf numFmtId="0" fontId="33" fillId="0" borderId="0" xfId="0" applyFont="1" applyBorder="1" applyAlignment="1">
      <alignment vertical="center"/>
    </xf>
    <xf numFmtId="0" fontId="26" fillId="0" borderId="0" xfId="0" applyFont="1" applyAlignment="1">
      <alignment vertical="center"/>
    </xf>
    <xf numFmtId="0" fontId="26" fillId="0" borderId="0" xfId="0" applyFont="1" applyAlignment="1">
      <alignment horizontal="right" vertical="center" shrinkToFit="1"/>
    </xf>
    <xf numFmtId="0" fontId="27" fillId="0" borderId="0" xfId="0" applyFont="1" applyAlignment="1">
      <alignment horizontal="right" vertical="center" shrinkToFit="1"/>
    </xf>
    <xf numFmtId="0" fontId="45" fillId="0" borderId="0" xfId="0" applyFont="1" applyAlignment="1">
      <alignment horizontal="right" vertical="center" shrinkToFit="1"/>
    </xf>
    <xf numFmtId="176" fontId="27" fillId="0" borderId="0" xfId="0" applyNumberFormat="1" applyFont="1" applyAlignment="1">
      <alignment horizontal="center" vertical="center"/>
    </xf>
    <xf numFmtId="0" fontId="26" fillId="0" borderId="0" xfId="0" applyFont="1" applyAlignment="1">
      <alignment vertical="center"/>
    </xf>
    <xf numFmtId="0" fontId="66" fillId="0" borderId="0" xfId="0" applyFont="1" applyAlignment="1">
      <alignment horizontal="center" vertical="center"/>
    </xf>
    <xf numFmtId="176" fontId="27" fillId="0" borderId="0" xfId="0" applyNumberFormat="1" applyFont="1" applyAlignment="1">
      <alignment horizontal="center" vertical="center"/>
    </xf>
    <xf numFmtId="0" fontId="44" fillId="0" borderId="0" xfId="0" applyFont="1" applyAlignment="1">
      <alignment horizontal="center" vertical="center"/>
    </xf>
    <xf numFmtId="0" fontId="26" fillId="0" borderId="0" xfId="0" applyFont="1" applyAlignment="1">
      <alignment vertical="center"/>
    </xf>
    <xf numFmtId="0" fontId="83" fillId="0" borderId="0" xfId="0" applyFont="1">
      <alignment vertical="center"/>
    </xf>
    <xf numFmtId="0" fontId="66" fillId="0" borderId="0" xfId="0" applyFont="1" applyAlignment="1">
      <alignment horizontal="left" vertical="center"/>
    </xf>
    <xf numFmtId="0" fontId="72" fillId="0" borderId="0" xfId="0" applyFont="1">
      <alignment vertical="center"/>
    </xf>
    <xf numFmtId="0" fontId="84" fillId="0" borderId="0" xfId="0" applyFont="1" applyAlignment="1">
      <alignment horizontal="left" vertical="center"/>
    </xf>
    <xf numFmtId="0" fontId="49" fillId="0" borderId="0" xfId="0" applyFont="1" applyFill="1" applyAlignment="1">
      <alignment horizontal="left" vertical="center"/>
    </xf>
    <xf numFmtId="0" fontId="69" fillId="0" borderId="0" xfId="0" applyFont="1" applyFill="1" applyAlignment="1">
      <alignment horizontal="center" vertical="center"/>
    </xf>
    <xf numFmtId="0" fontId="49" fillId="0" borderId="0" xfId="0" applyFont="1" applyFill="1">
      <alignment vertical="center"/>
    </xf>
    <xf numFmtId="0" fontId="35" fillId="0" borderId="0" xfId="0" applyFont="1" applyBorder="1" applyAlignment="1">
      <alignment vertical="center"/>
    </xf>
    <xf numFmtId="0" fontId="15" fillId="0" borderId="0" xfId="0" applyFont="1">
      <alignment vertical="center"/>
    </xf>
    <xf numFmtId="0" fontId="49" fillId="0" borderId="0" xfId="0" quotePrefix="1" applyFont="1">
      <alignment vertical="center"/>
    </xf>
    <xf numFmtId="0" fontId="35" fillId="0" borderId="0" xfId="0" applyFont="1" applyFill="1">
      <alignment vertical="center"/>
    </xf>
    <xf numFmtId="0" fontId="35" fillId="0" borderId="0" xfId="0" applyFont="1" applyFill="1" applyAlignment="1">
      <alignment horizontal="right" vertical="center"/>
    </xf>
    <xf numFmtId="0" fontId="42" fillId="0" borderId="0" xfId="0" applyFont="1" applyFill="1" applyAlignment="1">
      <alignment horizontal="center" vertical="center"/>
    </xf>
    <xf numFmtId="0" fontId="43" fillId="0" borderId="0" xfId="0" applyNumberFormat="1" applyFont="1" applyFill="1" applyBorder="1" applyAlignment="1">
      <alignment horizontal="left" vertical="center"/>
    </xf>
    <xf numFmtId="0" fontId="0" fillId="0" borderId="0" xfId="0" applyNumberFormat="1" applyFill="1" applyBorder="1" applyAlignment="1">
      <alignment horizontal="left" vertical="center"/>
    </xf>
    <xf numFmtId="0" fontId="43" fillId="0" borderId="0" xfId="0" applyFont="1" applyFill="1">
      <alignment vertical="center"/>
    </xf>
    <xf numFmtId="0" fontId="44" fillId="0" borderId="0" xfId="0" applyFont="1" applyFill="1" applyAlignment="1">
      <alignment horizontal="center" vertical="center"/>
    </xf>
    <xf numFmtId="176" fontId="27" fillId="0" borderId="0" xfId="0" applyNumberFormat="1" applyFont="1" applyFill="1" applyAlignment="1">
      <alignment horizontal="left" vertical="center"/>
    </xf>
    <xf numFmtId="0" fontId="27" fillId="0" borderId="0" xfId="0" applyFont="1" applyFill="1" applyAlignment="1">
      <alignment vertical="center"/>
    </xf>
    <xf numFmtId="176" fontId="27" fillId="0" borderId="0" xfId="0" applyNumberFormat="1" applyFont="1" applyFill="1" applyAlignment="1">
      <alignment horizontal="center" vertical="center"/>
    </xf>
    <xf numFmtId="176" fontId="27" fillId="0" borderId="0" xfId="0" applyNumberFormat="1" applyFont="1" applyFill="1" applyAlignment="1">
      <alignment horizontal="right" vertical="center"/>
    </xf>
    <xf numFmtId="0" fontId="27" fillId="0" borderId="0" xfId="0" applyFont="1" applyFill="1" applyAlignment="1">
      <alignment horizontal="left" vertical="center"/>
    </xf>
    <xf numFmtId="0" fontId="27" fillId="0" borderId="0" xfId="0" applyFont="1" applyFill="1" applyAlignment="1">
      <alignment horizontal="right" vertical="center"/>
    </xf>
    <xf numFmtId="0" fontId="35" fillId="0" borderId="0" xfId="0" applyFont="1" applyFill="1" applyAlignment="1">
      <alignment horizontal="left" vertical="center"/>
    </xf>
    <xf numFmtId="0" fontId="35" fillId="0" borderId="25" xfId="0" applyFont="1" applyFill="1" applyBorder="1" applyAlignment="1">
      <alignment vertical="center"/>
    </xf>
    <xf numFmtId="0" fontId="0" fillId="0" borderId="0" xfId="0" applyNumberFormat="1" applyFont="1" applyFill="1" applyBorder="1" applyAlignment="1">
      <alignment horizontal="left" vertical="center"/>
    </xf>
    <xf numFmtId="0" fontId="39" fillId="0" borderId="0" xfId="0" applyNumberFormat="1" applyFont="1" applyFill="1" applyAlignment="1">
      <alignment horizontal="left" vertical="center"/>
    </xf>
    <xf numFmtId="0" fontId="86" fillId="0" borderId="29" xfId="0" applyFont="1" applyBorder="1" applyAlignment="1">
      <alignment vertical="center"/>
    </xf>
    <xf numFmtId="0" fontId="0" fillId="0" borderId="0" xfId="0" applyBorder="1" applyAlignment="1">
      <alignment vertical="center"/>
    </xf>
    <xf numFmtId="0" fontId="69" fillId="0" borderId="0" xfId="0" applyFont="1" applyAlignment="1">
      <alignment horizontal="center" vertical="center"/>
    </xf>
    <xf numFmtId="0" fontId="49" fillId="0" borderId="0" xfId="0" applyFont="1" applyAlignment="1">
      <alignment horizontal="center" vertical="center"/>
    </xf>
    <xf numFmtId="0" fontId="65" fillId="0" borderId="0" xfId="0" applyFont="1" applyAlignment="1">
      <alignment vertical="center"/>
    </xf>
    <xf numFmtId="0" fontId="65" fillId="0" borderId="0" xfId="0" applyFont="1" applyAlignment="1">
      <alignment horizontal="center" vertical="center"/>
    </xf>
    <xf numFmtId="0" fontId="65" fillId="0" borderId="0" xfId="0" applyNumberFormat="1" applyFont="1" applyAlignment="1">
      <alignment horizontal="center" vertical="center"/>
    </xf>
    <xf numFmtId="0" fontId="49" fillId="0" borderId="0" xfId="0" applyFont="1" applyAlignment="1">
      <alignment horizontal="right" vertical="center"/>
    </xf>
    <xf numFmtId="0" fontId="65" fillId="0" borderId="0" xfId="0" applyFont="1" applyFill="1" applyAlignment="1">
      <alignment horizontal="center" vertical="center"/>
    </xf>
    <xf numFmtId="176" fontId="49" fillId="0" borderId="0" xfId="0" applyNumberFormat="1" applyFont="1" applyAlignment="1">
      <alignment horizontal="right" vertical="center"/>
    </xf>
    <xf numFmtId="176" fontId="49" fillId="0" borderId="0" xfId="0" applyNumberFormat="1" applyFont="1" applyAlignment="1">
      <alignment horizontal="left" vertical="center"/>
    </xf>
    <xf numFmtId="0" fontId="49" fillId="0" borderId="0" xfId="0" applyFont="1" applyAlignment="1">
      <alignment horizontal="left" vertical="center"/>
    </xf>
    <xf numFmtId="0" fontId="0" fillId="0" borderId="0" xfId="0">
      <alignment vertical="center"/>
    </xf>
    <xf numFmtId="0" fontId="0" fillId="0" borderId="0" xfId="0" applyAlignment="1">
      <alignment vertical="center"/>
    </xf>
    <xf numFmtId="0" fontId="49" fillId="0" borderId="0" xfId="0" applyFont="1" applyAlignment="1">
      <alignment vertical="center"/>
    </xf>
    <xf numFmtId="176" fontId="18" fillId="0" borderId="0" xfId="0" applyNumberFormat="1" applyFont="1" applyAlignment="1">
      <alignment horizontal="left" vertical="center"/>
    </xf>
    <xf numFmtId="0" fontId="35" fillId="19" borderId="0" xfId="0" applyFont="1" applyFill="1" applyBorder="1" applyAlignment="1">
      <alignment vertical="center"/>
    </xf>
    <xf numFmtId="0" fontId="0" fillId="19" borderId="0" xfId="0" applyFill="1" applyBorder="1" applyAlignment="1">
      <alignment vertical="center"/>
    </xf>
    <xf numFmtId="0" fontId="17" fillId="0" borderId="0" xfId="0" applyFont="1" applyFill="1" applyBorder="1" applyAlignment="1">
      <alignment horizontal="center" vertical="center" wrapText="1"/>
    </xf>
    <xf numFmtId="0" fontId="17" fillId="0" borderId="0" xfId="0" applyFont="1" applyFill="1" applyBorder="1" applyAlignment="1">
      <alignment horizontal="left" vertical="center" wrapText="1"/>
    </xf>
    <xf numFmtId="0" fontId="87" fillId="0" borderId="0" xfId="0" applyFont="1" applyAlignment="1">
      <alignment vertical="center"/>
    </xf>
    <xf numFmtId="0" fontId="85" fillId="0" borderId="0" xfId="0" applyFont="1" applyFill="1" applyAlignment="1">
      <alignment horizontal="left" vertical="center"/>
    </xf>
    <xf numFmtId="0" fontId="88" fillId="0" borderId="0" xfId="0" applyFont="1">
      <alignment vertical="center"/>
    </xf>
    <xf numFmtId="0" fontId="89" fillId="0" borderId="0" xfId="0" applyFont="1" applyAlignment="1">
      <alignment horizontal="center" vertical="center"/>
    </xf>
    <xf numFmtId="0" fontId="19" fillId="0" borderId="0" xfId="0" applyNumberFormat="1" applyFont="1" applyAlignment="1">
      <alignment horizontal="left" vertical="center"/>
    </xf>
    <xf numFmtId="0" fontId="0" fillId="0" borderId="0" xfId="0" applyFont="1" applyBorder="1" applyAlignment="1">
      <alignment horizontal="center" vertical="center"/>
    </xf>
    <xf numFmtId="0" fontId="35" fillId="0" borderId="0" xfId="0" applyFont="1" applyAlignment="1">
      <alignment horizontal="center" vertical="center"/>
    </xf>
    <xf numFmtId="0" fontId="44" fillId="0" borderId="0" xfId="0" applyFont="1" applyAlignment="1">
      <alignment horizontal="center" vertical="center"/>
    </xf>
    <xf numFmtId="0" fontId="19" fillId="0" borderId="0" xfId="0" applyFont="1" applyFill="1" applyAlignment="1">
      <alignment horizontal="left" vertical="center"/>
    </xf>
    <xf numFmtId="0" fontId="44" fillId="0" borderId="0" xfId="0" applyFont="1" applyFill="1" applyAlignment="1">
      <alignment horizontal="center" vertical="center"/>
    </xf>
    <xf numFmtId="0" fontId="26" fillId="0" borderId="0" xfId="0" applyFont="1" applyAlignment="1">
      <alignment horizontal="left" vertical="center"/>
    </xf>
    <xf numFmtId="0" fontId="33" fillId="0" borderId="0" xfId="0" applyFont="1" applyFill="1" applyAlignment="1">
      <alignment horizontal="left" vertical="center"/>
    </xf>
    <xf numFmtId="0" fontId="19" fillId="0" borderId="0" xfId="0" applyFont="1" applyBorder="1" applyAlignment="1">
      <alignment vertical="center"/>
    </xf>
    <xf numFmtId="0" fontId="0" fillId="0" borderId="0" xfId="0" applyFont="1" applyBorder="1" applyAlignment="1">
      <alignment vertical="center"/>
    </xf>
    <xf numFmtId="0" fontId="33" fillId="0" borderId="0" xfId="0" applyFont="1" applyBorder="1" applyAlignment="1">
      <alignment horizontal="center" vertical="center" shrinkToFit="1"/>
    </xf>
    <xf numFmtId="0" fontId="33" fillId="0" borderId="0" xfId="0" applyFont="1" applyFill="1" applyBorder="1" applyAlignment="1">
      <alignment horizontal="center" vertical="center"/>
    </xf>
    <xf numFmtId="0" fontId="49" fillId="0" borderId="0" xfId="0" applyFont="1" applyAlignment="1">
      <alignment horizontal="center" vertical="center"/>
    </xf>
    <xf numFmtId="0" fontId="65" fillId="0" borderId="0" xfId="0" applyFont="1" applyAlignment="1">
      <alignment vertical="center"/>
    </xf>
    <xf numFmtId="0" fontId="65" fillId="0" borderId="0" xfId="0" applyFont="1" applyAlignment="1">
      <alignment horizontal="center" vertical="center"/>
    </xf>
    <xf numFmtId="0" fontId="49" fillId="0" borderId="0" xfId="0" applyFont="1" applyAlignment="1">
      <alignment horizontal="right" vertical="center"/>
    </xf>
    <xf numFmtId="0" fontId="49" fillId="0" borderId="0" xfId="0" applyFont="1" applyAlignment="1">
      <alignment horizontal="left" vertical="center"/>
    </xf>
    <xf numFmtId="176" fontId="49" fillId="0" borderId="0" xfId="0" applyNumberFormat="1" applyFont="1" applyAlignment="1">
      <alignment horizontal="left" vertical="center"/>
    </xf>
    <xf numFmtId="0" fontId="26" fillId="0" borderId="0" xfId="0" applyFont="1" applyAlignment="1">
      <alignment vertical="center"/>
    </xf>
    <xf numFmtId="0" fontId="49" fillId="0" borderId="0" xfId="0" applyFont="1" applyAlignment="1">
      <alignment horizontal="center" vertical="center"/>
    </xf>
    <xf numFmtId="0" fontId="65" fillId="0" borderId="0" xfId="0" applyFont="1" applyAlignment="1">
      <alignment horizontal="center" vertical="center"/>
    </xf>
    <xf numFmtId="0" fontId="49" fillId="0" borderId="0" xfId="0" applyFont="1" applyAlignment="1">
      <alignment horizontal="right" vertical="center"/>
    </xf>
    <xf numFmtId="176" fontId="49" fillId="0" borderId="0" xfId="0" applyNumberFormat="1" applyFont="1" applyAlignment="1">
      <alignment horizontal="left" vertical="center"/>
    </xf>
    <xf numFmtId="0" fontId="49" fillId="0" borderId="0" xfId="0" applyNumberFormat="1" applyFont="1" applyBorder="1" applyAlignment="1">
      <alignment horizontal="left" vertical="center"/>
    </xf>
    <xf numFmtId="0" fontId="71" fillId="0" borderId="0" xfId="0" applyNumberFormat="1" applyFont="1" applyBorder="1" applyAlignment="1">
      <alignment horizontal="right" vertical="center"/>
    </xf>
    <xf numFmtId="0" fontId="49" fillId="0" borderId="0" xfId="0" applyFont="1" applyBorder="1" applyAlignment="1">
      <alignment horizontal="right" vertical="center"/>
    </xf>
    <xf numFmtId="0" fontId="49" fillId="0" borderId="0" xfId="0" applyFont="1" applyAlignment="1">
      <alignment horizontal="left" vertical="center" shrinkToFit="1"/>
    </xf>
    <xf numFmtId="0" fontId="91" fillId="0" borderId="0" xfId="0" applyFont="1" applyBorder="1" applyAlignment="1">
      <alignment vertical="center"/>
    </xf>
    <xf numFmtId="0" fontId="90" fillId="0" borderId="0" xfId="0" applyFont="1" applyBorder="1" applyAlignment="1">
      <alignment vertical="center"/>
    </xf>
    <xf numFmtId="0" fontId="32" fillId="0" borderId="0" xfId="0" applyFont="1" applyFill="1" applyAlignment="1">
      <alignment horizontal="left" vertical="center"/>
    </xf>
    <xf numFmtId="0" fontId="28" fillId="0" borderId="0" xfId="0" applyFont="1" applyFill="1" applyAlignment="1">
      <alignment horizontal="left" vertical="center"/>
    </xf>
    <xf numFmtId="0" fontId="0" fillId="0" borderId="0" xfId="0" applyBorder="1" applyAlignment="1">
      <alignment vertical="center"/>
    </xf>
    <xf numFmtId="0" fontId="33" fillId="0" borderId="0" xfId="0" applyFont="1" applyAlignment="1">
      <alignment vertical="center"/>
    </xf>
    <xf numFmtId="0" fontId="29" fillId="0" borderId="0" xfId="0" applyFont="1" applyAlignment="1">
      <alignment vertical="center"/>
    </xf>
    <xf numFmtId="0" fontId="33" fillId="0" borderId="0" xfId="0" applyFont="1" applyFill="1" applyAlignment="1">
      <alignment horizontal="left" vertical="center" shrinkToFit="1"/>
    </xf>
    <xf numFmtId="176" fontId="18" fillId="0" borderId="0" xfId="0" applyNumberFormat="1" applyFont="1" applyFill="1" applyAlignment="1">
      <alignment horizontal="left" vertical="center"/>
    </xf>
    <xf numFmtId="0" fontId="26" fillId="0" borderId="0" xfId="0" applyFont="1" applyAlignment="1">
      <alignment horizontal="left" vertical="center"/>
    </xf>
    <xf numFmtId="0" fontId="33" fillId="0" borderId="0" xfId="0" applyFont="1" applyFill="1" applyAlignment="1">
      <alignment horizontal="left" vertical="center"/>
    </xf>
    <xf numFmtId="176" fontId="65" fillId="0" borderId="0" xfId="0" applyNumberFormat="1" applyFont="1" applyAlignment="1">
      <alignment horizontal="center" vertical="center"/>
    </xf>
    <xf numFmtId="0" fontId="65" fillId="0" borderId="0" xfId="0" applyFont="1" applyAlignment="1">
      <alignment horizontal="right" vertical="center"/>
    </xf>
    <xf numFmtId="0" fontId="64" fillId="0" borderId="0" xfId="0" applyFont="1" applyAlignment="1">
      <alignment horizontal="center" vertical="center"/>
    </xf>
    <xf numFmtId="0" fontId="49" fillId="0" borderId="0" xfId="0" applyFont="1" applyAlignment="1">
      <alignment horizontal="center" vertical="center"/>
    </xf>
    <xf numFmtId="0" fontId="65" fillId="0" borderId="16" xfId="0" applyFont="1" applyBorder="1" applyAlignment="1">
      <alignment vertical="center"/>
    </xf>
    <xf numFmtId="0" fontId="65" fillId="0" borderId="18" xfId="0" applyFont="1" applyBorder="1" applyAlignment="1">
      <alignment vertical="center"/>
    </xf>
    <xf numFmtId="0" fontId="67" fillId="0" borderId="18" xfId="0" applyFont="1" applyBorder="1" applyAlignment="1">
      <alignment vertical="center"/>
    </xf>
    <xf numFmtId="0" fontId="67" fillId="0" borderId="17" xfId="0" applyFont="1" applyBorder="1" applyAlignment="1">
      <alignment vertical="center"/>
    </xf>
    <xf numFmtId="0" fontId="69" fillId="0" borderId="0" xfId="0" applyFont="1" applyAlignment="1">
      <alignment horizontal="center" vertical="center"/>
    </xf>
    <xf numFmtId="0" fontId="49" fillId="0" borderId="0" xfId="0" applyFont="1" applyAlignment="1">
      <alignment horizontal="right" vertical="center"/>
    </xf>
    <xf numFmtId="0" fontId="65" fillId="0" borderId="0" xfId="0" applyFont="1" applyFill="1" applyAlignment="1">
      <alignment horizontal="center" vertical="center"/>
    </xf>
    <xf numFmtId="176" fontId="49" fillId="0" borderId="0" xfId="0" applyNumberFormat="1" applyFont="1" applyAlignment="1">
      <alignment horizontal="right" vertical="center"/>
    </xf>
    <xf numFmtId="0" fontId="49" fillId="0" borderId="0" xfId="0" applyFont="1" applyAlignment="1">
      <alignment horizontal="left" vertical="center"/>
    </xf>
    <xf numFmtId="176" fontId="49" fillId="0" borderId="0" xfId="0" applyNumberFormat="1" applyFont="1" applyAlignment="1">
      <alignment horizontal="left" vertical="center"/>
    </xf>
    <xf numFmtId="0" fontId="0" fillId="0" borderId="0" xfId="0" applyAlignment="1">
      <alignment vertical="top" wrapText="1"/>
    </xf>
    <xf numFmtId="0" fontId="33" fillId="0" borderId="0" xfId="0" applyFont="1" applyFill="1" applyBorder="1" applyAlignment="1">
      <alignment horizontal="left" vertical="center" shrinkToFit="1"/>
    </xf>
    <xf numFmtId="0" fontId="26" fillId="0" borderId="0" xfId="0" applyFont="1" applyAlignment="1">
      <alignment vertical="center"/>
    </xf>
    <xf numFmtId="0" fontId="70" fillId="0" borderId="18" xfId="0" applyFont="1" applyBorder="1" applyAlignment="1">
      <alignment vertical="center"/>
    </xf>
    <xf numFmtId="0" fontId="92" fillId="0" borderId="16" xfId="0" applyFont="1" applyBorder="1" applyAlignment="1">
      <alignment vertical="center"/>
    </xf>
    <xf numFmtId="176" fontId="65" fillId="0" borderId="0" xfId="0" applyNumberFormat="1" applyFont="1" applyAlignment="1">
      <alignment horizontal="left" vertical="center"/>
    </xf>
    <xf numFmtId="176" fontId="67" fillId="0" borderId="0" xfId="0" applyNumberFormat="1" applyFont="1" applyFill="1" applyAlignment="1">
      <alignment horizontal="left" vertical="center"/>
    </xf>
    <xf numFmtId="0" fontId="61" fillId="19" borderId="0" xfId="0" applyFont="1" applyFill="1" applyBorder="1" applyAlignment="1">
      <alignment vertical="center"/>
    </xf>
    <xf numFmtId="0" fontId="49" fillId="19" borderId="0" xfId="0" applyFont="1" applyFill="1" applyAlignment="1">
      <alignment vertical="center"/>
    </xf>
    <xf numFmtId="176" fontId="70" fillId="0" borderId="0" xfId="0" applyNumberFormat="1" applyFont="1" applyAlignment="1">
      <alignment horizontal="right" vertical="center"/>
    </xf>
    <xf numFmtId="0" fontId="67" fillId="19" borderId="0" xfId="0" applyFont="1" applyFill="1" applyAlignment="1">
      <alignment horizontal="left" vertical="center"/>
    </xf>
    <xf numFmtId="0" fontId="69" fillId="19" borderId="0" xfId="0" applyFont="1" applyFill="1" applyAlignment="1">
      <alignment horizontal="center" vertical="center"/>
    </xf>
    <xf numFmtId="176" fontId="67" fillId="19" borderId="0" xfId="0" applyNumberFormat="1" applyFont="1" applyFill="1" applyAlignment="1">
      <alignment horizontal="left" vertical="center"/>
    </xf>
    <xf numFmtId="176" fontId="65" fillId="0" borderId="0" xfId="0" applyNumberFormat="1" applyFont="1" applyFill="1" applyAlignment="1">
      <alignment horizontal="left" vertical="center"/>
    </xf>
    <xf numFmtId="176" fontId="68" fillId="0" borderId="0" xfId="0" applyNumberFormat="1" applyFont="1" applyFill="1" applyAlignment="1">
      <alignment horizontal="left" vertical="center"/>
    </xf>
    <xf numFmtId="0" fontId="49" fillId="18" borderId="16" xfId="0" applyFont="1" applyFill="1" applyBorder="1" applyAlignment="1">
      <alignment horizontal="left" vertical="center" wrapText="1"/>
    </xf>
    <xf numFmtId="0" fontId="49" fillId="18" borderId="18" xfId="0" applyFont="1" applyFill="1" applyBorder="1" applyAlignment="1">
      <alignment horizontal="left" vertical="center" wrapText="1"/>
    </xf>
    <xf numFmtId="0" fontId="0" fillId="0" borderId="0" xfId="0" applyBorder="1" applyAlignment="1">
      <alignment horizontal="distributed" vertical="center"/>
    </xf>
    <xf numFmtId="0" fontId="49" fillId="0" borderId="0" xfId="0" applyFont="1" applyFill="1" applyBorder="1" applyAlignment="1">
      <alignment horizontal="left" vertical="center" wrapText="1"/>
    </xf>
    <xf numFmtId="0" fontId="31" fillId="0" borderId="0" xfId="0" applyFont="1" applyAlignment="1">
      <alignment horizontal="left" vertical="center"/>
    </xf>
    <xf numFmtId="0" fontId="19" fillId="0" borderId="17" xfId="0" applyFont="1" applyFill="1" applyBorder="1" applyAlignment="1">
      <alignment vertical="center"/>
    </xf>
    <xf numFmtId="177" fontId="19" fillId="0" borderId="14" xfId="0" applyNumberFormat="1" applyFont="1" applyFill="1" applyBorder="1" applyAlignment="1">
      <alignment vertical="center"/>
    </xf>
    <xf numFmtId="0" fontId="19" fillId="0" borderId="0" xfId="0" applyFont="1" applyFill="1" applyBorder="1" applyAlignment="1">
      <alignment horizontal="center" vertical="center" shrinkToFit="1"/>
    </xf>
    <xf numFmtId="0" fontId="43" fillId="0" borderId="0" xfId="0" applyFont="1" applyFill="1" applyBorder="1" applyAlignment="1">
      <alignment vertical="center"/>
    </xf>
    <xf numFmtId="0" fontId="94" fillId="0" borderId="0" xfId="0" applyFont="1" applyFill="1">
      <alignment vertical="center"/>
    </xf>
    <xf numFmtId="0" fontId="49" fillId="0" borderId="18" xfId="0" applyFont="1" applyBorder="1" applyAlignment="1">
      <alignment horizontal="right" vertical="center"/>
    </xf>
    <xf numFmtId="0" fontId="27" fillId="0" borderId="0" xfId="0" applyFont="1" applyAlignment="1">
      <alignment horizontal="center" vertical="center"/>
    </xf>
    <xf numFmtId="0" fontId="33" fillId="0" borderId="0" xfId="0" applyFont="1" applyAlignment="1">
      <alignment vertical="center"/>
    </xf>
    <xf numFmtId="0" fontId="29" fillId="0" borderId="0" xfId="0" applyFont="1" applyAlignment="1">
      <alignment vertical="center"/>
    </xf>
    <xf numFmtId="0" fontId="33" fillId="0" borderId="0" xfId="0" applyFont="1" applyFill="1" applyAlignment="1">
      <alignment horizontal="left" vertical="center"/>
    </xf>
    <xf numFmtId="0" fontId="26" fillId="0" borderId="0" xfId="0" applyFont="1" applyAlignment="1">
      <alignment horizontal="left" vertical="center"/>
    </xf>
    <xf numFmtId="0" fontId="34" fillId="0" borderId="0" xfId="0" applyFont="1" applyAlignment="1">
      <alignment vertical="center"/>
    </xf>
    <xf numFmtId="0" fontId="34" fillId="0" borderId="0" xfId="0" applyFont="1" applyAlignment="1">
      <alignment horizontal="left" vertical="center"/>
    </xf>
    <xf numFmtId="0" fontId="26" fillId="0" borderId="0" xfId="0" applyFont="1" applyAlignment="1">
      <alignment vertical="center"/>
    </xf>
    <xf numFmtId="0" fontId="27" fillId="0" borderId="0" xfId="0" applyFont="1" applyAlignment="1">
      <alignment horizontal="right" vertical="center"/>
    </xf>
    <xf numFmtId="0" fontId="0" fillId="0" borderId="0" xfId="0" applyBorder="1" applyAlignment="1">
      <alignment vertical="center"/>
    </xf>
    <xf numFmtId="176" fontId="27" fillId="0" borderId="0" xfId="0" applyNumberFormat="1" applyFont="1" applyAlignment="1">
      <alignment horizontal="center" vertical="center"/>
    </xf>
    <xf numFmtId="0" fontId="19" fillId="0" borderId="0" xfId="0" applyNumberFormat="1" applyFont="1" applyBorder="1" applyAlignment="1">
      <alignment horizontal="left" vertical="center"/>
    </xf>
    <xf numFmtId="0" fontId="25" fillId="0" borderId="0" xfId="0" applyFont="1" applyAlignment="1">
      <alignment horizontal="center" vertical="center"/>
    </xf>
    <xf numFmtId="0" fontId="95" fillId="0" borderId="0" xfId="0" applyFont="1" applyBorder="1" applyAlignment="1">
      <alignment vertical="center"/>
    </xf>
    <xf numFmtId="0" fontId="96" fillId="0" borderId="0" xfId="0" applyFont="1" applyBorder="1" applyAlignment="1">
      <alignment vertical="center"/>
    </xf>
    <xf numFmtId="176" fontId="18" fillId="0" borderId="0" xfId="0" applyNumberFormat="1" applyFont="1" applyAlignment="1">
      <alignment horizontal="left" vertical="center"/>
    </xf>
    <xf numFmtId="0" fontId="18" fillId="0" borderId="0" xfId="0" applyFont="1" applyBorder="1" applyAlignment="1">
      <alignment vertical="center"/>
    </xf>
    <xf numFmtId="176" fontId="18" fillId="0" borderId="0" xfId="0" applyNumberFormat="1" applyFont="1" applyFill="1" applyAlignment="1">
      <alignment horizontal="left" vertical="center"/>
    </xf>
    <xf numFmtId="0" fontId="18" fillId="0" borderId="0" xfId="0" applyFont="1" applyFill="1" applyBorder="1" applyAlignment="1">
      <alignment vertical="center"/>
    </xf>
    <xf numFmtId="0" fontId="19" fillId="0" borderId="0" xfId="0" applyNumberFormat="1" applyFont="1" applyFill="1" applyBorder="1" applyAlignment="1">
      <alignment horizontal="left" vertical="center"/>
    </xf>
    <xf numFmtId="0" fontId="0" fillId="0" borderId="0" xfId="0" applyFill="1" applyBorder="1" applyAlignment="1">
      <alignment vertical="center"/>
    </xf>
    <xf numFmtId="0" fontId="19" fillId="0" borderId="0" xfId="0" applyFont="1" applyFill="1" applyAlignment="1">
      <alignment horizontal="left" vertical="center"/>
    </xf>
    <xf numFmtId="0" fontId="65" fillId="0" borderId="18" xfId="0" applyFont="1" applyBorder="1" applyAlignment="1">
      <alignment vertical="center"/>
    </xf>
    <xf numFmtId="0" fontId="65" fillId="0" borderId="16" xfId="0" applyFont="1" applyBorder="1" applyAlignment="1">
      <alignment vertical="center"/>
    </xf>
    <xf numFmtId="0" fontId="49" fillId="0" borderId="0" xfId="0" applyFont="1" applyAlignment="1">
      <alignment horizontal="right" vertical="center"/>
    </xf>
    <xf numFmtId="0" fontId="26" fillId="0" borderId="0" xfId="0" applyFont="1" applyAlignment="1">
      <alignment vertical="center"/>
    </xf>
    <xf numFmtId="0" fontId="26" fillId="0" borderId="15" xfId="0" applyFont="1" applyBorder="1" applyAlignment="1">
      <alignment vertical="center"/>
    </xf>
    <xf numFmtId="0" fontId="71" fillId="20" borderId="0" xfId="43" applyFont="1" applyFill="1">
      <alignment vertical="center"/>
    </xf>
    <xf numFmtId="0" fontId="71" fillId="21" borderId="0" xfId="43" applyFont="1" applyFill="1">
      <alignment vertical="center"/>
    </xf>
    <xf numFmtId="0" fontId="97" fillId="0" borderId="29" xfId="0" applyFont="1" applyBorder="1" applyAlignment="1">
      <alignment vertical="center"/>
    </xf>
    <xf numFmtId="0" fontId="98" fillId="0" borderId="15" xfId="0" applyFont="1" applyBorder="1" applyAlignment="1">
      <alignment vertical="center"/>
    </xf>
    <xf numFmtId="0" fontId="99" fillId="0" borderId="15" xfId="0" applyFont="1" applyBorder="1" applyAlignment="1">
      <alignment vertical="center" wrapText="1"/>
    </xf>
    <xf numFmtId="57" fontId="98" fillId="0" borderId="15" xfId="0" applyNumberFormat="1" applyFont="1" applyBorder="1" applyAlignment="1">
      <alignment vertical="center"/>
    </xf>
    <xf numFmtId="0" fontId="100" fillId="19" borderId="29" xfId="0" applyFont="1" applyFill="1" applyBorder="1" applyAlignment="1">
      <alignment horizontal="center" vertical="center"/>
    </xf>
    <xf numFmtId="0" fontId="65" fillId="0" borderId="0" xfId="0" applyFont="1">
      <alignment vertical="center"/>
    </xf>
    <xf numFmtId="0" fontId="18" fillId="17" borderId="0" xfId="0" applyFont="1" applyFill="1" applyBorder="1" applyAlignment="1">
      <alignment vertical="center" shrinkToFit="1"/>
    </xf>
    <xf numFmtId="0" fontId="18" fillId="0" borderId="0" xfId="0" applyFont="1" applyBorder="1" applyAlignment="1">
      <alignment vertical="center"/>
    </xf>
    <xf numFmtId="0" fontId="18" fillId="0" borderId="0" xfId="0" applyFont="1" applyFill="1" applyBorder="1" applyAlignment="1">
      <alignment vertical="center"/>
    </xf>
    <xf numFmtId="0" fontId="61" fillId="0" borderId="12" xfId="0" applyFont="1" applyBorder="1">
      <alignment vertical="center"/>
    </xf>
    <xf numFmtId="176" fontId="27" fillId="0" borderId="0" xfId="0" applyNumberFormat="1" applyFont="1" applyAlignment="1">
      <alignment horizontal="center" vertical="center"/>
    </xf>
    <xf numFmtId="0" fontId="19" fillId="0" borderId="0" xfId="0" applyFont="1" applyAlignment="1">
      <alignment horizontal="left" vertical="center"/>
    </xf>
    <xf numFmtId="176" fontId="33" fillId="0" borderId="0" xfId="0" applyNumberFormat="1" applyFont="1" applyAlignment="1">
      <alignment horizontal="left" vertical="center"/>
    </xf>
    <xf numFmtId="0" fontId="33" fillId="0" borderId="0" xfId="0" applyFont="1" applyAlignment="1">
      <alignment horizontal="left" vertical="center"/>
    </xf>
    <xf numFmtId="176" fontId="34" fillId="0" borderId="0" xfId="0" applyNumberFormat="1" applyFont="1" applyAlignment="1">
      <alignment horizontal="left" vertical="center"/>
    </xf>
    <xf numFmtId="176" fontId="18" fillId="0" borderId="0" xfId="0" applyNumberFormat="1" applyFont="1" applyAlignment="1">
      <alignment horizontal="left" vertical="center"/>
    </xf>
    <xf numFmtId="0" fontId="18" fillId="0" borderId="0" xfId="0" applyFont="1" applyBorder="1" applyAlignment="1">
      <alignment vertical="center"/>
    </xf>
    <xf numFmtId="0" fontId="64" fillId="0" borderId="0" xfId="0" applyFont="1" applyAlignment="1">
      <alignment horizontal="center" vertical="center"/>
    </xf>
    <xf numFmtId="0" fontId="49" fillId="0" borderId="0" xfId="0" applyFont="1" applyAlignment="1">
      <alignment horizontal="right" vertical="center"/>
    </xf>
    <xf numFmtId="0" fontId="65" fillId="0" borderId="0" xfId="0" applyFont="1" applyFill="1" applyAlignment="1">
      <alignment horizontal="center" vertical="center"/>
    </xf>
    <xf numFmtId="0" fontId="65" fillId="0" borderId="0" xfId="0" applyFont="1" applyAlignment="1">
      <alignment horizontal="center" vertical="center"/>
    </xf>
    <xf numFmtId="0" fontId="82" fillId="0" borderId="0" xfId="0" applyFont="1" applyAlignment="1">
      <alignment horizontal="center" vertical="center"/>
    </xf>
    <xf numFmtId="0" fontId="71" fillId="0" borderId="0" xfId="0" applyFont="1">
      <alignment vertical="center"/>
    </xf>
    <xf numFmtId="0" fontId="69" fillId="0" borderId="0" xfId="0" applyFont="1" applyAlignment="1">
      <alignment horizontal="center" vertical="center"/>
    </xf>
    <xf numFmtId="0" fontId="26" fillId="0" borderId="0" xfId="0" applyFont="1" applyAlignment="1">
      <alignment vertical="center"/>
    </xf>
    <xf numFmtId="0" fontId="74" fillId="0" borderId="0" xfId="0" applyFont="1" applyBorder="1">
      <alignment vertical="center"/>
    </xf>
    <xf numFmtId="0" fontId="61" fillId="0" borderId="0" xfId="0" applyFont="1" applyBorder="1">
      <alignment vertical="center"/>
    </xf>
    <xf numFmtId="58" fontId="103" fillId="18" borderId="19" xfId="0" applyNumberFormat="1" applyFont="1" applyFill="1" applyBorder="1" applyAlignment="1" applyProtection="1">
      <alignment horizontal="left" vertical="center"/>
      <protection locked="0"/>
    </xf>
    <xf numFmtId="0" fontId="23" fillId="21" borderId="0" xfId="0" applyFont="1" applyFill="1" applyBorder="1" applyAlignment="1">
      <alignment vertical="center"/>
    </xf>
    <xf numFmtId="176" fontId="18" fillId="0" borderId="0" xfId="0" applyNumberFormat="1" applyFont="1" applyAlignment="1">
      <alignment horizontal="left" vertical="center"/>
    </xf>
    <xf numFmtId="0" fontId="49" fillId="0" borderId="0" xfId="0" applyFont="1" applyAlignment="1">
      <alignment horizontal="right" vertical="center"/>
    </xf>
    <xf numFmtId="0" fontId="78" fillId="0" borderId="0" xfId="0" applyFont="1" applyAlignment="1">
      <alignment horizontal="center" vertical="center"/>
    </xf>
    <xf numFmtId="0" fontId="26" fillId="0" borderId="0" xfId="0" applyFont="1" applyAlignment="1">
      <alignment vertical="center"/>
    </xf>
    <xf numFmtId="176" fontId="19" fillId="0" borderId="0" xfId="0" applyNumberFormat="1" applyFont="1" applyAlignment="1">
      <alignment horizontal="left" vertical="center"/>
    </xf>
    <xf numFmtId="0" fontId="35" fillId="22" borderId="0" xfId="0" applyFont="1" applyFill="1">
      <alignment vertical="center"/>
    </xf>
    <xf numFmtId="0" fontId="67" fillId="19" borderId="0" xfId="0" applyFont="1" applyFill="1" applyAlignment="1">
      <alignment vertical="center"/>
    </xf>
    <xf numFmtId="58" fontId="103" fillId="18" borderId="13" xfId="0" applyNumberFormat="1" applyFont="1" applyFill="1" applyBorder="1" applyAlignment="1" applyProtection="1">
      <alignment horizontal="left" vertical="center"/>
      <protection locked="0"/>
    </xf>
    <xf numFmtId="0" fontId="61" fillId="18" borderId="0" xfId="0" applyNumberFormat="1" applyFont="1" applyFill="1" applyBorder="1" applyAlignment="1" applyProtection="1">
      <alignment vertical="center"/>
      <protection locked="0"/>
    </xf>
    <xf numFmtId="0" fontId="61" fillId="0" borderId="18" xfId="0" applyNumberFormat="1" applyFont="1" applyFill="1" applyBorder="1" applyAlignment="1">
      <alignment vertical="center"/>
    </xf>
    <xf numFmtId="176" fontId="61" fillId="17" borderId="18" xfId="0" applyNumberFormat="1" applyFont="1" applyFill="1" applyBorder="1" applyAlignment="1">
      <alignment horizontal="left" vertical="center"/>
    </xf>
    <xf numFmtId="0" fontId="61" fillId="17" borderId="13" xfId="0" applyNumberFormat="1" applyFont="1" applyFill="1" applyBorder="1" applyAlignment="1">
      <alignment vertical="center"/>
    </xf>
    <xf numFmtId="0" fontId="61" fillId="17" borderId="13" xfId="0" applyNumberFormat="1" applyFont="1" applyFill="1" applyBorder="1" applyAlignment="1">
      <alignment horizontal="left" vertical="center"/>
    </xf>
    <xf numFmtId="0" fontId="61" fillId="17" borderId="16" xfId="0" applyNumberFormat="1" applyFont="1" applyFill="1" applyBorder="1" applyAlignment="1">
      <alignment horizontal="left" vertical="center"/>
    </xf>
    <xf numFmtId="0" fontId="61" fillId="18" borderId="0" xfId="0" applyNumberFormat="1" applyFont="1" applyFill="1" applyBorder="1" applyAlignment="1" applyProtection="1">
      <alignment horizontal="left" vertical="center"/>
      <protection locked="0"/>
    </xf>
    <xf numFmtId="49" fontId="61" fillId="18" borderId="0" xfId="0" applyNumberFormat="1" applyFont="1" applyFill="1" applyBorder="1" applyAlignment="1" applyProtection="1">
      <alignment horizontal="left" vertical="center"/>
      <protection locked="0"/>
    </xf>
    <xf numFmtId="0" fontId="61" fillId="18" borderId="0" xfId="0" applyFont="1" applyFill="1" applyAlignment="1" applyProtection="1">
      <alignment vertical="center"/>
      <protection locked="0"/>
    </xf>
    <xf numFmtId="0" fontId="61" fillId="18" borderId="0" xfId="0" applyNumberFormat="1" applyFont="1" applyFill="1" applyAlignment="1" applyProtection="1">
      <alignment vertical="center"/>
      <protection locked="0"/>
    </xf>
    <xf numFmtId="0" fontId="103" fillId="18" borderId="19" xfId="0" applyNumberFormat="1" applyFont="1" applyFill="1" applyBorder="1" applyAlignment="1" applyProtection="1">
      <alignment vertical="center"/>
      <protection locked="0"/>
    </xf>
    <xf numFmtId="0" fontId="103" fillId="18" borderId="13" xfId="0" applyNumberFormat="1" applyFont="1" applyFill="1" applyBorder="1" applyAlignment="1" applyProtection="1">
      <alignment vertical="center"/>
      <protection locked="0"/>
    </xf>
    <xf numFmtId="0" fontId="103" fillId="18" borderId="16" xfId="0" applyNumberFormat="1" applyFont="1" applyFill="1" applyBorder="1" applyAlignment="1" applyProtection="1">
      <alignment vertical="center"/>
      <protection locked="0"/>
    </xf>
    <xf numFmtId="0" fontId="103" fillId="18" borderId="10" xfId="0" applyNumberFormat="1" applyFont="1" applyFill="1" applyBorder="1" applyAlignment="1" applyProtection="1">
      <alignment vertical="center"/>
      <protection locked="0"/>
    </xf>
    <xf numFmtId="0" fontId="103" fillId="17" borderId="13" xfId="0" applyNumberFormat="1" applyFont="1" applyFill="1" applyBorder="1" applyAlignment="1">
      <alignment vertical="center"/>
    </xf>
    <xf numFmtId="0" fontId="103" fillId="18" borderId="13" xfId="0" applyFont="1" applyFill="1" applyBorder="1" applyAlignment="1" applyProtection="1">
      <alignment vertical="center"/>
      <protection locked="0"/>
    </xf>
    <xf numFmtId="0" fontId="103" fillId="18" borderId="19" xfId="0" applyFont="1" applyFill="1" applyBorder="1" applyAlignment="1" applyProtection="1">
      <alignment vertical="center"/>
      <protection locked="0"/>
    </xf>
    <xf numFmtId="58" fontId="103" fillId="18" borderId="0" xfId="0" applyNumberFormat="1" applyFont="1" applyFill="1" applyBorder="1" applyAlignment="1" applyProtection="1">
      <alignment horizontal="left" vertical="center"/>
      <protection locked="0"/>
    </xf>
    <xf numFmtId="0" fontId="103" fillId="18" borderId="0" xfId="0" applyNumberFormat="1" applyFont="1" applyFill="1" applyBorder="1" applyAlignment="1" applyProtection="1">
      <alignment horizontal="left" vertical="center"/>
      <protection locked="0"/>
    </xf>
    <xf numFmtId="0" fontId="103" fillId="18" borderId="0" xfId="0" applyNumberFormat="1" applyFont="1" applyFill="1" applyBorder="1" applyAlignment="1" applyProtection="1">
      <alignment vertical="center"/>
      <protection locked="0"/>
    </xf>
    <xf numFmtId="0" fontId="103" fillId="18" borderId="18" xfId="0" applyNumberFormat="1" applyFont="1" applyFill="1" applyBorder="1" applyAlignment="1" applyProtection="1">
      <alignment vertical="center"/>
      <protection locked="0"/>
    </xf>
    <xf numFmtId="0" fontId="61" fillId="0" borderId="21" xfId="0" applyNumberFormat="1" applyFont="1" applyFill="1" applyBorder="1" applyAlignment="1" applyProtection="1">
      <alignment vertical="center"/>
      <protection locked="0"/>
    </xf>
    <xf numFmtId="0" fontId="103" fillId="0" borderId="13" xfId="0" applyNumberFormat="1" applyFont="1" applyFill="1" applyBorder="1" applyAlignment="1" applyProtection="1">
      <alignment vertical="center"/>
      <protection locked="0"/>
    </xf>
    <xf numFmtId="0" fontId="61" fillId="0" borderId="19" xfId="0" applyNumberFormat="1" applyFont="1" applyBorder="1" applyAlignment="1">
      <alignment vertical="center"/>
    </xf>
    <xf numFmtId="0" fontId="103" fillId="18" borderId="10" xfId="0" applyFont="1" applyFill="1" applyBorder="1" applyAlignment="1" applyProtection="1">
      <alignment vertical="center"/>
      <protection locked="0"/>
    </xf>
    <xf numFmtId="0" fontId="61" fillId="0" borderId="0" xfId="0" applyNumberFormat="1" applyFont="1" applyAlignment="1">
      <alignment vertical="center"/>
    </xf>
    <xf numFmtId="49" fontId="106" fillId="18" borderId="13" xfId="28" applyNumberFormat="1" applyFont="1" applyFill="1" applyBorder="1" applyAlignment="1" applyProtection="1">
      <alignment horizontal="left" vertical="center"/>
      <protection locked="0"/>
    </xf>
    <xf numFmtId="0" fontId="103" fillId="18" borderId="13" xfId="0" applyFont="1" applyFill="1" applyBorder="1" applyProtection="1">
      <alignment vertical="center"/>
      <protection locked="0"/>
    </xf>
    <xf numFmtId="0" fontId="103" fillId="18" borderId="13" xfId="0" applyNumberFormat="1" applyFont="1" applyFill="1" applyBorder="1" applyAlignment="1" applyProtection="1">
      <alignment horizontal="left" vertical="center"/>
      <protection locked="0"/>
    </xf>
    <xf numFmtId="0" fontId="103" fillId="18" borderId="16" xfId="0" applyFont="1" applyFill="1" applyBorder="1" applyProtection="1">
      <alignment vertical="center"/>
      <protection locked="0"/>
    </xf>
    <xf numFmtId="176" fontId="49" fillId="0" borderId="0" xfId="0" applyNumberFormat="1" applyFont="1" applyAlignment="1">
      <alignment horizontal="left" vertical="center"/>
    </xf>
    <xf numFmtId="0" fontId="49" fillId="0" borderId="0" xfId="0" applyFont="1" applyAlignment="1">
      <alignment horizontal="left" vertical="center"/>
    </xf>
    <xf numFmtId="57" fontId="35" fillId="0" borderId="29" xfId="0" applyNumberFormat="1" applyFont="1" applyBorder="1" applyAlignment="1">
      <alignment horizontal="center" vertical="center"/>
    </xf>
    <xf numFmtId="57" fontId="26" fillId="0" borderId="29" xfId="0" applyNumberFormat="1" applyFont="1" applyBorder="1" applyAlignment="1">
      <alignment horizontal="center" vertical="center"/>
    </xf>
    <xf numFmtId="180" fontId="33" fillId="0" borderId="0" xfId="0" applyNumberFormat="1" applyFont="1" applyAlignment="1">
      <alignment horizontal="left" vertical="center"/>
    </xf>
    <xf numFmtId="57" fontId="26" fillId="0" borderId="0" xfId="0" applyNumberFormat="1" applyFont="1" applyBorder="1" applyAlignment="1">
      <alignment horizontal="center" vertical="center"/>
    </xf>
    <xf numFmtId="0" fontId="72" fillId="0" borderId="0" xfId="0" applyFont="1" applyBorder="1" applyAlignment="1">
      <alignment horizontal="center" vertical="center"/>
    </xf>
    <xf numFmtId="0" fontId="73" fillId="0" borderId="0" xfId="0" applyFont="1" applyBorder="1" applyAlignment="1">
      <alignment horizontal="center" vertical="center"/>
    </xf>
    <xf numFmtId="0" fontId="18" fillId="21" borderId="14" xfId="0" applyFont="1" applyFill="1" applyBorder="1" applyAlignment="1">
      <alignment horizontal="center" vertical="center"/>
    </xf>
    <xf numFmtId="0" fontId="108" fillId="0" borderId="0" xfId="0" applyFont="1" applyAlignment="1">
      <alignment horizontal="right" vertical="center"/>
    </xf>
    <xf numFmtId="176" fontId="49" fillId="0" borderId="0" xfId="0" applyNumberFormat="1" applyFont="1" applyAlignment="1">
      <alignment horizontal="left" vertical="center"/>
    </xf>
    <xf numFmtId="0" fontId="49" fillId="0" borderId="0" xfId="0" applyFont="1" applyAlignment="1">
      <alignment horizontal="right" vertical="center"/>
    </xf>
    <xf numFmtId="0" fontId="49" fillId="0" borderId="0" xfId="0" applyFont="1" applyAlignment="1">
      <alignment horizontal="left" vertical="center"/>
    </xf>
    <xf numFmtId="0" fontId="109" fillId="0" borderId="0" xfId="0" applyFont="1" applyAlignment="1">
      <alignment horizontal="left" vertical="center"/>
    </xf>
    <xf numFmtId="0" fontId="49" fillId="0" borderId="0" xfId="44" applyFont="1">
      <alignment vertical="center"/>
    </xf>
    <xf numFmtId="0" fontId="49" fillId="0" borderId="0" xfId="44" applyFont="1" applyAlignment="1">
      <alignment horizontal="right" vertical="center"/>
    </xf>
    <xf numFmtId="176" fontId="49" fillId="0" borderId="0" xfId="44" applyNumberFormat="1" applyFont="1" applyAlignment="1">
      <alignment horizontal="left" vertical="center"/>
    </xf>
    <xf numFmtId="0" fontId="67" fillId="0" borderId="0" xfId="44" applyFont="1" applyAlignment="1">
      <alignment horizontal="left" vertical="center"/>
    </xf>
    <xf numFmtId="0" fontId="38" fillId="0" borderId="0" xfId="44" applyFont="1">
      <alignment vertical="center"/>
    </xf>
    <xf numFmtId="176" fontId="49" fillId="0" borderId="0" xfId="44" applyNumberFormat="1" applyFont="1" applyAlignment="1">
      <alignment horizontal="center" vertical="center"/>
    </xf>
    <xf numFmtId="176" fontId="49" fillId="0" borderId="0" xfId="44" applyNumberFormat="1" applyFont="1" applyAlignment="1">
      <alignment horizontal="right" vertical="center"/>
    </xf>
    <xf numFmtId="0" fontId="49" fillId="0" borderId="0" xfId="44" applyFont="1" applyAlignment="1">
      <alignment horizontal="left" vertical="center"/>
    </xf>
    <xf numFmtId="0" fontId="38" fillId="0" borderId="0" xfId="44" applyFont="1" applyAlignment="1">
      <alignment horizontal="left" vertical="center"/>
    </xf>
    <xf numFmtId="0" fontId="49" fillId="0" borderId="0" xfId="44" applyFont="1" applyAlignment="1">
      <alignment vertical="center"/>
    </xf>
    <xf numFmtId="0" fontId="65" fillId="0" borderId="0" xfId="44" applyFont="1" applyAlignment="1">
      <alignment vertical="center"/>
    </xf>
    <xf numFmtId="0" fontId="37" fillId="0" borderId="0" xfId="44" applyFont="1" applyAlignment="1">
      <alignment vertical="center"/>
    </xf>
    <xf numFmtId="0" fontId="110" fillId="0" borderId="0" xfId="44" applyFont="1" applyAlignment="1">
      <alignment vertical="center"/>
    </xf>
    <xf numFmtId="0" fontId="49" fillId="19" borderId="0" xfId="44" applyFont="1" applyFill="1">
      <alignment vertical="center"/>
    </xf>
    <xf numFmtId="0" fontId="65" fillId="19" borderId="0" xfId="44" applyFont="1" applyFill="1">
      <alignment vertical="center"/>
    </xf>
    <xf numFmtId="0" fontId="66" fillId="19" borderId="0" xfId="44" applyFont="1" applyFill="1" applyAlignment="1">
      <alignment horizontal="left" vertical="center"/>
    </xf>
    <xf numFmtId="0" fontId="66" fillId="19" borderId="0" xfId="44" applyFont="1" applyFill="1" applyAlignment="1">
      <alignment horizontal="center" vertical="center"/>
    </xf>
    <xf numFmtId="0" fontId="38" fillId="19" borderId="0" xfId="44" applyFont="1" applyFill="1">
      <alignment vertical="center"/>
    </xf>
    <xf numFmtId="0" fontId="47" fillId="0" borderId="0" xfId="44" applyFont="1" applyAlignment="1">
      <alignment horizontal="left" vertical="center"/>
    </xf>
    <xf numFmtId="0" fontId="49" fillId="19" borderId="0" xfId="44" applyFont="1" applyFill="1" applyAlignment="1">
      <alignment horizontal="left" vertical="center"/>
    </xf>
    <xf numFmtId="0" fontId="111" fillId="0" borderId="0" xfId="0" applyFont="1" applyAlignment="1">
      <alignment vertical="center" wrapText="1"/>
    </xf>
    <xf numFmtId="0" fontId="112" fillId="0" borderId="0" xfId="0" applyFont="1">
      <alignment vertical="center"/>
    </xf>
    <xf numFmtId="0" fontId="103" fillId="0" borderId="0" xfId="0" applyFont="1" applyAlignment="1">
      <alignment horizontal="left" vertical="center"/>
    </xf>
    <xf numFmtId="0" fontId="113" fillId="0" borderId="0" xfId="0" applyFont="1" applyAlignment="1">
      <alignment horizontal="left" vertical="center"/>
    </xf>
    <xf numFmtId="0" fontId="114" fillId="0" borderId="0" xfId="0" applyFont="1" applyAlignment="1">
      <alignment vertical="center"/>
    </xf>
    <xf numFmtId="0" fontId="115" fillId="0" borderId="0" xfId="0" applyFont="1">
      <alignment vertical="center"/>
    </xf>
    <xf numFmtId="0" fontId="94" fillId="0" borderId="28" xfId="0" applyFont="1" applyFill="1" applyBorder="1" applyAlignment="1">
      <alignment horizontal="left" vertical="center" wrapText="1"/>
    </xf>
    <xf numFmtId="0" fontId="94" fillId="0" borderId="28" xfId="28" applyFont="1" applyBorder="1" applyAlignment="1" applyProtection="1">
      <alignment vertical="center"/>
    </xf>
    <xf numFmtId="0" fontId="94" fillId="0" borderId="28" xfId="28" applyFont="1" applyFill="1" applyBorder="1" applyAlignment="1" applyProtection="1">
      <alignment horizontal="left" vertical="center" shrinkToFit="1"/>
    </xf>
    <xf numFmtId="0" fontId="94" fillId="0" borderId="28" xfId="0" applyFont="1" applyBorder="1" applyAlignment="1">
      <alignment vertical="center"/>
    </xf>
    <xf numFmtId="0" fontId="94" fillId="0" borderId="30" xfId="0" applyFont="1" applyFill="1" applyBorder="1" applyAlignment="1">
      <alignment horizontal="left" vertical="center" wrapText="1"/>
    </xf>
    <xf numFmtId="0" fontId="94" fillId="0" borderId="30" xfId="28" applyFont="1" applyBorder="1" applyAlignment="1" applyProtection="1">
      <alignment vertical="center"/>
    </xf>
    <xf numFmtId="0" fontId="26" fillId="0" borderId="0" xfId="0" applyFont="1" applyAlignment="1">
      <alignment vertical="center"/>
    </xf>
    <xf numFmtId="176" fontId="65" fillId="0" borderId="0" xfId="44" applyNumberFormat="1" applyFont="1" applyAlignment="1">
      <alignment horizontal="center" vertical="center"/>
    </xf>
    <xf numFmtId="0" fontId="74" fillId="0" borderId="0" xfId="0" applyFont="1">
      <alignment vertical="center"/>
    </xf>
    <xf numFmtId="0" fontId="61" fillId="0" borderId="28" xfId="43" applyFont="1" applyFill="1" applyBorder="1" applyAlignment="1">
      <alignment vertical="center" shrinkToFit="1"/>
    </xf>
    <xf numFmtId="177" fontId="61" fillId="0" borderId="28" xfId="43" applyNumberFormat="1" applyFont="1" applyFill="1" applyBorder="1" applyAlignment="1" applyProtection="1">
      <alignment horizontal="center" vertical="center"/>
      <protection locked="0"/>
    </xf>
    <xf numFmtId="0" fontId="65" fillId="0" borderId="0" xfId="44" applyFont="1">
      <alignment vertical="center"/>
    </xf>
    <xf numFmtId="176" fontId="65" fillId="0" borderId="0" xfId="44" applyNumberFormat="1" applyFont="1" applyAlignment="1">
      <alignment horizontal="left" vertical="center"/>
    </xf>
    <xf numFmtId="0" fontId="49" fillId="0" borderId="0" xfId="0" applyFont="1" applyAlignment="1">
      <alignment horizontal="right" vertical="center"/>
    </xf>
    <xf numFmtId="0" fontId="49" fillId="0" borderId="0" xfId="0" applyFont="1" applyAlignment="1">
      <alignment horizontal="left" vertical="center"/>
    </xf>
    <xf numFmtId="176" fontId="65" fillId="0" borderId="0" xfId="44" applyNumberFormat="1" applyFont="1" applyAlignment="1">
      <alignment horizontal="center" vertical="center"/>
    </xf>
    <xf numFmtId="0" fontId="98" fillId="0" borderId="15" xfId="0" applyFont="1" applyBorder="1" applyAlignment="1" applyProtection="1">
      <alignment vertical="center"/>
      <protection locked="0"/>
    </xf>
    <xf numFmtId="0" fontId="98" fillId="0" borderId="15" xfId="0" applyFont="1" applyBorder="1" applyAlignment="1" applyProtection="1">
      <alignment vertical="center"/>
    </xf>
    <xf numFmtId="0" fontId="49" fillId="0" borderId="0" xfId="44" applyFont="1" applyProtection="1">
      <alignment vertical="center"/>
      <protection locked="0"/>
    </xf>
    <xf numFmtId="0" fontId="49" fillId="0" borderId="0" xfId="44" applyFont="1" applyAlignment="1" applyProtection="1">
      <alignment horizontal="right" vertical="center"/>
      <protection locked="0"/>
    </xf>
    <xf numFmtId="0" fontId="26" fillId="0" borderId="0" xfId="0" applyFont="1" applyAlignment="1" applyProtection="1">
      <alignment vertical="center"/>
      <protection locked="0"/>
    </xf>
    <xf numFmtId="0" fontId="97" fillId="0" borderId="29" xfId="0" applyFont="1" applyBorder="1" applyAlignment="1" applyProtection="1">
      <alignment vertical="center"/>
      <protection locked="0"/>
    </xf>
    <xf numFmtId="0" fontId="99" fillId="0" borderId="15" xfId="0" applyFont="1" applyBorder="1" applyAlignment="1" applyProtection="1">
      <alignment vertical="center" wrapText="1"/>
      <protection locked="0"/>
    </xf>
    <xf numFmtId="0" fontId="26" fillId="0" borderId="15" xfId="0" applyFont="1" applyBorder="1" applyAlignment="1" applyProtection="1">
      <alignment vertical="center"/>
      <protection locked="0"/>
    </xf>
    <xf numFmtId="57" fontId="98" fillId="0" borderId="15" xfId="0" applyNumberFormat="1" applyFont="1" applyBorder="1" applyAlignment="1" applyProtection="1">
      <alignment vertical="center"/>
      <protection locked="0"/>
    </xf>
    <xf numFmtId="0" fontId="71" fillId="20" borderId="0" xfId="43" applyFont="1" applyFill="1" applyProtection="1">
      <alignment vertical="center"/>
      <protection locked="0"/>
    </xf>
    <xf numFmtId="0" fontId="71" fillId="21" borderId="0" xfId="43" applyFont="1" applyFill="1" applyProtection="1">
      <alignment vertical="center"/>
      <protection locked="0"/>
    </xf>
    <xf numFmtId="176" fontId="49" fillId="0" borderId="0" xfId="44" applyNumberFormat="1" applyFont="1" applyAlignment="1" applyProtection="1">
      <alignment horizontal="left" vertical="center"/>
      <protection locked="0"/>
    </xf>
    <xf numFmtId="0" fontId="67" fillId="0" borderId="0" xfId="44" applyFont="1" applyAlignment="1" applyProtection="1">
      <alignment horizontal="left" vertical="center"/>
      <protection locked="0"/>
    </xf>
    <xf numFmtId="0" fontId="65" fillId="0" borderId="0" xfId="44" applyFont="1" applyProtection="1">
      <alignment vertical="center"/>
      <protection locked="0"/>
    </xf>
    <xf numFmtId="0" fontId="49" fillId="0" borderId="0" xfId="0" applyFont="1" applyAlignment="1" applyProtection="1">
      <alignment vertical="center"/>
      <protection locked="0"/>
    </xf>
    <xf numFmtId="0" fontId="66" fillId="0" borderId="0" xfId="44" applyFont="1" applyAlignment="1" applyProtection="1">
      <alignment horizontal="left" vertical="center"/>
      <protection locked="0"/>
    </xf>
    <xf numFmtId="0" fontId="66" fillId="0" borderId="0" xfId="44" applyFont="1" applyAlignment="1" applyProtection="1">
      <alignment horizontal="center" vertical="center"/>
      <protection locked="0"/>
    </xf>
    <xf numFmtId="0" fontId="38" fillId="0" borderId="0" xfId="44" applyFont="1" applyProtection="1">
      <alignment vertical="center"/>
      <protection locked="0"/>
    </xf>
    <xf numFmtId="0" fontId="37" fillId="0" borderId="0" xfId="44" applyFont="1" applyProtection="1">
      <alignment vertical="center"/>
      <protection locked="0"/>
    </xf>
    <xf numFmtId="0" fontId="26" fillId="0" borderId="0" xfId="0" applyFont="1" applyAlignment="1" applyProtection="1">
      <alignment horizontal="right" vertical="center" shrinkToFit="1"/>
      <protection locked="0"/>
    </xf>
    <xf numFmtId="176" fontId="49" fillId="0" borderId="0" xfId="44" applyNumberFormat="1" applyFont="1" applyAlignment="1" applyProtection="1">
      <alignment horizontal="center" vertical="center"/>
      <protection locked="0"/>
    </xf>
    <xf numFmtId="176" fontId="49" fillId="0" borderId="0" xfId="44" applyNumberFormat="1" applyFont="1" applyAlignment="1" applyProtection="1">
      <alignment horizontal="right" vertical="center"/>
      <protection locked="0"/>
    </xf>
    <xf numFmtId="0" fontId="45" fillId="0" borderId="0" xfId="0" applyFont="1" applyAlignment="1" applyProtection="1">
      <alignment vertical="center"/>
      <protection locked="0"/>
    </xf>
    <xf numFmtId="0" fontId="49" fillId="0" borderId="0" xfId="44" applyFont="1" applyAlignment="1" applyProtection="1">
      <alignment horizontal="right" vertical="center" indent="1"/>
      <protection locked="0"/>
    </xf>
    <xf numFmtId="176" fontId="49" fillId="0" borderId="0" xfId="44" applyNumberFormat="1" applyFont="1" applyProtection="1">
      <alignment vertical="center"/>
      <protection locked="0"/>
    </xf>
    <xf numFmtId="0" fontId="49" fillId="0" borderId="0" xfId="44" applyFont="1" applyAlignment="1" applyProtection="1">
      <alignment horizontal="left" vertical="center"/>
      <protection locked="0"/>
    </xf>
    <xf numFmtId="0" fontId="38" fillId="0" borderId="0" xfId="44" applyFont="1" applyAlignment="1" applyProtection="1">
      <alignment horizontal="left" vertical="center"/>
      <protection locked="0"/>
    </xf>
    <xf numFmtId="0" fontId="35" fillId="0" borderId="0" xfId="0" applyFont="1" applyProtection="1">
      <alignment vertical="center"/>
      <protection locked="0"/>
    </xf>
    <xf numFmtId="0" fontId="35" fillId="0" borderId="0" xfId="0" applyFont="1" applyFill="1" applyBorder="1" applyProtection="1">
      <alignment vertical="center"/>
      <protection locked="0"/>
    </xf>
    <xf numFmtId="57" fontId="26" fillId="0" borderId="0" xfId="0" applyNumberFormat="1" applyFont="1" applyFill="1" applyBorder="1" applyAlignment="1" applyProtection="1">
      <alignment horizontal="center" vertical="center"/>
      <protection locked="0"/>
    </xf>
    <xf numFmtId="0" fontId="27" fillId="0" borderId="0" xfId="0" applyFont="1" applyAlignment="1" applyProtection="1">
      <alignment vertical="center"/>
      <protection locked="0"/>
    </xf>
    <xf numFmtId="0" fontId="50" fillId="0" borderId="0" xfId="0" applyFont="1" applyAlignment="1" applyProtection="1">
      <alignment vertical="center"/>
      <protection locked="0"/>
    </xf>
    <xf numFmtId="0" fontId="27" fillId="0" borderId="0" xfId="0" applyFont="1" applyProtection="1">
      <alignment vertical="center"/>
      <protection locked="0"/>
    </xf>
    <xf numFmtId="0" fontId="26" fillId="0" borderId="0" xfId="0" applyFont="1" applyFill="1" applyBorder="1" applyAlignment="1">
      <alignment vertical="center"/>
    </xf>
    <xf numFmtId="0" fontId="0" fillId="0" borderId="0" xfId="0" applyFill="1" applyBorder="1" applyAlignment="1">
      <alignment vertical="center"/>
    </xf>
    <xf numFmtId="0" fontId="33" fillId="0" borderId="0" xfId="0" applyFont="1" applyFill="1" applyAlignment="1">
      <alignment horizontal="left" vertical="center"/>
    </xf>
    <xf numFmtId="0" fontId="33" fillId="0" borderId="0" xfId="0" applyFont="1" applyFill="1" applyAlignment="1">
      <alignment vertical="center"/>
    </xf>
    <xf numFmtId="0" fontId="118" fillId="0" borderId="0" xfId="0" applyNumberFormat="1" applyFont="1" applyFill="1" applyBorder="1" applyAlignment="1">
      <alignment vertical="center"/>
    </xf>
    <xf numFmtId="0" fontId="26" fillId="0" borderId="0" xfId="0" applyFont="1" applyAlignment="1">
      <alignment vertical="center"/>
    </xf>
    <xf numFmtId="0" fontId="45" fillId="0" borderId="0" xfId="0" applyFont="1" applyFill="1" applyAlignment="1">
      <alignment vertical="center"/>
    </xf>
    <xf numFmtId="0" fontId="64" fillId="0" borderId="0" xfId="0" applyFont="1" applyFill="1" applyAlignment="1">
      <alignment horizontal="center" vertical="center"/>
    </xf>
    <xf numFmtId="0" fontId="26" fillId="0" borderId="0" xfId="0" applyNumberFormat="1" applyFont="1" applyFill="1" applyBorder="1" applyAlignment="1">
      <alignment horizontal="left" vertical="center"/>
    </xf>
    <xf numFmtId="0" fontId="0" fillId="0" borderId="0" xfId="0" applyFont="1" applyFill="1" applyBorder="1" applyAlignment="1">
      <alignment horizontal="left" vertical="center"/>
    </xf>
    <xf numFmtId="0" fontId="33" fillId="0" borderId="0" xfId="0" applyFont="1" applyFill="1" applyBorder="1" applyAlignment="1">
      <alignment horizontal="center" vertical="center" shrinkToFit="1"/>
    </xf>
    <xf numFmtId="0" fontId="26" fillId="0" borderId="0" xfId="0" applyFont="1" applyFill="1" applyBorder="1" applyAlignment="1">
      <alignment horizontal="distributed" vertical="center"/>
    </xf>
    <xf numFmtId="0" fontId="0" fillId="0" borderId="0" xfId="0" applyFill="1" applyBorder="1" applyAlignment="1">
      <alignment horizontal="distributed" vertical="center"/>
    </xf>
    <xf numFmtId="176" fontId="26" fillId="0" borderId="0" xfId="0" applyNumberFormat="1" applyFont="1" applyFill="1" applyAlignment="1">
      <alignment horizontal="center" vertical="center"/>
    </xf>
    <xf numFmtId="176" fontId="26" fillId="0" borderId="0" xfId="0" applyNumberFormat="1" applyFont="1" applyFill="1" applyAlignment="1">
      <alignment horizontal="left" vertical="center"/>
    </xf>
    <xf numFmtId="176" fontId="26" fillId="0" borderId="0" xfId="0" applyNumberFormat="1" applyFont="1" applyFill="1" applyAlignment="1">
      <alignment horizontal="right" vertical="center"/>
    </xf>
    <xf numFmtId="0" fontId="26" fillId="0" borderId="0" xfId="0" applyFont="1" applyFill="1" applyAlignment="1">
      <alignment horizontal="left" vertical="center"/>
    </xf>
    <xf numFmtId="58" fontId="26" fillId="0" borderId="0" xfId="0" applyNumberFormat="1" applyFont="1" applyFill="1" applyAlignment="1">
      <alignment vertical="center"/>
    </xf>
    <xf numFmtId="0" fontId="0" fillId="0" borderId="0" xfId="0" applyFill="1" applyAlignment="1">
      <alignment horizontal="left" vertical="center"/>
    </xf>
    <xf numFmtId="0" fontId="94" fillId="0" borderId="0" xfId="0" applyFont="1" applyFill="1" applyAlignment="1">
      <alignment horizontal="left" vertical="center"/>
    </xf>
    <xf numFmtId="0" fontId="58" fillId="21" borderId="0" xfId="43" applyFill="1" applyAlignment="1">
      <alignment horizontal="distributed" vertical="center" justifyLastLine="1"/>
    </xf>
    <xf numFmtId="0" fontId="58" fillId="19" borderId="0" xfId="43" applyFill="1" applyAlignment="1">
      <alignment horizontal="distributed" vertical="center" justifyLastLine="1"/>
    </xf>
    <xf numFmtId="0" fontId="58" fillId="20" borderId="0" xfId="43" applyFill="1" applyAlignment="1">
      <alignment horizontal="distributed" vertical="center" justifyLastLine="1"/>
    </xf>
    <xf numFmtId="0" fontId="32" fillId="0" borderId="0" xfId="0" applyFont="1" applyBorder="1" applyAlignment="1">
      <alignment horizontal="left" vertical="center"/>
    </xf>
    <xf numFmtId="0" fontId="33" fillId="0" borderId="0" xfId="0" applyFont="1" applyAlignment="1">
      <alignment vertical="center"/>
    </xf>
    <xf numFmtId="0" fontId="26" fillId="0" borderId="0" xfId="0" applyFont="1" applyAlignment="1">
      <alignment horizontal="left" vertical="center"/>
    </xf>
    <xf numFmtId="0" fontId="34" fillId="0" borderId="0" xfId="0" applyFont="1" applyAlignment="1">
      <alignment vertical="center"/>
    </xf>
    <xf numFmtId="0" fontId="65" fillId="0" borderId="0" xfId="0" applyFont="1" applyAlignment="1">
      <alignment horizontal="right" vertical="center"/>
    </xf>
    <xf numFmtId="0" fontId="26" fillId="0" borderId="0" xfId="0" applyFont="1" applyAlignment="1">
      <alignment vertical="center"/>
    </xf>
    <xf numFmtId="0" fontId="49" fillId="0" borderId="0" xfId="0" applyFont="1" applyFill="1" applyAlignment="1">
      <alignment horizontal="left" vertical="center"/>
    </xf>
    <xf numFmtId="0" fontId="28" fillId="0" borderId="0" xfId="0" applyFont="1" applyBorder="1" applyAlignment="1">
      <alignment horizontal="left" vertical="center"/>
    </xf>
    <xf numFmtId="0" fontId="49" fillId="0" borderId="0" xfId="0" applyFont="1" applyAlignment="1"/>
    <xf numFmtId="57" fontId="49" fillId="0" borderId="29" xfId="0" applyNumberFormat="1" applyFont="1" applyBorder="1" applyAlignment="1">
      <alignment vertical="center"/>
    </xf>
    <xf numFmtId="0" fontId="71" fillId="0" borderId="28" xfId="0" applyFont="1" applyFill="1" applyBorder="1" applyAlignment="1">
      <alignment horizontal="left" vertical="center" wrapText="1"/>
    </xf>
    <xf numFmtId="0" fontId="103" fillId="0" borderId="0" xfId="0" applyFont="1" applyAlignment="1">
      <alignment horizontal="left" vertical="center" indent="1"/>
    </xf>
    <xf numFmtId="0" fontId="49" fillId="0" borderId="0" xfId="0" applyFont="1" applyBorder="1" applyAlignment="1">
      <alignment vertical="center"/>
    </xf>
    <xf numFmtId="0" fontId="26" fillId="0" borderId="0" xfId="0" applyFont="1" applyAlignment="1">
      <alignment vertical="center"/>
    </xf>
    <xf numFmtId="0" fontId="43" fillId="19" borderId="0" xfId="0" applyFont="1" applyFill="1">
      <alignment vertical="center"/>
    </xf>
    <xf numFmtId="0" fontId="126" fillId="0" borderId="13" xfId="0" applyFont="1" applyBorder="1" applyAlignment="1">
      <alignment vertical="center"/>
    </xf>
    <xf numFmtId="49" fontId="124" fillId="19" borderId="0" xfId="0" applyNumberFormat="1" applyFont="1" applyFill="1" applyAlignment="1">
      <alignment vertical="center"/>
    </xf>
    <xf numFmtId="49" fontId="49" fillId="19" borderId="0" xfId="0" applyNumberFormat="1" applyFont="1" applyFill="1" applyAlignment="1">
      <alignment vertical="center"/>
    </xf>
    <xf numFmtId="49" fontId="65" fillId="19" borderId="0" xfId="0" applyNumberFormat="1" applyFont="1" applyFill="1" applyAlignment="1">
      <alignment horizontal="left" vertical="center"/>
    </xf>
    <xf numFmtId="49" fontId="49" fillId="19" borderId="0" xfId="0" applyNumberFormat="1" applyFont="1" applyFill="1" applyAlignment="1">
      <alignment horizontal="left" vertical="center"/>
    </xf>
    <xf numFmtId="0" fontId="26" fillId="19" borderId="0" xfId="0" applyFont="1" applyFill="1" applyAlignment="1">
      <alignment vertical="center"/>
    </xf>
    <xf numFmtId="0" fontId="33" fillId="19" borderId="0" xfId="0" applyFont="1" applyFill="1" applyAlignment="1">
      <alignment vertical="center"/>
    </xf>
    <xf numFmtId="0" fontId="33" fillId="19" borderId="0" xfId="0" applyFont="1" applyFill="1" applyAlignment="1">
      <alignment horizontal="left" vertical="center"/>
    </xf>
    <xf numFmtId="0" fontId="43" fillId="19" borderId="0" xfId="0" applyFont="1" applyFill="1" applyBorder="1" applyAlignment="1">
      <alignment vertical="center"/>
    </xf>
    <xf numFmtId="0" fontId="101" fillId="19" borderId="0" xfId="0" applyFont="1" applyFill="1" applyBorder="1" applyAlignment="1">
      <alignment vertical="center"/>
    </xf>
    <xf numFmtId="0" fontId="65" fillId="18" borderId="19" xfId="0" applyFont="1" applyFill="1" applyBorder="1">
      <alignment vertical="center"/>
    </xf>
    <xf numFmtId="0" fontId="18" fillId="17" borderId="10" xfId="0" applyNumberFormat="1" applyFont="1" applyFill="1" applyBorder="1" applyAlignment="1">
      <alignment vertical="center"/>
    </xf>
    <xf numFmtId="0" fontId="18" fillId="17" borderId="12" xfId="0" applyNumberFormat="1" applyFont="1" applyFill="1" applyBorder="1" applyAlignment="1">
      <alignment vertical="center"/>
    </xf>
    <xf numFmtId="0" fontId="18" fillId="17" borderId="11" xfId="0" applyNumberFormat="1" applyFont="1" applyFill="1" applyBorder="1" applyAlignment="1">
      <alignment vertical="center"/>
    </xf>
    <xf numFmtId="0" fontId="18" fillId="17" borderId="18" xfId="0" applyNumberFormat="1" applyFont="1" applyFill="1" applyBorder="1" applyAlignment="1">
      <alignment vertical="center"/>
    </xf>
    <xf numFmtId="0" fontId="18" fillId="17" borderId="17" xfId="0" applyNumberFormat="1" applyFont="1" applyFill="1" applyBorder="1" applyAlignment="1">
      <alignment vertical="center"/>
    </xf>
    <xf numFmtId="0" fontId="117" fillId="0" borderId="0" xfId="0" applyFont="1" applyFill="1" applyBorder="1" applyAlignment="1">
      <alignment horizontal="center" vertical="center" wrapText="1"/>
    </xf>
    <xf numFmtId="0" fontId="116" fillId="23" borderId="31" xfId="0" applyFont="1" applyFill="1" applyBorder="1" applyAlignment="1">
      <alignment horizontal="center" vertical="center"/>
    </xf>
    <xf numFmtId="0" fontId="116" fillId="23" borderId="32" xfId="0" applyFont="1" applyFill="1" applyBorder="1" applyAlignment="1">
      <alignment horizontal="center" vertical="center"/>
    </xf>
    <xf numFmtId="0" fontId="27" fillId="0" borderId="10" xfId="0" applyFont="1" applyBorder="1" applyAlignment="1">
      <alignment horizontal="left" vertical="center" wrapText="1"/>
    </xf>
    <xf numFmtId="0" fontId="27" fillId="0" borderId="12" xfId="0" applyFont="1" applyBorder="1" applyAlignment="1">
      <alignment horizontal="left" vertical="center" wrapText="1"/>
    </xf>
    <xf numFmtId="49" fontId="33" fillId="0" borderId="15" xfId="0" applyNumberFormat="1" applyFont="1" applyBorder="1" applyAlignment="1">
      <alignment horizontal="center" vertical="center"/>
    </xf>
    <xf numFmtId="0" fontId="33" fillId="0" borderId="15" xfId="0" applyFont="1" applyBorder="1" applyAlignment="1">
      <alignment horizontal="center" vertical="center"/>
    </xf>
    <xf numFmtId="0" fontId="28" fillId="0" borderId="0" xfId="0" applyFont="1" applyAlignment="1">
      <alignment horizontal="center" vertical="center"/>
    </xf>
    <xf numFmtId="58" fontId="27" fillId="0" borderId="0" xfId="0" applyNumberFormat="1" applyFont="1" applyBorder="1" applyAlignment="1">
      <alignment horizontal="right" vertical="center"/>
    </xf>
    <xf numFmtId="0" fontId="0" fillId="0" borderId="0" xfId="0" applyBorder="1" applyAlignment="1">
      <alignment vertical="center"/>
    </xf>
    <xf numFmtId="0" fontId="31" fillId="0" borderId="13" xfId="0" applyFont="1" applyBorder="1" applyAlignment="1">
      <alignment horizontal="center" vertical="center"/>
    </xf>
    <xf numFmtId="0" fontId="31" fillId="0" borderId="14" xfId="0" applyFont="1" applyBorder="1" applyAlignment="1">
      <alignment horizontal="center" vertical="center"/>
    </xf>
    <xf numFmtId="0" fontId="32" fillId="0" borderId="0" xfId="0" applyFont="1" applyBorder="1" applyAlignment="1">
      <alignment horizontal="left" vertical="center" indent="1"/>
    </xf>
    <xf numFmtId="0" fontId="0" fillId="0" borderId="0" xfId="0" applyFont="1" applyBorder="1" applyAlignment="1">
      <alignment horizontal="left" vertical="center" inden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3" fillId="0" borderId="0" xfId="0" applyFont="1" applyBorder="1" applyAlignment="1">
      <alignment horizontal="left" vertical="center" indent="1"/>
    </xf>
    <xf numFmtId="49" fontId="19" fillId="0" borderId="0" xfId="0" applyNumberFormat="1" applyFont="1" applyBorder="1" applyAlignment="1">
      <alignment horizontal="center" vertical="center"/>
    </xf>
    <xf numFmtId="0" fontId="19" fillId="0" borderId="0" xfId="0" applyFont="1" applyBorder="1" applyAlignment="1">
      <alignment horizontal="center" vertical="center"/>
    </xf>
    <xf numFmtId="0" fontId="0" fillId="0" borderId="0" xfId="0" applyFont="1" applyBorder="1" applyAlignment="1">
      <alignment horizontal="center" vertical="center"/>
    </xf>
    <xf numFmtId="0" fontId="19" fillId="0" borderId="13" xfId="0" applyFont="1" applyBorder="1" applyAlignment="1">
      <alignment horizontal="left" vertical="center" indent="1"/>
    </xf>
    <xf numFmtId="0" fontId="0" fillId="0" borderId="14" xfId="0" applyFont="1" applyBorder="1" applyAlignment="1">
      <alignment horizontal="center" vertical="center"/>
    </xf>
    <xf numFmtId="0" fontId="31" fillId="0" borderId="10" xfId="0" applyFont="1" applyBorder="1" applyAlignment="1">
      <alignment horizontal="center" vertical="center" wrapText="1"/>
    </xf>
    <xf numFmtId="0" fontId="31" fillId="0" borderId="11" xfId="0" applyFont="1" applyBorder="1" applyAlignment="1">
      <alignment horizontal="center" vertical="center" wrapText="1"/>
    </xf>
    <xf numFmtId="49" fontId="32" fillId="0" borderId="10" xfId="0" applyNumberFormat="1" applyFont="1" applyBorder="1" applyAlignment="1">
      <alignment horizontal="left" vertical="center" indent="1"/>
    </xf>
    <xf numFmtId="49" fontId="32" fillId="0" borderId="12" xfId="0" applyNumberFormat="1" applyFont="1" applyBorder="1" applyAlignment="1">
      <alignment horizontal="left" vertical="center" indent="1"/>
    </xf>
    <xf numFmtId="49" fontId="32" fillId="0" borderId="11" xfId="0" applyNumberFormat="1" applyFont="1" applyBorder="1" applyAlignment="1">
      <alignment horizontal="left" vertical="center" indent="1"/>
    </xf>
    <xf numFmtId="0" fontId="32" fillId="0" borderId="0" xfId="0" applyFont="1" applyBorder="1" applyAlignment="1">
      <alignment horizontal="right" vertical="center"/>
    </xf>
    <xf numFmtId="0" fontId="32" fillId="0" borderId="25" xfId="0" applyFont="1" applyBorder="1" applyAlignment="1">
      <alignment horizontal="right" vertical="center"/>
    </xf>
    <xf numFmtId="0" fontId="32" fillId="0" borderId="0" xfId="0" applyFont="1" applyBorder="1" applyAlignment="1">
      <alignment horizontal="left" vertical="center"/>
    </xf>
    <xf numFmtId="0" fontId="32" fillId="0" borderId="25" xfId="0" applyFont="1" applyBorder="1" applyAlignment="1">
      <alignment horizontal="left" vertical="center"/>
    </xf>
    <xf numFmtId="0" fontId="27" fillId="0" borderId="22" xfId="0" applyFont="1" applyBorder="1" applyAlignment="1">
      <alignment horizontal="center" vertical="center"/>
    </xf>
    <xf numFmtId="0" fontId="27" fillId="0" borderId="23" xfId="0" applyFont="1" applyBorder="1" applyAlignment="1">
      <alignment horizontal="center" vertical="center"/>
    </xf>
    <xf numFmtId="0" fontId="27" fillId="0" borderId="24" xfId="0" applyFont="1" applyBorder="1" applyAlignment="1">
      <alignment horizontal="center" vertical="center"/>
    </xf>
    <xf numFmtId="0" fontId="33" fillId="0" borderId="19" xfId="0" applyFont="1" applyBorder="1" applyAlignment="1">
      <alignment horizontal="center" vertical="center"/>
    </xf>
    <xf numFmtId="0" fontId="33" fillId="0" borderId="21" xfId="0" applyFont="1" applyBorder="1" applyAlignment="1">
      <alignment horizontal="center" vertical="center"/>
    </xf>
    <xf numFmtId="0" fontId="33" fillId="0" borderId="20" xfId="0" applyFont="1" applyBorder="1" applyAlignment="1">
      <alignment horizontal="center" vertical="center"/>
    </xf>
    <xf numFmtId="0" fontId="33" fillId="0" borderId="13" xfId="0" applyFont="1" applyBorder="1" applyAlignment="1">
      <alignment horizontal="center" vertical="center"/>
    </xf>
    <xf numFmtId="0" fontId="33" fillId="0" borderId="0" xfId="0" applyFont="1" applyBorder="1" applyAlignment="1">
      <alignment horizontal="center" vertical="center"/>
    </xf>
    <xf numFmtId="0" fontId="33" fillId="0" borderId="14" xfId="0" applyFont="1" applyBorder="1" applyAlignment="1">
      <alignment horizontal="center" vertical="center"/>
    </xf>
    <xf numFmtId="0" fontId="33" fillId="0" borderId="16" xfId="0" applyFont="1" applyBorder="1" applyAlignment="1">
      <alignment horizontal="center" vertical="center"/>
    </xf>
    <xf numFmtId="0" fontId="33" fillId="0" borderId="18" xfId="0" applyFont="1" applyBorder="1" applyAlignment="1">
      <alignment horizontal="center" vertical="center"/>
    </xf>
    <xf numFmtId="0" fontId="33" fillId="0" borderId="17" xfId="0" applyFont="1" applyBorder="1" applyAlignment="1">
      <alignment horizontal="center" vertical="center"/>
    </xf>
    <xf numFmtId="0" fontId="28" fillId="0" borderId="27" xfId="0" applyFont="1" applyBorder="1" applyAlignment="1">
      <alignment horizontal="right" vertical="center"/>
    </xf>
    <xf numFmtId="0" fontId="28" fillId="0" borderId="0" xfId="0" applyFont="1" applyBorder="1" applyAlignment="1">
      <alignment horizontal="right" vertical="center"/>
    </xf>
    <xf numFmtId="0" fontId="28" fillId="0" borderId="27" xfId="0" applyFont="1" applyBorder="1" applyAlignment="1">
      <alignment vertical="center"/>
    </xf>
    <xf numFmtId="0" fontId="28" fillId="0" borderId="0" xfId="0" applyFont="1" applyBorder="1" applyAlignment="1">
      <alignment vertical="center"/>
    </xf>
    <xf numFmtId="0" fontId="33" fillId="0" borderId="19" xfId="0" applyFont="1" applyBorder="1" applyAlignment="1">
      <alignment horizontal="left" vertical="center" indent="1"/>
    </xf>
    <xf numFmtId="0" fontId="33" fillId="0" borderId="21" xfId="0" applyFont="1" applyBorder="1" applyAlignment="1">
      <alignment horizontal="left" vertical="center" indent="1"/>
    </xf>
    <xf numFmtId="0" fontId="33" fillId="0" borderId="20" xfId="0" applyFont="1" applyBorder="1" applyAlignment="1">
      <alignment horizontal="left" vertical="center" indent="1"/>
    </xf>
    <xf numFmtId="0" fontId="33" fillId="0" borderId="13" xfId="0" applyFont="1" applyBorder="1" applyAlignment="1">
      <alignment horizontal="left" vertical="center" indent="1"/>
    </xf>
    <xf numFmtId="0" fontId="33" fillId="0" borderId="14" xfId="0" applyFont="1" applyBorder="1" applyAlignment="1">
      <alignment horizontal="left" vertical="center" indent="1"/>
    </xf>
    <xf numFmtId="0" fontId="33" fillId="0" borderId="16" xfId="0" applyFont="1" applyBorder="1" applyAlignment="1">
      <alignment horizontal="left" vertical="center" indent="1"/>
    </xf>
    <xf numFmtId="0" fontId="33" fillId="0" borderId="18" xfId="0" applyFont="1" applyBorder="1" applyAlignment="1">
      <alignment horizontal="left" vertical="center" indent="1"/>
    </xf>
    <xf numFmtId="0" fontId="33" fillId="0" borderId="17" xfId="0" applyFont="1" applyBorder="1" applyAlignment="1">
      <alignment horizontal="left" vertical="center" indent="1"/>
    </xf>
    <xf numFmtId="180" fontId="19" fillId="0" borderId="19" xfId="0" applyNumberFormat="1" applyFont="1" applyFill="1" applyBorder="1" applyAlignment="1">
      <alignment horizontal="left" vertical="center" indent="1"/>
    </xf>
    <xf numFmtId="180" fontId="19" fillId="0" borderId="21" xfId="0" applyNumberFormat="1" applyFont="1" applyFill="1" applyBorder="1" applyAlignment="1">
      <alignment horizontal="left" vertical="center" indent="1"/>
    </xf>
    <xf numFmtId="180" fontId="19" fillId="0" borderId="13" xfId="0" applyNumberFormat="1" applyFont="1" applyFill="1" applyBorder="1" applyAlignment="1">
      <alignment horizontal="left" vertical="center" indent="1"/>
    </xf>
    <xf numFmtId="180" fontId="19" fillId="0" borderId="0" xfId="0" applyNumberFormat="1" applyFont="1" applyFill="1" applyBorder="1" applyAlignment="1">
      <alignment horizontal="left" vertical="center" indent="1"/>
    </xf>
    <xf numFmtId="180" fontId="19" fillId="0" borderId="16" xfId="0" applyNumberFormat="1" applyFont="1" applyFill="1" applyBorder="1" applyAlignment="1">
      <alignment horizontal="left" vertical="center" indent="1"/>
    </xf>
    <xf numFmtId="180" fontId="19" fillId="0" borderId="18" xfId="0" applyNumberFormat="1" applyFont="1" applyFill="1" applyBorder="1" applyAlignment="1">
      <alignment horizontal="left" vertical="center" indent="1"/>
    </xf>
    <xf numFmtId="0" fontId="125" fillId="0" borderId="15" xfId="0" applyFont="1" applyBorder="1" applyAlignment="1">
      <alignment horizontal="center" vertical="center"/>
    </xf>
    <xf numFmtId="0" fontId="27" fillId="0" borderId="10" xfId="0" applyFont="1" applyBorder="1" applyAlignment="1">
      <alignment horizontal="center" vertical="center"/>
    </xf>
    <xf numFmtId="0" fontId="27" fillId="0" borderId="11" xfId="0" applyFont="1" applyBorder="1" applyAlignment="1">
      <alignment horizontal="center" vertical="center"/>
    </xf>
    <xf numFmtId="0" fontId="32" fillId="0" borderId="10" xfId="0" applyFont="1" applyFill="1" applyBorder="1" applyAlignment="1">
      <alignment horizontal="center" vertical="center"/>
    </xf>
    <xf numFmtId="0" fontId="32" fillId="0" borderId="12" xfId="0" applyFont="1" applyFill="1" applyBorder="1" applyAlignment="1">
      <alignment horizontal="center" vertical="center"/>
    </xf>
    <xf numFmtId="0" fontId="32" fillId="0" borderId="11" xfId="0" applyFont="1" applyFill="1" applyBorder="1" applyAlignment="1">
      <alignment horizontal="center" vertical="center"/>
    </xf>
    <xf numFmtId="0" fontId="19" fillId="0" borderId="19" xfId="0" applyFont="1" applyBorder="1" applyAlignment="1">
      <alignment horizontal="left" vertical="center" indent="1"/>
    </xf>
    <xf numFmtId="0" fontId="19" fillId="0" borderId="21" xfId="0" applyFont="1" applyBorder="1" applyAlignment="1">
      <alignment horizontal="left" vertical="center" indent="1"/>
    </xf>
    <xf numFmtId="0" fontId="19" fillId="0" borderId="0" xfId="0" applyFont="1" applyBorder="1" applyAlignment="1">
      <alignment horizontal="left" vertical="center" indent="1"/>
    </xf>
    <xf numFmtId="0" fontId="19" fillId="0" borderId="16" xfId="0" applyFont="1" applyBorder="1" applyAlignment="1">
      <alignment horizontal="left" vertical="center" indent="1"/>
    </xf>
    <xf numFmtId="0" fontId="19" fillId="0" borderId="18" xfId="0" applyFont="1" applyBorder="1" applyAlignment="1">
      <alignment horizontal="left" vertical="center" indent="1"/>
    </xf>
    <xf numFmtId="0" fontId="33" fillId="0" borderId="21" xfId="0" applyFont="1" applyBorder="1" applyAlignment="1">
      <alignment horizontal="left" vertical="center"/>
    </xf>
    <xf numFmtId="0" fontId="33" fillId="0" borderId="20" xfId="0" applyFont="1" applyBorder="1" applyAlignment="1">
      <alignment horizontal="left" vertical="center"/>
    </xf>
    <xf numFmtId="0" fontId="33" fillId="0" borderId="0" xfId="0" applyFont="1" applyBorder="1" applyAlignment="1">
      <alignment horizontal="left" vertical="center"/>
    </xf>
    <xf numFmtId="0" fontId="33" fillId="0" borderId="14" xfId="0" applyFont="1" applyBorder="1" applyAlignment="1">
      <alignment horizontal="left" vertical="center"/>
    </xf>
    <xf numFmtId="0" fontId="33" fillId="0" borderId="18" xfId="0" applyFont="1" applyBorder="1" applyAlignment="1">
      <alignment horizontal="left" vertical="center"/>
    </xf>
    <xf numFmtId="0" fontId="33" fillId="0" borderId="17" xfId="0" applyFont="1" applyBorder="1" applyAlignment="1">
      <alignment horizontal="left" vertical="center"/>
    </xf>
    <xf numFmtId="0" fontId="19" fillId="0" borderId="0" xfId="0" applyFont="1" applyAlignment="1">
      <alignment vertical="center" shrinkToFit="1"/>
    </xf>
    <xf numFmtId="0" fontId="19" fillId="0" borderId="0" xfId="0" applyNumberFormat="1" applyFont="1" applyAlignment="1">
      <alignment horizontal="left" vertical="center"/>
    </xf>
    <xf numFmtId="0" fontId="27" fillId="0" borderId="0" xfId="0" applyFont="1" applyAlignment="1">
      <alignment horizontal="center" vertical="center"/>
    </xf>
    <xf numFmtId="0" fontId="19" fillId="0" borderId="0" xfId="0" applyFont="1" applyFill="1" applyAlignment="1">
      <alignment horizontal="center" vertical="center"/>
    </xf>
    <xf numFmtId="176" fontId="27" fillId="0" borderId="0" xfId="0" applyNumberFormat="1" applyFont="1" applyAlignment="1">
      <alignment horizontal="center" vertical="center"/>
    </xf>
    <xf numFmtId="0" fontId="27" fillId="0" borderId="0" xfId="0" applyFont="1" applyAlignment="1">
      <alignment horizontal="right" vertical="center"/>
    </xf>
    <xf numFmtId="0" fontId="0" fillId="0" borderId="0" xfId="0" applyAlignment="1">
      <alignment horizontal="right" vertical="center"/>
    </xf>
    <xf numFmtId="0" fontId="35" fillId="18" borderId="19" xfId="0" applyFont="1" applyFill="1" applyBorder="1" applyAlignment="1">
      <alignment horizontal="center" vertical="center"/>
    </xf>
    <xf numFmtId="0" fontId="35" fillId="18" borderId="21" xfId="0" applyFont="1" applyFill="1" applyBorder="1" applyAlignment="1">
      <alignment horizontal="center" vertical="center"/>
    </xf>
    <xf numFmtId="0" fontId="35" fillId="18" borderId="20" xfId="0" applyFont="1" applyFill="1" applyBorder="1" applyAlignment="1">
      <alignment horizontal="center" vertical="center"/>
    </xf>
    <xf numFmtId="0" fontId="35" fillId="0" borderId="19" xfId="0" applyFont="1" applyBorder="1" applyAlignment="1">
      <alignment horizontal="center" vertical="center"/>
    </xf>
    <xf numFmtId="0" fontId="35" fillId="0" borderId="21" xfId="0" applyFont="1" applyBorder="1" applyAlignment="1">
      <alignment horizontal="center" vertical="center"/>
    </xf>
    <xf numFmtId="0" fontId="35" fillId="0" borderId="20" xfId="0" applyFont="1" applyBorder="1" applyAlignment="1">
      <alignment horizontal="center" vertical="center"/>
    </xf>
    <xf numFmtId="0" fontId="36" fillId="0" borderId="0" xfId="0" applyFont="1" applyAlignment="1">
      <alignment horizontal="center" vertical="center"/>
    </xf>
    <xf numFmtId="0" fontId="19" fillId="0" borderId="0" xfId="0" applyFont="1" applyAlignment="1">
      <alignment horizontal="left" vertical="center"/>
    </xf>
    <xf numFmtId="0" fontId="19" fillId="0" borderId="0" xfId="0" applyNumberFormat="1" applyFont="1" applyAlignment="1">
      <alignment vertical="center"/>
    </xf>
    <xf numFmtId="0" fontId="35" fillId="0" borderId="19" xfId="0" applyFont="1" applyBorder="1" applyAlignment="1">
      <alignment horizontal="center" vertical="center" wrapText="1"/>
    </xf>
    <xf numFmtId="0" fontId="35" fillId="0" borderId="21" xfId="0" applyFont="1" applyBorder="1" applyAlignment="1">
      <alignment horizontal="center" vertical="center" wrapText="1"/>
    </xf>
    <xf numFmtId="0" fontId="35" fillId="0" borderId="20"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0" xfId="0" applyFont="1" applyBorder="1" applyAlignment="1">
      <alignment horizontal="center" vertical="center" wrapText="1"/>
    </xf>
    <xf numFmtId="0" fontId="35" fillId="0" borderId="14" xfId="0" applyFont="1" applyBorder="1" applyAlignment="1">
      <alignment horizontal="center" vertical="center" wrapText="1"/>
    </xf>
    <xf numFmtId="0" fontId="35" fillId="0" borderId="16" xfId="0" applyFont="1" applyBorder="1" applyAlignment="1">
      <alignment horizontal="center" vertical="center" wrapText="1"/>
    </xf>
    <xf numFmtId="0" fontId="35" fillId="0" borderId="18"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13" xfId="0" applyFont="1" applyBorder="1" applyAlignment="1">
      <alignment horizontal="distributed" vertical="center"/>
    </xf>
    <xf numFmtId="0" fontId="35" fillId="0" borderId="0" xfId="0" applyFont="1" applyBorder="1" applyAlignment="1">
      <alignment horizontal="distributed" vertical="center"/>
    </xf>
    <xf numFmtId="0" fontId="35" fillId="0" borderId="14" xfId="0" applyFont="1" applyBorder="1" applyAlignment="1">
      <alignment horizontal="distributed" vertical="center"/>
    </xf>
    <xf numFmtId="180" fontId="35" fillId="0" borderId="0" xfId="0" applyNumberFormat="1" applyFont="1" applyFill="1" applyAlignment="1">
      <alignment horizontal="center" vertical="center"/>
    </xf>
    <xf numFmtId="180" fontId="0" fillId="0" borderId="0" xfId="0" applyNumberFormat="1" applyFill="1" applyAlignment="1">
      <alignment horizontal="center" vertical="center"/>
    </xf>
    <xf numFmtId="0" fontId="35" fillId="18" borderId="10" xfId="0" applyFont="1" applyFill="1" applyBorder="1" applyAlignment="1">
      <alignment horizontal="right" vertical="center"/>
    </xf>
    <xf numFmtId="0" fontId="0" fillId="0" borderId="12" xfId="0" applyBorder="1" applyAlignment="1">
      <alignment horizontal="right" vertical="center"/>
    </xf>
    <xf numFmtId="0" fontId="0" fillId="0" borderId="11" xfId="0" applyBorder="1" applyAlignment="1">
      <alignment horizontal="right" vertical="center"/>
    </xf>
    <xf numFmtId="0" fontId="35" fillId="18" borderId="10" xfId="0" applyFont="1" applyFill="1" applyBorder="1" applyAlignment="1">
      <alignment horizontal="center" vertical="center"/>
    </xf>
    <xf numFmtId="0" fontId="35" fillId="18" borderId="12" xfId="0" applyFont="1" applyFill="1" applyBorder="1" applyAlignment="1">
      <alignment horizontal="center" vertical="center"/>
    </xf>
    <xf numFmtId="0" fontId="35" fillId="18" borderId="11" xfId="0" applyFont="1" applyFill="1" applyBorder="1" applyAlignment="1">
      <alignment horizontal="center" vertical="center"/>
    </xf>
    <xf numFmtId="0" fontId="35" fillId="0" borderId="10" xfId="0" applyFont="1" applyBorder="1" applyAlignment="1">
      <alignment horizontal="center" vertical="center"/>
    </xf>
    <xf numFmtId="0" fontId="35" fillId="0" borderId="11" xfId="0" applyFont="1" applyBorder="1" applyAlignment="1">
      <alignment horizontal="center" vertical="center"/>
    </xf>
    <xf numFmtId="180" fontId="33" fillId="0" borderId="0" xfId="0" applyNumberFormat="1" applyFont="1" applyAlignment="1">
      <alignment horizontal="left" vertical="center"/>
    </xf>
    <xf numFmtId="0" fontId="33" fillId="0" borderId="0" xfId="0" applyFont="1" applyFill="1" applyAlignment="1">
      <alignment horizontal="center" vertical="center" shrinkToFit="1"/>
    </xf>
    <xf numFmtId="0" fontId="33" fillId="19" borderId="0" xfId="0" applyFont="1" applyFill="1" applyBorder="1" applyAlignment="1">
      <alignment horizontal="center" vertical="center"/>
    </xf>
    <xf numFmtId="0" fontId="29" fillId="0" borderId="0" xfId="0" applyFont="1" applyAlignment="1">
      <alignment vertical="center"/>
    </xf>
    <xf numFmtId="0" fontId="26" fillId="0" borderId="0" xfId="0" applyFont="1" applyAlignment="1">
      <alignment horizontal="center" vertical="center"/>
    </xf>
    <xf numFmtId="0" fontId="33" fillId="18" borderId="0" xfId="0" applyFont="1" applyFill="1" applyAlignment="1">
      <alignment horizontal="center" vertical="center"/>
    </xf>
    <xf numFmtId="0" fontId="26" fillId="0" borderId="0" xfId="0" applyFont="1" applyFill="1" applyBorder="1" applyAlignment="1">
      <alignment vertical="center"/>
    </xf>
    <xf numFmtId="0" fontId="0" fillId="0" borderId="0" xfId="0" applyFont="1" applyFill="1" applyBorder="1" applyAlignment="1">
      <alignment vertical="center"/>
    </xf>
    <xf numFmtId="0" fontId="33" fillId="0" borderId="0" xfId="0" applyFont="1" applyAlignment="1">
      <alignment vertical="center"/>
    </xf>
    <xf numFmtId="0" fontId="33" fillId="0" borderId="0" xfId="0" applyFont="1" applyBorder="1" applyAlignment="1">
      <alignment vertical="center"/>
    </xf>
    <xf numFmtId="0" fontId="38" fillId="0" borderId="0" xfId="0" applyFont="1" applyAlignme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28" fillId="0" borderId="0" xfId="0" applyFont="1" applyBorder="1" applyAlignment="1">
      <alignment horizontal="center" vertical="center"/>
    </xf>
    <xf numFmtId="0" fontId="19" fillId="0" borderId="0" xfId="0" applyNumberFormat="1" applyFont="1" applyBorder="1" applyAlignment="1">
      <alignment horizontal="left" vertical="center"/>
    </xf>
    <xf numFmtId="0" fontId="25" fillId="0" borderId="0" xfId="0" applyFont="1" applyAlignment="1">
      <alignment horizontal="center" vertical="center"/>
    </xf>
    <xf numFmtId="0" fontId="35" fillId="18" borderId="0" xfId="0" applyFont="1" applyFill="1" applyBorder="1" applyAlignment="1">
      <alignment vertical="center"/>
    </xf>
    <xf numFmtId="0" fontId="35" fillId="0" borderId="19" xfId="0" applyFont="1" applyBorder="1" applyAlignment="1">
      <alignment horizontal="distributed" vertical="center"/>
    </xf>
    <xf numFmtId="0" fontId="35" fillId="0" borderId="21" xfId="0" applyFont="1" applyBorder="1" applyAlignment="1">
      <alignment horizontal="distributed" vertical="center"/>
    </xf>
    <xf numFmtId="0" fontId="35" fillId="0" borderId="20" xfId="0" applyFont="1" applyBorder="1" applyAlignment="1">
      <alignment horizontal="distributed" vertical="center"/>
    </xf>
    <xf numFmtId="0" fontId="35" fillId="18" borderId="10" xfId="0" applyFont="1" applyFill="1" applyBorder="1" applyAlignment="1">
      <alignment horizontal="left" vertical="center" indent="1"/>
    </xf>
    <xf numFmtId="0" fontId="0" fillId="0" borderId="12" xfId="0" applyFont="1" applyBorder="1" applyAlignment="1">
      <alignment horizontal="left" vertical="center" indent="1"/>
    </xf>
    <xf numFmtId="0" fontId="0" fillId="0" borderId="11" xfId="0" applyFont="1" applyBorder="1" applyAlignment="1">
      <alignment horizontal="left" vertical="center" indent="1"/>
    </xf>
    <xf numFmtId="0" fontId="35" fillId="18" borderId="10" xfId="0" applyFont="1" applyFill="1" applyBorder="1" applyAlignment="1">
      <alignment horizontal="right" vertical="center" indent="1"/>
    </xf>
    <xf numFmtId="0" fontId="0" fillId="0" borderId="12" xfId="0" applyFont="1" applyBorder="1" applyAlignment="1">
      <alignment horizontal="right" vertical="center" indent="1"/>
    </xf>
    <xf numFmtId="0" fontId="0" fillId="0" borderId="11" xfId="0" applyFont="1" applyBorder="1" applyAlignment="1">
      <alignment horizontal="right" vertical="center" indent="1"/>
    </xf>
    <xf numFmtId="0" fontId="0" fillId="0" borderId="12" xfId="0" applyBorder="1" applyAlignment="1">
      <alignment horizontal="center" vertical="center"/>
    </xf>
    <xf numFmtId="0" fontId="0" fillId="0" borderId="11" xfId="0" applyBorder="1" applyAlignment="1">
      <alignment horizontal="center" vertical="center"/>
    </xf>
    <xf numFmtId="0" fontId="33" fillId="0" borderId="0" xfId="0" applyFont="1" applyFill="1" applyAlignment="1">
      <alignment horizontal="left" vertical="center" shrinkToFit="1"/>
    </xf>
    <xf numFmtId="0" fontId="0" fillId="0" borderId="0" xfId="0" applyBorder="1" applyAlignment="1">
      <alignment horizontal="left" vertical="center"/>
    </xf>
    <xf numFmtId="49" fontId="26" fillId="0" borderId="0" xfId="0" applyNumberFormat="1" applyFont="1" applyBorder="1" applyAlignment="1">
      <alignment vertical="center"/>
    </xf>
    <xf numFmtId="176" fontId="18" fillId="0" borderId="0" xfId="0" applyNumberFormat="1" applyFont="1" applyAlignment="1">
      <alignment horizontal="left" vertical="center"/>
    </xf>
    <xf numFmtId="0" fontId="18" fillId="0" borderId="0" xfId="0" applyFont="1" applyBorder="1" applyAlignment="1">
      <alignment vertical="center"/>
    </xf>
    <xf numFmtId="0" fontId="71" fillId="0" borderId="0" xfId="0" applyFont="1" applyFill="1" applyAlignment="1">
      <alignment horizontal="center" vertical="center"/>
    </xf>
    <xf numFmtId="0" fontId="18" fillId="0" borderId="0" xfId="0" applyFont="1" applyFill="1" applyBorder="1" applyAlignment="1">
      <alignment horizontal="left" vertical="center"/>
    </xf>
    <xf numFmtId="0" fontId="35" fillId="0" borderId="0" xfId="0" applyFont="1" applyAlignment="1">
      <alignment horizontal="center" vertical="center"/>
    </xf>
    <xf numFmtId="0" fontId="35" fillId="0" borderId="19" xfId="0" applyFont="1" applyBorder="1" applyAlignment="1">
      <alignment horizontal="distributed" vertical="center" wrapText="1"/>
    </xf>
    <xf numFmtId="0" fontId="35" fillId="0" borderId="20" xfId="0" applyFont="1" applyBorder="1" applyAlignment="1">
      <alignment horizontal="distributed" vertical="center" wrapText="1"/>
    </xf>
    <xf numFmtId="0" fontId="35" fillId="0" borderId="13" xfId="0" applyFont="1" applyBorder="1" applyAlignment="1">
      <alignment horizontal="distributed" vertical="center" wrapText="1"/>
    </xf>
    <xf numFmtId="0" fontId="35" fillId="0" borderId="14" xfId="0" applyFont="1" applyBorder="1" applyAlignment="1">
      <alignment horizontal="distributed" vertical="center" wrapText="1"/>
    </xf>
    <xf numFmtId="0" fontId="35" fillId="0" borderId="15" xfId="0" applyFont="1" applyBorder="1" applyAlignment="1">
      <alignment horizontal="distributed" vertical="center"/>
    </xf>
    <xf numFmtId="0" fontId="35" fillId="18" borderId="12" xfId="0" applyFont="1" applyFill="1" applyBorder="1" applyAlignment="1">
      <alignment horizontal="left" vertical="center" indent="1"/>
    </xf>
    <xf numFmtId="0" fontId="35" fillId="18" borderId="11" xfId="0" applyFont="1" applyFill="1" applyBorder="1" applyAlignment="1">
      <alignment horizontal="left" vertical="center" indent="1"/>
    </xf>
    <xf numFmtId="0" fontId="35" fillId="18" borderId="10" xfId="0" applyFont="1" applyFill="1" applyBorder="1" applyAlignment="1">
      <alignment horizontal="left" vertical="center" wrapText="1" indent="1"/>
    </xf>
    <xf numFmtId="0" fontId="35" fillId="18" borderId="12" xfId="0" applyFont="1" applyFill="1" applyBorder="1" applyAlignment="1">
      <alignment horizontal="left" vertical="center" wrapText="1" indent="1"/>
    </xf>
    <xf numFmtId="0" fontId="35" fillId="18" borderId="11" xfId="0" applyFont="1" applyFill="1" applyBorder="1" applyAlignment="1">
      <alignment horizontal="left" vertical="center" wrapText="1" indent="1"/>
    </xf>
    <xf numFmtId="0" fontId="19" fillId="19" borderId="0" xfId="0" applyFont="1" applyFill="1" applyAlignment="1">
      <alignment horizontal="left" vertical="center"/>
    </xf>
    <xf numFmtId="0" fontId="35" fillId="0" borderId="10" xfId="0" applyFont="1" applyBorder="1" applyAlignment="1">
      <alignment horizontal="distributed" vertical="center" wrapText="1"/>
    </xf>
    <xf numFmtId="0" fontId="35" fillId="0" borderId="12" xfId="0" applyFont="1" applyBorder="1" applyAlignment="1">
      <alignment horizontal="distributed" vertical="center" wrapText="1"/>
    </xf>
    <xf numFmtId="0" fontId="35" fillId="0" borderId="11" xfId="0" applyFont="1" applyBorder="1" applyAlignment="1">
      <alignment horizontal="distributed" vertical="center" wrapText="1"/>
    </xf>
    <xf numFmtId="49" fontId="18" fillId="19" borderId="0" xfId="0" applyNumberFormat="1" applyFont="1" applyFill="1" applyAlignment="1">
      <alignment horizontal="left" vertical="center"/>
    </xf>
    <xf numFmtId="0" fontId="35" fillId="19" borderId="15" xfId="0" applyFont="1" applyFill="1" applyBorder="1" applyAlignment="1">
      <alignment vertical="center"/>
    </xf>
    <xf numFmtId="0" fontId="0" fillId="19" borderId="15" xfId="0" applyFill="1" applyBorder="1" applyAlignment="1">
      <alignment vertical="center"/>
    </xf>
    <xf numFmtId="0" fontId="35" fillId="0" borderId="10" xfId="0" applyFont="1" applyBorder="1" applyAlignment="1">
      <alignment horizontal="distributed" vertical="center"/>
    </xf>
    <xf numFmtId="0" fontId="0" fillId="0" borderId="11" xfId="0" applyBorder="1" applyAlignment="1">
      <alignment horizontal="distributed" vertical="center"/>
    </xf>
    <xf numFmtId="0" fontId="25" fillId="0" borderId="0" xfId="0" applyFont="1" applyFill="1" applyAlignment="1">
      <alignment horizontal="center" vertical="center"/>
    </xf>
    <xf numFmtId="0" fontId="18" fillId="0" borderId="0" xfId="0" applyFont="1" applyFill="1" applyBorder="1" applyAlignment="1">
      <alignment vertical="center"/>
    </xf>
    <xf numFmtId="0" fontId="19" fillId="0" borderId="0" xfId="0" applyNumberFormat="1" applyFont="1" applyFill="1" applyBorder="1" applyAlignment="1">
      <alignment horizontal="left" vertical="center"/>
    </xf>
    <xf numFmtId="0" fontId="0" fillId="0" borderId="0" xfId="0" applyFill="1" applyBorder="1" applyAlignment="1">
      <alignment vertical="center"/>
    </xf>
    <xf numFmtId="0" fontId="19" fillId="0" borderId="0" xfId="0" applyNumberFormat="1" applyFont="1" applyFill="1" applyAlignment="1">
      <alignment horizontal="left" vertical="center"/>
    </xf>
    <xf numFmtId="0" fontId="35" fillId="0" borderId="10" xfId="0" applyFont="1" applyFill="1" applyBorder="1" applyAlignment="1">
      <alignment horizontal="distributed" vertical="center" wrapText="1"/>
    </xf>
    <xf numFmtId="0" fontId="35" fillId="0" borderId="12" xfId="0" applyFont="1" applyFill="1" applyBorder="1" applyAlignment="1">
      <alignment horizontal="distributed" vertical="center" wrapText="1"/>
    </xf>
    <xf numFmtId="0" fontId="35" fillId="0" borderId="11" xfId="0" applyFont="1" applyFill="1" applyBorder="1" applyAlignment="1">
      <alignment horizontal="distributed" vertical="center" wrapText="1"/>
    </xf>
    <xf numFmtId="0" fontId="35" fillId="0" borderId="10" xfId="0" applyFont="1" applyFill="1" applyBorder="1" applyAlignment="1">
      <alignment horizontal="left" vertical="center" indent="1"/>
    </xf>
    <xf numFmtId="0" fontId="35" fillId="0" borderId="12" xfId="0" applyFont="1" applyFill="1" applyBorder="1" applyAlignment="1">
      <alignment horizontal="left" vertical="center" indent="1"/>
    </xf>
    <xf numFmtId="0" fontId="35" fillId="0" borderId="11" xfId="0" applyFont="1" applyFill="1" applyBorder="1" applyAlignment="1">
      <alignment horizontal="left" vertical="center" indent="1"/>
    </xf>
    <xf numFmtId="176" fontId="18" fillId="19" borderId="0" xfId="0" applyNumberFormat="1" applyFont="1" applyFill="1" applyAlignment="1">
      <alignment horizontal="left" vertical="center"/>
    </xf>
    <xf numFmtId="0" fontId="35" fillId="0" borderId="0" xfId="0" applyFont="1" applyFill="1" applyAlignment="1">
      <alignment horizontal="center" vertical="center"/>
    </xf>
    <xf numFmtId="0" fontId="0" fillId="0" borderId="12" xfId="0" applyFill="1" applyBorder="1" applyAlignment="1">
      <alignment horizontal="distributed" vertical="center"/>
    </xf>
    <xf numFmtId="0" fontId="0" fillId="0" borderId="11" xfId="0" applyFill="1" applyBorder="1" applyAlignment="1">
      <alignment horizontal="distributed" vertical="center"/>
    </xf>
    <xf numFmtId="0" fontId="19" fillId="0" borderId="0" xfId="0" applyFont="1" applyFill="1" applyAlignment="1">
      <alignment horizontal="left" vertical="center"/>
    </xf>
    <xf numFmtId="0" fontId="35" fillId="0" borderId="10" xfId="0" applyFont="1" applyBorder="1" applyAlignment="1">
      <alignment horizontal="distributed" vertical="distributed" wrapText="1"/>
    </xf>
    <xf numFmtId="0" fontId="0" fillId="0" borderId="11" xfId="0" applyBorder="1" applyAlignment="1">
      <alignment horizontal="distributed" vertical="distributed"/>
    </xf>
    <xf numFmtId="0" fontId="35" fillId="0" borderId="10" xfId="0" applyFont="1" applyBorder="1" applyAlignment="1">
      <alignment horizontal="distributed" vertical="distributed"/>
    </xf>
    <xf numFmtId="176" fontId="33" fillId="0" borderId="0" xfId="0" applyNumberFormat="1" applyFont="1" applyAlignment="1">
      <alignment horizontal="left" vertical="center"/>
    </xf>
    <xf numFmtId="0" fontId="33" fillId="0" borderId="0" xfId="0" applyFont="1" applyFill="1" applyAlignment="1">
      <alignment horizontal="left" vertical="center"/>
    </xf>
    <xf numFmtId="0" fontId="26" fillId="0" borderId="0" xfId="0" applyFont="1" applyAlignment="1">
      <alignment horizontal="left" vertical="center"/>
    </xf>
    <xf numFmtId="0" fontId="0" fillId="0" borderId="0" xfId="0" applyAlignment="1">
      <alignment horizontal="left" vertical="center"/>
    </xf>
    <xf numFmtId="0" fontId="107" fillId="18" borderId="0" xfId="0" applyFont="1" applyFill="1" applyAlignment="1">
      <alignment vertical="center"/>
    </xf>
    <xf numFmtId="0" fontId="121" fillId="18" borderId="0" xfId="0" applyFont="1" applyFill="1" applyAlignment="1">
      <alignment vertical="center"/>
    </xf>
    <xf numFmtId="0" fontId="33" fillId="0" borderId="0" xfId="0" applyFont="1" applyFill="1" applyAlignment="1">
      <alignment vertical="center"/>
    </xf>
    <xf numFmtId="0" fontId="34" fillId="0" borderId="0" xfId="0" applyFont="1" applyAlignment="1">
      <alignment vertical="center"/>
    </xf>
    <xf numFmtId="0" fontId="34" fillId="0" borderId="0" xfId="0" applyFont="1" applyAlignment="1">
      <alignment horizontal="left" vertical="center"/>
    </xf>
    <xf numFmtId="0" fontId="64" fillId="0" borderId="0" xfId="0" applyFont="1" applyAlignment="1">
      <alignment horizontal="center" vertical="center"/>
    </xf>
    <xf numFmtId="0" fontId="49" fillId="0" borderId="0" xfId="0" applyFont="1" applyAlignment="1">
      <alignment horizontal="center" vertical="center"/>
    </xf>
    <xf numFmtId="0" fontId="65" fillId="0" borderId="0" xfId="0" applyFont="1" applyAlignment="1">
      <alignment horizontal="right" vertical="center"/>
    </xf>
    <xf numFmtId="0" fontId="49" fillId="0" borderId="10" xfId="0" applyFont="1" applyBorder="1" applyAlignment="1">
      <alignment horizontal="distributed" vertical="center"/>
    </xf>
    <xf numFmtId="0" fontId="49" fillId="0" borderId="12" xfId="0" applyFont="1" applyBorder="1" applyAlignment="1">
      <alignment horizontal="distributed" vertical="center"/>
    </xf>
    <xf numFmtId="0" fontId="49" fillId="0" borderId="11" xfId="0" applyFont="1" applyBorder="1" applyAlignment="1">
      <alignment horizontal="distributed" vertical="center"/>
    </xf>
    <xf numFmtId="180" fontId="65" fillId="0" borderId="10" xfId="0" applyNumberFormat="1" applyFont="1" applyBorder="1" applyAlignment="1">
      <alignment horizontal="left" vertical="center"/>
    </xf>
    <xf numFmtId="180" fontId="65" fillId="0" borderId="12" xfId="0" applyNumberFormat="1" applyFont="1" applyBorder="1" applyAlignment="1">
      <alignment horizontal="left" vertical="center"/>
    </xf>
    <xf numFmtId="180" fontId="65" fillId="0" borderId="11" xfId="0" applyNumberFormat="1" applyFont="1" applyBorder="1" applyAlignment="1">
      <alignment horizontal="left" vertical="center"/>
    </xf>
    <xf numFmtId="0" fontId="49" fillId="0" borderId="19" xfId="0" applyFont="1" applyBorder="1" applyAlignment="1">
      <alignment horizontal="distributed" vertical="center"/>
    </xf>
    <xf numFmtId="0" fontId="49" fillId="0" borderId="21" xfId="0" applyFont="1" applyBorder="1" applyAlignment="1">
      <alignment horizontal="distributed" vertical="center"/>
    </xf>
    <xf numFmtId="0" fontId="49" fillId="0" borderId="20" xfId="0" applyFont="1" applyBorder="1" applyAlignment="1">
      <alignment horizontal="distributed" vertical="center"/>
    </xf>
    <xf numFmtId="0" fontId="65" fillId="0" borderId="19" xfId="0" applyFont="1" applyBorder="1" applyAlignment="1">
      <alignment vertical="center"/>
    </xf>
    <xf numFmtId="0" fontId="65" fillId="0" borderId="21" xfId="0" applyFont="1" applyBorder="1" applyAlignment="1">
      <alignment vertical="center"/>
    </xf>
    <xf numFmtId="0" fontId="65" fillId="0" borderId="20" xfId="0" applyFont="1" applyBorder="1" applyAlignment="1">
      <alignment vertical="center"/>
    </xf>
    <xf numFmtId="0" fontId="49" fillId="0" borderId="16" xfId="0" applyFont="1" applyBorder="1" applyAlignment="1">
      <alignment horizontal="distributed" vertical="center"/>
    </xf>
    <xf numFmtId="0" fontId="49" fillId="0" borderId="18" xfId="0" applyFont="1" applyBorder="1" applyAlignment="1">
      <alignment horizontal="distributed" vertical="center"/>
    </xf>
    <xf numFmtId="0" fontId="49" fillId="0" borderId="17" xfId="0" applyFont="1" applyBorder="1" applyAlignment="1">
      <alignment horizontal="distributed" vertical="center"/>
    </xf>
    <xf numFmtId="0" fontId="65" fillId="0" borderId="18" xfId="0" applyFont="1" applyBorder="1" applyAlignment="1">
      <alignment vertical="center"/>
    </xf>
    <xf numFmtId="0" fontId="65" fillId="0" borderId="17" xfId="0" applyFont="1" applyBorder="1" applyAlignment="1">
      <alignment vertical="center"/>
    </xf>
    <xf numFmtId="0" fontId="65" fillId="0" borderId="10" xfId="0" applyFont="1" applyBorder="1" applyAlignment="1">
      <alignment vertical="center"/>
    </xf>
    <xf numFmtId="0" fontId="65" fillId="0" borderId="12" xfId="0" applyFont="1" applyBorder="1" applyAlignment="1">
      <alignment vertical="center"/>
    </xf>
    <xf numFmtId="0" fontId="65" fillId="0" borderId="11" xfId="0" applyFont="1" applyBorder="1" applyAlignment="1">
      <alignment vertical="center"/>
    </xf>
    <xf numFmtId="0" fontId="65" fillId="0" borderId="10" xfId="0" applyFont="1" applyBorder="1" applyAlignment="1">
      <alignment horizontal="left" vertical="center"/>
    </xf>
    <xf numFmtId="0" fontId="65" fillId="0" borderId="12" xfId="0" applyFont="1" applyBorder="1" applyAlignment="1">
      <alignment horizontal="left" vertical="center"/>
    </xf>
    <xf numFmtId="0" fontId="65" fillId="0" borderId="11" xfId="0" applyFont="1" applyBorder="1" applyAlignment="1">
      <alignment horizontal="left" vertical="center"/>
    </xf>
    <xf numFmtId="0" fontId="0" fillId="0" borderId="12" xfId="0" applyBorder="1" applyAlignment="1">
      <alignment vertical="center"/>
    </xf>
    <xf numFmtId="0" fontId="0" fillId="0" borderId="11" xfId="0" applyBorder="1" applyAlignment="1">
      <alignment vertical="center"/>
    </xf>
    <xf numFmtId="0" fontId="49" fillId="0" borderId="19" xfId="0" applyFont="1" applyBorder="1" applyAlignment="1">
      <alignment horizontal="distributed" vertical="center" wrapText="1"/>
    </xf>
    <xf numFmtId="58" fontId="65" fillId="0" borderId="18" xfId="0" applyNumberFormat="1" applyFont="1" applyBorder="1" applyAlignment="1">
      <alignment vertical="center"/>
    </xf>
    <xf numFmtId="176" fontId="65" fillId="0" borderId="0" xfId="0" applyNumberFormat="1" applyFont="1" applyAlignment="1">
      <alignment horizontal="center" vertical="center"/>
    </xf>
    <xf numFmtId="58" fontId="65" fillId="0" borderId="19" xfId="0" applyNumberFormat="1" applyFont="1" applyBorder="1" applyAlignment="1">
      <alignment vertical="center"/>
    </xf>
    <xf numFmtId="49" fontId="33" fillId="19" borderId="0" xfId="0" applyNumberFormat="1" applyFont="1" applyFill="1" applyAlignment="1">
      <alignment horizontal="left" vertical="center"/>
    </xf>
    <xf numFmtId="49" fontId="124" fillId="19" borderId="0" xfId="0" applyNumberFormat="1" applyFont="1" applyFill="1" applyAlignment="1">
      <alignment horizontal="left" vertical="center"/>
    </xf>
    <xf numFmtId="0" fontId="67" fillId="0" borderId="21" xfId="0" applyFont="1" applyBorder="1" applyAlignment="1">
      <alignment vertical="center"/>
    </xf>
    <xf numFmtId="0" fontId="67" fillId="0" borderId="20" xfId="0" applyFont="1" applyBorder="1" applyAlignment="1">
      <alignment vertical="center"/>
    </xf>
    <xf numFmtId="0" fontId="49" fillId="0" borderId="10" xfId="0" applyFont="1" applyBorder="1" applyAlignment="1">
      <alignment horizontal="distributed" vertical="center" wrapText="1"/>
    </xf>
    <xf numFmtId="0" fontId="0" fillId="0" borderId="12" xfId="0" applyBorder="1" applyAlignment="1">
      <alignment horizontal="distributed" vertical="center"/>
    </xf>
    <xf numFmtId="0" fontId="49" fillId="0" borderId="15" xfId="0" applyFont="1" applyBorder="1" applyAlignment="1">
      <alignment horizontal="distributed" vertical="center" wrapText="1"/>
    </xf>
    <xf numFmtId="0" fontId="0" fillId="0" borderId="15" xfId="0" applyBorder="1" applyAlignment="1">
      <alignment horizontal="distributed" vertical="center"/>
    </xf>
    <xf numFmtId="0" fontId="67" fillId="0" borderId="12" xfId="0" applyFont="1" applyBorder="1" applyAlignment="1">
      <alignment vertical="center"/>
    </xf>
    <xf numFmtId="0" fontId="67" fillId="0" borderId="18" xfId="0" applyFont="1" applyBorder="1" applyAlignment="1">
      <alignment vertical="center"/>
    </xf>
    <xf numFmtId="0" fontId="67" fillId="0" borderId="17" xfId="0" applyFont="1" applyBorder="1" applyAlignment="1">
      <alignment vertical="center"/>
    </xf>
    <xf numFmtId="0" fontId="65" fillId="0" borderId="16" xfId="0" applyFont="1" applyBorder="1" applyAlignment="1">
      <alignment vertical="center"/>
    </xf>
    <xf numFmtId="0" fontId="49" fillId="0" borderId="10" xfId="0" applyFont="1" applyBorder="1" applyAlignment="1">
      <alignment horizontal="distributed" vertical="center" shrinkToFit="1"/>
    </xf>
    <xf numFmtId="0" fontId="67" fillId="0" borderId="12" xfId="0" applyFont="1" applyBorder="1" applyAlignment="1">
      <alignment horizontal="distributed" vertical="center" shrinkToFit="1"/>
    </xf>
    <xf numFmtId="0" fontId="67" fillId="0" borderId="11" xfId="0" applyFont="1" applyBorder="1" applyAlignment="1">
      <alignment horizontal="distributed" vertical="center" shrinkToFit="1"/>
    </xf>
    <xf numFmtId="0" fontId="0" fillId="0" borderId="21" xfId="0" applyBorder="1" applyAlignment="1">
      <alignment horizontal="distributed" vertical="center"/>
    </xf>
    <xf numFmtId="0" fontId="0" fillId="0" borderId="20" xfId="0" applyBorder="1" applyAlignment="1">
      <alignment horizontal="distributed" vertical="center"/>
    </xf>
    <xf numFmtId="0" fontId="0" fillId="0" borderId="16" xfId="0" applyBorder="1" applyAlignment="1">
      <alignment horizontal="distributed" vertical="center"/>
    </xf>
    <xf numFmtId="0" fontId="0" fillId="0" borderId="18" xfId="0" applyBorder="1" applyAlignment="1">
      <alignment horizontal="distributed" vertical="center"/>
    </xf>
    <xf numFmtId="0" fontId="0" fillId="0" borderId="17" xfId="0" applyBorder="1" applyAlignment="1">
      <alignment horizontal="distributed" vertical="center"/>
    </xf>
    <xf numFmtId="0" fontId="65" fillId="0" borderId="19" xfId="0" applyFont="1" applyBorder="1" applyAlignment="1">
      <alignment vertical="center" shrinkToFit="1"/>
    </xf>
    <xf numFmtId="0" fontId="0" fillId="0" borderId="21" xfId="0" applyBorder="1" applyAlignment="1">
      <alignment vertical="center" shrinkToFit="1"/>
    </xf>
    <xf numFmtId="0" fontId="0" fillId="0" borderId="20" xfId="0" applyBorder="1" applyAlignment="1">
      <alignment vertical="center" shrinkToFit="1"/>
    </xf>
    <xf numFmtId="0" fontId="65" fillId="0" borderId="13" xfId="0" applyFont="1" applyBorder="1" applyAlignment="1">
      <alignment vertical="center" shrinkToFit="1"/>
    </xf>
    <xf numFmtId="0" fontId="93" fillId="0" borderId="0" xfId="0" applyFont="1" applyAlignment="1">
      <alignment vertical="center" shrinkToFit="1"/>
    </xf>
    <xf numFmtId="0" fontId="93" fillId="0" borderId="0" xfId="0" applyFont="1" applyBorder="1" applyAlignment="1">
      <alignment vertical="center" shrinkToFit="1"/>
    </xf>
    <xf numFmtId="0" fontId="93" fillId="0" borderId="12" xfId="0" applyFont="1" applyBorder="1" applyAlignment="1">
      <alignment vertical="center"/>
    </xf>
    <xf numFmtId="0" fontId="93" fillId="0" borderId="11" xfId="0" applyFont="1" applyBorder="1" applyAlignment="1">
      <alignment vertical="center"/>
    </xf>
    <xf numFmtId="180" fontId="0" fillId="0" borderId="12" xfId="0" applyNumberFormat="1" applyBorder="1" applyAlignment="1">
      <alignment horizontal="left" vertical="center"/>
    </xf>
    <xf numFmtId="180" fontId="0" fillId="0" borderId="11" xfId="0" applyNumberFormat="1" applyBorder="1" applyAlignment="1">
      <alignment horizontal="left" vertical="center"/>
    </xf>
    <xf numFmtId="0" fontId="49" fillId="0" borderId="15" xfId="0" applyFont="1" applyBorder="1" applyAlignment="1">
      <alignment horizontal="distributed" vertical="center"/>
    </xf>
    <xf numFmtId="0" fontId="49" fillId="0" borderId="15" xfId="0" applyFont="1" applyBorder="1" applyAlignment="1">
      <alignment horizontal="center" vertical="center"/>
    </xf>
    <xf numFmtId="0" fontId="0" fillId="0" borderId="15" xfId="0" applyBorder="1" applyAlignment="1">
      <alignment horizontal="center" vertical="center"/>
    </xf>
    <xf numFmtId="0" fontId="0" fillId="0" borderId="15" xfId="0" applyBorder="1" applyAlignment="1">
      <alignment vertical="center"/>
    </xf>
    <xf numFmtId="0" fontId="43" fillId="0" borderId="0" xfId="0" applyFont="1" applyBorder="1" applyAlignment="1">
      <alignment horizontal="distributed" vertical="center"/>
    </xf>
    <xf numFmtId="0" fontId="104" fillId="0" borderId="0" xfId="0" applyFont="1" applyAlignment="1">
      <alignment horizontal="distributed" vertical="center"/>
    </xf>
    <xf numFmtId="0" fontId="65" fillId="0" borderId="0" xfId="0" applyFont="1" applyAlignment="1">
      <alignment horizontal="center" vertical="center"/>
    </xf>
    <xf numFmtId="0" fontId="82" fillId="0" borderId="0" xfId="0" applyFont="1" applyAlignment="1">
      <alignment horizontal="center" vertical="center"/>
    </xf>
    <xf numFmtId="0" fontId="49" fillId="0" borderId="0" xfId="0" applyFont="1" applyAlignment="1">
      <alignment horizontal="right" vertical="center"/>
    </xf>
    <xf numFmtId="0" fontId="65" fillId="0" borderId="0" xfId="0" applyFont="1" applyFill="1" applyAlignment="1">
      <alignment horizontal="center" vertical="center"/>
    </xf>
    <xf numFmtId="0" fontId="65" fillId="0" borderId="0" xfId="0" applyNumberFormat="1" applyFont="1" applyAlignment="1">
      <alignment horizontal="center" vertical="center"/>
    </xf>
    <xf numFmtId="0" fontId="67" fillId="0" borderId="0" xfId="0" applyFont="1" applyAlignment="1">
      <alignment horizontal="distributed" vertical="center"/>
    </xf>
    <xf numFmtId="0" fontId="0" fillId="0" borderId="0" xfId="0" applyAlignment="1">
      <alignment horizontal="distributed" vertical="center"/>
    </xf>
    <xf numFmtId="0" fontId="35" fillId="0" borderId="0" xfId="0" applyFont="1" applyBorder="1" applyAlignment="1">
      <alignment horizontal="distributed" vertical="center" wrapText="1"/>
    </xf>
    <xf numFmtId="0" fontId="48" fillId="0" borderId="0" xfId="0" applyFont="1" applyAlignment="1">
      <alignment horizontal="center" vertical="center" shrinkToFit="1"/>
    </xf>
    <xf numFmtId="49" fontId="49" fillId="19" borderId="0" xfId="0" applyNumberFormat="1" applyFont="1" applyFill="1" applyAlignment="1">
      <alignment horizontal="left" vertical="center"/>
    </xf>
    <xf numFmtId="0" fontId="67" fillId="0" borderId="0" xfId="0" applyFont="1" applyAlignment="1">
      <alignment vertical="top" wrapText="1"/>
    </xf>
    <xf numFmtId="0" fontId="71" fillId="0" borderId="0" xfId="0" applyFont="1" applyAlignment="1">
      <alignment vertical="top"/>
    </xf>
    <xf numFmtId="180" fontId="123" fillId="0" borderId="0" xfId="0" applyNumberFormat="1" applyFont="1" applyFill="1" applyAlignment="1">
      <alignment horizontal="left" vertical="center"/>
    </xf>
    <xf numFmtId="0" fontId="64" fillId="0" borderId="0" xfId="0" applyFont="1" applyAlignment="1">
      <alignment horizontal="center" vertical="center" shrinkToFit="1"/>
    </xf>
    <xf numFmtId="180" fontId="68" fillId="0" borderId="0" xfId="0" applyNumberFormat="1" applyFont="1" applyFill="1" applyAlignment="1">
      <alignment horizontal="left" vertical="center"/>
    </xf>
    <xf numFmtId="0" fontId="72" fillId="0" borderId="10" xfId="0" applyFont="1" applyBorder="1" applyAlignment="1">
      <alignment horizontal="center" vertical="center"/>
    </xf>
    <xf numFmtId="0" fontId="72" fillId="0" borderId="11" xfId="0" applyFont="1" applyBorder="1" applyAlignment="1">
      <alignment horizontal="center" vertical="center"/>
    </xf>
    <xf numFmtId="0" fontId="72" fillId="0" borderId="12" xfId="0" applyFont="1" applyBorder="1" applyAlignment="1">
      <alignment horizontal="center" vertical="center"/>
    </xf>
    <xf numFmtId="0" fontId="73" fillId="0" borderId="19" xfId="0" applyFont="1" applyBorder="1" applyAlignment="1">
      <alignment horizontal="center" vertical="center"/>
    </xf>
    <xf numFmtId="0" fontId="73" fillId="0" borderId="20" xfId="0" applyFont="1" applyBorder="1" applyAlignment="1">
      <alignment horizontal="center" vertical="center"/>
    </xf>
    <xf numFmtId="0" fontId="73" fillId="0" borderId="16" xfId="0" applyFont="1" applyBorder="1" applyAlignment="1">
      <alignment horizontal="center" vertical="center"/>
    </xf>
    <xf numFmtId="0" fontId="73" fillId="0" borderId="17" xfId="0" applyFont="1" applyBorder="1" applyAlignment="1">
      <alignment horizontal="center" vertical="center"/>
    </xf>
    <xf numFmtId="0" fontId="73" fillId="18" borderId="16" xfId="0" applyFont="1" applyFill="1" applyBorder="1" applyAlignment="1">
      <alignment horizontal="center" vertical="center"/>
    </xf>
    <xf numFmtId="0" fontId="73" fillId="18" borderId="18" xfId="0" applyFont="1" applyFill="1" applyBorder="1" applyAlignment="1">
      <alignment horizontal="center" vertical="center"/>
    </xf>
    <xf numFmtId="0" fontId="73" fillId="18" borderId="17" xfId="0" applyFont="1" applyFill="1" applyBorder="1" applyAlignment="1">
      <alignment horizontal="center" vertical="center"/>
    </xf>
    <xf numFmtId="0" fontId="73" fillId="18" borderId="19" xfId="0" applyFont="1" applyFill="1" applyBorder="1" applyAlignment="1">
      <alignment horizontal="center" vertical="center" wrapText="1"/>
    </xf>
    <xf numFmtId="0" fontId="73" fillId="18" borderId="20" xfId="0" applyFont="1" applyFill="1" applyBorder="1" applyAlignment="1">
      <alignment horizontal="center" vertical="center" wrapText="1"/>
    </xf>
    <xf numFmtId="0" fontId="73" fillId="18" borderId="16" xfId="0" applyFont="1" applyFill="1" applyBorder="1" applyAlignment="1">
      <alignment horizontal="center" vertical="center" wrapText="1"/>
    </xf>
    <xf numFmtId="0" fontId="73" fillId="18" borderId="17" xfId="0" applyFont="1" applyFill="1" applyBorder="1" applyAlignment="1">
      <alignment horizontal="center" vertical="center" wrapText="1"/>
    </xf>
    <xf numFmtId="0" fontId="73" fillId="18" borderId="19" xfId="0" applyFont="1" applyFill="1" applyBorder="1" applyAlignment="1">
      <alignment vertical="center" wrapText="1"/>
    </xf>
    <xf numFmtId="0" fontId="70" fillId="18" borderId="21" xfId="0" applyFont="1" applyFill="1" applyBorder="1" applyAlignment="1">
      <alignment vertical="center" wrapText="1"/>
    </xf>
    <xf numFmtId="0" fontId="70" fillId="18" borderId="20" xfId="0" applyFont="1" applyFill="1" applyBorder="1" applyAlignment="1">
      <alignment vertical="center" wrapText="1"/>
    </xf>
    <xf numFmtId="0" fontId="70" fillId="18" borderId="16" xfId="0" applyFont="1" applyFill="1" applyBorder="1" applyAlignment="1">
      <alignment vertical="center" wrapText="1"/>
    </xf>
    <xf numFmtId="0" fontId="70" fillId="18" borderId="18" xfId="0" applyFont="1" applyFill="1" applyBorder="1" applyAlignment="1">
      <alignment vertical="center" wrapText="1"/>
    </xf>
    <xf numFmtId="0" fontId="70" fillId="18" borderId="17" xfId="0" applyFont="1" applyFill="1" applyBorder="1" applyAlignment="1">
      <alignment vertical="center" wrapText="1"/>
    </xf>
    <xf numFmtId="179" fontId="73" fillId="18" borderId="22" xfId="0" applyNumberFormat="1" applyFont="1" applyFill="1" applyBorder="1" applyAlignment="1">
      <alignment vertical="center"/>
    </xf>
    <xf numFmtId="179" fontId="73" fillId="18" borderId="24" xfId="0" applyNumberFormat="1" applyFont="1" applyFill="1" applyBorder="1" applyAlignment="1">
      <alignment vertical="center"/>
    </xf>
    <xf numFmtId="0" fontId="73" fillId="0" borderId="22" xfId="0" applyFont="1" applyFill="1" applyBorder="1" applyAlignment="1">
      <alignment horizontal="center" vertical="center"/>
    </xf>
    <xf numFmtId="0" fontId="73" fillId="0" borderId="24" xfId="0" applyFont="1" applyFill="1" applyBorder="1" applyAlignment="1">
      <alignment horizontal="center" vertical="center"/>
    </xf>
    <xf numFmtId="0" fontId="73" fillId="0" borderId="19" xfId="0" applyFont="1" applyFill="1" applyBorder="1" applyAlignment="1">
      <alignment horizontal="center" vertical="center"/>
    </xf>
    <xf numFmtId="0" fontId="73" fillId="0" borderId="21" xfId="0" applyFont="1" applyFill="1" applyBorder="1" applyAlignment="1">
      <alignment horizontal="center" vertical="center"/>
    </xf>
    <xf numFmtId="0" fontId="73" fillId="0" borderId="20" xfId="0" applyFont="1" applyFill="1" applyBorder="1" applyAlignment="1">
      <alignment horizontal="center" vertical="center"/>
    </xf>
    <xf numFmtId="0" fontId="73" fillId="0" borderId="16" xfId="0" applyFont="1" applyFill="1" applyBorder="1" applyAlignment="1">
      <alignment horizontal="center" vertical="center"/>
    </xf>
    <xf numFmtId="0" fontId="73" fillId="0" borderId="18" xfId="0" applyFont="1" applyFill="1" applyBorder="1" applyAlignment="1">
      <alignment horizontal="center" vertical="center"/>
    </xf>
    <xf numFmtId="0" fontId="73" fillId="0" borderId="17" xfId="0" applyFont="1" applyFill="1" applyBorder="1" applyAlignment="1">
      <alignment horizontal="center" vertical="center"/>
    </xf>
    <xf numFmtId="0" fontId="73" fillId="18" borderId="19" xfId="0" applyFont="1" applyFill="1" applyBorder="1" applyAlignment="1">
      <alignment horizontal="center" vertical="center"/>
    </xf>
    <xf numFmtId="0" fontId="73" fillId="18" borderId="21" xfId="0" applyFont="1" applyFill="1" applyBorder="1" applyAlignment="1">
      <alignment horizontal="center" vertical="center"/>
    </xf>
    <xf numFmtId="0" fontId="73" fillId="18" borderId="20" xfId="0" applyFont="1" applyFill="1" applyBorder="1" applyAlignment="1">
      <alignment horizontal="center" vertical="center"/>
    </xf>
    <xf numFmtId="49" fontId="65" fillId="19" borderId="0" xfId="0" applyNumberFormat="1" applyFont="1" applyFill="1" applyAlignment="1">
      <alignment horizontal="center" vertical="center"/>
    </xf>
    <xf numFmtId="0" fontId="65" fillId="18" borderId="10" xfId="0" applyFont="1" applyFill="1" applyBorder="1" applyAlignment="1">
      <alignment horizontal="left" vertical="center" wrapText="1"/>
    </xf>
    <xf numFmtId="0" fontId="65" fillId="18" borderId="12" xfId="0" applyFont="1" applyFill="1" applyBorder="1" applyAlignment="1">
      <alignment horizontal="left" vertical="center" wrapText="1"/>
    </xf>
    <xf numFmtId="0" fontId="65" fillId="18" borderId="11" xfId="0" applyFont="1" applyFill="1" applyBorder="1" applyAlignment="1">
      <alignment horizontal="left" vertical="center" wrapText="1"/>
    </xf>
    <xf numFmtId="0" fontId="49" fillId="18" borderId="18" xfId="0" applyFont="1" applyFill="1" applyBorder="1" applyAlignment="1">
      <alignment horizontal="left" vertical="center" wrapText="1"/>
    </xf>
    <xf numFmtId="0" fontId="0" fillId="0" borderId="18" xfId="0" applyBorder="1" applyAlignment="1">
      <alignment horizontal="left" vertical="center" wrapText="1"/>
    </xf>
    <xf numFmtId="0" fontId="0" fillId="0" borderId="17" xfId="0" applyBorder="1" applyAlignment="1">
      <alignment horizontal="left" vertical="center" wrapText="1"/>
    </xf>
    <xf numFmtId="0" fontId="65" fillId="0" borderId="10" xfId="0" applyFont="1" applyFill="1" applyBorder="1" applyAlignment="1">
      <alignment horizontal="left" vertical="center" wrapText="1"/>
    </xf>
    <xf numFmtId="0" fontId="65" fillId="0" borderId="12" xfId="0" applyFont="1" applyFill="1" applyBorder="1" applyAlignment="1">
      <alignment horizontal="left" vertical="center" wrapText="1"/>
    </xf>
    <xf numFmtId="0" fontId="65" fillId="0" borderId="11" xfId="0" applyFont="1" applyFill="1" applyBorder="1" applyAlignment="1">
      <alignment horizontal="left" vertical="center" wrapText="1"/>
    </xf>
    <xf numFmtId="0" fontId="49" fillId="18" borderId="19" xfId="0" applyFont="1" applyFill="1" applyBorder="1" applyAlignment="1">
      <alignment horizontal="left" vertical="center" wrapText="1"/>
    </xf>
    <xf numFmtId="0" fontId="49" fillId="18" borderId="21" xfId="0" applyFont="1" applyFill="1" applyBorder="1" applyAlignment="1">
      <alignment horizontal="left" vertical="center" wrapText="1"/>
    </xf>
    <xf numFmtId="0" fontId="49" fillId="18" borderId="20" xfId="0" applyFont="1" applyFill="1" applyBorder="1" applyAlignment="1">
      <alignment horizontal="left" vertical="center" wrapText="1"/>
    </xf>
    <xf numFmtId="0" fontId="80" fillId="0" borderId="0" xfId="0" applyFont="1" applyAlignment="1">
      <alignment horizontal="center" vertical="center"/>
    </xf>
    <xf numFmtId="0" fontId="48" fillId="0" borderId="0" xfId="0" applyFont="1" applyAlignment="1">
      <alignment horizontal="center" vertical="center"/>
    </xf>
    <xf numFmtId="0" fontId="49" fillId="0" borderId="0" xfId="0" applyFont="1" applyAlignment="1">
      <alignment vertical="top" wrapText="1"/>
    </xf>
    <xf numFmtId="0" fontId="94" fillId="0" borderId="0" xfId="0" applyFont="1" applyAlignment="1">
      <alignment vertical="top" wrapText="1"/>
    </xf>
    <xf numFmtId="0" fontId="49" fillId="19" borderId="0" xfId="0" applyFont="1" applyFill="1" applyAlignment="1">
      <alignment horizontal="left" vertical="center"/>
    </xf>
    <xf numFmtId="0" fontId="49" fillId="19" borderId="0" xfId="0" applyFont="1" applyFill="1" applyAlignment="1">
      <alignment vertical="center" shrinkToFit="1"/>
    </xf>
    <xf numFmtId="49" fontId="68" fillId="18" borderId="0" xfId="0" applyNumberFormat="1" applyFont="1" applyFill="1" applyAlignment="1">
      <alignment horizontal="left" vertical="center"/>
    </xf>
    <xf numFmtId="0" fontId="71" fillId="0" borderId="0" xfId="0" applyFont="1" applyAlignment="1">
      <alignment vertical="top" wrapText="1"/>
    </xf>
    <xf numFmtId="0" fontId="93" fillId="0" borderId="0" xfId="0" applyFont="1" applyAlignment="1">
      <alignment horizontal="center" vertical="center"/>
    </xf>
    <xf numFmtId="180" fontId="67" fillId="0" borderId="0" xfId="0" applyNumberFormat="1" applyFont="1" applyAlignment="1">
      <alignment horizontal="right" vertical="center"/>
    </xf>
    <xf numFmtId="0" fontId="33" fillId="0" borderId="0" xfId="0" applyFont="1" applyFill="1" applyBorder="1" applyAlignment="1">
      <alignment vertical="center"/>
    </xf>
    <xf numFmtId="0" fontId="105" fillId="0" borderId="0" xfId="0" applyFont="1" applyAlignment="1">
      <alignment horizontal="center" vertical="center"/>
    </xf>
    <xf numFmtId="0" fontId="26" fillId="0" borderId="0" xfId="0" applyFont="1" applyAlignment="1">
      <alignment vertical="center"/>
    </xf>
    <xf numFmtId="0" fontId="33" fillId="0" borderId="0" xfId="0" applyNumberFormat="1" applyFont="1" applyBorder="1" applyAlignment="1">
      <alignment horizontal="left" vertical="center"/>
    </xf>
    <xf numFmtId="0" fontId="49" fillId="0" borderId="0" xfId="0" applyFont="1" applyFill="1" applyAlignment="1">
      <alignment horizontal="left" vertical="center"/>
    </xf>
    <xf numFmtId="180" fontId="49" fillId="0" borderId="0" xfId="0" applyNumberFormat="1" applyFont="1" applyFill="1" applyAlignment="1">
      <alignment horizontal="right" vertical="center"/>
    </xf>
    <xf numFmtId="0" fontId="49" fillId="0" borderId="0" xfId="0" applyFont="1" applyAlignment="1">
      <alignment horizontal="left" vertical="center"/>
    </xf>
    <xf numFmtId="0" fontId="64" fillId="0" borderId="0" xfId="44" applyFont="1" applyAlignment="1">
      <alignment horizontal="center" vertical="center"/>
    </xf>
    <xf numFmtId="49" fontId="65" fillId="19" borderId="0" xfId="44" applyNumberFormat="1" applyFont="1" applyFill="1" applyAlignment="1">
      <alignment horizontal="center" vertical="center"/>
    </xf>
    <xf numFmtId="0" fontId="26" fillId="0" borderId="15" xfId="0" applyFont="1" applyFill="1" applyBorder="1" applyAlignment="1">
      <alignment vertical="center"/>
    </xf>
    <xf numFmtId="0" fontId="0" fillId="0" borderId="15" xfId="0" applyFill="1" applyBorder="1" applyAlignment="1">
      <alignment vertical="center"/>
    </xf>
    <xf numFmtId="0" fontId="0" fillId="0" borderId="37" xfId="0" applyFill="1" applyBorder="1" applyAlignment="1">
      <alignment vertical="center"/>
    </xf>
    <xf numFmtId="0" fontId="26" fillId="19" borderId="15" xfId="0" applyFont="1" applyFill="1" applyBorder="1" applyAlignment="1">
      <alignment vertical="center"/>
    </xf>
    <xf numFmtId="0" fontId="0" fillId="19" borderId="37" xfId="0" applyFill="1" applyBorder="1" applyAlignment="1">
      <alignment vertical="center"/>
    </xf>
    <xf numFmtId="0" fontId="26" fillId="0" borderId="34" xfId="0" applyFont="1" applyFill="1" applyBorder="1" applyAlignment="1">
      <alignment vertical="center"/>
    </xf>
    <xf numFmtId="0" fontId="0" fillId="0" borderId="34" xfId="0" applyFill="1" applyBorder="1" applyAlignment="1">
      <alignment vertical="center"/>
    </xf>
    <xf numFmtId="0" fontId="0" fillId="0" borderId="35" xfId="0" applyFill="1" applyBorder="1" applyAlignment="1">
      <alignment vertical="center"/>
    </xf>
    <xf numFmtId="0" fontId="64" fillId="0" borderId="0" xfId="0" applyFont="1" applyFill="1" applyAlignment="1">
      <alignment horizontal="center" vertical="center"/>
    </xf>
    <xf numFmtId="0" fontId="0" fillId="0" borderId="0" xfId="0" applyFill="1" applyAlignment="1">
      <alignment horizontal="center" vertical="center"/>
    </xf>
    <xf numFmtId="0" fontId="26" fillId="0" borderId="36" xfId="0" applyFont="1" applyFill="1" applyBorder="1" applyAlignment="1">
      <alignment horizontal="distributed" vertical="center"/>
    </xf>
    <xf numFmtId="0" fontId="0" fillId="0" borderId="15" xfId="0" applyFill="1" applyBorder="1" applyAlignment="1">
      <alignment horizontal="distributed" vertical="center"/>
    </xf>
    <xf numFmtId="0" fontId="26" fillId="0" borderId="38" xfId="0" applyFont="1" applyFill="1" applyBorder="1" applyAlignment="1">
      <alignment horizontal="distributed" vertical="center"/>
    </xf>
    <xf numFmtId="0" fontId="0" fillId="0" borderId="39" xfId="0" applyFill="1" applyBorder="1" applyAlignment="1">
      <alignment horizontal="distributed" vertical="center"/>
    </xf>
    <xf numFmtId="0" fontId="26" fillId="19" borderId="39" xfId="0" applyFont="1" applyFill="1" applyBorder="1" applyAlignment="1">
      <alignment vertical="center"/>
    </xf>
    <xf numFmtId="0" fontId="0" fillId="19" borderId="39" xfId="0" applyFill="1" applyBorder="1" applyAlignment="1">
      <alignment vertical="center"/>
    </xf>
    <xf numFmtId="0" fontId="0" fillId="19" borderId="40" xfId="0" applyFill="1" applyBorder="1" applyAlignment="1">
      <alignment vertical="center"/>
    </xf>
    <xf numFmtId="0" fontId="26" fillId="0" borderId="33" xfId="0" applyFont="1" applyFill="1" applyBorder="1" applyAlignment="1">
      <alignment horizontal="distributed" vertical="center" wrapText="1"/>
    </xf>
    <xf numFmtId="0" fontId="0" fillId="0" borderId="34" xfId="0" applyFill="1" applyBorder="1" applyAlignment="1">
      <alignment horizontal="distributed" vertical="center"/>
    </xf>
    <xf numFmtId="0" fontId="26" fillId="0" borderId="33" xfId="0" applyFont="1" applyFill="1" applyBorder="1" applyAlignment="1">
      <alignment horizontal="distributed" vertical="center"/>
    </xf>
    <xf numFmtId="176" fontId="33" fillId="19" borderId="0" xfId="0" applyNumberFormat="1" applyFont="1" applyFill="1" applyAlignment="1">
      <alignment horizontal="left" vertical="center"/>
    </xf>
    <xf numFmtId="0" fontId="64" fillId="0" borderId="0" xfId="44" applyFont="1" applyAlignment="1" applyProtection="1">
      <alignment horizontal="center" vertical="center"/>
      <protection locked="0"/>
    </xf>
    <xf numFmtId="176" fontId="65" fillId="0" borderId="0" xfId="44" applyNumberFormat="1" applyFont="1" applyAlignment="1" applyProtection="1">
      <alignment horizontal="center" vertical="center"/>
      <protection locked="0"/>
    </xf>
    <xf numFmtId="0" fontId="35" fillId="0" borderId="12" xfId="0" applyFont="1" applyBorder="1" applyAlignment="1">
      <alignment horizontal="center" vertical="center"/>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ハイパーリンク" xfId="28" builtinId="8"/>
    <cellStyle name="メモ" xfId="29" builtinId="10" customBuiltin="1"/>
    <cellStyle name="リンク セル" xfId="30" builtinId="24" customBuiltin="1"/>
    <cellStyle name="悪い" xfId="33" builtinId="27" customBuiltin="1"/>
    <cellStyle name="計算" xfId="39" builtinId="22" customBuiltin="1"/>
    <cellStyle name="警告文" xfId="41" builtinId="11" customBuiltin="1"/>
    <cellStyle name="見出し 1" xfId="35" builtinId="16" customBuiltin="1"/>
    <cellStyle name="見出し 2" xfId="36" builtinId="17" customBuiltin="1"/>
    <cellStyle name="見出し 3" xfId="37" builtinId="18" customBuiltin="1"/>
    <cellStyle name="見出し 4" xfId="38" builtinId="19" customBuiltin="1"/>
    <cellStyle name="集計" xfId="42" builtinId="25" customBuiltin="1"/>
    <cellStyle name="出力" xfId="32" builtinId="21" customBuiltin="1"/>
    <cellStyle name="説明文" xfId="40" builtinId="53" customBuiltin="1"/>
    <cellStyle name="入力" xfId="31" builtinId="20" customBuiltin="1"/>
    <cellStyle name="標準" xfId="0" builtinId="0"/>
    <cellStyle name="標準 2" xfId="43" xr:uid="{8F05629B-7785-43EB-9191-CD8A50D27D3E}"/>
    <cellStyle name="標準 3" xfId="44" xr:uid="{329E2419-F91C-4EF2-A244-A328153301F2}"/>
    <cellStyle name="標準 4" xfId="45" xr:uid="{1AD61023-8858-47B0-8938-D7474BD75547}"/>
    <cellStyle name="良い" xfId="34" builtinId="26" customBuiltin="1"/>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ctrlProps/ctrlProp1.xml><?xml version="1.0" encoding="utf-8"?>
<formControlPr xmlns="http://schemas.microsoft.com/office/spreadsheetml/2009/9/main" objectType="Spin" dx="22" fmlaLink="$P$2" max="31" min="1" page="10"/>
</file>

<file path=xl/ctrlProps/ctrlProp2.xml><?xml version="1.0" encoding="utf-8"?>
<formControlPr xmlns="http://schemas.microsoft.com/office/spreadsheetml/2009/9/main" objectType="Spin" dx="22" fmlaLink="$P$3" max="10" min="1" page="10"/>
</file>

<file path=xl/ctrlProps/ctrlProp3.xml><?xml version="1.0" encoding="utf-8"?>
<formControlPr xmlns="http://schemas.microsoft.com/office/spreadsheetml/2009/9/main" objectType="Spin" dx="22" fmlaLink="$P$2" max="10" min="1" page="10"/>
</file>

<file path=xl/ctrlProps/ctrlProp4.xml><?xml version="1.0" encoding="utf-8"?>
<formControlPr xmlns="http://schemas.microsoft.com/office/spreadsheetml/2009/9/main" objectType="Spin" dx="22" fmlaLink="$P$5" max="10" min="1" page="1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171450</xdr:colOff>
          <xdr:row>0</xdr:row>
          <xdr:rowOff>88900</xdr:rowOff>
        </xdr:from>
        <xdr:to>
          <xdr:col>16</xdr:col>
          <xdr:colOff>641350</xdr:colOff>
          <xdr:row>2</xdr:row>
          <xdr:rowOff>203200</xdr:rowOff>
        </xdr:to>
        <xdr:sp macro="" textlink="">
          <xdr:nvSpPr>
            <xdr:cNvPr id="52234" name="Spinner 10" hidden="1">
              <a:extLst>
                <a:ext uri="{63B3BB69-23CF-44E3-9099-C40C66FF867C}">
                  <a14:compatExt spid="_x0000_s52234"/>
                </a:ext>
                <a:ext uri="{FF2B5EF4-FFF2-40B4-BE49-F238E27FC236}">
                  <a16:creationId xmlns:a16="http://schemas.microsoft.com/office/drawing/2014/main" id="{00000000-0008-0000-0500-00000AC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16</xdr:col>
      <xdr:colOff>695326</xdr:colOff>
      <xdr:row>0</xdr:row>
      <xdr:rowOff>95249</xdr:rowOff>
    </xdr:from>
    <xdr:to>
      <xdr:col>20</xdr:col>
      <xdr:colOff>209550</xdr:colOff>
      <xdr:row>3</xdr:row>
      <xdr:rowOff>9525</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8067676" y="95249"/>
          <a:ext cx="3086099" cy="723901"/>
        </a:xfrm>
        <a:prstGeom prst="rect">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←このボタンで様式２に入力した方の名前を</a:t>
          </a:r>
          <a:endParaRPr kumimoji="1" lang="en-US" altLang="ja-JP" sz="1100">
            <a:solidFill>
              <a:sysClr val="windowText" lastClr="000000"/>
            </a:solidFill>
          </a:endParaRPr>
        </a:p>
        <a:p>
          <a:pPr algn="l"/>
          <a:r>
            <a:rPr kumimoji="1" lang="ja-JP" altLang="en-US" sz="1100">
              <a:solidFill>
                <a:sysClr val="windowText" lastClr="000000"/>
              </a:solidFill>
            </a:rPr>
            <a:t>　選択することができます。</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323850</xdr:colOff>
          <xdr:row>0</xdr:row>
          <xdr:rowOff>184150</xdr:rowOff>
        </xdr:from>
        <xdr:to>
          <xdr:col>16</xdr:col>
          <xdr:colOff>908050</xdr:colOff>
          <xdr:row>4</xdr:row>
          <xdr:rowOff>31750</xdr:rowOff>
        </xdr:to>
        <xdr:sp macro="" textlink="">
          <xdr:nvSpPr>
            <xdr:cNvPr id="511008" name="Spinner 32" hidden="1">
              <a:extLst>
                <a:ext uri="{63B3BB69-23CF-44E3-9099-C40C66FF867C}">
                  <a14:compatExt spid="_x0000_s511008"/>
                </a:ext>
                <a:ext uri="{FF2B5EF4-FFF2-40B4-BE49-F238E27FC236}">
                  <a16:creationId xmlns:a16="http://schemas.microsoft.com/office/drawing/2014/main" id="{00000000-0008-0000-2400-000020CC07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16</xdr:col>
      <xdr:colOff>1105370</xdr:colOff>
      <xdr:row>4</xdr:row>
      <xdr:rowOff>0</xdr:rowOff>
    </xdr:from>
    <xdr:to>
      <xdr:col>18</xdr:col>
      <xdr:colOff>411573</xdr:colOff>
      <xdr:row>6</xdr:row>
      <xdr:rowOff>63500</xdr:rowOff>
    </xdr:to>
    <xdr:sp macro="" textlink="">
      <xdr:nvSpPr>
        <xdr:cNvPr id="2" name="テキスト ボックス 1">
          <a:extLst>
            <a:ext uri="{FF2B5EF4-FFF2-40B4-BE49-F238E27FC236}">
              <a16:creationId xmlns:a16="http://schemas.microsoft.com/office/drawing/2014/main" id="{D93EF901-AFBB-4164-9D88-0C875473C800}"/>
            </a:ext>
          </a:extLst>
        </xdr:cNvPr>
        <xdr:cNvSpPr txBox="1"/>
      </xdr:nvSpPr>
      <xdr:spPr>
        <a:xfrm>
          <a:off x="8078611" y="1187685"/>
          <a:ext cx="1211203" cy="5338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手入力→</a:t>
          </a:r>
          <a:endParaRPr kumimoji="1" lang="en-US" altLang="ja-JP" sz="20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38100</xdr:colOff>
          <xdr:row>0</xdr:row>
          <xdr:rowOff>76200</xdr:rowOff>
        </xdr:from>
        <xdr:to>
          <xdr:col>16</xdr:col>
          <xdr:colOff>781050</xdr:colOff>
          <xdr:row>3</xdr:row>
          <xdr:rowOff>171450</xdr:rowOff>
        </xdr:to>
        <xdr:sp macro="" textlink="">
          <xdr:nvSpPr>
            <xdr:cNvPr id="513025" name="Spinner 1" hidden="1">
              <a:extLst>
                <a:ext uri="{63B3BB69-23CF-44E3-9099-C40C66FF867C}">
                  <a14:compatExt spid="_x0000_s513025"/>
                </a:ext>
                <a:ext uri="{FF2B5EF4-FFF2-40B4-BE49-F238E27FC236}">
                  <a16:creationId xmlns:a16="http://schemas.microsoft.com/office/drawing/2014/main" id="{00000000-0008-0000-2500-000001D407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323850</xdr:colOff>
          <xdr:row>2</xdr:row>
          <xdr:rowOff>127000</xdr:rowOff>
        </xdr:from>
        <xdr:to>
          <xdr:col>16</xdr:col>
          <xdr:colOff>946150</xdr:colOff>
          <xdr:row>6</xdr:row>
          <xdr:rowOff>31750</xdr:rowOff>
        </xdr:to>
        <xdr:sp macro="" textlink="">
          <xdr:nvSpPr>
            <xdr:cNvPr id="514049" name="Spinner 1" hidden="1">
              <a:extLst>
                <a:ext uri="{63B3BB69-23CF-44E3-9099-C40C66FF867C}">
                  <a14:compatExt spid="_x0000_s514049"/>
                </a:ext>
                <a:ext uri="{FF2B5EF4-FFF2-40B4-BE49-F238E27FC236}">
                  <a16:creationId xmlns:a16="http://schemas.microsoft.com/office/drawing/2014/main" id="{00000000-0008-0000-2C00-000001D807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17</xdr:col>
      <xdr:colOff>0</xdr:colOff>
      <xdr:row>6</xdr:row>
      <xdr:rowOff>0</xdr:rowOff>
    </xdr:from>
    <xdr:to>
      <xdr:col>18</xdr:col>
      <xdr:colOff>417453</xdr:colOff>
      <xdr:row>8</xdr:row>
      <xdr:rowOff>60796</xdr:rowOff>
    </xdr:to>
    <xdr:sp macro="" textlink="">
      <xdr:nvSpPr>
        <xdr:cNvPr id="2" name="テキスト ボックス 1">
          <a:extLst>
            <a:ext uri="{FF2B5EF4-FFF2-40B4-BE49-F238E27FC236}">
              <a16:creationId xmlns:a16="http://schemas.microsoft.com/office/drawing/2014/main" id="{8B6690FA-A2AB-4035-AAA3-BCF6CB6FD5BA}"/>
            </a:ext>
          </a:extLst>
        </xdr:cNvPr>
        <xdr:cNvSpPr txBox="1"/>
      </xdr:nvSpPr>
      <xdr:spPr>
        <a:xfrm>
          <a:off x="7724775" y="1676400"/>
          <a:ext cx="1208028" cy="5370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手入力→</a:t>
          </a:r>
          <a:endParaRPr kumimoji="1" lang="en-US" altLang="ja-JP" sz="20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xml"/><Relationship Id="rId1" Type="http://schemas.openxmlformats.org/officeDocument/2006/relationships/printerSettings" Target="../printerSettings/printerSettings37.bin"/><Relationship Id="rId5" Type="http://schemas.openxmlformats.org/officeDocument/2006/relationships/comments" Target="../comments15.xml"/><Relationship Id="rId4" Type="http://schemas.openxmlformats.org/officeDocument/2006/relationships/ctrlProp" Target="../ctrlProps/ctrlProp2.xml"/></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3.xml"/><Relationship Id="rId1" Type="http://schemas.openxmlformats.org/officeDocument/2006/relationships/printerSettings" Target="../printerSettings/printerSettings38.bin"/><Relationship Id="rId4" Type="http://schemas.openxmlformats.org/officeDocument/2006/relationships/ctrlProp" Target="../ctrlProps/ctrlProp3.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4.xml"/><Relationship Id="rId1" Type="http://schemas.openxmlformats.org/officeDocument/2006/relationships/printerSettings" Target="../printerSettings/printerSettings45.bin"/><Relationship Id="rId4" Type="http://schemas.openxmlformats.org/officeDocument/2006/relationships/ctrlProp" Target="../ctrlProps/ctrlProp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8021B-2C02-47BE-894F-E312EA01162A}">
  <sheetPr codeName="Sheet2">
    <pageSetUpPr fitToPage="1"/>
  </sheetPr>
  <dimension ref="A1:Z145"/>
  <sheetViews>
    <sheetView showZeros="0" view="pageBreakPreview" zoomScaleNormal="100" zoomScaleSheetLayoutView="100" workbookViewId="0">
      <selection activeCell="C5" sqref="C5"/>
    </sheetView>
  </sheetViews>
  <sheetFormatPr defaultColWidth="9" defaultRowHeight="13"/>
  <cols>
    <col min="1" max="1" width="11.36328125" style="146" customWidth="1"/>
    <col min="2" max="2" width="37.26953125" style="146" customWidth="1"/>
    <col min="3" max="3" width="53.08984375" style="146" customWidth="1"/>
    <col min="4" max="4" width="9" style="146"/>
    <col min="5" max="5" width="15.26953125" style="146" customWidth="1"/>
    <col min="6" max="6" width="13.36328125" style="146" customWidth="1"/>
    <col min="7" max="7" width="14.6328125" style="146" customWidth="1"/>
    <col min="8" max="11" width="9" style="146"/>
    <col min="12" max="12" width="13.453125" style="146" customWidth="1"/>
    <col min="13" max="13" width="10.7265625" style="146" customWidth="1"/>
    <col min="14" max="14" width="13.453125" style="146" customWidth="1"/>
    <col min="15" max="16" width="13" style="146" customWidth="1"/>
    <col min="17" max="17" width="15.453125" style="146" customWidth="1"/>
    <col min="18" max="18" width="9" style="146"/>
    <col min="19" max="19" width="8.7265625"/>
    <col min="20" max="20" width="22.6328125" customWidth="1"/>
    <col min="21" max="21" width="60.36328125" customWidth="1"/>
    <col min="22" max="22" width="26.08984375" customWidth="1"/>
    <col min="23" max="23" width="22" customWidth="1"/>
    <col min="24" max="25" width="9" style="146"/>
    <col min="26" max="26" width="28.453125" style="146" customWidth="1"/>
    <col min="27" max="16384" width="9" style="146"/>
  </cols>
  <sheetData>
    <row r="1" spans="1:26">
      <c r="B1" s="147" t="s">
        <v>243</v>
      </c>
      <c r="C1" s="147" t="s">
        <v>244</v>
      </c>
      <c r="E1" s="147" t="s">
        <v>245</v>
      </c>
      <c r="F1" s="148" t="s">
        <v>246</v>
      </c>
      <c r="G1" s="537"/>
      <c r="J1" s="146" t="s">
        <v>247</v>
      </c>
      <c r="K1" s="149" t="s">
        <v>248</v>
      </c>
      <c r="L1" s="146" t="s">
        <v>249</v>
      </c>
      <c r="M1" s="146" t="s">
        <v>250</v>
      </c>
      <c r="N1" s="146" t="s">
        <v>251</v>
      </c>
      <c r="O1" s="146" t="s">
        <v>252</v>
      </c>
      <c r="P1" s="146" t="s">
        <v>245</v>
      </c>
      <c r="Q1" s="146" t="s">
        <v>788</v>
      </c>
      <c r="S1" s="215" t="s">
        <v>297</v>
      </c>
      <c r="T1" s="215" t="s">
        <v>298</v>
      </c>
      <c r="U1" s="215" t="s">
        <v>299</v>
      </c>
      <c r="V1" s="215" t="s">
        <v>300</v>
      </c>
      <c r="W1" s="215" t="s">
        <v>431</v>
      </c>
      <c r="Z1" s="146" t="s">
        <v>396</v>
      </c>
    </row>
    <row r="2" spans="1:26">
      <c r="B2" s="148" t="s">
        <v>291</v>
      </c>
      <c r="C2" s="244" t="str">
        <f>"令和８年２月８日"</f>
        <v>令和８年２月８日</v>
      </c>
      <c r="E2" s="147" t="s">
        <v>253</v>
      </c>
      <c r="F2" s="247" t="s">
        <v>88</v>
      </c>
      <c r="G2" s="538"/>
      <c r="J2" s="150">
        <v>1</v>
      </c>
      <c r="K2" s="150">
        <f>COUNTIF(P2:$P$2,P2)</f>
        <v>1</v>
      </c>
      <c r="L2" s="150">
        <v>52019</v>
      </c>
      <c r="M2" s="150" t="s">
        <v>254</v>
      </c>
      <c r="N2" s="150" t="s">
        <v>254</v>
      </c>
      <c r="O2" s="150" t="s">
        <v>254</v>
      </c>
      <c r="P2" s="150" t="s">
        <v>253</v>
      </c>
      <c r="Q2" s="598" t="s">
        <v>797</v>
      </c>
      <c r="S2" s="215">
        <v>1</v>
      </c>
      <c r="T2" s="215" t="s">
        <v>301</v>
      </c>
      <c r="U2" s="215" t="s">
        <v>301</v>
      </c>
      <c r="V2" s="215" t="s">
        <v>302</v>
      </c>
      <c r="W2" s="248" t="s">
        <v>796</v>
      </c>
      <c r="Z2" s="146" t="s">
        <v>395</v>
      </c>
    </row>
    <row r="3" spans="1:26">
      <c r="B3" s="148" t="s">
        <v>394</v>
      </c>
      <c r="C3" s="244" t="s">
        <v>574</v>
      </c>
      <c r="D3" s="151"/>
      <c r="E3" s="147" t="s">
        <v>257</v>
      </c>
      <c r="F3" s="247" t="s">
        <v>821</v>
      </c>
      <c r="G3" s="538"/>
      <c r="H3" s="151"/>
      <c r="J3" s="152">
        <v>2</v>
      </c>
      <c r="K3" s="152">
        <f>COUNTIF(P$2:$P3,P3)</f>
        <v>1</v>
      </c>
      <c r="L3" s="152">
        <v>52027</v>
      </c>
      <c r="M3" s="152" t="s">
        <v>258</v>
      </c>
      <c r="N3" s="152" t="s">
        <v>258</v>
      </c>
      <c r="O3" s="152" t="s">
        <v>258</v>
      </c>
      <c r="P3" s="152" t="s">
        <v>257</v>
      </c>
      <c r="Q3" s="599" t="s">
        <v>808</v>
      </c>
      <c r="S3" s="215">
        <v>2</v>
      </c>
      <c r="T3" s="215" t="s">
        <v>304</v>
      </c>
      <c r="U3" s="215" t="s">
        <v>304</v>
      </c>
      <c r="V3" s="215" t="s">
        <v>305</v>
      </c>
      <c r="W3" s="248" t="s">
        <v>303</v>
      </c>
      <c r="Z3" s="146" t="s">
        <v>397</v>
      </c>
    </row>
    <row r="4" spans="1:26">
      <c r="B4" s="148" t="s">
        <v>255</v>
      </c>
      <c r="C4" s="245" t="s">
        <v>256</v>
      </c>
      <c r="E4" s="147" t="s">
        <v>260</v>
      </c>
      <c r="F4" s="247" t="s">
        <v>822</v>
      </c>
      <c r="G4" s="538"/>
      <c r="J4" s="153">
        <v>3</v>
      </c>
      <c r="K4" s="153">
        <f>COUNTIF(P$2:$P4,P4)</f>
        <v>1</v>
      </c>
      <c r="L4" s="153">
        <v>52035</v>
      </c>
      <c r="M4" s="153" t="s">
        <v>261</v>
      </c>
      <c r="N4" s="153" t="s">
        <v>261</v>
      </c>
      <c r="O4" s="153" t="s">
        <v>261</v>
      </c>
      <c r="P4" s="153" t="s">
        <v>260</v>
      </c>
      <c r="Q4" s="597" t="s">
        <v>809</v>
      </c>
      <c r="S4" s="215">
        <v>4</v>
      </c>
      <c r="T4" s="215" t="s">
        <v>306</v>
      </c>
      <c r="U4" s="215" t="s">
        <v>404</v>
      </c>
      <c r="V4" s="215" t="s">
        <v>306</v>
      </c>
      <c r="W4" s="248" t="s">
        <v>430</v>
      </c>
      <c r="Z4" s="146" t="s">
        <v>398</v>
      </c>
    </row>
    <row r="5" spans="1:26">
      <c r="B5" s="148" t="s">
        <v>259</v>
      </c>
      <c r="C5" s="245" t="str">
        <f>(C2)&amp;"執行"&amp;C4</f>
        <v>令和８年２月８日執行衆議院小選挙区選出議員選挙</v>
      </c>
      <c r="J5" s="152">
        <v>4</v>
      </c>
      <c r="K5" s="152">
        <f>COUNTIF(P$2:$P5,P5)</f>
        <v>2</v>
      </c>
      <c r="L5" s="152">
        <v>52043</v>
      </c>
      <c r="M5" s="152" t="s">
        <v>262</v>
      </c>
      <c r="N5" s="152" t="s">
        <v>262</v>
      </c>
      <c r="O5" s="152" t="s">
        <v>262</v>
      </c>
      <c r="P5" s="152" t="s">
        <v>257</v>
      </c>
      <c r="Q5" s="599" t="s">
        <v>798</v>
      </c>
      <c r="S5" s="215">
        <v>5</v>
      </c>
      <c r="T5" s="215" t="s">
        <v>307</v>
      </c>
      <c r="U5" s="215" t="s">
        <v>405</v>
      </c>
      <c r="V5" s="215" t="s">
        <v>307</v>
      </c>
      <c r="W5" s="248" t="s">
        <v>430</v>
      </c>
      <c r="Z5" s="146" t="s">
        <v>399</v>
      </c>
    </row>
    <row r="6" spans="1:26">
      <c r="A6" s="151"/>
      <c r="B6" s="148" t="s">
        <v>292</v>
      </c>
      <c r="C6" s="245" t="str">
        <f>"令和８年１月２７日"</f>
        <v>令和８年１月２７日</v>
      </c>
      <c r="J6" s="152">
        <v>5</v>
      </c>
      <c r="K6" s="152">
        <f>COUNTIF(P$2:$P6,P6)</f>
        <v>3</v>
      </c>
      <c r="L6" s="152">
        <v>52060</v>
      </c>
      <c r="M6" s="152" t="s">
        <v>265</v>
      </c>
      <c r="N6" s="152" t="s">
        <v>265</v>
      </c>
      <c r="O6" s="152" t="s">
        <v>265</v>
      </c>
      <c r="P6" s="152" t="s">
        <v>257</v>
      </c>
      <c r="Q6" s="599" t="s">
        <v>810</v>
      </c>
      <c r="S6" s="215">
        <v>6</v>
      </c>
      <c r="T6" s="215" t="s">
        <v>308</v>
      </c>
      <c r="U6" s="215" t="s">
        <v>406</v>
      </c>
      <c r="V6" s="215" t="s">
        <v>308</v>
      </c>
      <c r="W6" s="248" t="s">
        <v>430</v>
      </c>
    </row>
    <row r="7" spans="1:26">
      <c r="A7" s="151"/>
      <c r="B7" s="148" t="s">
        <v>263</v>
      </c>
      <c r="C7" s="246" t="s">
        <v>264</v>
      </c>
      <c r="J7" s="153">
        <v>6</v>
      </c>
      <c r="K7" s="153">
        <f>COUNTIF(P$2:$P7,P7)</f>
        <v>2</v>
      </c>
      <c r="L7" s="153">
        <v>52078</v>
      </c>
      <c r="M7" s="153" t="s">
        <v>267</v>
      </c>
      <c r="N7" s="153" t="s">
        <v>267</v>
      </c>
      <c r="O7" s="153" t="s">
        <v>267</v>
      </c>
      <c r="P7" s="153" t="s">
        <v>260</v>
      </c>
      <c r="Q7" s="597" t="s">
        <v>811</v>
      </c>
      <c r="S7" s="215">
        <v>7</v>
      </c>
      <c r="T7" s="215" t="s">
        <v>309</v>
      </c>
      <c r="U7" s="215" t="s">
        <v>407</v>
      </c>
      <c r="V7" s="215" t="s">
        <v>309</v>
      </c>
      <c r="W7" s="248" t="s">
        <v>430</v>
      </c>
    </row>
    <row r="8" spans="1:26">
      <c r="A8" s="151"/>
      <c r="B8" s="148" t="s">
        <v>266</v>
      </c>
      <c r="C8" s="247">
        <v>8</v>
      </c>
      <c r="J8" s="152">
        <v>7</v>
      </c>
      <c r="K8" s="152">
        <f>COUNTIF(P$2:$P8,P8)</f>
        <v>4</v>
      </c>
      <c r="L8" s="152">
        <v>52094</v>
      </c>
      <c r="M8" s="152" t="s">
        <v>269</v>
      </c>
      <c r="N8" s="152" t="s">
        <v>269</v>
      </c>
      <c r="O8" s="152" t="s">
        <v>269</v>
      </c>
      <c r="P8" s="152" t="s">
        <v>257</v>
      </c>
      <c r="Q8" s="599" t="s">
        <v>812</v>
      </c>
      <c r="S8" s="215">
        <v>8</v>
      </c>
      <c r="T8" s="215" t="s">
        <v>310</v>
      </c>
      <c r="U8" s="215" t="s">
        <v>408</v>
      </c>
      <c r="V8" s="215" t="s">
        <v>310</v>
      </c>
      <c r="W8" s="248" t="s">
        <v>430</v>
      </c>
    </row>
    <row r="9" spans="1:26">
      <c r="A9" s="151"/>
      <c r="B9" s="148" t="s">
        <v>268</v>
      </c>
      <c r="C9" s="247">
        <v>2</v>
      </c>
      <c r="J9" s="153">
        <v>8</v>
      </c>
      <c r="K9" s="153">
        <f>COUNTIF(P$2:$P9,P9)</f>
        <v>3</v>
      </c>
      <c r="L9" s="153">
        <v>52108</v>
      </c>
      <c r="M9" s="153" t="s">
        <v>271</v>
      </c>
      <c r="N9" s="153" t="s">
        <v>271</v>
      </c>
      <c r="O9" s="153" t="s">
        <v>271</v>
      </c>
      <c r="P9" s="153" t="s">
        <v>260</v>
      </c>
      <c r="Q9" s="597" t="s">
        <v>813</v>
      </c>
      <c r="S9" s="215">
        <v>9</v>
      </c>
      <c r="T9" s="215" t="s">
        <v>311</v>
      </c>
      <c r="U9" s="215" t="s">
        <v>409</v>
      </c>
      <c r="V9" s="215" t="s">
        <v>311</v>
      </c>
      <c r="W9" s="248" t="s">
        <v>430</v>
      </c>
    </row>
    <row r="10" spans="1:26">
      <c r="B10" s="148" t="s">
        <v>270</v>
      </c>
      <c r="C10" s="247">
        <v>8</v>
      </c>
      <c r="J10" s="152">
        <v>9</v>
      </c>
      <c r="K10" s="152">
        <f>COUNTIF(P$2:$P10,P10)</f>
        <v>5</v>
      </c>
      <c r="L10" s="152">
        <v>52116</v>
      </c>
      <c r="M10" s="152" t="s">
        <v>274</v>
      </c>
      <c r="N10" s="152" t="s">
        <v>274</v>
      </c>
      <c r="O10" s="152" t="s">
        <v>274</v>
      </c>
      <c r="P10" s="152" t="s">
        <v>257</v>
      </c>
      <c r="Q10" s="599" t="s">
        <v>814</v>
      </c>
      <c r="S10" s="215">
        <v>10</v>
      </c>
      <c r="T10" s="215" t="s">
        <v>312</v>
      </c>
      <c r="U10" s="215" t="s">
        <v>410</v>
      </c>
      <c r="V10" s="215" t="s">
        <v>312</v>
      </c>
      <c r="W10" s="248" t="s">
        <v>430</v>
      </c>
    </row>
    <row r="11" spans="1:26">
      <c r="B11" s="147" t="s">
        <v>272</v>
      </c>
      <c r="C11" s="245" t="s">
        <v>273</v>
      </c>
      <c r="J11" s="153">
        <v>10</v>
      </c>
      <c r="K11" s="153">
        <f>COUNTIF(P$2:$P11,P11)</f>
        <v>4</v>
      </c>
      <c r="L11" s="153">
        <v>52124</v>
      </c>
      <c r="M11" s="153" t="s">
        <v>275</v>
      </c>
      <c r="N11" s="153" t="s">
        <v>275</v>
      </c>
      <c r="O11" s="153" t="s">
        <v>275</v>
      </c>
      <c r="P11" s="153" t="s">
        <v>260</v>
      </c>
      <c r="Q11" s="597" t="s">
        <v>799</v>
      </c>
      <c r="S11" s="215">
        <v>11</v>
      </c>
      <c r="T11" s="215" t="s">
        <v>313</v>
      </c>
      <c r="U11" s="215" t="s">
        <v>411</v>
      </c>
      <c r="V11" s="215" t="s">
        <v>313</v>
      </c>
      <c r="W11" s="248" t="s">
        <v>430</v>
      </c>
    </row>
    <row r="12" spans="1:26">
      <c r="J12" s="152">
        <v>11</v>
      </c>
      <c r="K12" s="152">
        <f>COUNTIF(P$2:$P12,P12)</f>
        <v>6</v>
      </c>
      <c r="L12" s="152">
        <v>52124</v>
      </c>
      <c r="M12" s="152" t="s">
        <v>276</v>
      </c>
      <c r="N12" s="152" t="s">
        <v>276</v>
      </c>
      <c r="O12" s="152" t="s">
        <v>276</v>
      </c>
      <c r="P12" s="152" t="s">
        <v>257</v>
      </c>
      <c r="Q12" s="599" t="s">
        <v>815</v>
      </c>
      <c r="S12" s="215">
        <v>12</v>
      </c>
      <c r="T12" s="215" t="s">
        <v>314</v>
      </c>
      <c r="U12" s="215" t="s">
        <v>412</v>
      </c>
      <c r="V12" s="215" t="s">
        <v>314</v>
      </c>
      <c r="W12" s="248" t="s">
        <v>430</v>
      </c>
    </row>
    <row r="13" spans="1:26">
      <c r="J13" s="153">
        <v>12</v>
      </c>
      <c r="K13" s="153">
        <f>COUNTIF(P$2:$P13,P13)</f>
        <v>5</v>
      </c>
      <c r="L13" s="153">
        <v>52141</v>
      </c>
      <c r="M13" s="153" t="s">
        <v>277</v>
      </c>
      <c r="N13" s="153" t="s">
        <v>277</v>
      </c>
      <c r="O13" s="153" t="s">
        <v>277</v>
      </c>
      <c r="P13" s="153" t="s">
        <v>260</v>
      </c>
      <c r="Q13" s="597" t="s">
        <v>800</v>
      </c>
      <c r="S13" s="215">
        <v>13</v>
      </c>
      <c r="T13" s="215" t="s">
        <v>315</v>
      </c>
      <c r="U13" s="215" t="s">
        <v>413</v>
      </c>
      <c r="V13" s="215" t="s">
        <v>315</v>
      </c>
      <c r="W13" s="248" t="s">
        <v>430</v>
      </c>
    </row>
    <row r="14" spans="1:26">
      <c r="J14" s="153">
        <v>13</v>
      </c>
      <c r="K14" s="153">
        <f>COUNTIF(P$2:$P14,P14)</f>
        <v>6</v>
      </c>
      <c r="L14" s="153">
        <v>52159</v>
      </c>
      <c r="M14" s="153" t="s">
        <v>278</v>
      </c>
      <c r="N14" s="153" t="s">
        <v>278</v>
      </c>
      <c r="O14" s="153" t="s">
        <v>278</v>
      </c>
      <c r="P14" s="153" t="s">
        <v>260</v>
      </c>
      <c r="Q14" s="597" t="s">
        <v>816</v>
      </c>
      <c r="S14" s="215">
        <v>14</v>
      </c>
      <c r="T14" s="215" t="s">
        <v>316</v>
      </c>
      <c r="U14" s="215" t="s">
        <v>414</v>
      </c>
      <c r="V14" s="215" t="s">
        <v>316</v>
      </c>
      <c r="W14" s="248" t="s">
        <v>430</v>
      </c>
    </row>
    <row r="15" spans="1:26">
      <c r="J15" s="152">
        <v>14</v>
      </c>
      <c r="K15" s="152">
        <f>COUNTIF(P$2:$P15,P15)</f>
        <v>7</v>
      </c>
      <c r="L15" s="152">
        <v>53031</v>
      </c>
      <c r="M15" s="152" t="s">
        <v>279</v>
      </c>
      <c r="N15" s="152" t="s">
        <v>279</v>
      </c>
      <c r="O15" s="152" t="s">
        <v>279</v>
      </c>
      <c r="P15" s="152" t="s">
        <v>257</v>
      </c>
      <c r="Q15" s="599" t="s">
        <v>801</v>
      </c>
      <c r="S15" s="215">
        <v>15</v>
      </c>
      <c r="T15" s="215" t="s">
        <v>317</v>
      </c>
      <c r="U15" s="215" t="s">
        <v>415</v>
      </c>
      <c r="V15" s="215" t="s">
        <v>317</v>
      </c>
      <c r="W15" s="248" t="s">
        <v>430</v>
      </c>
    </row>
    <row r="16" spans="1:26">
      <c r="J16" s="152">
        <v>15</v>
      </c>
      <c r="K16" s="152">
        <f>COUNTIF(P$2:$P16,P16)</f>
        <v>8</v>
      </c>
      <c r="L16" s="152">
        <v>53279</v>
      </c>
      <c r="M16" s="152" t="s">
        <v>280</v>
      </c>
      <c r="N16" s="152" t="s">
        <v>280</v>
      </c>
      <c r="O16" s="152" t="s">
        <v>280</v>
      </c>
      <c r="P16" s="152" t="s">
        <v>257</v>
      </c>
      <c r="Q16" s="599" t="s">
        <v>817</v>
      </c>
      <c r="S16" s="215">
        <v>16</v>
      </c>
      <c r="T16" s="215" t="s">
        <v>318</v>
      </c>
      <c r="U16" s="215" t="s">
        <v>416</v>
      </c>
      <c r="V16" s="215" t="s">
        <v>318</v>
      </c>
      <c r="W16" s="248" t="s">
        <v>430</v>
      </c>
    </row>
    <row r="17" spans="10:23">
      <c r="J17" s="152">
        <v>16</v>
      </c>
      <c r="K17" s="152">
        <f>COUNTIF(P$2:$P17,P17)</f>
        <v>9</v>
      </c>
      <c r="L17" s="152">
        <v>53465</v>
      </c>
      <c r="M17" s="152" t="s">
        <v>281</v>
      </c>
      <c r="N17" s="152" t="s">
        <v>281</v>
      </c>
      <c r="O17" s="152" t="s">
        <v>281</v>
      </c>
      <c r="P17" s="152" t="s">
        <v>257</v>
      </c>
      <c r="Q17" s="599" t="s">
        <v>802</v>
      </c>
      <c r="S17" s="215">
        <v>17</v>
      </c>
      <c r="T17" s="215" t="s">
        <v>319</v>
      </c>
      <c r="U17" s="215" t="s">
        <v>417</v>
      </c>
      <c r="V17" s="215" t="s">
        <v>319</v>
      </c>
      <c r="W17" s="248" t="s">
        <v>430</v>
      </c>
    </row>
    <row r="18" spans="10:23">
      <c r="J18" s="152">
        <v>17</v>
      </c>
      <c r="K18" s="152">
        <f>COUNTIF(P$2:$P18,P18)</f>
        <v>10</v>
      </c>
      <c r="L18" s="152">
        <v>53481</v>
      </c>
      <c r="M18" s="152" t="s">
        <v>282</v>
      </c>
      <c r="N18" s="152" t="s">
        <v>282</v>
      </c>
      <c r="O18" s="152" t="s">
        <v>282</v>
      </c>
      <c r="P18" s="152" t="s">
        <v>257</v>
      </c>
      <c r="Q18" s="599" t="s">
        <v>803</v>
      </c>
      <c r="S18" s="215">
        <v>18</v>
      </c>
      <c r="T18" s="215" t="s">
        <v>320</v>
      </c>
      <c r="U18" s="215" t="s">
        <v>418</v>
      </c>
      <c r="V18" s="215" t="s">
        <v>320</v>
      </c>
      <c r="W18" s="248" t="s">
        <v>430</v>
      </c>
    </row>
    <row r="19" spans="10:23">
      <c r="J19" s="152">
        <v>18</v>
      </c>
      <c r="K19" s="152">
        <f>COUNTIF(P$2:$P19,P19)</f>
        <v>11</v>
      </c>
      <c r="L19" s="152">
        <v>53490</v>
      </c>
      <c r="M19" s="152" t="s">
        <v>283</v>
      </c>
      <c r="N19" s="152" t="s">
        <v>283</v>
      </c>
      <c r="O19" s="152" t="s">
        <v>283</v>
      </c>
      <c r="P19" s="152" t="s">
        <v>257</v>
      </c>
      <c r="Q19" s="599" t="s">
        <v>804</v>
      </c>
      <c r="S19" s="215">
        <v>19</v>
      </c>
      <c r="T19" s="215" t="s">
        <v>321</v>
      </c>
      <c r="U19" s="215" t="s">
        <v>419</v>
      </c>
      <c r="V19" s="215" t="s">
        <v>321</v>
      </c>
      <c r="W19" s="248" t="s">
        <v>430</v>
      </c>
    </row>
    <row r="20" spans="10:23">
      <c r="J20" s="152">
        <v>19</v>
      </c>
      <c r="K20" s="152">
        <f>COUNTIF(P$2:$P20,P20)</f>
        <v>12</v>
      </c>
      <c r="L20" s="152">
        <v>53619</v>
      </c>
      <c r="M20" s="152" t="s">
        <v>284</v>
      </c>
      <c r="N20" s="152" t="s">
        <v>284</v>
      </c>
      <c r="O20" s="152" t="s">
        <v>284</v>
      </c>
      <c r="P20" s="152" t="s">
        <v>257</v>
      </c>
      <c r="Q20" s="599" t="s">
        <v>818</v>
      </c>
      <c r="S20" s="215">
        <v>20</v>
      </c>
      <c r="T20" s="215" t="s">
        <v>322</v>
      </c>
      <c r="U20" s="215" t="s">
        <v>420</v>
      </c>
      <c r="V20" s="215" t="s">
        <v>322</v>
      </c>
      <c r="W20" s="248" t="s">
        <v>430</v>
      </c>
    </row>
    <row r="21" spans="10:23">
      <c r="J21" s="152">
        <v>20</v>
      </c>
      <c r="K21" s="152">
        <f>COUNTIF(P$2:$P21,P21)</f>
        <v>13</v>
      </c>
      <c r="L21" s="152">
        <v>53635</v>
      </c>
      <c r="M21" s="152" t="s">
        <v>285</v>
      </c>
      <c r="N21" s="152" t="s">
        <v>285</v>
      </c>
      <c r="O21" s="152" t="s">
        <v>285</v>
      </c>
      <c r="P21" s="152" t="s">
        <v>257</v>
      </c>
      <c r="Q21" s="599" t="s">
        <v>805</v>
      </c>
      <c r="S21" s="215">
        <v>21</v>
      </c>
      <c r="T21" s="215" t="s">
        <v>323</v>
      </c>
      <c r="U21" s="215" t="s">
        <v>421</v>
      </c>
      <c r="V21" s="215" t="s">
        <v>323</v>
      </c>
      <c r="W21" s="248" t="s">
        <v>430</v>
      </c>
    </row>
    <row r="22" spans="10:23">
      <c r="J22" s="152">
        <v>21</v>
      </c>
      <c r="K22" s="152">
        <f>COUNTIF(P$2:$P22,P22)</f>
        <v>14</v>
      </c>
      <c r="L22" s="152">
        <v>53660</v>
      </c>
      <c r="M22" s="152" t="s">
        <v>286</v>
      </c>
      <c r="N22" s="152" t="s">
        <v>286</v>
      </c>
      <c r="O22" s="152" t="s">
        <v>286</v>
      </c>
      <c r="P22" s="152" t="s">
        <v>257</v>
      </c>
      <c r="Q22" s="599" t="s">
        <v>819</v>
      </c>
      <c r="S22" s="215">
        <v>22</v>
      </c>
      <c r="T22" s="215" t="s">
        <v>324</v>
      </c>
      <c r="U22" s="215" t="s">
        <v>422</v>
      </c>
      <c r="V22" s="215" t="s">
        <v>324</v>
      </c>
      <c r="W22" s="248" t="s">
        <v>430</v>
      </c>
    </row>
    <row r="23" spans="10:23">
      <c r="J23" s="152">
        <v>22</v>
      </c>
      <c r="K23" s="152">
        <f>COUNTIF(P$2:$P23,P23)</f>
        <v>15</v>
      </c>
      <c r="L23" s="152">
        <v>53686</v>
      </c>
      <c r="M23" s="152" t="s">
        <v>287</v>
      </c>
      <c r="N23" s="152" t="s">
        <v>287</v>
      </c>
      <c r="O23" s="152" t="s">
        <v>287</v>
      </c>
      <c r="P23" s="152" t="s">
        <v>257</v>
      </c>
      <c r="Q23" s="599" t="s">
        <v>831</v>
      </c>
      <c r="S23" s="215">
        <v>23</v>
      </c>
      <c r="T23" s="215" t="s">
        <v>325</v>
      </c>
      <c r="U23" s="215" t="s">
        <v>423</v>
      </c>
      <c r="V23" s="215" t="s">
        <v>325</v>
      </c>
      <c r="W23" s="248" t="s">
        <v>430</v>
      </c>
    </row>
    <row r="24" spans="10:23">
      <c r="J24" s="153">
        <v>23</v>
      </c>
      <c r="K24" s="153">
        <f>COUNTIF(P$2:$P24,P24)</f>
        <v>7</v>
      </c>
      <c r="L24" s="153">
        <v>54348</v>
      </c>
      <c r="M24" s="153" t="s">
        <v>288</v>
      </c>
      <c r="N24" s="153" t="s">
        <v>288</v>
      </c>
      <c r="O24" s="153" t="s">
        <v>288</v>
      </c>
      <c r="P24" s="153" t="s">
        <v>260</v>
      </c>
      <c r="Q24" s="597" t="s">
        <v>806</v>
      </c>
      <c r="S24" s="215">
        <v>24</v>
      </c>
      <c r="T24" s="215" t="s">
        <v>326</v>
      </c>
      <c r="U24" s="215" t="s">
        <v>424</v>
      </c>
      <c r="V24" s="215" t="s">
        <v>326</v>
      </c>
      <c r="W24" s="248" t="s">
        <v>430</v>
      </c>
    </row>
    <row r="25" spans="10:23">
      <c r="J25" s="153">
        <v>24</v>
      </c>
      <c r="K25" s="153">
        <f>COUNTIF(P$2:$P25,P25)</f>
        <v>8</v>
      </c>
      <c r="L25" s="153">
        <v>54631</v>
      </c>
      <c r="M25" s="153" t="s">
        <v>289</v>
      </c>
      <c r="N25" s="153" t="s">
        <v>289</v>
      </c>
      <c r="O25" s="153" t="s">
        <v>289</v>
      </c>
      <c r="P25" s="153" t="s">
        <v>260</v>
      </c>
      <c r="Q25" s="597" t="s">
        <v>820</v>
      </c>
      <c r="S25" s="215">
        <v>25</v>
      </c>
      <c r="T25" s="215" t="s">
        <v>327</v>
      </c>
      <c r="U25" s="215" t="s">
        <v>437</v>
      </c>
      <c r="V25" s="215" t="s">
        <v>327</v>
      </c>
      <c r="W25" s="248" t="s">
        <v>430</v>
      </c>
    </row>
    <row r="26" spans="10:23">
      <c r="J26" s="153">
        <v>25</v>
      </c>
      <c r="K26" s="153">
        <f>COUNTIF(P$2:$P26,P26)</f>
        <v>9</v>
      </c>
      <c r="L26" s="153">
        <v>54640</v>
      </c>
      <c r="M26" s="153" t="s">
        <v>290</v>
      </c>
      <c r="N26" s="153" t="s">
        <v>290</v>
      </c>
      <c r="O26" s="153" t="s">
        <v>290</v>
      </c>
      <c r="P26" s="153" t="s">
        <v>260</v>
      </c>
      <c r="Q26" s="597" t="s">
        <v>807</v>
      </c>
      <c r="S26" s="215">
        <v>26</v>
      </c>
      <c r="T26" s="215" t="s">
        <v>42</v>
      </c>
      <c r="U26" s="215" t="s">
        <v>438</v>
      </c>
      <c r="V26" s="215" t="s">
        <v>42</v>
      </c>
      <c r="W26" s="248" t="s">
        <v>430</v>
      </c>
    </row>
    <row r="27" spans="10:23">
      <c r="S27" s="215">
        <v>27</v>
      </c>
      <c r="T27" s="215" t="s">
        <v>55</v>
      </c>
      <c r="U27" s="215" t="s">
        <v>439</v>
      </c>
      <c r="V27" s="215" t="s">
        <v>55</v>
      </c>
      <c r="W27" s="248" t="s">
        <v>430</v>
      </c>
    </row>
    <row r="28" spans="10:23">
      <c r="S28" s="215">
        <v>28</v>
      </c>
      <c r="T28" s="215" t="s">
        <v>59</v>
      </c>
      <c r="U28" s="215" t="s">
        <v>425</v>
      </c>
      <c r="V28" s="215" t="s">
        <v>59</v>
      </c>
      <c r="W28" s="248" t="s">
        <v>430</v>
      </c>
    </row>
    <row r="29" spans="10:23">
      <c r="S29" s="215">
        <v>29</v>
      </c>
      <c r="T29" s="215" t="s">
        <v>61</v>
      </c>
      <c r="U29" s="215" t="s">
        <v>426</v>
      </c>
      <c r="V29" s="215" t="s">
        <v>61</v>
      </c>
      <c r="W29" s="248" t="s">
        <v>430</v>
      </c>
    </row>
    <row r="30" spans="10:23">
      <c r="S30" s="215">
        <v>30</v>
      </c>
      <c r="T30" s="215" t="s">
        <v>64</v>
      </c>
      <c r="U30" s="215" t="s">
        <v>427</v>
      </c>
      <c r="V30" s="215" t="s">
        <v>64</v>
      </c>
      <c r="W30" s="248" t="s">
        <v>430</v>
      </c>
    </row>
    <row r="31" spans="10:23">
      <c r="S31" s="215">
        <v>31</v>
      </c>
      <c r="T31" s="215" t="s">
        <v>69</v>
      </c>
      <c r="U31" s="215" t="s">
        <v>428</v>
      </c>
      <c r="V31" s="215" t="s">
        <v>69</v>
      </c>
      <c r="W31" s="248" t="s">
        <v>430</v>
      </c>
    </row>
    <row r="32" spans="10:23">
      <c r="S32" s="215">
        <v>32</v>
      </c>
      <c r="T32" s="215" t="s">
        <v>72</v>
      </c>
      <c r="U32" s="215" t="s">
        <v>429</v>
      </c>
      <c r="V32" s="215" t="s">
        <v>72</v>
      </c>
      <c r="W32" s="248" t="s">
        <v>430</v>
      </c>
    </row>
    <row r="33" spans="19:23">
      <c r="S33" s="215">
        <v>33</v>
      </c>
      <c r="T33" s="215" t="s">
        <v>328</v>
      </c>
      <c r="U33" s="215" t="s">
        <v>440</v>
      </c>
      <c r="V33" s="215" t="s">
        <v>328</v>
      </c>
      <c r="W33" s="248" t="s">
        <v>430</v>
      </c>
    </row>
    <row r="34" spans="19:23">
      <c r="S34" s="215">
        <v>34</v>
      </c>
      <c r="T34" s="215" t="s">
        <v>67</v>
      </c>
      <c r="U34" s="215" t="s">
        <v>441</v>
      </c>
      <c r="V34" s="215" t="s">
        <v>67</v>
      </c>
      <c r="W34" s="248" t="s">
        <v>430</v>
      </c>
    </row>
    <row r="35" spans="19:23">
      <c r="S35" s="215">
        <v>35</v>
      </c>
      <c r="T35" s="215" t="s">
        <v>353</v>
      </c>
      <c r="U35" s="215" t="s">
        <v>442</v>
      </c>
      <c r="V35" s="215" t="s">
        <v>353</v>
      </c>
      <c r="W35" s="248" t="s">
        <v>430</v>
      </c>
    </row>
    <row r="36" spans="19:23">
      <c r="S36" s="215">
        <v>36</v>
      </c>
      <c r="T36" s="215" t="s">
        <v>354</v>
      </c>
      <c r="U36" s="215" t="s">
        <v>443</v>
      </c>
      <c r="V36" s="215" t="s">
        <v>354</v>
      </c>
      <c r="W36" s="248" t="s">
        <v>430</v>
      </c>
    </row>
    <row r="37" spans="19:23">
      <c r="S37" s="215">
        <v>37</v>
      </c>
      <c r="T37" s="215" t="s">
        <v>403</v>
      </c>
      <c r="U37" s="215" t="s">
        <v>444</v>
      </c>
      <c r="V37" s="215" t="s">
        <v>403</v>
      </c>
      <c r="W37" s="248" t="s">
        <v>430</v>
      </c>
    </row>
    <row r="38" spans="19:23">
      <c r="S38" s="215">
        <v>38</v>
      </c>
      <c r="T38" s="215" t="s">
        <v>433</v>
      </c>
      <c r="U38" t="s">
        <v>445</v>
      </c>
      <c r="V38" s="215" t="s">
        <v>433</v>
      </c>
      <c r="W38" s="248" t="s">
        <v>430</v>
      </c>
    </row>
    <row r="39" spans="19:23">
      <c r="S39" s="215">
        <v>39</v>
      </c>
      <c r="T39" s="215" t="s">
        <v>434</v>
      </c>
      <c r="U39" t="s">
        <v>446</v>
      </c>
      <c r="V39" s="215" t="s">
        <v>434</v>
      </c>
      <c r="W39" s="248" t="s">
        <v>430</v>
      </c>
    </row>
    <row r="40" spans="19:23">
      <c r="S40" s="215">
        <v>40</v>
      </c>
      <c r="T40" s="215" t="s">
        <v>435</v>
      </c>
      <c r="U40" t="s">
        <v>447</v>
      </c>
      <c r="V40" s="215" t="s">
        <v>435</v>
      </c>
      <c r="W40" s="248" t="s">
        <v>430</v>
      </c>
    </row>
    <row r="41" spans="19:23">
      <c r="S41" s="215">
        <v>41</v>
      </c>
      <c r="T41" s="215" t="s">
        <v>745</v>
      </c>
      <c r="U41" t="s">
        <v>717</v>
      </c>
      <c r="V41" s="215" t="s">
        <v>745</v>
      </c>
      <c r="W41" s="248" t="s">
        <v>430</v>
      </c>
    </row>
    <row r="42" spans="19:23">
      <c r="S42" s="215"/>
      <c r="T42" s="215"/>
      <c r="V42" s="215"/>
      <c r="W42" s="248"/>
    </row>
    <row r="43" spans="19:23">
      <c r="V43" s="216"/>
    </row>
    <row r="44" spans="19:23">
      <c r="V44" s="216"/>
    </row>
    <row r="45" spans="19:23">
      <c r="V45" s="216"/>
    </row>
    <row r="46" spans="19:23">
      <c r="V46" s="216"/>
    </row>
    <row r="47" spans="19:23">
      <c r="V47" s="216"/>
    </row>
    <row r="48" spans="19:23">
      <c r="V48" s="216"/>
    </row>
    <row r="49" spans="22:22">
      <c r="V49" s="216"/>
    </row>
    <row r="50" spans="22:22">
      <c r="V50" s="216"/>
    </row>
    <row r="51" spans="22:22">
      <c r="V51" s="216"/>
    </row>
    <row r="52" spans="22:22">
      <c r="V52" s="216"/>
    </row>
    <row r="53" spans="22:22">
      <c r="V53" s="216"/>
    </row>
    <row r="54" spans="22:22">
      <c r="V54" s="216"/>
    </row>
    <row r="55" spans="22:22">
      <c r="V55" s="216"/>
    </row>
    <row r="56" spans="22:22">
      <c r="V56" s="216"/>
    </row>
    <row r="57" spans="22:22">
      <c r="V57" s="216"/>
    </row>
    <row r="58" spans="22:22">
      <c r="V58" s="216"/>
    </row>
    <row r="59" spans="22:22">
      <c r="V59" s="216"/>
    </row>
    <row r="60" spans="22:22">
      <c r="V60" s="216"/>
    </row>
    <row r="61" spans="22:22">
      <c r="V61" s="216"/>
    </row>
    <row r="62" spans="22:22">
      <c r="V62" s="216"/>
    </row>
    <row r="63" spans="22:22">
      <c r="V63" s="216"/>
    </row>
    <row r="64" spans="22:22">
      <c r="V64" s="216"/>
    </row>
    <row r="65" spans="22:22">
      <c r="V65" s="216"/>
    </row>
    <row r="66" spans="22:22">
      <c r="V66" s="216"/>
    </row>
    <row r="67" spans="22:22">
      <c r="V67" s="216"/>
    </row>
    <row r="68" spans="22:22">
      <c r="V68" s="216"/>
    </row>
    <row r="69" spans="22:22">
      <c r="V69" s="216"/>
    </row>
    <row r="70" spans="22:22">
      <c r="V70" s="216"/>
    </row>
    <row r="71" spans="22:22">
      <c r="V71" s="216"/>
    </row>
    <row r="72" spans="22:22">
      <c r="V72" s="216"/>
    </row>
    <row r="73" spans="22:22">
      <c r="V73" s="216"/>
    </row>
    <row r="74" spans="22:22">
      <c r="V74" s="216"/>
    </row>
    <row r="75" spans="22:22">
      <c r="V75" s="216"/>
    </row>
    <row r="76" spans="22:22">
      <c r="V76" s="216"/>
    </row>
    <row r="77" spans="22:22">
      <c r="V77" s="216"/>
    </row>
    <row r="78" spans="22:22">
      <c r="V78" s="216"/>
    </row>
    <row r="79" spans="22:22">
      <c r="V79" s="216"/>
    </row>
    <row r="80" spans="22:22">
      <c r="V80" s="216"/>
    </row>
    <row r="81" spans="22:22">
      <c r="V81" s="216"/>
    </row>
    <row r="82" spans="22:22">
      <c r="V82" s="216"/>
    </row>
    <row r="83" spans="22:22">
      <c r="V83" s="216"/>
    </row>
    <row r="84" spans="22:22">
      <c r="V84" s="216"/>
    </row>
    <row r="85" spans="22:22">
      <c r="V85" s="216"/>
    </row>
    <row r="86" spans="22:22">
      <c r="V86" s="216"/>
    </row>
    <row r="87" spans="22:22">
      <c r="V87" s="216"/>
    </row>
    <row r="88" spans="22:22">
      <c r="V88" s="216"/>
    </row>
    <row r="89" spans="22:22">
      <c r="V89" s="216"/>
    </row>
    <row r="90" spans="22:22">
      <c r="V90" s="216"/>
    </row>
    <row r="91" spans="22:22">
      <c r="V91" s="216"/>
    </row>
    <row r="92" spans="22:22">
      <c r="V92" s="216"/>
    </row>
    <row r="93" spans="22:22">
      <c r="V93" s="216"/>
    </row>
    <row r="94" spans="22:22">
      <c r="V94" s="216"/>
    </row>
    <row r="95" spans="22:22">
      <c r="V95" s="216"/>
    </row>
    <row r="96" spans="22:22">
      <c r="V96" s="216"/>
    </row>
    <row r="97" spans="22:22">
      <c r="V97" s="216"/>
    </row>
    <row r="98" spans="22:22">
      <c r="V98" s="216"/>
    </row>
    <row r="99" spans="22:22">
      <c r="V99" s="216"/>
    </row>
    <row r="100" spans="22:22">
      <c r="V100" s="216"/>
    </row>
    <row r="101" spans="22:22">
      <c r="V101" s="216"/>
    </row>
    <row r="102" spans="22:22">
      <c r="V102" s="216"/>
    </row>
    <row r="103" spans="22:22">
      <c r="V103" s="216"/>
    </row>
    <row r="104" spans="22:22">
      <c r="V104" s="216"/>
    </row>
    <row r="105" spans="22:22">
      <c r="V105" s="216"/>
    </row>
    <row r="106" spans="22:22">
      <c r="V106" s="216"/>
    </row>
    <row r="107" spans="22:22">
      <c r="V107" s="216"/>
    </row>
    <row r="108" spans="22:22">
      <c r="V108" s="216"/>
    </row>
    <row r="109" spans="22:22">
      <c r="V109" s="216"/>
    </row>
    <row r="110" spans="22:22">
      <c r="V110" s="216"/>
    </row>
    <row r="111" spans="22:22">
      <c r="V111" s="216"/>
    </row>
    <row r="112" spans="22:22">
      <c r="V112" s="216"/>
    </row>
    <row r="113" spans="22:22">
      <c r="V113" s="216"/>
    </row>
    <row r="114" spans="22:22">
      <c r="V114" s="216"/>
    </row>
    <row r="115" spans="22:22">
      <c r="V115" s="216"/>
    </row>
    <row r="116" spans="22:22">
      <c r="V116" s="216"/>
    </row>
    <row r="117" spans="22:22">
      <c r="V117" s="216"/>
    </row>
    <row r="118" spans="22:22">
      <c r="V118" s="216"/>
    </row>
    <row r="119" spans="22:22">
      <c r="V119" s="216"/>
    </row>
    <row r="120" spans="22:22">
      <c r="V120" s="216"/>
    </row>
    <row r="121" spans="22:22">
      <c r="V121" s="216"/>
    </row>
    <row r="122" spans="22:22">
      <c r="V122" s="216"/>
    </row>
    <row r="123" spans="22:22">
      <c r="V123" s="216"/>
    </row>
    <row r="124" spans="22:22">
      <c r="V124" s="216"/>
    </row>
    <row r="125" spans="22:22">
      <c r="V125" s="216"/>
    </row>
    <row r="126" spans="22:22">
      <c r="V126" s="216"/>
    </row>
    <row r="127" spans="22:22">
      <c r="V127" s="216"/>
    </row>
    <row r="128" spans="22:22">
      <c r="V128" s="216"/>
    </row>
    <row r="129" spans="22:22">
      <c r="V129" s="216"/>
    </row>
    <row r="130" spans="22:22">
      <c r="V130" s="216"/>
    </row>
    <row r="131" spans="22:22">
      <c r="V131" s="216"/>
    </row>
    <row r="132" spans="22:22">
      <c r="V132" s="216"/>
    </row>
    <row r="133" spans="22:22">
      <c r="V133" s="216"/>
    </row>
    <row r="134" spans="22:22">
      <c r="V134" s="216"/>
    </row>
    <row r="135" spans="22:22">
      <c r="V135" s="216"/>
    </row>
    <row r="136" spans="22:22">
      <c r="V136" s="216"/>
    </row>
    <row r="137" spans="22:22">
      <c r="V137" s="216"/>
    </row>
    <row r="138" spans="22:22">
      <c r="V138" s="216"/>
    </row>
    <row r="139" spans="22:22">
      <c r="V139" s="216"/>
    </row>
    <row r="140" spans="22:22">
      <c r="V140" s="216"/>
    </row>
    <row r="141" spans="22:22">
      <c r="V141" s="216"/>
    </row>
    <row r="142" spans="22:22">
      <c r="V142" s="216"/>
    </row>
    <row r="143" spans="22:22">
      <c r="V143" s="216"/>
    </row>
    <row r="144" spans="22:22">
      <c r="V144" s="216"/>
    </row>
    <row r="145" spans="22:22">
      <c r="V145" s="216"/>
    </row>
  </sheetData>
  <sheetProtection algorithmName="SHA-512" hashValue="zFIvIrMT/l0YjPAOaUyEJLK7C5grpr6wPgRtmUKXna85PN9mZ8pU+24nKgys2FOlwZvOcgKvC0K0fzagsF2N9w==" saltValue="ZPi2kQGNcX7O3S4kZHKsGg==" spinCount="100000" sheet="1" selectLockedCells="1"/>
  <autoFilter ref="J1:P26" xr:uid="{00000000-0009-0000-0000-000000000000}"/>
  <phoneticPr fontId="59"/>
  <dataValidations count="3">
    <dataValidation type="list" allowBlank="1" showInputMessage="1" showErrorMessage="1" sqref="W2:W3" xr:uid="{7DB5745E-C7A7-4FA2-9544-E4857499ACFE}">
      <formula1>"表示する,自署する(押印しない),‐"</formula1>
    </dataValidation>
    <dataValidation type="list" allowBlank="1" showInputMessage="1" showErrorMessage="1" sqref="C3" xr:uid="{81B46EA0-D5DB-471C-8C68-CAC9E991E689}">
      <formula1>"衆院選,参院選,知事選,,県議選"</formula1>
    </dataValidation>
    <dataValidation type="list" allowBlank="1" showInputMessage="1" showErrorMessage="1" sqref="W4:W42" xr:uid="{620B0016-900B-4416-A33B-C93BC2F3BE9F}">
      <formula1>"表示する,表示しない,‐"</formula1>
    </dataValidation>
  </dataValidations>
  <pageMargins left="0.7" right="0.7" top="0.75" bottom="0.75" header="0.3" footer="0.3"/>
  <pageSetup paperSize="9" scale="5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N43"/>
  <sheetViews>
    <sheetView showZeros="0" tabSelected="1" view="pageBreakPreview" zoomScaleNormal="100" zoomScaleSheetLayoutView="100" workbookViewId="0">
      <selection activeCell="W25" sqref="W25"/>
    </sheetView>
  </sheetViews>
  <sheetFormatPr defaultColWidth="5.90625" defaultRowHeight="18.75" customHeight="1"/>
  <cols>
    <col min="1" max="1" width="6.26953125" style="46" customWidth="1"/>
    <col min="2" max="2" width="7.453125" style="46" customWidth="1"/>
    <col min="3" max="13" width="6.26953125" style="46" customWidth="1"/>
    <col min="14" max="14" width="4.36328125" style="46" customWidth="1"/>
    <col min="15" max="15" width="5.90625" style="46" bestFit="1"/>
    <col min="16" max="16384" width="5.90625" style="46"/>
  </cols>
  <sheetData>
    <row r="1" spans="1:14" ht="18.75" customHeight="1">
      <c r="N1" s="104" t="s">
        <v>588</v>
      </c>
    </row>
    <row r="5" spans="1:14" ht="27" customHeight="1">
      <c r="A5" s="638" t="s">
        <v>13</v>
      </c>
      <c r="B5" s="638"/>
      <c r="C5" s="638"/>
      <c r="D5" s="638"/>
      <c r="E5" s="638"/>
      <c r="F5" s="638"/>
      <c r="G5" s="638"/>
      <c r="H5" s="638"/>
      <c r="I5" s="638"/>
      <c r="J5" s="638"/>
      <c r="K5" s="638"/>
      <c r="L5" s="638"/>
      <c r="M5" s="638"/>
      <c r="N5" s="638"/>
    </row>
    <row r="8" spans="1:14" ht="27" customHeight="1">
      <c r="A8" s="337" t="str">
        <f>"  "&amp;設定シート!C2&amp;"執行の衆議院小選挙区選出議員選挙の"&amp;IF(入力シート!$C$2="　","秋田県第　 　区",入力シート!$C$2)&amp;"において、"</f>
        <v xml:space="preserve">  令和８年２月８日執行の衆議院小選挙区選出議員選挙の秋田県第１区において、</v>
      </c>
      <c r="B8" s="338"/>
      <c r="C8" s="338"/>
      <c r="D8" s="304"/>
      <c r="E8" s="304"/>
      <c r="F8" s="304"/>
      <c r="G8" s="304"/>
      <c r="H8" s="304"/>
      <c r="I8" s="304"/>
      <c r="J8" s="339"/>
      <c r="K8" s="339"/>
      <c r="L8" s="339"/>
      <c r="M8" s="304"/>
      <c r="N8" s="304"/>
    </row>
    <row r="9" spans="1:14" ht="27" customHeight="1">
      <c r="A9" s="330" t="str">
        <f>IF(入力シート!$C$9="","               ",入力シート!$C$9)&amp;"の届出に係る候補者となることに同意します。"</f>
        <v>新党なまはげの届出に係る候補者となることに同意します。</v>
      </c>
      <c r="B9" s="340"/>
      <c r="C9" s="340"/>
      <c r="D9" s="340"/>
      <c r="E9" s="164"/>
      <c r="F9" s="164"/>
      <c r="G9" s="164"/>
      <c r="H9" s="164"/>
      <c r="I9" s="164"/>
      <c r="J9" s="164"/>
      <c r="K9" s="164"/>
      <c r="L9" s="164"/>
      <c r="M9" s="164"/>
      <c r="N9" s="164"/>
    </row>
    <row r="10" spans="1:14" ht="18.75" customHeight="1">
      <c r="H10" s="106"/>
      <c r="I10" s="106"/>
      <c r="J10" s="106"/>
      <c r="K10" s="106"/>
    </row>
    <row r="11" spans="1:14" ht="18.75" customHeight="1">
      <c r="H11" s="106"/>
      <c r="J11" s="106"/>
    </row>
    <row r="14" spans="1:14" ht="18.75" customHeight="1">
      <c r="B14" s="435" t="str">
        <f>入力シート!C4</f>
        <v>令和８年１月２７日</v>
      </c>
      <c r="C14" s="435"/>
      <c r="D14" s="435"/>
      <c r="E14" s="435"/>
    </row>
    <row r="15" spans="1:14" ht="18.75" customHeight="1">
      <c r="B15" s="108"/>
      <c r="C15" s="93"/>
      <c r="D15" s="93"/>
    </row>
    <row r="16" spans="1:14" ht="18.75" customHeight="1">
      <c r="B16" s="108"/>
      <c r="C16" s="93"/>
      <c r="D16" s="93"/>
      <c r="F16" s="124" t="s">
        <v>100</v>
      </c>
      <c r="H16" s="775" t="str">
        <f>入力シート!C24</f>
        <v>秋田県秋田市山王4丁目1番1号</v>
      </c>
      <c r="I16" s="775"/>
      <c r="J16" s="775"/>
      <c r="K16" s="775"/>
      <c r="L16" s="775"/>
      <c r="M16" s="775"/>
      <c r="N16" s="775"/>
    </row>
    <row r="17" spans="2:13" ht="18.75" customHeight="1">
      <c r="B17" s="108"/>
      <c r="C17" s="93"/>
      <c r="D17" s="93"/>
    </row>
    <row r="18" spans="2:13" ht="18.75" customHeight="1">
      <c r="B18" s="108"/>
      <c r="C18" s="93"/>
      <c r="D18" s="93"/>
      <c r="F18" s="104" t="s">
        <v>161</v>
      </c>
      <c r="H18" s="759" t="str">
        <f>入力シート!C17&amp;" "&amp;入力シート!C19</f>
        <v>寒風山 三郎</v>
      </c>
      <c r="I18" s="759"/>
      <c r="J18" s="759"/>
      <c r="K18" s="759"/>
      <c r="L18" s="46" t="str" cm="1">
        <f t="array" aca="1" ref="L18" ca="1">IF(VLOOKUP(RIGHT(CELL("filename",A1),LEN(CELL("filename",A1))-FIND("]",CELL("filename",A1))),設定シート!$V$2:$W$136,2,0)="表示する","㊞","")</f>
        <v/>
      </c>
      <c r="M18" s="120"/>
    </row>
    <row r="19" spans="2:13" ht="18.75" customHeight="1">
      <c r="B19" s="108"/>
      <c r="C19" s="93"/>
      <c r="D19" s="93"/>
    </row>
    <row r="20" spans="2:13" ht="18.75" customHeight="1">
      <c r="B20" s="108"/>
      <c r="C20" s="93"/>
      <c r="D20" s="93"/>
    </row>
    <row r="21" spans="2:13" ht="18.75" customHeight="1">
      <c r="B21" s="108"/>
      <c r="C21" s="93"/>
      <c r="D21" s="93"/>
    </row>
    <row r="22" spans="2:13" ht="18.75" customHeight="1">
      <c r="B22" s="108"/>
      <c r="C22" s="93"/>
      <c r="D22" s="93"/>
      <c r="F22" s="112" t="s">
        <v>168</v>
      </c>
      <c r="H22" s="755" t="str">
        <f>入力シート!C9</f>
        <v>新党なまはげ</v>
      </c>
      <c r="I22" s="755"/>
      <c r="J22" s="755"/>
      <c r="K22" s="755"/>
      <c r="L22" s="755"/>
      <c r="M22" s="755"/>
    </row>
    <row r="23" spans="2:13" ht="18.75" customHeight="1">
      <c r="B23" s="108"/>
      <c r="C23" s="93"/>
      <c r="D23" s="93"/>
    </row>
    <row r="24" spans="2:13" ht="18.75" customHeight="1">
      <c r="B24" s="108"/>
      <c r="C24" s="93"/>
      <c r="D24" s="93"/>
      <c r="F24" s="104" t="s">
        <v>129</v>
      </c>
      <c r="H24" s="705" t="str">
        <f>入力シート!C13</f>
        <v>男鹿　八郎</v>
      </c>
      <c r="I24" s="776"/>
      <c r="J24" s="776"/>
      <c r="K24" s="776"/>
      <c r="L24" s="110" t="s">
        <v>163</v>
      </c>
    </row>
    <row r="25" spans="2:13" ht="18.75" customHeight="1">
      <c r="B25" s="108"/>
      <c r="C25" s="93"/>
      <c r="D25" s="93"/>
    </row>
    <row r="26" spans="2:13" ht="18.75" customHeight="1">
      <c r="B26" s="108"/>
      <c r="C26" s="93"/>
      <c r="D26" s="93"/>
    </row>
    <row r="27" spans="2:13" ht="18.75" customHeight="1">
      <c r="B27" s="108"/>
      <c r="C27" s="93"/>
      <c r="D27" s="93"/>
    </row>
    <row r="28" spans="2:13" ht="18.75" customHeight="1">
      <c r="B28" s="108"/>
      <c r="C28" s="93"/>
      <c r="D28" s="93"/>
    </row>
    <row r="29" spans="2:13" ht="18.75" customHeight="1">
      <c r="B29" s="108"/>
      <c r="C29" s="93"/>
      <c r="D29" s="93"/>
      <c r="H29" s="115"/>
      <c r="I29" s="125"/>
      <c r="J29" s="115"/>
      <c r="K29" s="106"/>
      <c r="L29" s="113"/>
    </row>
    <row r="30" spans="2:13" ht="18.75" customHeight="1">
      <c r="B30" s="108"/>
      <c r="C30" s="93"/>
      <c r="D30" s="93"/>
    </row>
    <row r="31" spans="2:13" ht="18.75" customHeight="1">
      <c r="B31" s="108"/>
      <c r="C31" s="93"/>
      <c r="D31" s="93"/>
    </row>
    <row r="32" spans="2:13" ht="18.75" customHeight="1">
      <c r="B32" s="108"/>
      <c r="C32" s="93"/>
      <c r="D32" s="93"/>
    </row>
    <row r="35" spans="1:13" ht="18.75" customHeight="1">
      <c r="D35" s="750"/>
      <c r="E35" s="750"/>
      <c r="F35" s="115"/>
      <c r="H35" s="110"/>
    </row>
    <row r="37" spans="1:13" ht="18.75" customHeight="1">
      <c r="D37" s="111"/>
      <c r="E37" s="111"/>
      <c r="F37" s="112"/>
      <c r="G37" s="111"/>
      <c r="I37" s="757"/>
      <c r="J37" s="757"/>
      <c r="K37" s="758"/>
      <c r="L37" s="758"/>
    </row>
    <row r="38" spans="1:13" ht="18.75" customHeight="1">
      <c r="D38" s="111"/>
      <c r="E38" s="111"/>
      <c r="F38" s="112"/>
      <c r="G38" s="111"/>
      <c r="I38" s="113"/>
      <c r="J38" s="113"/>
      <c r="K38" s="114"/>
      <c r="L38" s="114"/>
    </row>
    <row r="39" spans="1:13" ht="18.75" customHeight="1">
      <c r="D39" s="111"/>
      <c r="E39" s="111"/>
      <c r="F39" s="112"/>
      <c r="G39" s="111"/>
      <c r="I39" s="113"/>
      <c r="J39" s="113"/>
      <c r="K39" s="114"/>
      <c r="L39" s="114"/>
    </row>
    <row r="40" spans="1:13" ht="18.75" customHeight="1">
      <c r="D40" s="111"/>
      <c r="E40" s="111"/>
      <c r="F40" s="112"/>
      <c r="G40" s="111"/>
      <c r="I40" s="113"/>
      <c r="J40" s="113"/>
      <c r="K40" s="114"/>
      <c r="L40" s="114"/>
    </row>
    <row r="42" spans="1:13" ht="18.75" customHeight="1">
      <c r="K42" s="751"/>
      <c r="L42" s="751"/>
      <c r="M42" s="104"/>
    </row>
    <row r="43" spans="1:13" ht="18.75" customHeight="1">
      <c r="A43" s="117"/>
    </row>
  </sheetData>
  <mergeCells count="10">
    <mergeCell ref="K42:L42"/>
    <mergeCell ref="H18:I18"/>
    <mergeCell ref="J18:K18"/>
    <mergeCell ref="H22:M22"/>
    <mergeCell ref="H24:K24"/>
    <mergeCell ref="D35:E35"/>
    <mergeCell ref="I37:J37"/>
    <mergeCell ref="K37:L37"/>
    <mergeCell ref="A5:N5"/>
    <mergeCell ref="H16:N16"/>
  </mergeCells>
  <phoneticPr fontId="51" type="Hiragana"/>
  <printOptions horizontalCentered="1"/>
  <pageMargins left="0.78740157480314965" right="0.78740157480314965" top="0.78740157480314965" bottom="0.78740157480314965" header="0.31496062992125984" footer="0.31496062992125984"/>
  <pageSetup paperSize="9" scale="96" firstPageNumber="0" orientation="portrait" verticalDpi="2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S23"/>
  <sheetViews>
    <sheetView showZeros="0" tabSelected="1" view="pageBreakPreview" zoomScaleNormal="100" zoomScaleSheetLayoutView="100" workbookViewId="0">
      <selection activeCell="W25" sqref="W25"/>
    </sheetView>
  </sheetViews>
  <sheetFormatPr defaultColWidth="9" defaultRowHeight="20.25" customHeight="1"/>
  <cols>
    <col min="1" max="13" width="6.26953125" style="46" customWidth="1"/>
    <col min="14" max="14" width="5.6328125" style="46" customWidth="1"/>
    <col min="15" max="15" width="9" style="46" bestFit="1"/>
    <col min="16" max="16384" width="9" style="46"/>
  </cols>
  <sheetData>
    <row r="1" spans="1:14" ht="20.25" customHeight="1">
      <c r="M1" s="104" t="s">
        <v>589</v>
      </c>
      <c r="N1" s="104"/>
    </row>
    <row r="3" spans="1:14" ht="26.25" customHeight="1">
      <c r="A3" s="760" t="s">
        <v>47</v>
      </c>
      <c r="B3" s="640"/>
      <c r="C3" s="640"/>
      <c r="D3" s="640"/>
      <c r="E3" s="640"/>
      <c r="F3" s="640"/>
      <c r="G3" s="640"/>
      <c r="H3" s="640"/>
      <c r="I3" s="640"/>
      <c r="J3" s="640"/>
      <c r="K3" s="640"/>
      <c r="L3" s="640"/>
      <c r="M3" s="640"/>
      <c r="N3" s="640"/>
    </row>
    <row r="4" spans="1:14" ht="20.25" customHeight="1">
      <c r="A4" s="118"/>
      <c r="B4" s="118"/>
      <c r="C4" s="118"/>
      <c r="D4" s="118"/>
      <c r="E4" s="118"/>
      <c r="F4" s="118"/>
      <c r="G4" s="118"/>
      <c r="H4" s="118"/>
      <c r="I4" s="118"/>
      <c r="J4" s="118"/>
      <c r="K4" s="118"/>
      <c r="L4" s="118"/>
      <c r="M4" s="118"/>
    </row>
    <row r="5" spans="1:14" ht="20.25" customHeight="1">
      <c r="A5" s="118"/>
      <c r="B5" s="118"/>
      <c r="C5" s="118"/>
      <c r="D5" s="118"/>
      <c r="E5" s="118"/>
      <c r="F5" s="118"/>
      <c r="G5" s="118"/>
      <c r="H5" s="118"/>
      <c r="I5" s="118"/>
      <c r="J5" s="118"/>
      <c r="K5" s="118"/>
      <c r="L5" s="118"/>
      <c r="M5" s="118"/>
    </row>
    <row r="6" spans="1:14" s="312" customFormat="1" ht="21" customHeight="1">
      <c r="A6" s="312" t="s">
        <v>436</v>
      </c>
    </row>
    <row r="7" spans="1:14" s="312" customFormat="1" ht="21" customHeight="1">
      <c r="A7" s="312" t="str">
        <f>"条の２、第２５１条の２又は第２５１条の３の規定により"&amp;設定シート!C2&amp;"執"</f>
        <v>条の２、第２５１条の２又は第２５１条の３の規定により令和８年２月８日執</v>
      </c>
    </row>
    <row r="8" spans="1:14" s="312" customFormat="1" ht="21" customHeight="1">
      <c r="A8" s="312" t="str">
        <f>"行の"&amp;設定シート!C4&amp;"の "&amp;IF(入力シート!$C$2="　","秋田県第　 　区",入力シート!$C$2)&amp;" において候補者となることが"</f>
        <v>行の衆議院小選挙区選出議員選挙の 秋田県第１区 において候補者となることが</v>
      </c>
      <c r="D8" s="313"/>
      <c r="E8" s="313"/>
    </row>
    <row r="9" spans="1:14" s="223" customFormat="1" ht="21" customHeight="1">
      <c r="A9" s="263" t="s">
        <v>564</v>
      </c>
      <c r="B9" s="263"/>
    </row>
    <row r="10" spans="1:14" ht="26.25" customHeight="1">
      <c r="M10" s="123"/>
    </row>
    <row r="11" spans="1:14" ht="26.25" customHeight="1">
      <c r="J11" s="777"/>
      <c r="K11" s="640"/>
      <c r="L11" s="640"/>
      <c r="M11" s="123"/>
    </row>
    <row r="12" spans="1:14" ht="18.75" customHeight="1"/>
    <row r="13" spans="1:14" ht="18.75" customHeight="1"/>
    <row r="14" spans="1:14" ht="18.75" customHeight="1"/>
    <row r="15" spans="1:14" ht="18.75" customHeight="1"/>
    <row r="16" spans="1:14" ht="18.75" customHeight="1">
      <c r="B16" s="433" t="str">
        <f>入力シート!C4</f>
        <v>令和８年１月２７日</v>
      </c>
      <c r="C16" s="433"/>
      <c r="D16" s="434"/>
    </row>
    <row r="17" spans="1:19" ht="18.75" customHeight="1">
      <c r="B17" s="108"/>
      <c r="C17" s="108"/>
      <c r="D17" s="110"/>
    </row>
    <row r="18" spans="1:19" ht="18.75" customHeight="1">
      <c r="A18" s="47"/>
      <c r="B18" s="47"/>
      <c r="C18" s="47"/>
      <c r="D18" s="112" t="s">
        <v>218</v>
      </c>
      <c r="F18" s="759" t="str">
        <f>入力シート!C24</f>
        <v>秋田県秋田市山王4丁目1番1号</v>
      </c>
      <c r="G18" s="759"/>
      <c r="H18" s="759"/>
      <c r="I18" s="759"/>
      <c r="J18" s="759"/>
      <c r="K18" s="759"/>
      <c r="L18" s="759"/>
      <c r="M18" s="759"/>
      <c r="N18" s="47"/>
      <c r="O18" s="47"/>
      <c r="P18" s="47"/>
      <c r="Q18" s="47"/>
      <c r="R18" s="47"/>
      <c r="S18" s="47"/>
    </row>
    <row r="19" spans="1:19" ht="18.75" customHeight="1">
      <c r="A19" s="47"/>
      <c r="B19" s="47"/>
      <c r="C19" s="47"/>
      <c r="D19" s="47"/>
      <c r="E19" s="111"/>
      <c r="F19" s="90"/>
      <c r="G19" s="92"/>
      <c r="H19" s="90"/>
      <c r="I19" s="90"/>
      <c r="J19" s="90"/>
      <c r="K19" s="90"/>
      <c r="L19" s="90"/>
      <c r="M19" s="47"/>
      <c r="N19" s="47"/>
      <c r="O19" s="47"/>
      <c r="P19" s="93"/>
      <c r="Q19" s="93"/>
      <c r="R19" s="47"/>
      <c r="S19" s="47"/>
    </row>
    <row r="20" spans="1:19" ht="18.75" customHeight="1">
      <c r="A20" s="47"/>
      <c r="B20" s="47"/>
      <c r="C20" s="47"/>
      <c r="D20" s="112" t="s">
        <v>219</v>
      </c>
      <c r="F20" s="759" t="str">
        <f>入力シート!C17&amp;" "&amp;入力シート!C19</f>
        <v>寒風山 三郎</v>
      </c>
      <c r="G20" s="759"/>
      <c r="H20" s="710"/>
      <c r="I20" s="710"/>
      <c r="J20" s="126" t="str" cm="1">
        <f t="array" aca="1" ref="J20" ca="1">IF(VLOOKUP(RIGHT(CELL("filename",A1),LEN(CELL("filename",A1))-FIND("]",CELL("filename",A1))),設定シート!$V$2:$W$136,2,0)="表示する","㊞","")</f>
        <v/>
      </c>
      <c r="K20" s="126"/>
      <c r="L20" s="126"/>
      <c r="M20" s="47"/>
      <c r="N20" s="47"/>
      <c r="O20" s="47"/>
      <c r="P20" s="93"/>
      <c r="Q20" s="93"/>
      <c r="R20" s="49"/>
    </row>
    <row r="21" spans="1:19" ht="18.75" customHeight="1">
      <c r="G21" s="120"/>
      <c r="H21" s="120"/>
    </row>
    <row r="22" spans="1:19" ht="18.75" customHeight="1"/>
    <row r="23" spans="1:19" ht="18.75" customHeight="1"/>
  </sheetData>
  <mergeCells count="5">
    <mergeCell ref="F20:G20"/>
    <mergeCell ref="H20:I20"/>
    <mergeCell ref="A3:N3"/>
    <mergeCell ref="J11:L11"/>
    <mergeCell ref="F18:M18"/>
  </mergeCells>
  <phoneticPr fontId="51" type="Hiragana"/>
  <printOptions horizontalCentered="1"/>
  <pageMargins left="0.78740157480314965" right="0.78740157480314965" top="0.78740157480314965" bottom="0.78740157480314965" header="0.31496062992125984" footer="0.31496062992125984"/>
  <pageSetup paperSize="9" scale="96" firstPageNumber="0" fitToHeight="0" orientation="portrait" verticalDpi="200"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O49"/>
  <sheetViews>
    <sheetView showZeros="0" tabSelected="1" view="pageBreakPreview" zoomScaleNormal="100" zoomScaleSheetLayoutView="100" workbookViewId="0">
      <selection activeCell="W25" sqref="W25"/>
    </sheetView>
  </sheetViews>
  <sheetFormatPr defaultColWidth="5.6328125" defaultRowHeight="18.75" customHeight="1"/>
  <cols>
    <col min="1" max="1" width="6.26953125" style="96" customWidth="1"/>
    <col min="2" max="2" width="7.453125" style="96" customWidth="1"/>
    <col min="3" max="3" width="6.26953125" style="96" customWidth="1"/>
    <col min="4" max="4" width="4.36328125" style="96" customWidth="1"/>
    <col min="5" max="13" width="5.6328125" style="96" customWidth="1"/>
    <col min="14" max="14" width="8.08984375" style="96" customWidth="1"/>
    <col min="15" max="15" width="5.6328125" style="96" customWidth="1"/>
    <col min="16" max="16" width="5.6328125" style="96" bestFit="1"/>
    <col min="17" max="16384" width="5.6328125" style="96"/>
  </cols>
  <sheetData>
    <row r="1" spans="1:15" ht="18.75" customHeight="1">
      <c r="O1" s="97" t="s">
        <v>590</v>
      </c>
    </row>
    <row r="2" spans="1:15" ht="26.25" customHeight="1">
      <c r="A2" s="762" t="s">
        <v>22</v>
      </c>
      <c r="B2" s="762"/>
      <c r="C2" s="762"/>
      <c r="D2" s="762"/>
      <c r="E2" s="762"/>
      <c r="F2" s="762"/>
      <c r="G2" s="762"/>
      <c r="H2" s="762"/>
      <c r="I2" s="762"/>
      <c r="J2" s="762"/>
      <c r="K2" s="762"/>
      <c r="L2" s="762"/>
      <c r="M2" s="762"/>
      <c r="N2" s="762"/>
      <c r="O2" s="762"/>
    </row>
    <row r="3" spans="1:15" ht="18.75" customHeight="1">
      <c r="A3" s="127"/>
      <c r="B3" s="127"/>
      <c r="C3" s="127"/>
      <c r="D3" s="127"/>
      <c r="E3" s="127"/>
      <c r="F3" s="127"/>
      <c r="G3" s="127"/>
      <c r="H3" s="127"/>
      <c r="I3" s="127"/>
      <c r="J3" s="127"/>
      <c r="K3" s="127"/>
      <c r="L3" s="127"/>
      <c r="M3" s="127"/>
      <c r="N3" s="127"/>
      <c r="O3" s="127"/>
    </row>
    <row r="5" spans="1:15" ht="26.25" customHeight="1">
      <c r="A5" s="234" t="str">
        <f>"　"&amp;設定シート!C2&amp;"執行の衆議院小選挙区選出議員選挙の"&amp;IF(入力シート!$C$2="　","秋田県第　 　区",入力シート!$C$2)&amp;"における"</f>
        <v>　令和８年２月８日執行の衆議院小選挙区選出議員選挙の秋田県第１区における</v>
      </c>
      <c r="B5" s="235"/>
      <c r="C5" s="235"/>
      <c r="D5" s="128"/>
      <c r="F5" s="128"/>
      <c r="G5" s="128"/>
      <c r="H5" s="128"/>
      <c r="I5" s="128"/>
      <c r="J5" s="128"/>
      <c r="K5" s="317"/>
      <c r="L5" s="317"/>
      <c r="M5" s="317"/>
      <c r="N5" s="128"/>
      <c r="O5" s="128"/>
    </row>
    <row r="6" spans="1:15" ht="26.25" customHeight="1">
      <c r="A6" s="128" t="s">
        <v>213</v>
      </c>
      <c r="B6" s="128"/>
      <c r="C6" s="128"/>
      <c r="D6" s="128"/>
      <c r="E6" s="128"/>
      <c r="F6" s="128"/>
      <c r="G6" s="128"/>
      <c r="H6" s="128"/>
      <c r="I6" s="128"/>
      <c r="J6" s="128"/>
      <c r="K6" s="128"/>
      <c r="L6" s="128"/>
      <c r="M6" s="128"/>
      <c r="N6" s="128"/>
      <c r="O6" s="128"/>
    </row>
    <row r="9" spans="1:15" ht="18.75" customHeight="1">
      <c r="B9" s="778" t="str">
        <f>入力シート!C4</f>
        <v>令和８年１月２７日</v>
      </c>
      <c r="C9" s="778"/>
      <c r="D9" s="778"/>
      <c r="E9" s="778"/>
      <c r="F9" s="778"/>
    </row>
    <row r="10" spans="1:15" ht="18.75" customHeight="1">
      <c r="B10" s="436"/>
      <c r="C10" s="436"/>
      <c r="D10" s="436"/>
      <c r="E10" s="436"/>
      <c r="F10" s="436"/>
    </row>
    <row r="11" spans="1:15" ht="18.75" customHeight="1">
      <c r="C11" s="91" t="s">
        <v>168</v>
      </c>
      <c r="D11" s="47"/>
      <c r="F11" s="90"/>
      <c r="G11" s="90"/>
      <c r="H11" s="90"/>
      <c r="I11" s="779" t="str">
        <f>入力シート!C9</f>
        <v>新党なまはげ</v>
      </c>
      <c r="J11" s="779"/>
      <c r="K11" s="779"/>
      <c r="L11" s="779"/>
      <c r="M11" s="779"/>
      <c r="N11" s="779"/>
      <c r="O11" s="779"/>
    </row>
    <row r="12" spans="1:15" ht="18.75" customHeight="1">
      <c r="C12" s="91"/>
      <c r="D12" s="47"/>
      <c r="F12" s="402"/>
      <c r="G12" s="402"/>
      <c r="H12" s="402"/>
      <c r="I12" s="408"/>
      <c r="J12" s="408"/>
      <c r="K12" s="408"/>
      <c r="L12" s="408"/>
      <c r="M12" s="408"/>
      <c r="N12" s="408"/>
      <c r="O12" s="408"/>
    </row>
    <row r="13" spans="1:15" ht="18.75" customHeight="1">
      <c r="C13" s="91" t="s">
        <v>75</v>
      </c>
      <c r="D13" s="47"/>
      <c r="E13" s="90"/>
      <c r="G13" s="761" t="str">
        <f>入力シート!C12</f>
        <v>秋田県秋田市山王1丁目1番1号</v>
      </c>
      <c r="H13" s="640"/>
      <c r="I13" s="640"/>
      <c r="J13" s="640"/>
      <c r="K13" s="640"/>
      <c r="L13" s="640"/>
      <c r="M13" s="640"/>
      <c r="N13" s="640"/>
      <c r="O13" s="640"/>
    </row>
    <row r="14" spans="1:15" ht="18.75" customHeight="1">
      <c r="C14" s="91"/>
      <c r="D14" s="47"/>
      <c r="E14" s="402"/>
      <c r="G14" s="403"/>
      <c r="H14" s="401"/>
      <c r="I14" s="401"/>
      <c r="J14" s="401"/>
      <c r="K14" s="401"/>
      <c r="L14" s="401"/>
      <c r="M14" s="401"/>
      <c r="N14" s="401"/>
      <c r="O14" s="401"/>
    </row>
    <row r="15" spans="1:15" ht="18.75" customHeight="1">
      <c r="C15" s="96" t="s">
        <v>346</v>
      </c>
      <c r="D15" s="47"/>
      <c r="E15" s="90"/>
      <c r="F15" s="92"/>
      <c r="G15" s="710" t="str">
        <f>入力シート!C13</f>
        <v>男鹿　八郎</v>
      </c>
      <c r="H15" s="710"/>
      <c r="I15" s="710"/>
      <c r="J15" s="710"/>
      <c r="K15" s="710"/>
      <c r="L15" s="92"/>
      <c r="M15" s="47" t="str" cm="1">
        <f t="array" aca="1" ref="M15" ca="1">IF(VLOOKUP(RIGHT(CELL("filename",A1),LEN(CELL("filename",A1))-FIND("]",CELL("filename",A1))),設定シート!$V$2:$W$136,2,0)="表示する","㊞","")</f>
        <v/>
      </c>
      <c r="N15" s="93"/>
      <c r="O15" s="49"/>
    </row>
    <row r="18" spans="1:15" ht="18.75" customHeight="1">
      <c r="A18" s="96" t="s">
        <v>179</v>
      </c>
      <c r="F18" s="780" t="str">
        <f>IF(入力シート!$C$2="　","秋田県第　  　区",入力シート!$C$2)</f>
        <v>秋田県第１区</v>
      </c>
      <c r="G18" s="780"/>
      <c r="H18" s="780"/>
      <c r="I18" s="96" t="s">
        <v>81</v>
      </c>
      <c r="K18" s="781" t="str">
        <f>入力シート!E2</f>
        <v>竹田　勝美</v>
      </c>
      <c r="L18" s="781"/>
      <c r="M18" s="781"/>
      <c r="N18" s="129" t="s">
        <v>163</v>
      </c>
    </row>
    <row r="20" spans="1:15" ht="18.75" customHeight="1">
      <c r="A20" s="782" t="s">
        <v>221</v>
      </c>
      <c r="B20" s="782"/>
      <c r="C20" s="782"/>
      <c r="D20" s="782"/>
      <c r="E20" s="782"/>
      <c r="F20" s="782"/>
      <c r="G20" s="782"/>
      <c r="H20" s="782"/>
      <c r="I20" s="782"/>
      <c r="J20" s="782"/>
      <c r="K20" s="782"/>
      <c r="L20" s="782"/>
      <c r="M20" s="782"/>
      <c r="N20" s="782"/>
      <c r="O20" s="782"/>
    </row>
    <row r="21" spans="1:15" ht="18.75" customHeight="1">
      <c r="A21" s="783" t="s">
        <v>112</v>
      </c>
      <c r="B21" s="784"/>
      <c r="C21" s="787" t="s">
        <v>17</v>
      </c>
      <c r="D21" s="787"/>
      <c r="E21" s="787"/>
      <c r="F21" s="787"/>
      <c r="G21" s="767"/>
      <c r="H21" s="788"/>
      <c r="I21" s="788"/>
      <c r="J21" s="788"/>
      <c r="K21" s="788"/>
      <c r="L21" s="788"/>
      <c r="M21" s="788"/>
      <c r="N21" s="788"/>
      <c r="O21" s="789"/>
    </row>
    <row r="22" spans="1:15" ht="18.75" customHeight="1">
      <c r="A22" s="785"/>
      <c r="B22" s="786"/>
      <c r="C22" s="787" t="s">
        <v>222</v>
      </c>
      <c r="D22" s="787"/>
      <c r="E22" s="787"/>
      <c r="F22" s="787"/>
      <c r="G22" s="767"/>
      <c r="H22" s="788"/>
      <c r="I22" s="788"/>
      <c r="J22" s="788"/>
      <c r="K22" s="788"/>
      <c r="L22" s="788"/>
      <c r="M22" s="788"/>
      <c r="N22" s="788"/>
      <c r="O22" s="789"/>
    </row>
    <row r="23" spans="1:15" ht="56.25" customHeight="1">
      <c r="A23" s="785"/>
      <c r="B23" s="786"/>
      <c r="C23" s="787" t="s">
        <v>223</v>
      </c>
      <c r="D23" s="787"/>
      <c r="E23" s="787"/>
      <c r="F23" s="787"/>
      <c r="G23" s="790"/>
      <c r="H23" s="791"/>
      <c r="I23" s="791"/>
      <c r="J23" s="791"/>
      <c r="K23" s="791"/>
      <c r="L23" s="791"/>
      <c r="M23" s="791"/>
      <c r="N23" s="791"/>
      <c r="O23" s="792"/>
    </row>
    <row r="24" spans="1:15" ht="18.75" customHeight="1">
      <c r="A24" s="794" t="s">
        <v>195</v>
      </c>
      <c r="B24" s="795"/>
      <c r="C24" s="795"/>
      <c r="D24" s="795"/>
      <c r="E24" s="795"/>
      <c r="F24" s="796"/>
      <c r="G24" s="767"/>
      <c r="H24" s="788"/>
      <c r="I24" s="788"/>
      <c r="J24" s="788"/>
      <c r="K24" s="788"/>
      <c r="L24" s="788"/>
      <c r="M24" s="788"/>
      <c r="N24" s="788"/>
      <c r="O24" s="789"/>
    </row>
    <row r="25" spans="1:15" ht="18.75" customHeight="1">
      <c r="A25" s="130"/>
      <c r="B25" s="130"/>
      <c r="C25" s="130"/>
      <c r="D25" s="130"/>
      <c r="E25" s="130"/>
      <c r="F25" s="130"/>
      <c r="G25" s="130"/>
      <c r="H25" s="130"/>
      <c r="I25" s="130"/>
      <c r="J25" s="130"/>
      <c r="K25" s="130"/>
      <c r="L25" s="130"/>
      <c r="M25" s="130"/>
      <c r="N25" s="130"/>
      <c r="O25" s="130"/>
    </row>
    <row r="26" spans="1:15" ht="18.75" customHeight="1">
      <c r="A26" s="131"/>
      <c r="B26" s="131"/>
      <c r="C26" s="131"/>
      <c r="D26" s="131"/>
      <c r="E26" s="131"/>
      <c r="F26" s="131"/>
      <c r="G26" s="131"/>
      <c r="H26" s="131"/>
      <c r="I26" s="131"/>
      <c r="J26" s="131"/>
      <c r="K26" s="131"/>
      <c r="L26" s="131"/>
      <c r="M26" s="131"/>
      <c r="N26" s="131"/>
      <c r="O26" s="131"/>
    </row>
    <row r="27" spans="1:15" ht="26.25" customHeight="1">
      <c r="A27" s="234" t="str">
        <f>"　"&amp;設定シート!C2&amp;"執行の衆議院小選挙区選出議員選挙の"&amp;IF(入力シート!$C$2="　","秋田県第　  　区",入力シート!$C$2)&amp;"における"</f>
        <v>　令和８年２月８日執行の衆議院小選挙区選出議員選挙の秋田県第１区における</v>
      </c>
      <c r="B27" s="236"/>
      <c r="C27" s="236"/>
      <c r="D27" s="128"/>
      <c r="F27" s="128"/>
      <c r="G27" s="128"/>
      <c r="H27" s="128"/>
      <c r="I27" s="128"/>
      <c r="J27" s="128"/>
      <c r="K27" s="317"/>
      <c r="L27" s="317"/>
      <c r="M27" s="317"/>
      <c r="N27" s="128"/>
      <c r="O27" s="128"/>
    </row>
    <row r="28" spans="1:15" ht="26.25" customHeight="1">
      <c r="A28" s="623" t="s">
        <v>555</v>
      </c>
      <c r="B28" s="306"/>
      <c r="C28" s="306"/>
      <c r="D28" s="306"/>
      <c r="E28" s="306"/>
      <c r="F28" s="306"/>
      <c r="G28" s="306"/>
      <c r="H28" s="306"/>
      <c r="I28" s="306"/>
      <c r="J28" s="306"/>
      <c r="K28" s="306"/>
      <c r="L28" s="624"/>
      <c r="M28" s="624"/>
      <c r="N28" s="624"/>
      <c r="O28" s="624"/>
    </row>
    <row r="29" spans="1:15" ht="26.25" customHeight="1">
      <c r="A29" s="132" t="s">
        <v>15</v>
      </c>
      <c r="B29" s="763"/>
      <c r="C29" s="763"/>
      <c r="D29" s="763"/>
      <c r="E29" s="763"/>
      <c r="F29" s="763"/>
      <c r="G29" s="763"/>
      <c r="H29" s="131" t="s">
        <v>127</v>
      </c>
      <c r="I29" s="131"/>
      <c r="J29" s="131"/>
      <c r="K29" s="131"/>
      <c r="L29" s="131"/>
      <c r="M29" s="131"/>
      <c r="N29" s="131"/>
      <c r="O29" s="131"/>
    </row>
    <row r="30" spans="1:15" ht="18.75" customHeight="1">
      <c r="A30" s="131"/>
      <c r="B30" s="131"/>
      <c r="C30" s="131"/>
      <c r="D30" s="131"/>
      <c r="E30" s="131"/>
      <c r="F30" s="131"/>
      <c r="G30" s="131"/>
      <c r="H30" s="131"/>
      <c r="I30" s="131"/>
      <c r="J30" s="131"/>
      <c r="K30" s="131"/>
      <c r="L30" s="131"/>
      <c r="M30" s="131"/>
      <c r="N30" s="131"/>
      <c r="O30" s="131"/>
    </row>
    <row r="31" spans="1:15" ht="18.75" customHeight="1">
      <c r="A31" s="122"/>
      <c r="B31" s="122"/>
      <c r="C31" s="122"/>
      <c r="D31" s="122"/>
      <c r="E31" s="122"/>
      <c r="F31" s="122"/>
      <c r="G31" s="122"/>
      <c r="H31" s="122"/>
      <c r="I31" s="122"/>
      <c r="J31" s="122"/>
      <c r="K31" s="122"/>
      <c r="L31" s="122"/>
      <c r="M31" s="122"/>
      <c r="N31" s="122"/>
      <c r="O31" s="122"/>
    </row>
    <row r="32" spans="1:15" ht="18.75" customHeight="1">
      <c r="A32" s="131"/>
      <c r="B32" s="778" t="str">
        <f>入力シート!C4</f>
        <v>令和８年１月２７日</v>
      </c>
      <c r="C32" s="778"/>
      <c r="D32" s="778"/>
      <c r="E32" s="778"/>
      <c r="F32" s="778"/>
      <c r="G32" s="131"/>
      <c r="H32" s="131"/>
      <c r="I32" s="131"/>
      <c r="J32" s="131"/>
      <c r="K32" s="131"/>
      <c r="L32" s="131"/>
      <c r="M32" s="131"/>
      <c r="N32" s="131"/>
      <c r="O32" s="131"/>
    </row>
    <row r="33" spans="1:15" ht="18.75" customHeight="1">
      <c r="A33" s="270"/>
      <c r="B33" s="450"/>
      <c r="C33" s="450"/>
      <c r="D33" s="450"/>
      <c r="E33" s="450"/>
      <c r="F33" s="450"/>
      <c r="G33" s="270"/>
      <c r="H33" s="270"/>
      <c r="I33" s="270"/>
      <c r="J33" s="270"/>
      <c r="K33" s="270"/>
      <c r="L33" s="270"/>
      <c r="M33" s="270"/>
      <c r="N33" s="270"/>
      <c r="O33" s="270"/>
    </row>
    <row r="34" spans="1:15" ht="18.75" customHeight="1">
      <c r="A34" s="131"/>
      <c r="B34" s="131"/>
      <c r="C34" s="91" t="s">
        <v>168</v>
      </c>
      <c r="E34" s="47"/>
      <c r="F34" s="90"/>
      <c r="G34" s="90"/>
      <c r="H34" s="90"/>
      <c r="I34" s="761" t="str">
        <f>入力シート!C9</f>
        <v>新党なまはげ</v>
      </c>
      <c r="J34" s="640"/>
      <c r="K34" s="640"/>
      <c r="L34" s="640"/>
      <c r="M34" s="640"/>
      <c r="N34" s="640"/>
      <c r="O34" s="640"/>
    </row>
    <row r="35" spans="1:15" ht="18.75" customHeight="1">
      <c r="A35" s="270"/>
      <c r="B35" s="270"/>
      <c r="C35" s="91"/>
      <c r="E35" s="47"/>
      <c r="F35" s="402"/>
      <c r="G35" s="402"/>
      <c r="H35" s="402"/>
      <c r="I35" s="403"/>
      <c r="J35" s="401"/>
      <c r="K35" s="401"/>
      <c r="L35" s="401"/>
      <c r="M35" s="401"/>
      <c r="N35" s="401"/>
      <c r="O35" s="401"/>
    </row>
    <row r="36" spans="1:15" ht="18.75" customHeight="1">
      <c r="A36" s="131"/>
      <c r="B36" s="131"/>
      <c r="C36" s="91" t="s">
        <v>224</v>
      </c>
      <c r="D36" s="47"/>
      <c r="E36" s="90"/>
      <c r="G36" s="92"/>
      <c r="H36" s="133"/>
      <c r="I36" s="793">
        <f>G21</f>
        <v>0</v>
      </c>
      <c r="J36" s="793"/>
      <c r="K36" s="793"/>
      <c r="L36" s="793"/>
      <c r="M36" s="793"/>
      <c r="N36" s="793"/>
      <c r="O36" s="793"/>
    </row>
    <row r="37" spans="1:15" ht="18.75" customHeight="1">
      <c r="A37" s="270"/>
      <c r="B37" s="270"/>
      <c r="C37" s="91"/>
      <c r="D37" s="47"/>
      <c r="E37" s="402"/>
      <c r="G37" s="92"/>
      <c r="H37" s="133"/>
      <c r="I37" s="413"/>
      <c r="J37" s="413"/>
      <c r="K37" s="413"/>
      <c r="L37" s="413"/>
      <c r="M37" s="413"/>
      <c r="N37" s="413"/>
      <c r="O37" s="413"/>
    </row>
    <row r="38" spans="1:15" ht="18.75" customHeight="1">
      <c r="A38" s="131"/>
      <c r="B38" s="131"/>
      <c r="C38" s="91" t="s">
        <v>347</v>
      </c>
      <c r="D38" s="47"/>
      <c r="E38" s="90"/>
      <c r="G38" s="92"/>
      <c r="H38" s="47"/>
      <c r="I38" s="710" t="str">
        <f>入力シート!C13</f>
        <v>男鹿　八郎</v>
      </c>
      <c r="J38" s="710"/>
      <c r="K38" s="710"/>
      <c r="L38" s="710"/>
      <c r="M38" s="710"/>
      <c r="N38" s="90" t="str" cm="1">
        <f t="array" aca="1" ref="N38" ca="1">IF(VLOOKUP(RIGHT(CELL("filename",A1),LEN(CELL("filename",A1))-FIND("]",CELL("filename",A1))),設定シート!$V$2:$W$136,2,0)="表示する","㊞","")</f>
        <v/>
      </c>
      <c r="O38" s="49"/>
    </row>
    <row r="39" spans="1:15" ht="18.75" customHeight="1">
      <c r="A39" s="131"/>
      <c r="B39" s="131"/>
      <c r="C39" s="131"/>
      <c r="D39" s="131"/>
      <c r="E39" s="131"/>
      <c r="F39" s="131"/>
      <c r="G39" s="131"/>
      <c r="H39" s="131"/>
      <c r="I39" s="131"/>
      <c r="J39" s="131"/>
      <c r="K39" s="131"/>
      <c r="L39" s="131"/>
      <c r="M39" s="131"/>
      <c r="N39" s="131"/>
      <c r="O39" s="131"/>
    </row>
    <row r="40" spans="1:15" ht="18.75" customHeight="1">
      <c r="A40" s="131"/>
      <c r="B40" s="131"/>
      <c r="C40" s="131"/>
      <c r="D40" s="131"/>
      <c r="E40" s="131"/>
      <c r="F40" s="131"/>
      <c r="G40" s="131"/>
      <c r="H40" s="131"/>
      <c r="I40" s="131"/>
      <c r="J40" s="131"/>
      <c r="K40" s="131"/>
      <c r="L40" s="131"/>
      <c r="M40" s="131"/>
      <c r="N40" s="131"/>
      <c r="O40" s="131"/>
    </row>
    <row r="41" spans="1:15" ht="18.75" customHeight="1">
      <c r="A41" s="131"/>
      <c r="B41" s="131"/>
      <c r="C41" s="131"/>
      <c r="D41" s="131"/>
      <c r="E41" s="131"/>
      <c r="F41" s="131"/>
      <c r="G41" s="131"/>
      <c r="H41" s="131"/>
      <c r="I41" s="131"/>
      <c r="J41" s="131"/>
      <c r="K41" s="131"/>
      <c r="L41" s="131"/>
      <c r="M41" s="131"/>
      <c r="N41" s="131"/>
      <c r="O41" s="131"/>
    </row>
    <row r="42" spans="1:15" ht="18.75" customHeight="1">
      <c r="A42" s="131"/>
      <c r="B42" s="131"/>
      <c r="C42" s="131"/>
      <c r="D42" s="131"/>
      <c r="E42" s="131"/>
      <c r="F42" s="131"/>
      <c r="G42" s="131"/>
      <c r="H42" s="131"/>
      <c r="I42" s="131"/>
      <c r="J42" s="131"/>
      <c r="K42" s="131"/>
      <c r="L42" s="131"/>
      <c r="M42" s="131"/>
      <c r="N42" s="131"/>
      <c r="O42" s="131"/>
    </row>
    <row r="43" spans="1:15" ht="18.75" customHeight="1">
      <c r="A43" s="131"/>
      <c r="B43" s="131"/>
      <c r="C43" s="131"/>
      <c r="D43" s="131"/>
      <c r="E43" s="131"/>
      <c r="F43" s="131"/>
      <c r="G43" s="131"/>
      <c r="H43" s="131"/>
      <c r="I43" s="131"/>
      <c r="J43" s="131"/>
      <c r="K43" s="131"/>
      <c r="L43" s="131"/>
      <c r="M43" s="131"/>
      <c r="N43" s="131"/>
      <c r="O43" s="131"/>
    </row>
    <row r="44" spans="1:15" ht="18.75" customHeight="1">
      <c r="A44" s="131"/>
      <c r="B44" s="131"/>
      <c r="C44" s="131"/>
      <c r="D44" s="131"/>
      <c r="E44" s="131"/>
      <c r="F44" s="131"/>
      <c r="G44" s="131"/>
      <c r="H44" s="131"/>
      <c r="I44" s="131"/>
      <c r="J44" s="131"/>
      <c r="K44" s="131"/>
      <c r="L44" s="131"/>
      <c r="M44" s="131"/>
      <c r="N44" s="131"/>
      <c r="O44" s="131"/>
    </row>
    <row r="45" spans="1:15" ht="18.75" customHeight="1">
      <c r="A45" s="131"/>
      <c r="B45" s="131"/>
      <c r="C45" s="131"/>
      <c r="D45" s="131"/>
      <c r="E45" s="131"/>
      <c r="F45" s="131"/>
      <c r="G45" s="131"/>
      <c r="H45" s="131"/>
      <c r="I45" s="131"/>
      <c r="J45" s="131"/>
      <c r="K45" s="131"/>
      <c r="L45" s="131"/>
      <c r="M45" s="131"/>
      <c r="N45" s="131"/>
      <c r="O45" s="131"/>
    </row>
    <row r="46" spans="1:15" ht="18.75" customHeight="1">
      <c r="A46" s="131"/>
      <c r="B46" s="131"/>
      <c r="C46" s="131"/>
      <c r="D46" s="131"/>
      <c r="E46" s="131"/>
      <c r="F46" s="131"/>
      <c r="G46" s="131"/>
      <c r="H46" s="131"/>
      <c r="I46" s="131"/>
      <c r="J46" s="131"/>
      <c r="K46" s="131"/>
      <c r="L46" s="131"/>
      <c r="M46" s="131"/>
      <c r="N46" s="131"/>
      <c r="O46" s="131"/>
    </row>
    <row r="47" spans="1:15" ht="18.75" customHeight="1">
      <c r="A47" s="131"/>
      <c r="B47" s="131"/>
      <c r="C47" s="131"/>
      <c r="D47" s="131"/>
      <c r="E47" s="131"/>
      <c r="F47" s="131"/>
      <c r="G47" s="131"/>
      <c r="H47" s="131"/>
      <c r="I47" s="131"/>
      <c r="J47" s="131"/>
      <c r="K47" s="131"/>
      <c r="L47" s="131"/>
      <c r="M47" s="131"/>
      <c r="N47" s="131"/>
      <c r="O47" s="131"/>
    </row>
    <row r="48" spans="1:15" ht="18.75" customHeight="1">
      <c r="A48" s="46"/>
    </row>
    <row r="49" spans="1:1" ht="18.75" customHeight="1">
      <c r="A49" s="46"/>
    </row>
  </sheetData>
  <mergeCells count="22">
    <mergeCell ref="I36:O36"/>
    <mergeCell ref="I38:M38"/>
    <mergeCell ref="A24:F24"/>
    <mergeCell ref="G24:O24"/>
    <mergeCell ref="B29:G29"/>
    <mergeCell ref="B32:F32"/>
    <mergeCell ref="I34:O34"/>
    <mergeCell ref="F18:H18"/>
    <mergeCell ref="K18:M18"/>
    <mergeCell ref="A20:O20"/>
    <mergeCell ref="A21:B23"/>
    <mergeCell ref="C21:F21"/>
    <mergeCell ref="G21:O21"/>
    <mergeCell ref="C22:F22"/>
    <mergeCell ref="G22:O22"/>
    <mergeCell ref="C23:F23"/>
    <mergeCell ref="G23:O23"/>
    <mergeCell ref="G13:O13"/>
    <mergeCell ref="A2:O2"/>
    <mergeCell ref="B9:F9"/>
    <mergeCell ref="I11:O11"/>
    <mergeCell ref="G15:K15"/>
  </mergeCells>
  <phoneticPr fontId="51" type="Hiragana"/>
  <dataValidations count="1">
    <dataValidation type="list" allowBlank="1" showInputMessage="1" showErrorMessage="1" sqref="D44 D47" xr:uid="{00000000-0002-0000-0B00-000000000000}">
      <formula1>"　,衆議院議員,参議院議員"</formula1>
    </dataValidation>
  </dataValidations>
  <pageMargins left="0.78740157480314965" right="0.78740157480314965" top="0.78740157480314965" bottom="0.78740157480314965" header="0.31496062992125984" footer="0.31496062992125984"/>
  <pageSetup paperSize="9" scale="95" firstPageNumber="0" orientation="portrait"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5F3F6-6163-4053-AC9C-9A3F7633BEAA}">
  <sheetPr codeName="Sheet3"/>
  <dimension ref="A1:O93"/>
  <sheetViews>
    <sheetView showZeros="0" tabSelected="1" view="pageBreakPreview" zoomScaleNormal="100" zoomScaleSheetLayoutView="100" workbookViewId="0">
      <selection activeCell="W25" sqref="W25"/>
    </sheetView>
  </sheetViews>
  <sheetFormatPr defaultColWidth="5.6328125" defaultRowHeight="18.75" customHeight="1"/>
  <cols>
    <col min="1" max="1" width="6.26953125" style="96" customWidth="1"/>
    <col min="2" max="2" width="7.453125" style="96" customWidth="1"/>
    <col min="3" max="3" width="6.26953125" style="96" customWidth="1"/>
    <col min="4" max="4" width="4.36328125" style="96" customWidth="1"/>
    <col min="5" max="15" width="5.6328125" style="96" customWidth="1"/>
    <col min="16" max="16384" width="5.6328125" style="96"/>
  </cols>
  <sheetData>
    <row r="1" spans="1:15" ht="18.75" customHeight="1">
      <c r="O1" s="97" t="s">
        <v>591</v>
      </c>
    </row>
    <row r="2" spans="1:15" ht="26.25" customHeight="1">
      <c r="A2" s="762" t="s">
        <v>373</v>
      </c>
      <c r="B2" s="762"/>
      <c r="C2" s="762"/>
      <c r="D2" s="762"/>
      <c r="E2" s="762"/>
      <c r="F2" s="762"/>
      <c r="G2" s="762"/>
      <c r="H2" s="762"/>
      <c r="I2" s="762"/>
      <c r="J2" s="762"/>
      <c r="K2" s="762"/>
      <c r="L2" s="762"/>
      <c r="M2" s="762"/>
      <c r="N2" s="762"/>
      <c r="O2" s="762"/>
    </row>
    <row r="3" spans="1:15" ht="18.75" customHeight="1">
      <c r="A3" s="127"/>
      <c r="B3" s="127"/>
      <c r="C3" s="127"/>
      <c r="D3" s="127"/>
      <c r="E3" s="127"/>
      <c r="F3" s="127"/>
      <c r="G3" s="127"/>
      <c r="H3" s="127"/>
      <c r="I3" s="127"/>
      <c r="J3" s="127"/>
      <c r="K3" s="127"/>
      <c r="L3" s="127"/>
      <c r="M3" s="127"/>
      <c r="N3" s="127"/>
      <c r="O3" s="127"/>
    </row>
    <row r="5" spans="1:15" ht="26.25" customHeight="1">
      <c r="A5" s="234" t="str">
        <f>"　"&amp;設定シート!C2&amp;"執行の衆議院小選挙区選出議員選挙の"&amp;IF(入力シート!$C$2="　","秋田県第　 　区",入力シート!$C$2)&amp;" における"</f>
        <v>　令和８年２月８日執行の衆議院小選挙区選出議員選挙の秋田県第１区 における</v>
      </c>
      <c r="B5" s="235"/>
      <c r="C5" s="235"/>
      <c r="D5" s="128"/>
      <c r="F5" s="128"/>
      <c r="G5" s="128"/>
      <c r="H5" s="128"/>
      <c r="I5" s="128"/>
      <c r="J5" s="128"/>
      <c r="K5" s="261"/>
      <c r="L5" s="261"/>
      <c r="M5" s="261"/>
      <c r="N5" s="128"/>
      <c r="O5" s="128"/>
    </row>
    <row r="6" spans="1:15" ht="26.25" customHeight="1">
      <c r="A6" s="614" t="s">
        <v>844</v>
      </c>
      <c r="B6" s="614"/>
      <c r="C6" s="614"/>
      <c r="D6" s="614"/>
      <c r="E6" s="614"/>
      <c r="F6" s="614"/>
      <c r="G6" s="614"/>
      <c r="H6" s="614"/>
      <c r="I6" s="614"/>
      <c r="J6" s="614"/>
      <c r="K6" s="614"/>
      <c r="L6" s="614"/>
      <c r="M6" s="614"/>
      <c r="N6" s="614"/>
      <c r="O6" s="614"/>
    </row>
    <row r="7" spans="1:15" ht="26.25" customHeight="1">
      <c r="A7" s="128" t="s">
        <v>556</v>
      </c>
    </row>
    <row r="10" spans="1:15" ht="18.75" customHeight="1">
      <c r="B10" s="797" t="s">
        <v>845</v>
      </c>
      <c r="C10" s="797"/>
      <c r="D10" s="797"/>
      <c r="E10" s="797"/>
      <c r="F10" s="797"/>
    </row>
    <row r="11" spans="1:15" ht="18.75" customHeight="1">
      <c r="B11" s="407"/>
      <c r="C11" s="407"/>
      <c r="D11" s="407"/>
      <c r="E11" s="407"/>
      <c r="F11" s="407"/>
    </row>
    <row r="12" spans="1:15" ht="18.75" customHeight="1">
      <c r="C12" s="91" t="s">
        <v>168</v>
      </c>
      <c r="D12" s="47"/>
      <c r="F12" s="257"/>
      <c r="G12" s="257"/>
      <c r="H12" s="257"/>
      <c r="I12" s="779" t="str">
        <f>入力シート!C9</f>
        <v>新党なまはげ</v>
      </c>
      <c r="J12" s="779"/>
      <c r="K12" s="779"/>
      <c r="L12" s="779"/>
      <c r="M12" s="779"/>
      <c r="N12" s="779"/>
      <c r="O12" s="779"/>
    </row>
    <row r="13" spans="1:15" ht="18.75" customHeight="1">
      <c r="C13" s="91"/>
      <c r="D13" s="47"/>
      <c r="F13" s="402"/>
      <c r="G13" s="402"/>
      <c r="H13" s="402"/>
      <c r="I13" s="408"/>
      <c r="J13" s="408"/>
      <c r="K13" s="408"/>
      <c r="L13" s="408"/>
      <c r="M13" s="408"/>
      <c r="N13" s="408"/>
      <c r="O13" s="408"/>
    </row>
    <row r="14" spans="1:15" ht="18.75" customHeight="1">
      <c r="C14" s="91" t="s">
        <v>75</v>
      </c>
      <c r="D14" s="47"/>
      <c r="E14" s="257"/>
      <c r="G14" s="761" t="str">
        <f>入力シート!C12</f>
        <v>秋田県秋田市山王1丁目1番1号</v>
      </c>
      <c r="H14" s="640"/>
      <c r="I14" s="640"/>
      <c r="J14" s="640"/>
      <c r="K14" s="640"/>
      <c r="L14" s="640"/>
      <c r="M14" s="640"/>
      <c r="N14" s="640"/>
      <c r="O14" s="640"/>
    </row>
    <row r="15" spans="1:15" ht="18.75" customHeight="1">
      <c r="C15" s="91"/>
      <c r="D15" s="47"/>
      <c r="E15" s="402"/>
      <c r="G15" s="403"/>
      <c r="H15" s="401"/>
      <c r="I15" s="401"/>
      <c r="J15" s="401"/>
      <c r="K15" s="401"/>
      <c r="L15" s="401"/>
      <c r="M15" s="401"/>
      <c r="N15" s="401"/>
      <c r="O15" s="401"/>
    </row>
    <row r="16" spans="1:15" ht="18.75" customHeight="1">
      <c r="C16" s="96" t="s">
        <v>346</v>
      </c>
      <c r="D16" s="47"/>
      <c r="E16" s="257"/>
      <c r="F16" s="92"/>
      <c r="G16" s="710" t="str">
        <f>入力シート!C13</f>
        <v>男鹿　八郎</v>
      </c>
      <c r="H16" s="710"/>
      <c r="I16" s="710"/>
      <c r="J16" s="710"/>
      <c r="K16" s="710"/>
      <c r="L16" s="92"/>
      <c r="M16" s="47" t="str" cm="1">
        <f t="array" aca="1" ref="M16" ca="1">IF(VLOOKUP(RIGHT(CELL("filename",A1),LEN(CELL("filename",A1))-FIND("]",CELL("filename",A1))),設定シート!$V$2:$W$136,2,0)="表示する","㊞","")</f>
        <v/>
      </c>
      <c r="N16" s="93"/>
      <c r="O16" s="49"/>
    </row>
    <row r="19" spans="1:15" ht="18.75" customHeight="1">
      <c r="A19" s="96" t="s">
        <v>179</v>
      </c>
      <c r="F19" s="780" t="str">
        <f>IF(入力シート!$C$2="　","秋田県第　  　区",入力シート!$C$2)</f>
        <v>秋田県第１区</v>
      </c>
      <c r="G19" s="780"/>
      <c r="H19" s="780"/>
      <c r="I19" s="96" t="s">
        <v>81</v>
      </c>
      <c r="K19" s="781" t="str">
        <f>入力シート!E2</f>
        <v>竹田　勝美</v>
      </c>
      <c r="L19" s="781"/>
      <c r="M19" s="781"/>
      <c r="N19" s="129" t="s">
        <v>163</v>
      </c>
    </row>
    <row r="21" spans="1:15" ht="18.75" customHeight="1">
      <c r="A21" s="782" t="s">
        <v>221</v>
      </c>
      <c r="B21" s="782"/>
      <c r="C21" s="782"/>
      <c r="D21" s="782"/>
      <c r="E21" s="782"/>
      <c r="F21" s="782"/>
      <c r="G21" s="782"/>
      <c r="H21" s="782"/>
      <c r="I21" s="782"/>
      <c r="J21" s="782"/>
      <c r="K21" s="782"/>
      <c r="L21" s="782"/>
      <c r="M21" s="782"/>
      <c r="N21" s="782"/>
      <c r="O21" s="782"/>
    </row>
    <row r="22" spans="1:15" ht="18.75" customHeight="1">
      <c r="A22" s="131"/>
      <c r="B22" s="131"/>
      <c r="C22" s="131"/>
      <c r="D22" s="131"/>
      <c r="E22" s="131"/>
      <c r="F22" s="131"/>
      <c r="G22" s="131"/>
      <c r="H22" s="131"/>
      <c r="I22" s="131"/>
      <c r="J22" s="131"/>
      <c r="K22" s="131"/>
      <c r="L22" s="131"/>
      <c r="M22" s="131"/>
      <c r="N22" s="131"/>
      <c r="O22" s="131"/>
    </row>
    <row r="23" spans="1:15" ht="28" customHeight="1">
      <c r="A23" s="131"/>
      <c r="B23" s="800" t="s">
        <v>374</v>
      </c>
      <c r="C23" s="801"/>
      <c r="D23" s="798"/>
      <c r="E23" s="799"/>
      <c r="F23" s="799"/>
      <c r="G23" s="799"/>
      <c r="H23" s="799"/>
      <c r="I23" s="799"/>
      <c r="J23" s="799"/>
      <c r="K23" s="799"/>
      <c r="L23" s="799"/>
      <c r="M23" s="799"/>
      <c r="N23" s="799"/>
      <c r="O23" s="799"/>
    </row>
    <row r="24" spans="1:15" ht="28" customHeight="1">
      <c r="A24" s="131"/>
      <c r="B24" s="800" t="s">
        <v>375</v>
      </c>
      <c r="C24" s="801"/>
      <c r="D24" s="798"/>
      <c r="E24" s="799"/>
      <c r="F24" s="799"/>
      <c r="G24" s="799"/>
      <c r="H24" s="799"/>
      <c r="I24" s="799"/>
      <c r="J24" s="799"/>
      <c r="K24" s="799"/>
      <c r="L24" s="799"/>
      <c r="M24" s="799"/>
      <c r="N24" s="799"/>
      <c r="O24" s="799"/>
    </row>
    <row r="25" spans="1:15" ht="18.75" customHeight="1">
      <c r="A25" s="131"/>
      <c r="B25" s="131"/>
      <c r="C25" s="131"/>
      <c r="D25" s="131"/>
      <c r="E25" s="131"/>
      <c r="F25" s="131"/>
      <c r="G25" s="131"/>
      <c r="H25" s="131"/>
      <c r="I25" s="131"/>
      <c r="J25" s="131"/>
      <c r="K25" s="131"/>
      <c r="L25" s="131"/>
      <c r="M25" s="131"/>
      <c r="N25" s="131"/>
      <c r="O25" s="131"/>
    </row>
    <row r="26" spans="1:15" ht="18.75" customHeight="1">
      <c r="A26" s="270" t="s">
        <v>449</v>
      </c>
      <c r="B26" s="270"/>
      <c r="C26" s="270"/>
      <c r="D26" s="270"/>
      <c r="E26" s="270"/>
      <c r="F26" s="270"/>
      <c r="G26" s="270"/>
      <c r="H26" s="270"/>
      <c r="I26" s="270"/>
      <c r="J26" s="270"/>
      <c r="K26" s="270"/>
      <c r="L26" s="270"/>
      <c r="M26" s="270"/>
      <c r="N26" s="270"/>
      <c r="O26" s="270"/>
    </row>
    <row r="27" spans="1:15" ht="18.75" customHeight="1">
      <c r="A27" s="270" t="s">
        <v>747</v>
      </c>
      <c r="B27" s="270"/>
      <c r="C27" s="270"/>
      <c r="D27" s="270"/>
      <c r="E27" s="270"/>
      <c r="F27" s="270"/>
      <c r="G27" s="270"/>
      <c r="H27" s="270"/>
      <c r="I27" s="270"/>
      <c r="J27" s="270"/>
      <c r="K27" s="270"/>
      <c r="L27" s="270"/>
      <c r="M27" s="270"/>
      <c r="N27" s="270"/>
      <c r="O27" s="270"/>
    </row>
    <row r="28" spans="1:15" ht="18.75" customHeight="1">
      <c r="A28" s="270"/>
      <c r="B28" s="270"/>
      <c r="C28" s="270"/>
      <c r="D28" s="270"/>
      <c r="E28" s="270"/>
      <c r="F28" s="270"/>
      <c r="G28" s="270"/>
      <c r="H28" s="270"/>
      <c r="I28" s="270"/>
      <c r="J28" s="270"/>
      <c r="K28" s="270"/>
      <c r="L28" s="270"/>
      <c r="M28" s="270"/>
      <c r="N28" s="270"/>
      <c r="O28" s="270"/>
    </row>
    <row r="29" spans="1:15" ht="20.25" customHeight="1">
      <c r="A29" s="131" t="s">
        <v>748</v>
      </c>
      <c r="B29" s="131"/>
      <c r="C29" s="131"/>
      <c r="D29" s="131"/>
      <c r="E29" s="131"/>
      <c r="F29" s="131"/>
      <c r="G29" s="131"/>
      <c r="H29" s="131"/>
      <c r="I29" s="131"/>
      <c r="J29" s="131"/>
      <c r="K29" s="131"/>
      <c r="L29" s="131"/>
      <c r="M29" s="131"/>
      <c r="N29" s="131"/>
      <c r="O29" s="131"/>
    </row>
    <row r="30" spans="1:15" ht="18.75" customHeight="1">
      <c r="A30" s="131" t="s">
        <v>198</v>
      </c>
      <c r="B30" s="131"/>
      <c r="C30" s="131"/>
      <c r="D30" s="131"/>
      <c r="E30" s="131"/>
      <c r="F30" s="131"/>
      <c r="G30" s="131"/>
      <c r="H30" s="131"/>
      <c r="I30" s="131"/>
      <c r="J30" s="131"/>
      <c r="K30" s="131"/>
      <c r="L30" s="131"/>
      <c r="M30" s="131"/>
      <c r="N30" s="131"/>
      <c r="O30" s="131"/>
    </row>
    <row r="31" spans="1:15" ht="18.75" customHeight="1">
      <c r="A31" s="131" t="s">
        <v>200</v>
      </c>
      <c r="B31" s="131"/>
      <c r="C31" s="131"/>
      <c r="D31" s="131"/>
      <c r="E31" s="131"/>
      <c r="F31" s="131"/>
      <c r="G31" s="131"/>
      <c r="H31" s="131"/>
      <c r="I31" s="131"/>
      <c r="J31" s="131"/>
      <c r="K31" s="131"/>
      <c r="L31" s="131"/>
      <c r="M31" s="131"/>
      <c r="N31" s="131"/>
      <c r="O31" s="131"/>
    </row>
    <row r="32" spans="1:15" ht="18.75" customHeight="1">
      <c r="A32" s="131" t="s">
        <v>201</v>
      </c>
      <c r="B32" s="131"/>
      <c r="C32" s="131"/>
      <c r="D32" s="131"/>
      <c r="E32" s="131"/>
      <c r="F32" s="131"/>
      <c r="G32" s="131"/>
      <c r="H32" s="131"/>
      <c r="I32" s="131"/>
      <c r="J32" s="131"/>
      <c r="K32" s="131"/>
      <c r="L32" s="131"/>
      <c r="M32" s="131"/>
      <c r="N32" s="131"/>
      <c r="O32" s="131"/>
    </row>
    <row r="33" spans="1:1" ht="18.75" customHeight="1">
      <c r="A33" s="258"/>
    </row>
    <row r="34" spans="1:1" ht="18.75" customHeight="1">
      <c r="A34" s="258"/>
    </row>
    <row r="93" spans="6:6" ht="18.75" customHeight="1">
      <c r="F93" s="271" t="s">
        <v>382</v>
      </c>
    </row>
  </sheetData>
  <mergeCells count="12">
    <mergeCell ref="D24:O24"/>
    <mergeCell ref="D23:O23"/>
    <mergeCell ref="F19:H19"/>
    <mergeCell ref="K19:M19"/>
    <mergeCell ref="A21:O21"/>
    <mergeCell ref="B23:C23"/>
    <mergeCell ref="B24:C24"/>
    <mergeCell ref="A2:O2"/>
    <mergeCell ref="B10:F10"/>
    <mergeCell ref="I12:O12"/>
    <mergeCell ref="G14:O14"/>
    <mergeCell ref="G16:K16"/>
  </mergeCells>
  <phoneticPr fontId="59"/>
  <dataValidations count="1">
    <dataValidation type="list" allowBlank="1" showInputMessage="1" showErrorMessage="1" sqref="D29 D32" xr:uid="{1F0FC05A-8272-4925-8330-F9C1F02640C7}">
      <formula1>"　,衆議院議員,参議院議員"</formula1>
    </dataValidation>
  </dataValidations>
  <printOptions horizontalCentered="1"/>
  <pageMargins left="0.78740157480314965" right="0.78740157480314965" top="0.78740157480314965" bottom="0.78740157480314965" header="0.31496062992125984" footer="0.31496062992125984"/>
  <pageSetup paperSize="9" scale="96" firstPageNumber="0" orientation="portrait"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83E1D-B642-497B-8A10-7360E2589413}">
  <sheetPr codeName="Sheet17"/>
  <dimension ref="A1:O45"/>
  <sheetViews>
    <sheetView showZeros="0" tabSelected="1" view="pageBreakPreview" zoomScaleNormal="100" zoomScaleSheetLayoutView="100" workbookViewId="0">
      <selection activeCell="W25" sqref="W25"/>
    </sheetView>
  </sheetViews>
  <sheetFormatPr defaultColWidth="5.6328125" defaultRowHeight="18.75" customHeight="1"/>
  <cols>
    <col min="1" max="1" width="6.26953125" style="273" customWidth="1"/>
    <col min="2" max="2" width="7.453125" style="273" customWidth="1"/>
    <col min="3" max="3" width="6.26953125" style="273" customWidth="1"/>
    <col min="4" max="4" width="4.36328125" style="273" customWidth="1"/>
    <col min="5" max="15" width="5.6328125" style="273" customWidth="1"/>
    <col min="16" max="16384" width="5.6328125" style="273"/>
  </cols>
  <sheetData>
    <row r="1" spans="1:15" ht="18.75" customHeight="1">
      <c r="O1" s="274" t="s">
        <v>592</v>
      </c>
    </row>
    <row r="2" spans="1:15" ht="26.25" customHeight="1">
      <c r="A2" s="802" t="s">
        <v>376</v>
      </c>
      <c r="B2" s="802"/>
      <c r="C2" s="802"/>
      <c r="D2" s="802"/>
      <c r="E2" s="802"/>
      <c r="F2" s="802"/>
      <c r="G2" s="802"/>
      <c r="H2" s="802"/>
      <c r="I2" s="802"/>
      <c r="J2" s="802"/>
      <c r="K2" s="802"/>
      <c r="L2" s="802"/>
      <c r="M2" s="802"/>
      <c r="N2" s="802"/>
      <c r="O2" s="802"/>
    </row>
    <row r="3" spans="1:15" ht="18.75" customHeight="1">
      <c r="A3" s="275"/>
      <c r="B3" s="275"/>
      <c r="C3" s="275"/>
      <c r="D3" s="275"/>
      <c r="E3" s="275"/>
      <c r="F3" s="275"/>
      <c r="G3" s="275"/>
      <c r="H3" s="275"/>
      <c r="I3" s="275"/>
      <c r="J3" s="275"/>
      <c r="K3" s="275"/>
      <c r="L3" s="275"/>
      <c r="M3" s="275"/>
      <c r="N3" s="275"/>
      <c r="O3" s="275"/>
    </row>
    <row r="5" spans="1:15" ht="26.25" customHeight="1">
      <c r="A5" s="276" t="s">
        <v>377</v>
      </c>
      <c r="B5" s="277"/>
      <c r="C5" s="277"/>
      <c r="D5" s="278"/>
      <c r="F5" s="278"/>
      <c r="G5" s="278"/>
      <c r="H5" s="278"/>
      <c r="I5" s="278"/>
      <c r="J5" s="278"/>
      <c r="K5" s="279"/>
      <c r="L5" s="279"/>
      <c r="M5" s="279"/>
      <c r="N5" s="278"/>
      <c r="O5" s="278"/>
    </row>
    <row r="6" spans="1:15" ht="26.25" customHeight="1">
      <c r="A6" s="278"/>
      <c r="B6" s="278"/>
      <c r="C6" s="278"/>
      <c r="D6" s="278"/>
      <c r="E6" s="278"/>
      <c r="F6" s="278"/>
      <c r="G6" s="278"/>
      <c r="H6" s="278"/>
      <c r="I6" s="278"/>
      <c r="J6" s="278"/>
      <c r="K6" s="278"/>
      <c r="L6" s="278"/>
      <c r="M6" s="278"/>
      <c r="N6" s="278"/>
      <c r="O6" s="278"/>
    </row>
    <row r="9" spans="1:15" ht="18.75" customHeight="1">
      <c r="B9" s="797" t="s">
        <v>378</v>
      </c>
      <c r="C9" s="797"/>
      <c r="D9" s="797"/>
      <c r="E9" s="797"/>
      <c r="F9" s="797"/>
    </row>
    <row r="10" spans="1:15" ht="18.75" customHeight="1">
      <c r="B10" s="409"/>
      <c r="C10" s="409"/>
      <c r="D10" s="409"/>
      <c r="E10" s="409"/>
      <c r="F10" s="409"/>
    </row>
    <row r="11" spans="1:15" ht="18.75" customHeight="1">
      <c r="C11" s="280" t="s">
        <v>168</v>
      </c>
      <c r="D11" s="281"/>
      <c r="F11" s="282"/>
      <c r="G11" s="282"/>
      <c r="H11" s="282"/>
      <c r="I11" s="803" t="str">
        <f>入力シート!C9</f>
        <v>新党なまはげ</v>
      </c>
      <c r="J11" s="803"/>
      <c r="K11" s="803"/>
      <c r="L11" s="803"/>
      <c r="M11" s="803"/>
      <c r="N11" s="803"/>
      <c r="O11" s="803"/>
    </row>
    <row r="12" spans="1:15" ht="18.75" customHeight="1">
      <c r="C12" s="280"/>
      <c r="D12" s="281"/>
      <c r="F12" s="282"/>
      <c r="G12" s="282"/>
      <c r="H12" s="282"/>
      <c r="I12" s="410"/>
      <c r="J12" s="410"/>
      <c r="K12" s="410"/>
      <c r="L12" s="410"/>
      <c r="M12" s="410"/>
      <c r="N12" s="410"/>
      <c r="O12" s="410"/>
    </row>
    <row r="13" spans="1:15" ht="18.75" customHeight="1">
      <c r="C13" s="280" t="s">
        <v>75</v>
      </c>
      <c r="D13" s="281"/>
      <c r="E13" s="282"/>
      <c r="G13" s="804" t="str">
        <f>入力シート!C12</f>
        <v>秋田県秋田市山王1丁目1番1号</v>
      </c>
      <c r="H13" s="805"/>
      <c r="I13" s="805"/>
      <c r="J13" s="805"/>
      <c r="K13" s="805"/>
      <c r="L13" s="805"/>
      <c r="M13" s="805"/>
      <c r="N13" s="805"/>
      <c r="O13" s="805"/>
    </row>
    <row r="14" spans="1:15" ht="18.75" customHeight="1">
      <c r="C14" s="280"/>
      <c r="D14" s="281"/>
      <c r="E14" s="282"/>
      <c r="G14" s="411"/>
      <c r="H14" s="412"/>
      <c r="I14" s="412"/>
      <c r="J14" s="412"/>
      <c r="K14" s="412"/>
      <c r="L14" s="412"/>
      <c r="M14" s="412"/>
      <c r="N14" s="412"/>
      <c r="O14" s="412"/>
    </row>
    <row r="15" spans="1:15" ht="18.75" customHeight="1">
      <c r="C15" s="273" t="s">
        <v>346</v>
      </c>
      <c r="D15" s="281"/>
      <c r="E15" s="282"/>
      <c r="F15" s="283"/>
      <c r="G15" s="806" t="str">
        <f>入力シート!C13</f>
        <v>男鹿　八郎</v>
      </c>
      <c r="H15" s="806"/>
      <c r="I15" s="806"/>
      <c r="J15" s="806"/>
      <c r="K15" s="806"/>
      <c r="L15" s="283"/>
      <c r="M15" s="281" t="str" cm="1">
        <f t="array" aca="1" ref="M15" ca="1">IF(VLOOKUP(RIGHT(CELL("filename",A1),LEN(CELL("filename",A1))-FIND("]",CELL("filename",A1))),設定シート!$V$2:$W$136,2,0)="表示する","㊞","")</f>
        <v/>
      </c>
      <c r="N15" s="284"/>
      <c r="O15" s="285"/>
    </row>
    <row r="18" spans="1:15" ht="18.75" customHeight="1">
      <c r="A18" s="273" t="s">
        <v>179</v>
      </c>
      <c r="E18" s="274"/>
      <c r="F18" s="780" t="str">
        <f>IF(入力シート!$C$2="　","秋田県第　 　区",入力シート!$C$2)</f>
        <v>秋田県第１区</v>
      </c>
      <c r="G18" s="780"/>
      <c r="H18" s="780"/>
      <c r="I18" s="273" t="s">
        <v>81</v>
      </c>
      <c r="K18" s="781" t="str">
        <f>入力シート!E2</f>
        <v>竹田　勝美</v>
      </c>
      <c r="L18" s="781"/>
      <c r="M18" s="781"/>
      <c r="N18" s="286" t="s">
        <v>163</v>
      </c>
    </row>
    <row r="20" spans="1:15" ht="18.75" customHeight="1">
      <c r="A20" s="814" t="s">
        <v>221</v>
      </c>
      <c r="B20" s="814"/>
      <c r="C20" s="814"/>
      <c r="D20" s="814"/>
      <c r="E20" s="814"/>
      <c r="F20" s="814"/>
      <c r="G20" s="814"/>
      <c r="H20" s="814"/>
      <c r="I20" s="814"/>
      <c r="J20" s="814"/>
      <c r="K20" s="814"/>
      <c r="L20" s="814"/>
      <c r="M20" s="814"/>
      <c r="N20" s="814"/>
      <c r="O20" s="814"/>
    </row>
    <row r="21" spans="1:15" ht="25" customHeight="1">
      <c r="A21" s="807" t="s">
        <v>379</v>
      </c>
      <c r="B21" s="815"/>
      <c r="C21" s="815"/>
      <c r="D21" s="815"/>
      <c r="E21" s="815"/>
      <c r="F21" s="816"/>
      <c r="G21" s="810"/>
      <c r="H21" s="811"/>
      <c r="I21" s="811"/>
      <c r="J21" s="811"/>
      <c r="K21" s="811"/>
      <c r="L21" s="811"/>
      <c r="M21" s="811"/>
      <c r="N21" s="811"/>
      <c r="O21" s="812"/>
    </row>
    <row r="22" spans="1:15" ht="25" customHeight="1">
      <c r="A22" s="807" t="s">
        <v>380</v>
      </c>
      <c r="B22" s="808"/>
      <c r="C22" s="808"/>
      <c r="D22" s="808"/>
      <c r="E22" s="808"/>
      <c r="F22" s="809"/>
      <c r="G22" s="810"/>
      <c r="H22" s="811"/>
      <c r="I22" s="811"/>
      <c r="J22" s="811"/>
      <c r="K22" s="811"/>
      <c r="L22" s="811"/>
      <c r="M22" s="811"/>
      <c r="N22" s="811"/>
      <c r="O22" s="812"/>
    </row>
    <row r="23" spans="1:15" ht="18.75" customHeight="1">
      <c r="A23" s="287"/>
      <c r="B23" s="287"/>
      <c r="C23" s="287"/>
      <c r="D23" s="287"/>
      <c r="E23" s="287"/>
      <c r="F23" s="287"/>
      <c r="G23" s="287"/>
      <c r="H23" s="287"/>
      <c r="I23" s="287"/>
      <c r="J23" s="287"/>
      <c r="K23" s="287"/>
      <c r="L23" s="287"/>
      <c r="M23" s="287"/>
      <c r="N23" s="287"/>
      <c r="O23" s="287"/>
    </row>
    <row r="24" spans="1:15" ht="18.75" customHeight="1">
      <c r="A24" s="132"/>
      <c r="B24" s="132"/>
      <c r="C24" s="132"/>
      <c r="D24" s="132"/>
      <c r="E24" s="132"/>
      <c r="F24" s="132"/>
      <c r="G24" s="132"/>
      <c r="H24" s="132"/>
      <c r="I24" s="132"/>
      <c r="J24" s="132"/>
      <c r="K24" s="132"/>
      <c r="L24" s="132"/>
      <c r="M24" s="132"/>
      <c r="N24" s="132"/>
      <c r="O24" s="132"/>
    </row>
    <row r="25" spans="1:15" ht="26.25" customHeight="1">
      <c r="A25" s="276" t="str">
        <f>"　"&amp;設定シート!C2&amp;"執行の衆議院小選挙区選出議員選挙の "&amp;IF(入力シート!$C$2="　","秋田県第　 　区",入力シート!$C$2)&amp;" におけ"</f>
        <v>　令和８年２月８日執行の衆議院小選挙区選出議員選挙の 秋田県第１区 におけ</v>
      </c>
      <c r="B25" s="288"/>
      <c r="C25" s="288"/>
      <c r="D25" s="278"/>
      <c r="F25" s="278"/>
      <c r="G25" s="278"/>
      <c r="H25" s="278"/>
      <c r="I25" s="278"/>
      <c r="J25" s="278"/>
      <c r="K25" s="319"/>
      <c r="L25" s="319"/>
      <c r="M25" s="319"/>
      <c r="N25" s="278"/>
      <c r="O25" s="278"/>
    </row>
    <row r="26" spans="1:15" s="390" customFormat="1" ht="26.25" customHeight="1">
      <c r="A26" s="389" t="s">
        <v>539</v>
      </c>
      <c r="B26" s="389"/>
      <c r="C26" s="389"/>
      <c r="D26" s="389"/>
      <c r="E26" s="389"/>
      <c r="F26" s="389"/>
      <c r="G26" s="389"/>
      <c r="H26" s="389"/>
      <c r="I26" s="389"/>
      <c r="J26" s="389"/>
      <c r="K26" s="389"/>
      <c r="L26" s="389"/>
      <c r="M26" s="389"/>
      <c r="N26" s="389"/>
      <c r="O26" s="389"/>
    </row>
    <row r="27" spans="1:15" ht="26.25" customHeight="1">
      <c r="A27" s="132"/>
      <c r="B27" s="132"/>
      <c r="C27" s="132"/>
      <c r="D27" s="132"/>
      <c r="E27" s="132"/>
      <c r="F27" s="132"/>
      <c r="G27" s="132"/>
      <c r="H27" s="132"/>
      <c r="I27" s="132"/>
      <c r="J27" s="132"/>
      <c r="K27" s="132"/>
      <c r="L27" s="132"/>
      <c r="M27" s="132"/>
      <c r="N27" s="132"/>
      <c r="O27" s="132"/>
    </row>
    <row r="28" spans="1:15" ht="18.75" customHeight="1">
      <c r="A28" s="132"/>
      <c r="B28" s="813" t="s">
        <v>378</v>
      </c>
      <c r="C28" s="813"/>
      <c r="D28" s="813"/>
      <c r="E28" s="813"/>
      <c r="F28" s="813"/>
      <c r="G28" s="132"/>
      <c r="H28" s="132"/>
      <c r="I28" s="132"/>
      <c r="J28" s="132"/>
      <c r="K28" s="132"/>
      <c r="L28" s="132"/>
      <c r="M28" s="132"/>
      <c r="N28" s="132"/>
      <c r="O28" s="132"/>
    </row>
    <row r="29" spans="1:15" ht="18.75" customHeight="1">
      <c r="A29" s="132"/>
      <c r="B29" s="349"/>
      <c r="C29" s="349"/>
      <c r="D29" s="349"/>
      <c r="E29" s="349"/>
      <c r="F29" s="349"/>
      <c r="G29" s="132"/>
      <c r="H29" s="132"/>
      <c r="I29" s="132"/>
      <c r="J29" s="132"/>
      <c r="K29" s="132"/>
      <c r="L29" s="132"/>
      <c r="M29" s="132"/>
      <c r="N29" s="132"/>
      <c r="O29" s="132"/>
    </row>
    <row r="30" spans="1:15" ht="18.75" customHeight="1">
      <c r="A30" s="132"/>
      <c r="B30" s="132"/>
      <c r="C30" s="280" t="s">
        <v>168</v>
      </c>
      <c r="E30" s="281"/>
      <c r="F30" s="282"/>
      <c r="G30" s="282"/>
      <c r="H30" s="282"/>
      <c r="I30" s="804" t="str">
        <f>入力シート!C9</f>
        <v>新党なまはげ</v>
      </c>
      <c r="J30" s="805"/>
      <c r="K30" s="805"/>
      <c r="L30" s="805"/>
      <c r="M30" s="805"/>
      <c r="N30" s="805"/>
      <c r="O30" s="805"/>
    </row>
    <row r="31" spans="1:15" ht="18.75" customHeight="1">
      <c r="A31" s="132"/>
      <c r="B31" s="132"/>
      <c r="C31" s="280"/>
      <c r="E31" s="281"/>
      <c r="F31" s="282"/>
      <c r="G31" s="282"/>
      <c r="H31" s="282"/>
      <c r="I31" s="411"/>
      <c r="J31" s="412"/>
      <c r="K31" s="412"/>
      <c r="L31" s="412"/>
      <c r="M31" s="412"/>
      <c r="N31" s="412"/>
      <c r="O31" s="412"/>
    </row>
    <row r="32" spans="1:15" ht="18.75" customHeight="1">
      <c r="A32" s="132"/>
      <c r="B32" s="132"/>
      <c r="C32" s="280" t="s">
        <v>540</v>
      </c>
      <c r="D32" s="281"/>
      <c r="E32" s="282"/>
      <c r="G32" s="283"/>
      <c r="H32" s="289"/>
      <c r="I32" s="817" t="str">
        <f>入力シート!C12</f>
        <v>秋田県秋田市山王1丁目1番1号</v>
      </c>
      <c r="J32" s="817"/>
      <c r="K32" s="817"/>
      <c r="L32" s="817"/>
      <c r="M32" s="817"/>
      <c r="N32" s="817"/>
      <c r="O32" s="817"/>
    </row>
    <row r="33" spans="1:15" ht="18.75" customHeight="1">
      <c r="A33" s="132"/>
      <c r="B33" s="132"/>
      <c r="C33" s="280"/>
      <c r="D33" s="281"/>
      <c r="E33" s="282"/>
      <c r="G33" s="283"/>
      <c r="H33" s="289"/>
      <c r="I33" s="413"/>
      <c r="J33" s="413"/>
      <c r="K33" s="413"/>
      <c r="L33" s="413"/>
      <c r="M33" s="413"/>
      <c r="N33" s="413"/>
      <c r="O33" s="413"/>
    </row>
    <row r="34" spans="1:15" ht="18.75" customHeight="1">
      <c r="A34" s="132"/>
      <c r="B34" s="132"/>
      <c r="C34" s="280" t="s">
        <v>347</v>
      </c>
      <c r="D34" s="281"/>
      <c r="E34" s="282"/>
      <c r="G34" s="283"/>
      <c r="H34" s="281"/>
      <c r="I34" s="806" t="str">
        <f>入力シート!C13</f>
        <v>男鹿　八郎</v>
      </c>
      <c r="J34" s="806"/>
      <c r="K34" s="806"/>
      <c r="L34" s="806"/>
      <c r="M34" s="806"/>
      <c r="N34" s="282" t="str" cm="1">
        <f t="array" aca="1" ref="N34" ca="1">IF(VLOOKUP(RIGHT(CELL("filename",A1),LEN(CELL("filename",A1))-FIND("]",CELL("filename",A1))),設定シート!$V$2:$W$136,2,0)="表示する","㊞","")</f>
        <v/>
      </c>
      <c r="O34" s="285"/>
    </row>
    <row r="35" spans="1:15" ht="18.75" customHeight="1">
      <c r="A35" s="132"/>
      <c r="B35" s="132"/>
      <c r="C35" s="132"/>
      <c r="D35" s="132"/>
      <c r="E35" s="132"/>
      <c r="F35" s="132"/>
      <c r="G35" s="132"/>
      <c r="H35" s="132"/>
      <c r="I35" s="132"/>
      <c r="J35" s="132"/>
      <c r="K35" s="132"/>
      <c r="L35" s="132"/>
      <c r="M35" s="132"/>
      <c r="N35" s="132"/>
      <c r="O35" s="132"/>
    </row>
    <row r="36" spans="1:15" ht="18.75" customHeight="1">
      <c r="A36" s="814" t="s">
        <v>221</v>
      </c>
      <c r="B36" s="814"/>
      <c r="C36" s="814"/>
      <c r="D36" s="814"/>
      <c r="E36" s="814"/>
      <c r="F36" s="814"/>
      <c r="G36" s="814"/>
      <c r="H36" s="814"/>
      <c r="I36" s="814"/>
      <c r="J36" s="814"/>
      <c r="K36" s="814"/>
      <c r="L36" s="814"/>
      <c r="M36" s="814"/>
      <c r="N36" s="814"/>
      <c r="O36" s="814"/>
    </row>
    <row r="37" spans="1:15" ht="25" customHeight="1">
      <c r="A37" s="807" t="s">
        <v>381</v>
      </c>
      <c r="B37" s="815"/>
      <c r="C37" s="815"/>
      <c r="D37" s="815"/>
      <c r="E37" s="815"/>
      <c r="F37" s="816"/>
      <c r="G37" s="810"/>
      <c r="H37" s="811"/>
      <c r="I37" s="811"/>
      <c r="J37" s="811"/>
      <c r="K37" s="811"/>
      <c r="L37" s="811"/>
      <c r="M37" s="811"/>
      <c r="N37" s="811"/>
      <c r="O37" s="812"/>
    </row>
    <row r="38" spans="1:15" ht="18.75" customHeight="1">
      <c r="A38" s="132"/>
      <c r="B38" s="132"/>
      <c r="C38" s="132"/>
      <c r="D38" s="132"/>
      <c r="E38" s="132"/>
      <c r="F38" s="132"/>
      <c r="G38" s="132"/>
      <c r="H38" s="132"/>
      <c r="I38" s="132"/>
      <c r="J38" s="132"/>
      <c r="K38" s="132"/>
      <c r="L38" s="132"/>
      <c r="M38" s="132"/>
      <c r="N38" s="132"/>
      <c r="O38" s="132"/>
    </row>
    <row r="39" spans="1:15" ht="18.75" customHeight="1">
      <c r="A39" s="132"/>
      <c r="B39" s="132"/>
      <c r="C39" s="132"/>
      <c r="D39" s="132"/>
      <c r="E39" s="132"/>
      <c r="F39" s="132"/>
      <c r="G39" s="132"/>
      <c r="H39" s="132"/>
      <c r="I39" s="132"/>
      <c r="J39" s="132"/>
      <c r="K39" s="132"/>
      <c r="L39" s="132"/>
      <c r="M39" s="132"/>
      <c r="N39" s="132"/>
      <c r="O39" s="132"/>
    </row>
    <row r="40" spans="1:15" ht="18.75" customHeight="1">
      <c r="A40" s="132"/>
      <c r="B40" s="132"/>
      <c r="C40" s="132"/>
      <c r="D40" s="132"/>
      <c r="E40" s="132"/>
      <c r="F40" s="132"/>
      <c r="G40" s="132"/>
      <c r="H40" s="132"/>
      <c r="I40" s="132"/>
      <c r="J40" s="132"/>
      <c r="K40" s="132"/>
      <c r="L40" s="132"/>
      <c r="M40" s="132"/>
      <c r="N40" s="132"/>
      <c r="O40" s="132"/>
    </row>
    <row r="41" spans="1:15" ht="18.75" customHeight="1">
      <c r="A41" s="132"/>
      <c r="B41" s="132"/>
      <c r="C41" s="132"/>
      <c r="D41" s="132"/>
      <c r="E41" s="132"/>
      <c r="F41" s="132"/>
      <c r="G41" s="132"/>
      <c r="H41" s="132"/>
      <c r="I41" s="132"/>
      <c r="J41" s="132"/>
      <c r="K41" s="132"/>
      <c r="L41" s="132"/>
      <c r="M41" s="132"/>
      <c r="N41" s="132"/>
      <c r="O41" s="132"/>
    </row>
    <row r="42" spans="1:15" ht="18.75" customHeight="1">
      <c r="A42" s="132"/>
      <c r="B42" s="132"/>
      <c r="C42" s="132"/>
      <c r="D42" s="132"/>
      <c r="E42" s="132"/>
      <c r="F42" s="132"/>
      <c r="G42" s="132"/>
      <c r="H42" s="132"/>
      <c r="I42" s="132"/>
      <c r="J42" s="132"/>
      <c r="K42" s="132"/>
      <c r="L42" s="132"/>
      <c r="M42" s="132"/>
      <c r="N42" s="132"/>
      <c r="O42" s="132"/>
    </row>
    <row r="43" spans="1:15" ht="18.75" customHeight="1">
      <c r="A43" s="132"/>
      <c r="B43" s="132"/>
      <c r="C43" s="132"/>
      <c r="D43" s="132"/>
      <c r="E43" s="132"/>
      <c r="F43" s="132"/>
      <c r="G43" s="132"/>
      <c r="H43" s="132"/>
      <c r="I43" s="132"/>
      <c r="J43" s="132"/>
      <c r="K43" s="132"/>
      <c r="L43" s="132"/>
      <c r="M43" s="132"/>
      <c r="N43" s="132"/>
      <c r="O43" s="132"/>
    </row>
    <row r="44" spans="1:15" ht="18.75" customHeight="1">
      <c r="A44" s="123"/>
    </row>
    <row r="45" spans="1:15" ht="18.75" customHeight="1">
      <c r="A45" s="123"/>
    </row>
  </sheetData>
  <mergeCells count="19">
    <mergeCell ref="A37:F37"/>
    <mergeCell ref="G37:O37"/>
    <mergeCell ref="I30:O30"/>
    <mergeCell ref="I32:O32"/>
    <mergeCell ref="I34:M34"/>
    <mergeCell ref="A36:O36"/>
    <mergeCell ref="A22:F22"/>
    <mergeCell ref="G22:O22"/>
    <mergeCell ref="B28:F28"/>
    <mergeCell ref="F18:H18"/>
    <mergeCell ref="K18:M18"/>
    <mergeCell ref="A20:O20"/>
    <mergeCell ref="G21:O21"/>
    <mergeCell ref="A21:F21"/>
    <mergeCell ref="A2:O2"/>
    <mergeCell ref="B9:F9"/>
    <mergeCell ref="I11:O11"/>
    <mergeCell ref="G13:O13"/>
    <mergeCell ref="G15:K15"/>
  </mergeCells>
  <phoneticPr fontId="59"/>
  <dataValidations count="1">
    <dataValidation type="list" allowBlank="1" showInputMessage="1" showErrorMessage="1" sqref="D40 D43" xr:uid="{B95BC999-ED0F-449B-8DA3-72016CD97A76}">
      <formula1>"　,衆議院議員,参議院議員"</formula1>
    </dataValidation>
  </dataValidations>
  <printOptions horizontalCentered="1"/>
  <pageMargins left="0.78740157480314965" right="0.78740157480314965" top="0.78740157480314965" bottom="0.78740157480314965" header="0.31496062992125984" footer="0.31496062992125984"/>
  <pageSetup paperSize="9" scale="96" firstPageNumber="0" orientation="portrait"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6207F-F5E1-4AB8-B6F4-796CC0EA47A6}">
  <sheetPr codeName="Sheet20"/>
  <dimension ref="A1:T90"/>
  <sheetViews>
    <sheetView showZeros="0" tabSelected="1" view="pageBreakPreview" zoomScaleNormal="100" zoomScaleSheetLayoutView="100" workbookViewId="0">
      <selection activeCell="W25" sqref="W25"/>
    </sheetView>
  </sheetViews>
  <sheetFormatPr defaultColWidth="5.6328125" defaultRowHeight="18.75" customHeight="1"/>
  <cols>
    <col min="1" max="1" width="6.26953125" style="96" customWidth="1"/>
    <col min="2" max="2" width="7.453125" style="96" customWidth="1"/>
    <col min="3" max="3" width="6.26953125" style="96" customWidth="1"/>
    <col min="4" max="4" width="4.36328125" style="96" customWidth="1"/>
    <col min="5" max="15" width="5.6328125" style="96" customWidth="1"/>
    <col min="16" max="16" width="5.6328125" style="96"/>
    <col min="17" max="17" width="6.08984375" style="96" customWidth="1"/>
    <col min="18" max="16384" width="5.6328125" style="96"/>
  </cols>
  <sheetData>
    <row r="1" spans="1:20" ht="18.75" customHeight="1">
      <c r="O1" s="97" t="s">
        <v>593</v>
      </c>
    </row>
    <row r="2" spans="1:20" ht="26.25" customHeight="1">
      <c r="A2" s="762" t="s">
        <v>383</v>
      </c>
      <c r="B2" s="762"/>
      <c r="C2" s="762"/>
      <c r="D2" s="762"/>
      <c r="E2" s="762"/>
      <c r="F2" s="762"/>
      <c r="G2" s="762"/>
      <c r="H2" s="762"/>
      <c r="I2" s="762"/>
      <c r="J2" s="762"/>
      <c r="K2" s="762"/>
      <c r="L2" s="762"/>
      <c r="M2" s="762"/>
      <c r="N2" s="762"/>
      <c r="O2" s="762"/>
    </row>
    <row r="3" spans="1:20" ht="15" customHeight="1">
      <c r="A3" s="404"/>
      <c r="B3" s="404"/>
      <c r="C3" s="404"/>
      <c r="D3" s="404"/>
      <c r="E3" s="404"/>
      <c r="F3" s="404"/>
      <c r="G3" s="404"/>
      <c r="H3" s="404"/>
      <c r="I3" s="404"/>
      <c r="J3" s="404"/>
      <c r="K3" s="404"/>
      <c r="L3" s="404"/>
      <c r="M3" s="404"/>
      <c r="N3" s="404"/>
      <c r="O3" s="404"/>
    </row>
    <row r="4" spans="1:20" ht="18.75" customHeight="1">
      <c r="A4" s="127"/>
      <c r="B4" s="127"/>
      <c r="C4" s="127"/>
      <c r="D4" s="127"/>
      <c r="E4" s="127"/>
      <c r="F4" s="127"/>
      <c r="G4" s="127"/>
      <c r="H4" s="127"/>
      <c r="I4" s="127"/>
      <c r="J4" s="127"/>
      <c r="K4" s="127"/>
      <c r="L4" s="127"/>
      <c r="M4" s="127"/>
      <c r="N4" s="127"/>
      <c r="O4" s="127"/>
    </row>
    <row r="5" spans="1:20" ht="35.15" customHeight="1">
      <c r="A5" s="270"/>
      <c r="B5" s="818" t="s">
        <v>384</v>
      </c>
      <c r="C5" s="819"/>
      <c r="D5" s="798"/>
      <c r="E5" s="799"/>
      <c r="F5" s="799"/>
      <c r="G5" s="799"/>
      <c r="H5" s="799"/>
      <c r="I5" s="799"/>
      <c r="J5" s="799"/>
      <c r="K5" s="799"/>
      <c r="L5" s="799"/>
      <c r="M5" s="799"/>
      <c r="N5" s="799"/>
      <c r="O5" s="799"/>
      <c r="T5" s="455"/>
    </row>
    <row r="6" spans="1:20" ht="35.15" customHeight="1">
      <c r="A6" s="270"/>
      <c r="B6" s="820" t="s">
        <v>374</v>
      </c>
      <c r="C6" s="819"/>
      <c r="D6" s="798"/>
      <c r="E6" s="799"/>
      <c r="F6" s="799"/>
      <c r="G6" s="799"/>
      <c r="H6" s="799"/>
      <c r="I6" s="799"/>
      <c r="J6" s="799"/>
      <c r="K6" s="799"/>
      <c r="L6" s="799"/>
      <c r="M6" s="799"/>
      <c r="N6" s="799"/>
      <c r="O6" s="799"/>
    </row>
    <row r="7" spans="1:20" ht="35.15" customHeight="1">
      <c r="A7" s="270"/>
      <c r="B7" s="820" t="s">
        <v>451</v>
      </c>
      <c r="C7" s="819"/>
      <c r="D7" s="798"/>
      <c r="E7" s="799"/>
      <c r="F7" s="799"/>
      <c r="G7" s="799"/>
      <c r="H7" s="799"/>
      <c r="I7" s="799"/>
      <c r="J7" s="799"/>
      <c r="K7" s="799"/>
      <c r="L7" s="799"/>
      <c r="M7" s="799"/>
      <c r="N7" s="799"/>
      <c r="O7" s="799"/>
    </row>
    <row r="9" spans="1:20" ht="26.25" customHeight="1">
      <c r="A9" s="234" t="str">
        <f>"　"&amp;設定シート!C2&amp;"執行の衆議院小選挙区選出議員選挙の"&amp;IF(入力シート!$C$2="　","秋田県第　 　区",入力シート!$C$2)&amp;"におけ"</f>
        <v>　令和８年２月８日執行の衆議院小選挙区選出議員選挙の秋田県第１区におけ</v>
      </c>
      <c r="B9" s="235"/>
      <c r="C9" s="235"/>
      <c r="D9" s="128"/>
      <c r="F9" s="128"/>
      <c r="G9" s="128"/>
      <c r="H9" s="128"/>
      <c r="I9" s="128"/>
      <c r="J9" s="128"/>
      <c r="K9" s="261"/>
      <c r="L9" s="261"/>
      <c r="M9" s="261"/>
      <c r="N9" s="128"/>
      <c r="O9" s="128"/>
    </row>
    <row r="10" spans="1:20" ht="26.25" customHeight="1">
      <c r="A10" s="128" t="s">
        <v>557</v>
      </c>
      <c r="B10" s="128"/>
      <c r="C10" s="128"/>
      <c r="D10" s="128"/>
      <c r="E10" s="128"/>
      <c r="F10" s="128"/>
      <c r="G10" s="128"/>
      <c r="H10" s="128"/>
      <c r="I10" s="128"/>
      <c r="J10" s="128"/>
      <c r="K10" s="128"/>
      <c r="L10" s="128"/>
      <c r="M10" s="128"/>
      <c r="N10" s="128"/>
      <c r="O10" s="128"/>
    </row>
    <row r="11" spans="1:20" ht="18" customHeight="1"/>
    <row r="14" spans="1:20" ht="18.75" customHeight="1">
      <c r="B14" s="797" t="s">
        <v>845</v>
      </c>
      <c r="C14" s="797"/>
      <c r="D14" s="797"/>
      <c r="E14" s="797"/>
      <c r="F14" s="797"/>
    </row>
    <row r="15" spans="1:20" ht="18.75" customHeight="1">
      <c r="B15" s="407"/>
      <c r="C15" s="407"/>
      <c r="D15" s="407"/>
      <c r="E15" s="407"/>
      <c r="F15" s="407"/>
    </row>
    <row r="16" spans="1:20" ht="18.75" customHeight="1">
      <c r="C16" s="91" t="s">
        <v>168</v>
      </c>
      <c r="D16" s="47"/>
      <c r="F16" s="260"/>
      <c r="G16" s="260"/>
      <c r="H16" s="260"/>
      <c r="I16" s="779" t="str">
        <f>入力シート!C9</f>
        <v>新党なまはげ</v>
      </c>
      <c r="J16" s="779"/>
      <c r="K16" s="779"/>
      <c r="L16" s="779"/>
      <c r="M16" s="779"/>
      <c r="N16" s="779"/>
      <c r="O16" s="779"/>
    </row>
    <row r="17" spans="1:15" ht="18.75" customHeight="1">
      <c r="C17" s="91"/>
      <c r="D17" s="47"/>
      <c r="F17" s="402"/>
      <c r="G17" s="402"/>
      <c r="H17" s="402"/>
      <c r="I17" s="408"/>
      <c r="J17" s="408"/>
      <c r="K17" s="408"/>
      <c r="L17" s="408"/>
      <c r="M17" s="408"/>
      <c r="N17" s="408"/>
      <c r="O17" s="408"/>
    </row>
    <row r="18" spans="1:15" ht="18.75" customHeight="1">
      <c r="C18" s="91" t="s">
        <v>75</v>
      </c>
      <c r="D18" s="47"/>
      <c r="E18" s="260"/>
      <c r="G18" s="761" t="str">
        <f>入力シート!C12</f>
        <v>秋田県秋田市山王1丁目1番1号</v>
      </c>
      <c r="H18" s="640"/>
      <c r="I18" s="640"/>
      <c r="J18" s="640"/>
      <c r="K18" s="640"/>
      <c r="L18" s="640"/>
      <c r="M18" s="640"/>
      <c r="N18" s="640"/>
      <c r="O18" s="640"/>
    </row>
    <row r="19" spans="1:15" ht="18.75" customHeight="1">
      <c r="C19" s="91"/>
      <c r="D19" s="47"/>
      <c r="E19" s="402"/>
      <c r="G19" s="403"/>
      <c r="H19" s="401"/>
      <c r="I19" s="401"/>
      <c r="J19" s="401"/>
      <c r="K19" s="401"/>
      <c r="L19" s="401"/>
      <c r="M19" s="401"/>
      <c r="N19" s="401"/>
      <c r="O19" s="401"/>
    </row>
    <row r="20" spans="1:15" ht="18.75" customHeight="1">
      <c r="C20" s="96" t="s">
        <v>346</v>
      </c>
      <c r="D20" s="47"/>
      <c r="E20" s="260"/>
      <c r="F20" s="92"/>
      <c r="G20" s="710" t="str">
        <f>入力シート!C13</f>
        <v>男鹿　八郎</v>
      </c>
      <c r="H20" s="710"/>
      <c r="I20" s="710"/>
      <c r="J20" s="710"/>
      <c r="K20" s="710"/>
      <c r="L20" s="92"/>
      <c r="M20" s="47" t="str" cm="1">
        <f t="array" aca="1" ref="M20" ca="1">IF(VLOOKUP(RIGHT(CELL("filename",A1),LEN(CELL("filename",A1))-FIND("]",CELL("filename",A1))),設定シート!$V$2:$W$136,2,0)="表示する","㊞","")</f>
        <v/>
      </c>
      <c r="N20" s="93"/>
      <c r="O20" s="49"/>
    </row>
    <row r="23" spans="1:15" ht="18.75" customHeight="1">
      <c r="A23" s="96" t="s">
        <v>179</v>
      </c>
      <c r="F23" s="780" t="str">
        <f>IF(入力シート!$C$2="　","秋田県第　 　区",入力シート!$C$2)</f>
        <v>秋田県第１区</v>
      </c>
      <c r="G23" s="780"/>
      <c r="H23" s="780"/>
      <c r="I23" s="96" t="s">
        <v>81</v>
      </c>
      <c r="K23" s="781" t="str">
        <f>入力シート!E2</f>
        <v>竹田　勝美</v>
      </c>
      <c r="L23" s="781"/>
      <c r="M23" s="781"/>
      <c r="N23" s="129" t="s">
        <v>163</v>
      </c>
    </row>
    <row r="25" spans="1:15" ht="18.75" customHeight="1">
      <c r="A25" s="270"/>
      <c r="B25" s="270"/>
      <c r="C25" s="270"/>
      <c r="D25" s="270"/>
      <c r="E25" s="270"/>
      <c r="F25" s="270"/>
      <c r="G25" s="270"/>
      <c r="H25" s="270"/>
      <c r="I25" s="270"/>
      <c r="J25" s="270"/>
      <c r="K25" s="270"/>
      <c r="L25" s="270"/>
      <c r="M25" s="270"/>
      <c r="N25" s="270"/>
      <c r="O25" s="270"/>
    </row>
    <row r="26" spans="1:15" ht="18.75" customHeight="1">
      <c r="A26" s="270" t="s">
        <v>449</v>
      </c>
      <c r="B26" s="270"/>
      <c r="C26" s="270"/>
      <c r="D26" s="270"/>
      <c r="E26" s="270"/>
      <c r="F26" s="270"/>
      <c r="G26" s="270"/>
      <c r="H26" s="270"/>
      <c r="I26" s="270"/>
      <c r="J26" s="270"/>
      <c r="K26" s="270"/>
      <c r="L26" s="270"/>
      <c r="M26" s="270"/>
      <c r="N26" s="270"/>
      <c r="O26" s="270"/>
    </row>
    <row r="27" spans="1:15" ht="18.75" customHeight="1">
      <c r="A27" s="270" t="s">
        <v>450</v>
      </c>
      <c r="B27" s="270"/>
      <c r="C27" s="270"/>
      <c r="D27" s="270"/>
      <c r="E27" s="270"/>
      <c r="F27" s="270"/>
      <c r="G27" s="270"/>
      <c r="H27" s="270"/>
      <c r="I27" s="270"/>
      <c r="J27" s="270"/>
      <c r="K27" s="270"/>
      <c r="L27" s="270"/>
      <c r="M27" s="270"/>
      <c r="N27" s="270"/>
      <c r="O27" s="270"/>
    </row>
    <row r="28" spans="1:15" ht="18.75" customHeight="1">
      <c r="A28" s="270" t="s">
        <v>198</v>
      </c>
      <c r="B28" s="270"/>
      <c r="C28" s="270"/>
      <c r="D28" s="270"/>
      <c r="E28" s="270"/>
      <c r="F28" s="270"/>
      <c r="G28" s="270"/>
      <c r="H28" s="270"/>
      <c r="I28" s="270"/>
      <c r="J28" s="270"/>
      <c r="K28" s="270"/>
      <c r="L28" s="270"/>
      <c r="M28" s="270"/>
      <c r="N28" s="270"/>
      <c r="O28" s="270"/>
    </row>
    <row r="29" spans="1:15" ht="18.75" customHeight="1">
      <c r="A29" s="270" t="s">
        <v>200</v>
      </c>
      <c r="B29" s="270"/>
      <c r="C29" s="270"/>
      <c r="D29" s="270"/>
      <c r="E29" s="270"/>
      <c r="F29" s="270"/>
      <c r="G29" s="270"/>
      <c r="H29" s="270"/>
      <c r="I29" s="270"/>
      <c r="J29" s="270"/>
      <c r="K29" s="270"/>
      <c r="L29" s="270"/>
      <c r="M29" s="270"/>
      <c r="N29" s="270"/>
      <c r="O29" s="270"/>
    </row>
    <row r="30" spans="1:15" s="443" customFormat="1" ht="18.75" customHeight="1">
      <c r="A30" s="47" t="s">
        <v>201</v>
      </c>
    </row>
    <row r="31" spans="1:15" ht="18.75" customHeight="1">
      <c r="A31" s="262"/>
    </row>
    <row r="90" spans="6:6" ht="18.75" customHeight="1">
      <c r="F90" s="271" t="s">
        <v>382</v>
      </c>
    </row>
  </sheetData>
  <mergeCells count="13">
    <mergeCell ref="F23:H23"/>
    <mergeCell ref="K23:M23"/>
    <mergeCell ref="A2:O2"/>
    <mergeCell ref="B14:F14"/>
    <mergeCell ref="I16:O16"/>
    <mergeCell ref="G18:O18"/>
    <mergeCell ref="G20:K20"/>
    <mergeCell ref="D6:O6"/>
    <mergeCell ref="D7:O7"/>
    <mergeCell ref="D5:O5"/>
    <mergeCell ref="B5:C5"/>
    <mergeCell ref="B7:C7"/>
    <mergeCell ref="B6:C6"/>
  </mergeCells>
  <phoneticPr fontId="59"/>
  <dataValidations count="1">
    <dataValidation type="list" allowBlank="1" showInputMessage="1" showErrorMessage="1" sqref="D26 D29" xr:uid="{17ED5710-E3FC-439A-83B0-036F12DE342D}">
      <formula1>"　,衆議院議員,参議院議員"</formula1>
    </dataValidation>
  </dataValidations>
  <printOptions horizontalCentered="1"/>
  <pageMargins left="0.78740157480314965" right="0.78740157480314965" top="0.78740157480314965" bottom="0.78740157480314965" header="0.31496062992125984" footer="0.31496062992125984"/>
  <pageSetup paperSize="9" scale="96" firstPageNumber="0" orientation="portrait"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1D9EF-A4C5-472F-8EC5-9578C6293DCB}">
  <sheetPr codeName="Sheet22"/>
  <dimension ref="A1:O86"/>
  <sheetViews>
    <sheetView showZeros="0" view="pageBreakPreview" zoomScaleNormal="100" zoomScaleSheetLayoutView="100" workbookViewId="0">
      <selection activeCell="V22" sqref="V22"/>
    </sheetView>
  </sheetViews>
  <sheetFormatPr defaultColWidth="5.6328125" defaultRowHeight="18.75" customHeight="1"/>
  <cols>
    <col min="1" max="1" width="6.26953125" style="96" customWidth="1"/>
    <col min="2" max="2" width="7.453125" style="96" customWidth="1"/>
    <col min="3" max="3" width="6.26953125" style="96" customWidth="1"/>
    <col min="4" max="4" width="4.36328125" style="96" customWidth="1"/>
    <col min="5" max="15" width="5.6328125" style="96" customWidth="1"/>
    <col min="16" max="16384" width="5.6328125" style="96"/>
  </cols>
  <sheetData>
    <row r="1" spans="1:15" ht="18.75" customHeight="1">
      <c r="O1" s="97" t="s">
        <v>594</v>
      </c>
    </row>
    <row r="2" spans="1:15" ht="26.25" customHeight="1">
      <c r="A2" s="762" t="s">
        <v>385</v>
      </c>
      <c r="B2" s="762"/>
      <c r="C2" s="762"/>
      <c r="D2" s="762"/>
      <c r="E2" s="762"/>
      <c r="F2" s="762"/>
      <c r="G2" s="762"/>
      <c r="H2" s="762"/>
      <c r="I2" s="762"/>
      <c r="J2" s="762"/>
      <c r="K2" s="762"/>
      <c r="L2" s="762"/>
      <c r="M2" s="762"/>
      <c r="N2" s="762"/>
      <c r="O2" s="762"/>
    </row>
    <row r="3" spans="1:15" ht="18.75" customHeight="1">
      <c r="A3" s="127"/>
      <c r="B3" s="127"/>
      <c r="C3" s="127"/>
      <c r="D3" s="127"/>
      <c r="E3" s="127"/>
      <c r="F3" s="127"/>
      <c r="G3" s="127"/>
      <c r="H3" s="127"/>
      <c r="I3" s="127"/>
      <c r="J3" s="127"/>
      <c r="K3" s="127"/>
      <c r="L3" s="127"/>
      <c r="M3" s="127"/>
      <c r="N3" s="127"/>
      <c r="O3" s="127"/>
    </row>
    <row r="4" spans="1:15" ht="18.75" customHeight="1">
      <c r="A4" s="270"/>
      <c r="B4" s="270"/>
      <c r="C4" s="270"/>
      <c r="D4" s="270"/>
      <c r="E4" s="270"/>
      <c r="F4" s="270"/>
      <c r="G4" s="270"/>
      <c r="H4" s="270"/>
      <c r="I4" s="270"/>
      <c r="J4" s="270"/>
      <c r="K4" s="270"/>
      <c r="L4" s="270"/>
      <c r="M4" s="270"/>
      <c r="N4" s="270"/>
      <c r="O4" s="270"/>
    </row>
    <row r="5" spans="1:15" ht="35.15" customHeight="1">
      <c r="A5" s="270"/>
      <c r="B5" s="800" t="s">
        <v>374</v>
      </c>
      <c r="C5" s="801"/>
      <c r="D5" s="798"/>
      <c r="E5" s="799"/>
      <c r="F5" s="799"/>
      <c r="G5" s="799"/>
      <c r="H5" s="799"/>
      <c r="I5" s="799"/>
      <c r="J5" s="799"/>
      <c r="K5" s="799"/>
      <c r="L5" s="799"/>
      <c r="M5" s="799"/>
      <c r="N5" s="799"/>
      <c r="O5" s="799"/>
    </row>
    <row r="6" spans="1:15" ht="35.15" customHeight="1">
      <c r="A6" s="270"/>
      <c r="B6" s="800" t="s">
        <v>375</v>
      </c>
      <c r="C6" s="801"/>
      <c r="D6" s="798"/>
      <c r="E6" s="799"/>
      <c r="F6" s="799"/>
      <c r="G6" s="799"/>
      <c r="H6" s="799"/>
      <c r="I6" s="799"/>
      <c r="J6" s="799"/>
      <c r="K6" s="799"/>
      <c r="L6" s="799"/>
      <c r="M6" s="799"/>
      <c r="N6" s="799"/>
      <c r="O6" s="799"/>
    </row>
    <row r="7" spans="1:15" ht="18.75" customHeight="1">
      <c r="A7" s="270"/>
      <c r="B7" s="270"/>
      <c r="C7" s="270"/>
      <c r="D7" s="270"/>
      <c r="E7" s="270"/>
      <c r="F7" s="270"/>
      <c r="G7" s="270"/>
      <c r="H7" s="270"/>
      <c r="I7" s="270"/>
      <c r="J7" s="270"/>
      <c r="K7" s="270"/>
      <c r="L7" s="270"/>
      <c r="M7" s="270"/>
      <c r="N7" s="270"/>
      <c r="O7" s="270"/>
    </row>
    <row r="9" spans="1:15" ht="26.25" customHeight="1">
      <c r="A9" s="234" t="str">
        <f>"　"&amp;設定シート!C2&amp;"執行の衆議院小選挙区選出議員選挙の"&amp;IF(入力シート!$C$2="　","秋田県第　 　区",入力シート!$C$2)&amp;"において"</f>
        <v>　令和８年２月８日執行の衆議院小選挙区選出議員選挙の秋田県第１区において</v>
      </c>
      <c r="B9" s="235"/>
      <c r="C9" s="235"/>
      <c r="D9" s="128"/>
      <c r="F9" s="128"/>
      <c r="G9" s="128"/>
      <c r="H9" s="128"/>
      <c r="I9" s="128"/>
      <c r="J9" s="128"/>
      <c r="K9" s="261"/>
      <c r="L9" s="261"/>
      <c r="M9" s="261"/>
      <c r="N9" s="128"/>
      <c r="O9" s="128"/>
    </row>
    <row r="10" spans="1:15" ht="26.25" customHeight="1">
      <c r="A10" s="128" t="s">
        <v>558</v>
      </c>
      <c r="B10" s="128"/>
      <c r="C10" s="128"/>
      <c r="D10" s="128"/>
      <c r="E10" s="128"/>
      <c r="F10" s="128"/>
      <c r="G10" s="128"/>
      <c r="H10" s="128"/>
      <c r="I10" s="128"/>
      <c r="J10" s="128"/>
      <c r="K10" s="128"/>
      <c r="L10" s="128"/>
      <c r="M10" s="128"/>
      <c r="N10" s="128"/>
      <c r="O10" s="128"/>
    </row>
    <row r="14" spans="1:15" ht="18.75" customHeight="1">
      <c r="B14" s="797" t="s">
        <v>845</v>
      </c>
      <c r="C14" s="797"/>
      <c r="D14" s="797"/>
      <c r="E14" s="797"/>
      <c r="F14" s="797"/>
    </row>
    <row r="15" spans="1:15" ht="18.75" customHeight="1">
      <c r="B15" s="305"/>
      <c r="C15" s="305"/>
      <c r="D15" s="305"/>
      <c r="E15" s="305"/>
      <c r="F15" s="305"/>
    </row>
    <row r="16" spans="1:15" ht="18.75" customHeight="1">
      <c r="B16" s="96" t="s">
        <v>452</v>
      </c>
      <c r="D16" s="47"/>
      <c r="E16" s="260"/>
      <c r="F16" s="92"/>
      <c r="G16" s="314"/>
      <c r="H16" s="314"/>
      <c r="I16" s="314"/>
      <c r="J16" s="314"/>
      <c r="K16" s="314"/>
      <c r="L16" s="92"/>
      <c r="M16" s="47" t="str" cm="1">
        <f t="array" aca="1" ref="M16" ca="1">IF(VLOOKUP(RIGHT(CELL("filename",A1),LEN(CELL("filename",A1))-FIND("]",CELL("filename",A1))),設定シート!$V$2:$W$136,2,0)="表示する","㊞","")</f>
        <v/>
      </c>
      <c r="N16" s="93"/>
      <c r="O16" s="49"/>
    </row>
    <row r="19" spans="1:15" ht="18.75" customHeight="1">
      <c r="A19" s="96" t="s">
        <v>179</v>
      </c>
      <c r="F19" s="780" t="str">
        <f>IF(入力シート!$C$2="　","秋田県第　 　区",入力シート!$C$2)</f>
        <v>秋田県第１区</v>
      </c>
      <c r="G19" s="780"/>
      <c r="H19" s="780"/>
      <c r="I19" s="96" t="s">
        <v>81</v>
      </c>
      <c r="K19" s="781" t="str">
        <f>入力シート!E2</f>
        <v>竹田　勝美</v>
      </c>
      <c r="L19" s="781"/>
      <c r="M19" s="781"/>
      <c r="N19" s="129" t="s">
        <v>163</v>
      </c>
    </row>
    <row r="21" spans="1:15" ht="18.75" customHeight="1">
      <c r="A21" s="782"/>
      <c r="B21" s="782"/>
      <c r="C21" s="782"/>
      <c r="D21" s="782"/>
      <c r="E21" s="782"/>
      <c r="F21" s="782"/>
      <c r="G21" s="782"/>
      <c r="H21" s="782"/>
      <c r="I21" s="782"/>
      <c r="J21" s="782"/>
      <c r="K21" s="782"/>
      <c r="L21" s="782"/>
      <c r="M21" s="782"/>
      <c r="N21" s="782"/>
      <c r="O21" s="782"/>
    </row>
    <row r="22" spans="1:15" ht="18.75" customHeight="1">
      <c r="A22" s="270" t="s">
        <v>449</v>
      </c>
      <c r="B22" s="270"/>
      <c r="C22" s="270"/>
      <c r="D22" s="270"/>
      <c r="E22" s="270"/>
      <c r="F22" s="270"/>
      <c r="G22" s="270"/>
      <c r="H22" s="270"/>
      <c r="I22" s="270"/>
      <c r="J22" s="270"/>
      <c r="K22" s="270"/>
      <c r="L22" s="270"/>
      <c r="M22" s="270"/>
      <c r="N22" s="270"/>
      <c r="O22" s="270"/>
    </row>
    <row r="23" spans="1:15" ht="18.75" customHeight="1">
      <c r="A23" s="270" t="s">
        <v>450</v>
      </c>
      <c r="B23" s="270"/>
      <c r="C23" s="270"/>
      <c r="D23" s="270"/>
      <c r="E23" s="270"/>
      <c r="F23" s="270"/>
      <c r="G23" s="270"/>
      <c r="H23" s="270"/>
      <c r="I23" s="270"/>
      <c r="J23" s="270"/>
      <c r="K23" s="270"/>
      <c r="L23" s="270"/>
      <c r="M23" s="270"/>
      <c r="N23" s="270"/>
      <c r="O23" s="270"/>
    </row>
    <row r="24" spans="1:15" ht="18.75" customHeight="1">
      <c r="A24" s="270" t="s">
        <v>198</v>
      </c>
      <c r="B24" s="270"/>
      <c r="C24" s="270"/>
      <c r="D24" s="270"/>
      <c r="E24" s="270"/>
      <c r="F24" s="270"/>
      <c r="G24" s="270"/>
      <c r="H24" s="270"/>
      <c r="I24" s="270"/>
      <c r="J24" s="270"/>
      <c r="K24" s="270"/>
      <c r="L24" s="270"/>
      <c r="M24" s="270"/>
      <c r="N24" s="270"/>
      <c r="O24" s="270"/>
    </row>
    <row r="25" spans="1:15" ht="18.75" customHeight="1">
      <c r="A25" s="270" t="s">
        <v>200</v>
      </c>
      <c r="B25" s="270"/>
      <c r="C25" s="270"/>
      <c r="D25" s="270"/>
      <c r="E25" s="270"/>
      <c r="F25" s="270"/>
      <c r="G25" s="270"/>
      <c r="H25" s="270"/>
      <c r="I25" s="270"/>
      <c r="J25" s="270"/>
      <c r="K25" s="270"/>
      <c r="L25" s="270"/>
      <c r="M25" s="270"/>
      <c r="N25" s="270"/>
      <c r="O25" s="270"/>
    </row>
    <row r="26" spans="1:15" s="443" customFormat="1" ht="18.75" customHeight="1">
      <c r="A26" s="47" t="s">
        <v>201</v>
      </c>
    </row>
    <row r="27" spans="1:15" ht="18.75" customHeight="1">
      <c r="A27" s="262"/>
    </row>
    <row r="86" spans="6:6" ht="18.75" customHeight="1">
      <c r="F86" s="271" t="s">
        <v>382</v>
      </c>
    </row>
  </sheetData>
  <mergeCells count="9">
    <mergeCell ref="A21:O21"/>
    <mergeCell ref="D5:O5"/>
    <mergeCell ref="D6:O6"/>
    <mergeCell ref="A2:O2"/>
    <mergeCell ref="B14:F14"/>
    <mergeCell ref="F19:H19"/>
    <mergeCell ref="K19:M19"/>
    <mergeCell ref="B5:C5"/>
    <mergeCell ref="B6:C6"/>
  </mergeCells>
  <phoneticPr fontId="59"/>
  <dataValidations count="1">
    <dataValidation type="list" allowBlank="1" showInputMessage="1" showErrorMessage="1" sqref="D22 D25" xr:uid="{EAC3AB83-7F1E-48E4-9248-18E45EFAAE5A}">
      <formula1>"　,衆議院議員,参議院議員"</formula1>
    </dataValidation>
  </dataValidations>
  <printOptions horizontalCentered="1"/>
  <pageMargins left="0.78740157480314965" right="0.78740157480314965" top="0.78740157480314965" bottom="0.78740157480314965" header="0.31496062992125984" footer="0.31496062992125984"/>
  <pageSetup paperSize="9" scale="96" firstPageNumber="0" orientation="portrait" r:id="rId1"/>
  <headerFooter alignWithMargins="0"/>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O44"/>
  <sheetViews>
    <sheetView showZeros="0" view="pageBreakPreview" zoomScaleNormal="100" zoomScaleSheetLayoutView="100" workbookViewId="0">
      <selection activeCell="V22" sqref="V22"/>
    </sheetView>
  </sheetViews>
  <sheetFormatPr defaultColWidth="5.90625" defaultRowHeight="18.75" customHeight="1"/>
  <cols>
    <col min="1" max="1" width="6.26953125" style="46" customWidth="1"/>
    <col min="2" max="2" width="7.453125" style="46" customWidth="1"/>
    <col min="3" max="11" width="6.26953125" style="46" customWidth="1"/>
    <col min="12" max="12" width="4.36328125" style="46" customWidth="1"/>
    <col min="13" max="15" width="6.26953125" style="46" customWidth="1"/>
    <col min="16" max="16" width="5.90625" style="134" bestFit="1"/>
    <col min="17" max="16384" width="5.90625" style="134"/>
  </cols>
  <sheetData>
    <row r="1" spans="1:15" ht="18.75" customHeight="1">
      <c r="N1" s="104" t="s">
        <v>595</v>
      </c>
    </row>
    <row r="2" spans="1:15" ht="18.75" customHeight="1">
      <c r="A2" s="258"/>
      <c r="B2" s="258"/>
      <c r="C2" s="258"/>
      <c r="D2" s="258"/>
      <c r="E2" s="258"/>
      <c r="F2" s="258"/>
      <c r="G2" s="258"/>
      <c r="H2" s="258"/>
      <c r="I2" s="258"/>
      <c r="J2" s="258"/>
      <c r="K2" s="258"/>
      <c r="L2" s="258"/>
      <c r="M2" s="258"/>
      <c r="N2" s="104"/>
      <c r="O2" s="258"/>
    </row>
    <row r="3" spans="1:15" ht="18.75" customHeight="1">
      <c r="A3" s="258"/>
      <c r="B3" s="258"/>
      <c r="C3" s="258"/>
      <c r="D3" s="258"/>
      <c r="E3" s="258"/>
      <c r="F3" s="258"/>
      <c r="G3" s="258"/>
      <c r="H3" s="258"/>
      <c r="I3" s="258"/>
      <c r="J3" s="258"/>
      <c r="K3" s="258"/>
      <c r="L3" s="258"/>
      <c r="M3" s="258"/>
      <c r="N3" s="104"/>
      <c r="O3" s="258"/>
    </row>
    <row r="4" spans="1:15" ht="26.25" customHeight="1">
      <c r="A4" s="638" t="s">
        <v>345</v>
      </c>
      <c r="B4" s="638"/>
      <c r="C4" s="638"/>
      <c r="D4" s="638"/>
      <c r="E4" s="638"/>
      <c r="F4" s="638"/>
      <c r="G4" s="638"/>
      <c r="H4" s="638"/>
      <c r="I4" s="638"/>
      <c r="J4" s="638"/>
      <c r="K4" s="638"/>
      <c r="L4" s="638"/>
      <c r="M4" s="638"/>
      <c r="N4" s="638"/>
      <c r="O4" s="638"/>
    </row>
    <row r="7" spans="1:15" ht="18.75" customHeight="1">
      <c r="B7" s="47" t="s">
        <v>453</v>
      </c>
      <c r="D7" s="600" t="str">
        <f>入力シート!C18&amp;"  "&amp;入力シート!C20</f>
        <v>かんぷうざん  さぶろう</v>
      </c>
      <c r="E7" s="341"/>
      <c r="F7" s="322"/>
      <c r="G7" s="323"/>
      <c r="I7" s="135"/>
    </row>
    <row r="8" spans="1:15" ht="18.75" customHeight="1">
      <c r="B8" s="46" t="s">
        <v>225</v>
      </c>
      <c r="D8" s="607" t="str">
        <f>入力シート!C17&amp;"  "&amp;入力シート!C19</f>
        <v>寒風山  三郎</v>
      </c>
      <c r="E8" s="342"/>
      <c r="F8" s="109"/>
      <c r="G8" s="120"/>
      <c r="I8" s="135"/>
    </row>
    <row r="9" spans="1:15" ht="18.75" customHeight="1">
      <c r="D9" s="136"/>
      <c r="E9" s="136"/>
      <c r="F9" s="136"/>
      <c r="G9" s="136"/>
      <c r="I9" s="136"/>
    </row>
    <row r="10" spans="1:15" ht="18.75" customHeight="1">
      <c r="B10" s="47" t="s">
        <v>453</v>
      </c>
      <c r="D10" s="826" t="s">
        <v>898</v>
      </c>
      <c r="E10" s="826"/>
      <c r="F10" s="826" t="s">
        <v>897</v>
      </c>
      <c r="G10" s="826"/>
      <c r="I10" s="137"/>
    </row>
    <row r="11" spans="1:15" ht="18.75" customHeight="1">
      <c r="B11" s="46" t="s">
        <v>226</v>
      </c>
      <c r="D11" s="825" t="s">
        <v>857</v>
      </c>
      <c r="E11" s="825"/>
      <c r="F11" s="825" t="s">
        <v>897</v>
      </c>
      <c r="G11" s="825"/>
      <c r="I11" s="137"/>
    </row>
    <row r="12" spans="1:15" ht="18.75" customHeight="1">
      <c r="G12" s="115"/>
      <c r="J12" s="115"/>
    </row>
    <row r="13" spans="1:15" ht="18.75" customHeight="1">
      <c r="G13" s="115"/>
      <c r="J13" s="115"/>
    </row>
    <row r="15" spans="1:15" ht="26.25" customHeight="1">
      <c r="A15" s="213" t="str">
        <f>"　"&amp;設定シート!C2&amp;"執行の衆議院小選挙区選出議員選挙の"&amp;IF(入力シート!$C$2="　","秋田県第　 　区",入力シート!$C$2)&amp;"において、"</f>
        <v>　令和８年２月８日執行の衆議院小選挙区選出議員選挙の秋田県第１区において、</v>
      </c>
      <c r="B15" s="206"/>
      <c r="C15" s="206"/>
      <c r="J15" s="324"/>
      <c r="K15" s="324"/>
      <c r="L15" s="324"/>
    </row>
    <row r="16" spans="1:15" ht="26.25" customHeight="1">
      <c r="A16" s="46" t="s">
        <v>750</v>
      </c>
    </row>
    <row r="17" spans="1:15" ht="26.25" customHeight="1">
      <c r="A17" s="46" t="s">
        <v>749</v>
      </c>
    </row>
    <row r="21" spans="1:15" ht="18.75" customHeight="1">
      <c r="B21" s="821" t="str">
        <f>入力シート!C4</f>
        <v>令和８年１月２７日</v>
      </c>
      <c r="C21" s="821"/>
      <c r="D21" s="821"/>
      <c r="E21" s="821"/>
    </row>
    <row r="23" spans="1:15" ht="18.75" customHeight="1">
      <c r="D23" s="46" t="s">
        <v>168</v>
      </c>
      <c r="I23" s="755" t="str">
        <f>入力シート!C9</f>
        <v>新党なまはげ</v>
      </c>
      <c r="J23" s="755"/>
      <c r="K23" s="755"/>
      <c r="L23" s="755"/>
      <c r="M23" s="755"/>
      <c r="N23" s="755"/>
    </row>
    <row r="25" spans="1:15" ht="18.75" customHeight="1">
      <c r="D25" s="46" t="s">
        <v>75</v>
      </c>
      <c r="G25" s="759" t="str">
        <f>入力シート!C12</f>
        <v>秋田県秋田市山王1丁目1番1号</v>
      </c>
      <c r="H25" s="759"/>
      <c r="I25" s="759"/>
      <c r="J25" s="759"/>
      <c r="K25" s="759"/>
      <c r="L25" s="759"/>
      <c r="M25" s="759"/>
      <c r="N25" s="759"/>
    </row>
    <row r="27" spans="1:15" ht="18.75" customHeight="1">
      <c r="D27" s="91" t="s">
        <v>129</v>
      </c>
      <c r="E27" s="111"/>
      <c r="F27" s="108"/>
      <c r="G27" s="759" t="str">
        <f>入力シート!C13</f>
        <v>男鹿　八郎</v>
      </c>
      <c r="H27" s="759"/>
      <c r="I27" s="759"/>
      <c r="J27" s="759"/>
      <c r="K27" s="759"/>
      <c r="L27" s="759"/>
      <c r="M27" s="108" t="str" cm="1">
        <f t="array" aca="1" ref="M27" ca="1">IF(VLOOKUP(RIGHT(CELL("filename",A1),LEN(CELL("filename",A1))-FIND("]",CELL("filename",A1))),設定シート!$V$2:$W$136,2,0)="表示する","㊞","")</f>
        <v/>
      </c>
      <c r="O27" s="47"/>
    </row>
    <row r="28" spans="1:15" ht="18.75" customHeight="1">
      <c r="D28" s="111"/>
      <c r="E28" s="111"/>
      <c r="F28" s="112"/>
      <c r="G28" s="111"/>
      <c r="K28" s="110"/>
      <c r="L28" s="110"/>
    </row>
    <row r="30" spans="1:15" ht="18.75" customHeight="1">
      <c r="A30" s="117"/>
      <c r="K30" s="110"/>
      <c r="L30" s="110"/>
      <c r="M30" s="110"/>
      <c r="N30" s="110"/>
    </row>
    <row r="31" spans="1:15" ht="18.75" customHeight="1">
      <c r="B31" s="350"/>
      <c r="C31" s="350"/>
      <c r="D31" s="350"/>
      <c r="E31" s="104" t="str">
        <f>設定シート!C4</f>
        <v>衆議院小選挙区選出議員選挙</v>
      </c>
      <c r="F31" s="823" t="str">
        <f>IF(入力シート!$C$2="　","秋田県第　 　区",入力シート!$C$2)</f>
        <v>秋田県第１区</v>
      </c>
      <c r="G31" s="824"/>
      <c r="H31" s="824"/>
      <c r="I31" s="110" t="s">
        <v>81</v>
      </c>
      <c r="K31" s="822" t="str">
        <f>入力シート!E2</f>
        <v>竹田　勝美</v>
      </c>
      <c r="L31" s="822"/>
      <c r="M31" s="822"/>
      <c r="N31" s="110" t="s">
        <v>189</v>
      </c>
    </row>
    <row r="35" spans="1:15" ht="18.75" customHeight="1">
      <c r="A35" s="47" t="s">
        <v>14</v>
      </c>
      <c r="B35" s="47"/>
      <c r="C35" s="47"/>
      <c r="D35" s="47"/>
      <c r="E35" s="47"/>
      <c r="F35" s="47"/>
      <c r="G35" s="47"/>
      <c r="H35" s="47"/>
      <c r="I35" s="47"/>
      <c r="J35" s="47"/>
      <c r="K35" s="47"/>
      <c r="L35" s="47"/>
      <c r="M35" s="47"/>
      <c r="N35" s="47"/>
      <c r="O35" s="47"/>
    </row>
    <row r="36" spans="1:15" ht="18.75" customHeight="1">
      <c r="A36" s="47" t="s">
        <v>621</v>
      </c>
      <c r="B36" s="47"/>
      <c r="C36" s="47"/>
      <c r="D36" s="47"/>
      <c r="E36" s="47"/>
      <c r="F36" s="47"/>
      <c r="G36" s="47"/>
      <c r="H36" s="47"/>
      <c r="I36" s="47"/>
      <c r="J36" s="47"/>
      <c r="K36" s="47"/>
      <c r="L36" s="47"/>
      <c r="M36" s="47"/>
      <c r="N36" s="47"/>
      <c r="O36" s="47"/>
    </row>
    <row r="37" spans="1:15" ht="18.75" customHeight="1">
      <c r="A37" s="47" t="s">
        <v>623</v>
      </c>
      <c r="B37" s="47"/>
      <c r="C37" s="47"/>
      <c r="D37" s="47"/>
      <c r="E37" s="47"/>
      <c r="F37" s="47"/>
      <c r="G37" s="47"/>
      <c r="H37" s="47"/>
      <c r="I37" s="47"/>
      <c r="J37" s="47"/>
      <c r="K37" s="47"/>
      <c r="L37" s="47"/>
      <c r="M37" s="47"/>
      <c r="N37" s="47"/>
      <c r="O37" s="47"/>
    </row>
    <row r="38" spans="1:15" ht="18.75" customHeight="1">
      <c r="A38" s="46" t="s">
        <v>622</v>
      </c>
    </row>
    <row r="39" spans="1:15" ht="18.75" customHeight="1">
      <c r="A39" s="332"/>
      <c r="B39" s="332"/>
      <c r="C39" s="332"/>
      <c r="D39" s="332"/>
      <c r="E39" s="332"/>
      <c r="F39" s="332"/>
      <c r="G39" s="332"/>
      <c r="H39" s="332"/>
      <c r="I39" s="332"/>
      <c r="J39" s="332"/>
      <c r="K39" s="332"/>
      <c r="L39" s="332"/>
      <c r="M39" s="332"/>
      <c r="N39" s="332"/>
      <c r="O39" s="332"/>
    </row>
    <row r="40" spans="1:15" s="141" customFormat="1" ht="18.75" customHeight="1">
      <c r="A40" s="47" t="s">
        <v>624</v>
      </c>
      <c r="B40" s="47"/>
      <c r="C40" s="47"/>
      <c r="D40" s="47"/>
      <c r="E40" s="47"/>
      <c r="F40" s="47"/>
      <c r="G40" s="47"/>
      <c r="H40" s="47"/>
      <c r="I40" s="47"/>
      <c r="J40" s="47"/>
      <c r="K40" s="47"/>
      <c r="L40" s="47"/>
      <c r="M40" s="47"/>
      <c r="N40" s="47"/>
      <c r="O40" s="47"/>
    </row>
    <row r="41" spans="1:15" s="141" customFormat="1" ht="18.75" customHeight="1">
      <c r="A41" s="47" t="s">
        <v>625</v>
      </c>
      <c r="B41" s="47"/>
      <c r="C41" s="47"/>
      <c r="D41" s="47"/>
      <c r="E41" s="47"/>
      <c r="F41" s="47"/>
      <c r="G41" s="47"/>
      <c r="H41" s="47"/>
      <c r="I41" s="47"/>
      <c r="J41" s="47"/>
      <c r="K41" s="47"/>
      <c r="L41" s="47"/>
      <c r="M41" s="47"/>
      <c r="N41" s="47"/>
      <c r="O41" s="47"/>
    </row>
    <row r="42" spans="1:15" s="141" customFormat="1" ht="18.75" customHeight="1">
      <c r="A42" s="47" t="s">
        <v>626</v>
      </c>
      <c r="B42" s="47"/>
      <c r="C42" s="47"/>
      <c r="D42" s="47"/>
      <c r="E42" s="47"/>
      <c r="F42" s="47"/>
      <c r="G42" s="47"/>
      <c r="H42" s="47"/>
      <c r="I42" s="47"/>
      <c r="J42" s="47"/>
      <c r="K42" s="47"/>
      <c r="L42" s="47"/>
      <c r="M42" s="47"/>
      <c r="N42" s="47"/>
      <c r="O42" s="47"/>
    </row>
    <row r="43" spans="1:15" s="141" customFormat="1" ht="18.75" customHeight="1">
      <c r="A43" s="47" t="s">
        <v>628</v>
      </c>
      <c r="B43" s="47"/>
      <c r="C43" s="47"/>
      <c r="D43" s="47"/>
      <c r="E43" s="47"/>
      <c r="F43" s="47"/>
      <c r="G43" s="47"/>
      <c r="H43" s="47"/>
      <c r="I43" s="47"/>
      <c r="J43" s="47"/>
      <c r="K43" s="47"/>
      <c r="L43" s="47"/>
      <c r="M43" s="47"/>
      <c r="N43" s="47"/>
      <c r="O43" s="47"/>
    </row>
    <row r="44" spans="1:15" ht="18.75" customHeight="1">
      <c r="A44" s="46" t="s">
        <v>627</v>
      </c>
    </row>
  </sheetData>
  <mergeCells count="11">
    <mergeCell ref="B21:E21"/>
    <mergeCell ref="A4:O4"/>
    <mergeCell ref="G25:N25"/>
    <mergeCell ref="G27:L27"/>
    <mergeCell ref="K31:M31"/>
    <mergeCell ref="F31:H31"/>
    <mergeCell ref="I23:N23"/>
    <mergeCell ref="D11:E11"/>
    <mergeCell ref="F11:G11"/>
    <mergeCell ref="D10:E10"/>
    <mergeCell ref="F10:G10"/>
  </mergeCells>
  <phoneticPr fontId="51" type="Hiragana"/>
  <printOptions horizontalCentered="1"/>
  <pageMargins left="0.78740157480314965" right="0.78740157480314965" top="0.78740157480314965" bottom="0.78740157480314965" header="0.31496062992125984" footer="0.31496062992125984"/>
  <pageSetup paperSize="9" scale="91" firstPageNumber="0" orientation="portrait" verticalDpi="2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N49"/>
  <sheetViews>
    <sheetView showZeros="0" view="pageBreakPreview" zoomScaleNormal="100" zoomScaleSheetLayoutView="100" workbookViewId="0">
      <selection activeCell="V22" sqref="V22"/>
    </sheetView>
  </sheetViews>
  <sheetFormatPr defaultColWidth="6.26953125" defaultRowHeight="18.75" customHeight="1"/>
  <cols>
    <col min="1" max="1" width="6.26953125" style="46" customWidth="1"/>
    <col min="2" max="2" width="7.453125" style="46" customWidth="1"/>
    <col min="3" max="11" width="6.26953125" style="46" customWidth="1"/>
    <col min="12" max="12" width="4.36328125" style="46" customWidth="1"/>
    <col min="13" max="16384" width="6.26953125" style="46"/>
  </cols>
  <sheetData>
    <row r="1" spans="1:14" ht="18.75" customHeight="1">
      <c r="N1" s="104" t="s">
        <v>596</v>
      </c>
    </row>
    <row r="2" spans="1:14" ht="26.25" customHeight="1">
      <c r="A2" s="638" t="s">
        <v>207</v>
      </c>
      <c r="B2" s="638"/>
      <c r="C2" s="638"/>
      <c r="D2" s="638"/>
      <c r="E2" s="638"/>
      <c r="F2" s="638"/>
      <c r="G2" s="638"/>
      <c r="H2" s="638"/>
      <c r="I2" s="638"/>
      <c r="J2" s="638"/>
      <c r="K2" s="638"/>
      <c r="L2" s="638"/>
      <c r="M2" s="638"/>
      <c r="N2" s="638"/>
    </row>
    <row r="5" spans="1:14" ht="18.75" customHeight="1">
      <c r="A5" s="332"/>
      <c r="B5" s="47" t="s">
        <v>453</v>
      </c>
      <c r="C5" s="47"/>
      <c r="D5" s="343" t="str">
        <f>入力シート!$C$18&amp;" "&amp;入力シート!$C$20</f>
        <v>かんぷうざん さぶろう</v>
      </c>
      <c r="E5" s="318"/>
      <c r="F5" s="318"/>
      <c r="G5" s="318"/>
      <c r="H5" s="332"/>
      <c r="I5" s="332"/>
      <c r="J5" s="138"/>
      <c r="K5" s="332"/>
      <c r="L5" s="332"/>
      <c r="M5" s="332"/>
      <c r="N5" s="332"/>
    </row>
    <row r="6" spans="1:14" ht="18.75" customHeight="1">
      <c r="A6" s="332"/>
      <c r="B6" s="332" t="s">
        <v>225</v>
      </c>
      <c r="C6" s="332"/>
      <c r="D6" s="344" t="str">
        <f>入力シート!$C$17&amp;"  "&amp;入力シート!$C$19</f>
        <v>寒風山  三郎</v>
      </c>
      <c r="E6" s="344"/>
      <c r="F6" s="321"/>
      <c r="G6" s="321"/>
      <c r="H6" s="332"/>
      <c r="I6" s="332"/>
      <c r="J6" s="138"/>
      <c r="K6" s="332"/>
      <c r="L6" s="332"/>
      <c r="M6" s="332"/>
      <c r="N6" s="332"/>
    </row>
    <row r="7" spans="1:14" ht="18.75" customHeight="1">
      <c r="A7" s="332"/>
      <c r="B7" s="332"/>
      <c r="C7" s="332"/>
      <c r="D7" s="136"/>
      <c r="E7" s="136"/>
      <c r="F7" s="136"/>
      <c r="G7" s="136"/>
      <c r="H7" s="332"/>
      <c r="I7" s="332"/>
      <c r="J7" s="136"/>
      <c r="K7" s="332"/>
      <c r="L7" s="332"/>
      <c r="M7" s="332"/>
      <c r="N7" s="332"/>
    </row>
    <row r="8" spans="1:14" ht="18.75" customHeight="1">
      <c r="A8" s="332"/>
      <c r="B8" s="47" t="s">
        <v>453</v>
      </c>
      <c r="C8" s="47"/>
      <c r="D8" s="826" t="str">
        <f>様式14!D10</f>
        <v>かんぷうざん</v>
      </c>
      <c r="E8" s="826"/>
      <c r="F8" s="826" t="str">
        <f>様式14!F10</f>
        <v>さぶろう</v>
      </c>
      <c r="G8" s="826"/>
      <c r="H8" s="332"/>
      <c r="I8" s="332"/>
      <c r="J8" s="137"/>
      <c r="K8" s="332"/>
      <c r="L8" s="332"/>
      <c r="M8" s="332"/>
      <c r="N8" s="332"/>
    </row>
    <row r="9" spans="1:14" ht="18.75" customHeight="1">
      <c r="A9" s="332"/>
      <c r="B9" s="332" t="s">
        <v>226</v>
      </c>
      <c r="C9" s="332"/>
      <c r="D9" s="825" t="str">
        <f>様式14!D11</f>
        <v>寒風山</v>
      </c>
      <c r="E9" s="825"/>
      <c r="F9" s="825" t="str">
        <f>様式14!F11</f>
        <v>さぶろう</v>
      </c>
      <c r="G9" s="825"/>
      <c r="H9" s="332"/>
      <c r="I9" s="332"/>
      <c r="J9" s="137"/>
      <c r="K9" s="332"/>
      <c r="L9" s="332"/>
      <c r="M9" s="332"/>
      <c r="N9" s="332"/>
    </row>
    <row r="13" spans="1:14" ht="26.25" customHeight="1">
      <c r="A13" s="237" t="str">
        <f>"　"&amp;設定シート!C2&amp;"執行の衆議院小選挙区選出議員選挙の"&amp;IF(入力シート!$C$2="　","秋田県第　　区",入力シート!$C$2)&amp;"において、"</f>
        <v>　令和８年２月８日執行の衆議院小選挙区選出議員選挙の秋田県第１区において、</v>
      </c>
      <c r="B13" s="237"/>
      <c r="C13" s="237"/>
      <c r="D13" s="332"/>
      <c r="E13" s="332"/>
      <c r="F13" s="332"/>
      <c r="G13" s="332"/>
      <c r="H13" s="332"/>
      <c r="I13" s="332"/>
      <c r="J13" s="325"/>
      <c r="K13" s="315"/>
      <c r="L13" s="315"/>
      <c r="M13" s="123"/>
    </row>
    <row r="14" spans="1:14" ht="26.25" customHeight="1">
      <c r="A14" s="123" t="s">
        <v>340</v>
      </c>
      <c r="B14" s="123"/>
      <c r="C14" s="139"/>
      <c r="D14" s="139"/>
      <c r="E14" s="139"/>
      <c r="F14" s="123"/>
      <c r="G14" s="123"/>
      <c r="H14" s="123"/>
      <c r="I14" s="123"/>
      <c r="J14" s="123"/>
      <c r="K14" s="123"/>
      <c r="L14" s="123"/>
      <c r="M14" s="123"/>
      <c r="N14" s="123"/>
    </row>
    <row r="15" spans="1:14" ht="26.25" customHeight="1">
      <c r="A15" s="46" t="s">
        <v>239</v>
      </c>
      <c r="H15" s="106"/>
      <c r="J15" s="106"/>
    </row>
    <row r="18" spans="1:13" ht="18.75" customHeight="1">
      <c r="B18" s="821" t="str">
        <f>入力シート!C4</f>
        <v>令和８年１月２７日</v>
      </c>
      <c r="C18" s="821"/>
      <c r="D18" s="821"/>
      <c r="E18" s="821"/>
    </row>
    <row r="19" spans="1:13" ht="18.75" customHeight="1">
      <c r="B19" s="107"/>
      <c r="C19" s="107"/>
      <c r="D19" s="107"/>
      <c r="E19" s="107"/>
    </row>
    <row r="20" spans="1:13" ht="18.75" customHeight="1">
      <c r="C20" s="108"/>
      <c r="D20" s="93"/>
      <c r="F20" s="124" t="s">
        <v>100</v>
      </c>
      <c r="H20" s="827" t="str">
        <f>入力シート!C24</f>
        <v>秋田県秋田市山王4丁目1番1号</v>
      </c>
      <c r="I20" s="827"/>
      <c r="J20" s="827"/>
      <c r="K20" s="827"/>
      <c r="L20" s="827"/>
      <c r="M20" s="827"/>
    </row>
    <row r="21" spans="1:13" ht="18.75" customHeight="1">
      <c r="C21" s="108"/>
      <c r="D21" s="93"/>
      <c r="F21" s="104"/>
    </row>
    <row r="22" spans="1:13" ht="18.75" customHeight="1">
      <c r="C22" s="108"/>
      <c r="D22" s="93"/>
      <c r="F22" s="104" t="s">
        <v>161</v>
      </c>
      <c r="H22" s="759" t="str">
        <f>入力シート!C17&amp;" "&amp;入力シート!C19</f>
        <v>寒風山 三郎</v>
      </c>
      <c r="I22" s="759"/>
      <c r="J22" s="755"/>
      <c r="K22" s="755"/>
      <c r="L22" s="154" t="str" cm="1">
        <f t="array" aca="1" ref="L22" ca="1">IF(VLOOKUP(RIGHT(CELL("filename",A1),LEN(CELL("filename",A1))-FIND("]",CELL("filename",A1))),設定シート!$V$2:$W$136,2,0)="表示する","㊞","")</f>
        <v/>
      </c>
    </row>
    <row r="23" spans="1:13" ht="18.75" customHeight="1">
      <c r="C23" s="108"/>
      <c r="D23" s="93"/>
      <c r="E23" s="93"/>
    </row>
    <row r="24" spans="1:13" ht="18.75" customHeight="1">
      <c r="C24" s="108"/>
      <c r="D24" s="93"/>
      <c r="E24" s="93"/>
    </row>
    <row r="25" spans="1:13" ht="18.75" customHeight="1">
      <c r="C25" s="108"/>
      <c r="D25" s="93"/>
      <c r="E25" s="93"/>
    </row>
    <row r="26" spans="1:13" ht="18.75" customHeight="1">
      <c r="A26" s="93"/>
      <c r="F26" s="112" t="s">
        <v>168</v>
      </c>
      <c r="G26" s="120"/>
      <c r="H26" s="828" t="str">
        <f>入力シート!C9</f>
        <v>新党なまはげ</v>
      </c>
      <c r="I26" s="828"/>
      <c r="J26" s="828"/>
      <c r="K26" s="828"/>
      <c r="L26" s="828"/>
      <c r="M26" s="108"/>
    </row>
    <row r="27" spans="1:13" ht="18.75" customHeight="1">
      <c r="C27" s="108"/>
      <c r="D27" s="93"/>
      <c r="E27" s="93"/>
    </row>
    <row r="28" spans="1:13" ht="18.75" customHeight="1">
      <c r="C28" s="108"/>
      <c r="D28" s="93"/>
      <c r="F28" s="104" t="s">
        <v>129</v>
      </c>
      <c r="H28" s="829" t="str">
        <f>入力シート!C13</f>
        <v>男鹿　八郎</v>
      </c>
      <c r="I28" s="829"/>
      <c r="J28" s="829"/>
      <c r="K28" s="829"/>
      <c r="L28" s="46" t="s">
        <v>163</v>
      </c>
    </row>
    <row r="29" spans="1:13" ht="18.75" customHeight="1">
      <c r="B29" s="108"/>
      <c r="C29" s="93"/>
      <c r="D29" s="93"/>
    </row>
    <row r="30" spans="1:13" ht="18.75" customHeight="1">
      <c r="B30" s="108"/>
      <c r="C30" s="93"/>
      <c r="D30" s="93"/>
      <c r="H30" s="120"/>
    </row>
    <row r="31" spans="1:13" ht="18.75" customHeight="1">
      <c r="B31" s="108"/>
      <c r="C31" s="93"/>
      <c r="D31" s="93"/>
    </row>
    <row r="32" spans="1:13" ht="18.75" customHeight="1">
      <c r="B32" s="108"/>
      <c r="C32" s="93"/>
      <c r="D32" s="93"/>
    </row>
    <row r="33" spans="2:13" ht="18.75" customHeight="1">
      <c r="B33" s="108"/>
      <c r="C33" s="93"/>
      <c r="D33" s="93"/>
    </row>
    <row r="34" spans="2:13" ht="18.75" customHeight="1">
      <c r="B34" s="108"/>
      <c r="C34" s="93"/>
      <c r="D34" s="93"/>
    </row>
    <row r="35" spans="2:13" ht="18.75" customHeight="1">
      <c r="B35" s="108"/>
      <c r="C35" s="93"/>
      <c r="D35" s="93"/>
      <c r="H35" s="115"/>
      <c r="I35" s="125"/>
      <c r="J35" s="115"/>
      <c r="K35" s="106"/>
      <c r="L35" s="113"/>
    </row>
    <row r="36" spans="2:13" ht="18.75" customHeight="1">
      <c r="B36" s="108"/>
      <c r="C36" s="93"/>
      <c r="D36" s="93"/>
    </row>
    <row r="37" spans="2:13" ht="18.75" customHeight="1">
      <c r="B37" s="108"/>
      <c r="C37" s="93"/>
      <c r="D37" s="93"/>
    </row>
    <row r="38" spans="2:13" ht="18.75" customHeight="1">
      <c r="B38" s="108"/>
      <c r="C38" s="93"/>
      <c r="D38" s="93"/>
    </row>
    <row r="41" spans="2:13" ht="18.75" customHeight="1">
      <c r="D41" s="750"/>
      <c r="E41" s="750"/>
      <c r="F41" s="115"/>
      <c r="H41" s="110"/>
    </row>
    <row r="43" spans="2:13" ht="18.75" customHeight="1">
      <c r="D43" s="111"/>
      <c r="E43" s="111"/>
      <c r="F43" s="112"/>
      <c r="G43" s="111"/>
      <c r="I43" s="757"/>
      <c r="J43" s="757"/>
      <c r="K43" s="758"/>
      <c r="L43" s="758"/>
    </row>
    <row r="44" spans="2:13" ht="18.75" customHeight="1">
      <c r="D44" s="111"/>
      <c r="E44" s="111"/>
      <c r="F44" s="112"/>
      <c r="G44" s="111"/>
      <c r="I44" s="113"/>
      <c r="J44" s="113"/>
      <c r="K44" s="114"/>
      <c r="L44" s="114"/>
    </row>
    <row r="45" spans="2:13" ht="18.75" customHeight="1">
      <c r="D45" s="111"/>
      <c r="E45" s="111"/>
      <c r="F45" s="112"/>
      <c r="G45" s="111"/>
      <c r="I45" s="113"/>
      <c r="J45" s="113"/>
      <c r="K45" s="114"/>
      <c r="L45" s="114"/>
    </row>
    <row r="46" spans="2:13" ht="18.75" customHeight="1">
      <c r="D46" s="111"/>
      <c r="E46" s="111"/>
      <c r="F46" s="112"/>
      <c r="G46" s="111"/>
      <c r="I46" s="113"/>
      <c r="J46" s="113"/>
      <c r="K46" s="114"/>
      <c r="L46" s="114"/>
    </row>
    <row r="48" spans="2:13" ht="18.75" customHeight="1">
      <c r="K48" s="751"/>
      <c r="L48" s="751"/>
      <c r="M48" s="104"/>
    </row>
    <row r="49" spans="1:1" ht="18.75" customHeight="1">
      <c r="A49" s="117"/>
    </row>
  </sheetData>
  <mergeCells count="15">
    <mergeCell ref="K48:L48"/>
    <mergeCell ref="H22:I22"/>
    <mergeCell ref="J22:K22"/>
    <mergeCell ref="H26:L26"/>
    <mergeCell ref="H28:K28"/>
    <mergeCell ref="A2:N2"/>
    <mergeCell ref="D41:E41"/>
    <mergeCell ref="I43:J43"/>
    <mergeCell ref="K43:L43"/>
    <mergeCell ref="B18:E18"/>
    <mergeCell ref="H20:M20"/>
    <mergeCell ref="F8:G8"/>
    <mergeCell ref="D8:E8"/>
    <mergeCell ref="D9:E9"/>
    <mergeCell ref="F9:G9"/>
  </mergeCells>
  <phoneticPr fontId="51" type="Hiragana"/>
  <pageMargins left="0.78740157480314965" right="0.78740157480314965" top="0.78740157480314965" bottom="0.78740157480314965" header="0.31496062992125984" footer="0.31496062992125984"/>
  <pageSetup paperSize="9" scale="96" firstPageNumber="0" orientation="portrait" verticalDpi="2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R68"/>
  <sheetViews>
    <sheetView showZeros="0" view="pageBreakPreview" zoomScaleNormal="100" zoomScaleSheetLayoutView="100" workbookViewId="0">
      <selection activeCell="V22" sqref="V22"/>
    </sheetView>
  </sheetViews>
  <sheetFormatPr defaultColWidth="5.90625" defaultRowHeight="14"/>
  <cols>
    <col min="1" max="13" width="5.90625" style="154" customWidth="1"/>
    <col min="14" max="14" width="6.7265625" style="154" customWidth="1"/>
    <col min="15" max="15" width="5.90625" style="154" bestFit="1"/>
    <col min="16" max="17" width="5.90625" style="154"/>
    <col min="18" max="18" width="14.26953125" style="154" customWidth="1"/>
    <col min="19" max="16384" width="5.90625" style="154"/>
  </cols>
  <sheetData>
    <row r="1" spans="1:18">
      <c r="N1" s="155" t="s">
        <v>597</v>
      </c>
    </row>
    <row r="5" spans="1:18" ht="28">
      <c r="A5" s="830" t="s">
        <v>359</v>
      </c>
      <c r="B5" s="830"/>
      <c r="C5" s="830"/>
      <c r="D5" s="830"/>
      <c r="E5" s="830"/>
      <c r="F5" s="830"/>
      <c r="G5" s="830"/>
      <c r="H5" s="830"/>
      <c r="I5" s="830"/>
      <c r="J5" s="830"/>
      <c r="K5" s="830"/>
      <c r="L5" s="830"/>
      <c r="M5" s="830"/>
      <c r="N5" s="830"/>
    </row>
    <row r="6" spans="1:18" ht="14.25" customHeight="1">
      <c r="A6" s="156"/>
      <c r="B6" s="156"/>
      <c r="C6" s="156"/>
      <c r="D6" s="831" t="s">
        <v>348</v>
      </c>
      <c r="E6" s="831"/>
      <c r="F6" s="831"/>
      <c r="G6" s="831"/>
      <c r="H6" s="831"/>
      <c r="I6" s="831"/>
      <c r="J6" s="831"/>
      <c r="K6" s="831"/>
      <c r="L6" s="156"/>
      <c r="M6" s="156"/>
      <c r="N6" s="156"/>
    </row>
    <row r="7" spans="1:18" s="304" customFormat="1" ht="14.25" customHeight="1">
      <c r="A7" s="328"/>
      <c r="B7" s="328"/>
      <c r="C7" s="328"/>
      <c r="D7" s="326"/>
      <c r="E7" s="326"/>
      <c r="F7" s="326"/>
      <c r="G7" s="326"/>
      <c r="H7" s="326"/>
      <c r="I7" s="326"/>
      <c r="J7" s="326"/>
      <c r="K7" s="326"/>
      <c r="L7" s="328"/>
      <c r="M7" s="328"/>
      <c r="N7" s="328"/>
    </row>
    <row r="8" spans="1:18" ht="36" customHeight="1">
      <c r="A8" s="833" t="s">
        <v>454</v>
      </c>
      <c r="B8" s="834"/>
      <c r="C8" s="834"/>
      <c r="D8" s="835"/>
      <c r="E8" s="850" t="str">
        <f>入力シート!$C$1</f>
        <v>令和８年２月８日執行衆議院小選挙区選出議員選挙</v>
      </c>
      <c r="F8" s="851"/>
      <c r="G8" s="851"/>
      <c r="H8" s="851"/>
      <c r="I8" s="851"/>
      <c r="J8" s="851"/>
      <c r="K8" s="851"/>
      <c r="L8" s="851"/>
      <c r="M8" s="851"/>
      <c r="N8" s="852"/>
    </row>
    <row r="9" spans="1:18" ht="36" customHeight="1">
      <c r="A9" s="839" t="s">
        <v>465</v>
      </c>
      <c r="B9" s="840"/>
      <c r="C9" s="840"/>
      <c r="D9" s="841"/>
      <c r="E9" s="842" t="str">
        <f>入力シート!$C$39&amp;" "&amp;入力シート!$C$40</f>
        <v>秋田県秋田市外旭川中谷1番地1 外旭川ビル</v>
      </c>
      <c r="F9" s="843"/>
      <c r="G9" s="843"/>
      <c r="H9" s="843"/>
      <c r="I9" s="843"/>
      <c r="J9" s="843"/>
      <c r="K9" s="843"/>
      <c r="L9" s="843"/>
      <c r="M9" s="843"/>
      <c r="N9" s="844"/>
    </row>
    <row r="10" spans="1:18" ht="22" customHeight="1">
      <c r="A10" s="845"/>
      <c r="B10" s="846"/>
      <c r="C10" s="846"/>
      <c r="D10" s="847"/>
      <c r="E10" s="356"/>
      <c r="F10" s="357"/>
      <c r="G10" s="357"/>
      <c r="H10" s="357"/>
      <c r="I10" s="391" t="s">
        <v>541</v>
      </c>
      <c r="J10" s="848" t="str">
        <f>入力シート!$C$41</f>
        <v>018-000-3333</v>
      </c>
      <c r="K10" s="848"/>
      <c r="L10" s="848"/>
      <c r="M10" s="848"/>
      <c r="N10" s="849"/>
    </row>
    <row r="11" spans="1:18" ht="36" customHeight="1">
      <c r="A11" s="833" t="s">
        <v>232</v>
      </c>
      <c r="B11" s="834"/>
      <c r="C11" s="834"/>
      <c r="D11" s="835"/>
      <c r="E11" s="836">
        <f>入力シート!$C$38</f>
        <v>45580</v>
      </c>
      <c r="F11" s="837"/>
      <c r="G11" s="837"/>
      <c r="H11" s="837"/>
      <c r="I11" s="837"/>
      <c r="J11" s="837"/>
      <c r="K11" s="837"/>
      <c r="L11" s="837"/>
      <c r="M11" s="837"/>
      <c r="N11" s="838"/>
    </row>
    <row r="12" spans="1:18" ht="36" customHeight="1">
      <c r="A12" s="833" t="s">
        <v>233</v>
      </c>
      <c r="B12" s="834"/>
      <c r="C12" s="834"/>
      <c r="D12" s="835"/>
      <c r="E12" s="853" t="str">
        <f>入力シート!$C$17&amp;" "&amp;入力シート!$C$19</f>
        <v>寒風山 三郎</v>
      </c>
      <c r="F12" s="854"/>
      <c r="G12" s="854"/>
      <c r="H12" s="854"/>
      <c r="I12" s="854"/>
      <c r="J12" s="854"/>
      <c r="K12" s="854"/>
      <c r="L12" s="854"/>
      <c r="M12" s="854"/>
      <c r="N12" s="855"/>
    </row>
    <row r="14" spans="1:18">
      <c r="A14" s="154" t="s">
        <v>455</v>
      </c>
    </row>
    <row r="15" spans="1:18" s="96" customFormat="1" ht="18.75" customHeight="1" thickBot="1">
      <c r="R15" s="96" t="s">
        <v>582</v>
      </c>
    </row>
    <row r="16" spans="1:18" s="453" customFormat="1" ht="18.75" customHeight="1" thickBot="1">
      <c r="B16" s="747" t="str">
        <f>IF(R16="",入力シート!$C$4,$R$16)</f>
        <v>令和８年１月２７日</v>
      </c>
      <c r="C16" s="747"/>
      <c r="D16" s="747"/>
      <c r="E16" s="747"/>
      <c r="R16" s="491"/>
    </row>
    <row r="19" spans="1:13" ht="19">
      <c r="E19" s="155" t="s">
        <v>456</v>
      </c>
      <c r="G19" s="327" t="str">
        <f>入力シート!$C$17&amp;" "&amp;入力シート!$C$19</f>
        <v>寒風山 三郎</v>
      </c>
      <c r="H19" s="157"/>
      <c r="I19" s="157"/>
      <c r="J19" s="157"/>
      <c r="M19" s="154" t="str" cm="1">
        <f t="array" aca="1" ref="M19" ca="1">IF(VLOOKUP(RIGHT(CELL("filename",A1),LEN(CELL("filename",A1))-FIND("]",CELL("filename",A1))),設定シート!$V$2:$W$136,2,0)="表示する","㊞","")</f>
        <v/>
      </c>
    </row>
    <row r="20" spans="1:13" s="304" customFormat="1" ht="19">
      <c r="E20" s="329"/>
      <c r="G20" s="327"/>
      <c r="H20" s="157"/>
      <c r="I20" s="157"/>
      <c r="J20" s="157"/>
    </row>
    <row r="22" spans="1:13">
      <c r="A22" s="832" t="str">
        <f>入力シート!$C$37</f>
        <v>秋田市</v>
      </c>
      <c r="B22" s="832"/>
      <c r="C22" s="154" t="s">
        <v>360</v>
      </c>
    </row>
    <row r="23" spans="1:13" s="304" customFormat="1">
      <c r="A23" s="604"/>
      <c r="B23" s="604"/>
    </row>
    <row r="26" spans="1:13">
      <c r="A26" s="154" t="s">
        <v>630</v>
      </c>
      <c r="B26" s="160"/>
      <c r="C26" s="161"/>
      <c r="D26" s="161"/>
    </row>
    <row r="27" spans="1:13" s="304" customFormat="1">
      <c r="B27" s="160"/>
      <c r="C27" s="161"/>
      <c r="D27" s="161"/>
    </row>
    <row r="28" spans="1:13">
      <c r="A28" s="154" t="s">
        <v>488</v>
      </c>
      <c r="B28" s="162"/>
      <c r="C28" s="163"/>
      <c r="D28" s="163"/>
    </row>
    <row r="29" spans="1:13">
      <c r="A29" s="154" t="s">
        <v>460</v>
      </c>
      <c r="B29" s="162"/>
      <c r="C29" s="163"/>
      <c r="D29" s="163"/>
    </row>
    <row r="30" spans="1:13">
      <c r="A30" s="154" t="s">
        <v>390</v>
      </c>
      <c r="B30" s="162"/>
      <c r="C30" s="163"/>
      <c r="D30" s="163"/>
      <c r="H30" s="158"/>
    </row>
    <row r="31" spans="1:13">
      <c r="A31" s="154" t="s">
        <v>391</v>
      </c>
      <c r="B31" s="162"/>
      <c r="C31" s="163"/>
      <c r="D31" s="163"/>
      <c r="H31" s="158"/>
    </row>
    <row r="32" spans="1:13">
      <c r="A32" s="154" t="s">
        <v>463</v>
      </c>
      <c r="B32" s="162"/>
      <c r="C32" s="163"/>
      <c r="D32" s="163"/>
    </row>
    <row r="33" spans="1:14">
      <c r="B33" s="162"/>
      <c r="C33" s="163"/>
      <c r="D33" s="163"/>
    </row>
    <row r="34" spans="1:14">
      <c r="B34" s="162"/>
      <c r="C34" s="163"/>
      <c r="D34" s="163"/>
      <c r="G34" s="158"/>
    </row>
    <row r="35" spans="1:14" s="304" customFormat="1">
      <c r="N35" s="329" t="s">
        <v>597</v>
      </c>
    </row>
    <row r="36" spans="1:14" s="304" customFormat="1"/>
    <row r="37" spans="1:14" s="304" customFormat="1"/>
    <row r="38" spans="1:14" s="304" customFormat="1"/>
    <row r="39" spans="1:14" s="304" customFormat="1" ht="28">
      <c r="A39" s="830" t="s">
        <v>359</v>
      </c>
      <c r="B39" s="830"/>
      <c r="C39" s="830"/>
      <c r="D39" s="830"/>
      <c r="E39" s="830"/>
      <c r="F39" s="830"/>
      <c r="G39" s="830"/>
      <c r="H39" s="830"/>
      <c r="I39" s="830"/>
      <c r="J39" s="830"/>
      <c r="K39" s="830"/>
      <c r="L39" s="830"/>
      <c r="M39" s="830"/>
      <c r="N39" s="830"/>
    </row>
    <row r="40" spans="1:14" s="304" customFormat="1" ht="14.25" customHeight="1">
      <c r="A40" s="328"/>
      <c r="B40" s="328"/>
      <c r="C40" s="328"/>
      <c r="D40" s="831" t="s">
        <v>349</v>
      </c>
      <c r="E40" s="831"/>
      <c r="F40" s="831"/>
      <c r="G40" s="831"/>
      <c r="H40" s="831"/>
      <c r="I40" s="831"/>
      <c r="J40" s="831"/>
      <c r="K40" s="831"/>
      <c r="L40" s="328"/>
      <c r="M40" s="328"/>
      <c r="N40" s="328"/>
    </row>
    <row r="41" spans="1:14" s="304" customFormat="1" ht="14.25" customHeight="1">
      <c r="A41" s="328"/>
      <c r="B41" s="328"/>
      <c r="C41" s="328"/>
      <c r="D41" s="326"/>
      <c r="E41" s="326"/>
      <c r="F41" s="326"/>
      <c r="G41" s="326"/>
      <c r="H41" s="326"/>
      <c r="I41" s="326"/>
      <c r="J41" s="326"/>
      <c r="K41" s="326"/>
      <c r="L41" s="328"/>
      <c r="M41" s="328"/>
      <c r="N41" s="328"/>
    </row>
    <row r="42" spans="1:14" s="304" customFormat="1" ht="36" customHeight="1">
      <c r="A42" s="839" t="s">
        <v>454</v>
      </c>
      <c r="B42" s="840"/>
      <c r="C42" s="840"/>
      <c r="D42" s="841"/>
      <c r="E42" s="842" t="str">
        <f>入力シート!$C$1</f>
        <v>令和８年２月８日執行衆議院小選挙区選出議員選挙</v>
      </c>
      <c r="F42" s="843"/>
      <c r="G42" s="843"/>
      <c r="H42" s="843"/>
      <c r="I42" s="843"/>
      <c r="J42" s="843"/>
      <c r="K42" s="843"/>
      <c r="L42" s="843"/>
      <c r="M42" s="843"/>
      <c r="N42" s="844"/>
    </row>
    <row r="43" spans="1:14" s="304" customFormat="1" ht="36" customHeight="1">
      <c r="A43" s="839" t="s">
        <v>465</v>
      </c>
      <c r="B43" s="840"/>
      <c r="C43" s="840"/>
      <c r="D43" s="841"/>
      <c r="E43" s="842" t="str">
        <f>入力シート!$C$39&amp;" "&amp;入力シート!$C$40</f>
        <v>秋田県秋田市外旭川中谷1番地1 外旭川ビル</v>
      </c>
      <c r="F43" s="843"/>
      <c r="G43" s="843"/>
      <c r="H43" s="843"/>
      <c r="I43" s="843"/>
      <c r="J43" s="843"/>
      <c r="K43" s="843"/>
      <c r="L43" s="843"/>
      <c r="M43" s="843"/>
      <c r="N43" s="844"/>
    </row>
    <row r="44" spans="1:14" s="304" customFormat="1" ht="22" customHeight="1">
      <c r="A44" s="845"/>
      <c r="B44" s="846"/>
      <c r="C44" s="846"/>
      <c r="D44" s="847"/>
      <c r="E44" s="356"/>
      <c r="F44" s="357"/>
      <c r="G44" s="357"/>
      <c r="H44" s="357"/>
      <c r="I44" s="391" t="s">
        <v>541</v>
      </c>
      <c r="J44" s="848" t="str">
        <f>入力シート!$C$41</f>
        <v>018-000-3333</v>
      </c>
      <c r="K44" s="848"/>
      <c r="L44" s="848"/>
      <c r="M44" s="848"/>
      <c r="N44" s="849"/>
    </row>
    <row r="45" spans="1:14" s="304" customFormat="1" ht="36" customHeight="1">
      <c r="A45" s="833" t="s">
        <v>232</v>
      </c>
      <c r="B45" s="834"/>
      <c r="C45" s="834"/>
      <c r="D45" s="835"/>
      <c r="E45" s="836">
        <f>入力シート!$C$38</f>
        <v>45580</v>
      </c>
      <c r="F45" s="837"/>
      <c r="G45" s="837"/>
      <c r="H45" s="837"/>
      <c r="I45" s="837"/>
      <c r="J45" s="837"/>
      <c r="K45" s="837"/>
      <c r="L45" s="837"/>
      <c r="M45" s="837"/>
      <c r="N45" s="838"/>
    </row>
    <row r="46" spans="1:14" s="304" customFormat="1" ht="36" customHeight="1">
      <c r="A46" s="833" t="s">
        <v>233</v>
      </c>
      <c r="B46" s="834"/>
      <c r="C46" s="834"/>
      <c r="D46" s="835"/>
      <c r="E46" s="853" t="str">
        <f>入力シート!$C$17&amp;" "&amp;入力シート!$C$19</f>
        <v>寒風山 三郎</v>
      </c>
      <c r="F46" s="854"/>
      <c r="G46" s="854"/>
      <c r="H46" s="856"/>
      <c r="I46" s="856"/>
      <c r="J46" s="856"/>
      <c r="K46" s="856"/>
      <c r="L46" s="856"/>
      <c r="M46" s="856"/>
      <c r="N46" s="857"/>
    </row>
    <row r="47" spans="1:14" s="304" customFormat="1"/>
    <row r="48" spans="1:14" s="304" customFormat="1">
      <c r="A48" s="304" t="s">
        <v>455</v>
      </c>
    </row>
    <row r="49" spans="1:18" s="96" customFormat="1" ht="18.75" customHeight="1" thickBot="1">
      <c r="R49" s="96" t="s">
        <v>582</v>
      </c>
    </row>
    <row r="50" spans="1:18" s="453" customFormat="1" ht="18.75" customHeight="1" thickBot="1">
      <c r="B50" s="747" t="str">
        <f>IF(R50="",入力シート!$C$4,$R$50)</f>
        <v>令和８年１月２７日</v>
      </c>
      <c r="C50" s="747"/>
      <c r="D50" s="747"/>
      <c r="E50" s="747"/>
      <c r="R50" s="491"/>
    </row>
    <row r="51" spans="1:18" s="304" customFormat="1"/>
    <row r="52" spans="1:18" s="304" customFormat="1"/>
    <row r="53" spans="1:18" s="304" customFormat="1" ht="19">
      <c r="E53" s="329" t="s">
        <v>456</v>
      </c>
      <c r="G53" s="327" t="str">
        <f>入力シート!$C$17&amp;" "&amp;入力シート!$C$19</f>
        <v>寒風山 三郎</v>
      </c>
      <c r="H53" s="157"/>
      <c r="I53" s="157"/>
      <c r="J53" s="157"/>
      <c r="M53" s="304" t="str" cm="1">
        <f t="array" aca="1" ref="M53" ca="1">IF(VLOOKUP(RIGHT(CELL("filename",A35),LEN(CELL("filename",A35))-FIND("]",CELL("filename",A35))),設定シート!$V$2:$W$136,2,0)="表示する","㊞","")</f>
        <v/>
      </c>
    </row>
    <row r="54" spans="1:18" s="304" customFormat="1" ht="19">
      <c r="E54" s="329"/>
      <c r="G54" s="327"/>
      <c r="H54" s="157"/>
      <c r="I54" s="157"/>
      <c r="J54" s="157"/>
    </row>
    <row r="55" spans="1:18" s="304" customFormat="1"/>
    <row r="56" spans="1:18" s="304" customFormat="1">
      <c r="A56" s="832" t="s">
        <v>296</v>
      </c>
      <c r="B56" s="832"/>
      <c r="C56" s="304" t="str">
        <f>"選挙管理委員会委員長"&amp;" "&amp;設定シート!$C$11&amp;"  様"</f>
        <v>選挙管理委員会委員長 竹　田　勝　美  様</v>
      </c>
    </row>
    <row r="57" spans="1:18" s="304" customFormat="1"/>
    <row r="58" spans="1:18" s="304" customFormat="1"/>
    <row r="59" spans="1:18" s="304" customFormat="1">
      <c r="B59" s="331"/>
      <c r="C59" s="163"/>
      <c r="D59" s="163"/>
    </row>
    <row r="60" spans="1:18" s="304" customFormat="1">
      <c r="A60" s="304" t="s">
        <v>630</v>
      </c>
      <c r="B60" s="331"/>
      <c r="C60" s="163"/>
      <c r="D60" s="163"/>
    </row>
    <row r="61" spans="1:18" s="304" customFormat="1">
      <c r="B61" s="498"/>
      <c r="C61" s="163"/>
      <c r="D61" s="163"/>
    </row>
    <row r="62" spans="1:18" s="304" customFormat="1">
      <c r="A62" s="304" t="s">
        <v>488</v>
      </c>
      <c r="B62" s="331"/>
      <c r="C62" s="163"/>
      <c r="D62" s="163"/>
    </row>
    <row r="63" spans="1:18" s="304" customFormat="1">
      <c r="A63" s="304" t="s">
        <v>459</v>
      </c>
      <c r="B63" s="331"/>
      <c r="C63" s="163"/>
      <c r="D63" s="163"/>
    </row>
    <row r="64" spans="1:18" s="304" customFormat="1">
      <c r="A64" s="304" t="s">
        <v>461</v>
      </c>
      <c r="B64" s="331"/>
      <c r="C64" s="163"/>
      <c r="D64" s="163"/>
      <c r="H64" s="327"/>
    </row>
    <row r="65" spans="1:8" s="304" customFormat="1">
      <c r="A65" s="304" t="s">
        <v>464</v>
      </c>
      <c r="B65" s="331"/>
      <c r="C65" s="163"/>
      <c r="D65" s="163"/>
      <c r="H65" s="327"/>
    </row>
    <row r="66" spans="1:8" s="304" customFormat="1">
      <c r="A66" s="304" t="s">
        <v>462</v>
      </c>
      <c r="B66" s="331"/>
      <c r="C66" s="163"/>
      <c r="D66" s="163"/>
    </row>
    <row r="67" spans="1:8" s="304" customFormat="1">
      <c r="B67" s="331"/>
      <c r="C67" s="163"/>
      <c r="D67" s="163"/>
    </row>
    <row r="68" spans="1:8" s="304" customFormat="1">
      <c r="B68" s="331"/>
      <c r="C68" s="163"/>
      <c r="D68" s="163"/>
      <c r="G68" s="327"/>
    </row>
  </sheetData>
  <mergeCells count="28">
    <mergeCell ref="A46:D46"/>
    <mergeCell ref="E46:N46"/>
    <mergeCell ref="A56:B56"/>
    <mergeCell ref="A45:D45"/>
    <mergeCell ref="B50:E50"/>
    <mergeCell ref="A39:N39"/>
    <mergeCell ref="D40:K40"/>
    <mergeCell ref="A42:D42"/>
    <mergeCell ref="E42:N42"/>
    <mergeCell ref="E45:N45"/>
    <mergeCell ref="A43:D43"/>
    <mergeCell ref="E43:N43"/>
    <mergeCell ref="A44:D44"/>
    <mergeCell ref="J44:N44"/>
    <mergeCell ref="A5:N5"/>
    <mergeCell ref="D6:K6"/>
    <mergeCell ref="A22:B22"/>
    <mergeCell ref="A11:D11"/>
    <mergeCell ref="E11:N11"/>
    <mergeCell ref="A8:D8"/>
    <mergeCell ref="A9:D9"/>
    <mergeCell ref="E9:N9"/>
    <mergeCell ref="A10:D10"/>
    <mergeCell ref="J10:N10"/>
    <mergeCell ref="E8:N8"/>
    <mergeCell ref="A12:D12"/>
    <mergeCell ref="E12:N12"/>
    <mergeCell ref="B16:E16"/>
  </mergeCells>
  <phoneticPr fontId="51" type="Hiragana"/>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午前・後　　 　時　　分　受理　</oddHeader>
  </headerFooter>
  <rowBreaks count="1" manualBreakCount="1">
    <brk id="34" max="1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1">
    <pageSetUpPr fitToPage="1"/>
  </sheetPr>
  <dimension ref="A1:K83"/>
  <sheetViews>
    <sheetView showZeros="0" tabSelected="1" view="pageBreakPreview" zoomScaleNormal="100" zoomScaleSheetLayoutView="100" workbookViewId="0">
      <selection activeCell="W25" sqref="W25"/>
    </sheetView>
  </sheetViews>
  <sheetFormatPr defaultColWidth="9" defaultRowHeight="21" customHeight="1"/>
  <cols>
    <col min="1" max="1" width="62.453125" style="3" customWidth="1"/>
    <col min="2" max="2" width="21.90625" style="3" customWidth="1"/>
    <col min="3" max="3" width="38.7265625" style="483" bestFit="1" customWidth="1"/>
    <col min="4" max="4" width="47.26953125" style="3" customWidth="1"/>
    <col min="5" max="5" width="24.453125" style="3" bestFit="1" customWidth="1"/>
    <col min="6" max="6" width="10.453125" style="3" bestFit="1" customWidth="1"/>
    <col min="7" max="7" width="36.08984375" style="3" bestFit="1" customWidth="1"/>
    <col min="8" max="9" width="15" style="3" bestFit="1" customWidth="1"/>
    <col min="10" max="10" width="26.7265625" style="3" bestFit="1" customWidth="1"/>
    <col min="11" max="11" width="22.90625" style="3" customWidth="1"/>
    <col min="12" max="12" width="9" style="3" bestFit="1"/>
    <col min="13" max="16384" width="9" style="3"/>
  </cols>
  <sheetData>
    <row r="1" spans="1:11" ht="21" customHeight="1">
      <c r="A1" s="4" t="s">
        <v>77</v>
      </c>
      <c r="B1" s="5"/>
      <c r="C1" s="626" t="str">
        <f>設定シート!C5</f>
        <v>令和８年２月８日執行衆議院小選挙区選出議員選挙</v>
      </c>
      <c r="D1" s="627"/>
      <c r="E1" s="628"/>
      <c r="G1" s="6"/>
      <c r="H1" s="7"/>
    </row>
    <row r="2" spans="1:11" ht="21" customHeight="1">
      <c r="A2" s="8" t="s">
        <v>25</v>
      </c>
      <c r="B2" s="9"/>
      <c r="C2" s="458" t="s">
        <v>848</v>
      </c>
      <c r="D2" s="10" t="s">
        <v>79</v>
      </c>
      <c r="E2" s="11" t="str">
        <f>IFERROR(VLOOKUP(C2,$G$3:$H$5,2,0),"")</f>
        <v>竹田　勝美</v>
      </c>
      <c r="G2" s="12" t="s">
        <v>80</v>
      </c>
      <c r="H2" s="12" t="s">
        <v>81</v>
      </c>
      <c r="J2" s="12" t="s">
        <v>80</v>
      </c>
      <c r="K2" s="13" t="s">
        <v>82</v>
      </c>
    </row>
    <row r="3" spans="1:11" ht="21" customHeight="1">
      <c r="A3" s="14"/>
      <c r="B3" s="15"/>
      <c r="C3" s="459"/>
      <c r="D3" s="16"/>
      <c r="E3" s="386"/>
      <c r="G3" s="12" t="s">
        <v>86</v>
      </c>
      <c r="H3" s="12" t="str">
        <f>設定シート!F2</f>
        <v>竹田　勝美</v>
      </c>
      <c r="J3" s="12" t="s">
        <v>86</v>
      </c>
      <c r="K3" s="13" t="s">
        <v>11</v>
      </c>
    </row>
    <row r="4" spans="1:11" ht="21" customHeight="1">
      <c r="A4" s="14" t="s">
        <v>89</v>
      </c>
      <c r="B4" s="15"/>
      <c r="C4" s="460" t="str">
        <f>設定シート!C6</f>
        <v>令和８年１月２７日</v>
      </c>
      <c r="D4" s="17"/>
      <c r="E4" s="387"/>
      <c r="G4" s="12" t="s">
        <v>91</v>
      </c>
      <c r="H4" s="12" t="str">
        <f>設定シート!F3</f>
        <v>加賀谷　七重</v>
      </c>
      <c r="I4" s="18"/>
      <c r="J4" s="12" t="s">
        <v>91</v>
      </c>
      <c r="K4" s="13" t="s">
        <v>92</v>
      </c>
    </row>
    <row r="5" spans="1:11" ht="21" customHeight="1">
      <c r="A5" s="19" t="s">
        <v>93</v>
      </c>
      <c r="B5" s="20" t="s">
        <v>94</v>
      </c>
      <c r="C5" s="461" t="str">
        <f>設定シート!C7</f>
        <v>R</v>
      </c>
      <c r="D5" s="21"/>
      <c r="E5" s="387"/>
      <c r="F5" s="22"/>
      <c r="G5" s="12" t="s">
        <v>97</v>
      </c>
      <c r="H5" s="12" t="str">
        <f>設定シート!F4</f>
        <v>竹内　徳幸</v>
      </c>
      <c r="J5" s="12" t="s">
        <v>97</v>
      </c>
      <c r="K5" s="13" t="s">
        <v>52</v>
      </c>
    </row>
    <row r="6" spans="1:11" ht="21" customHeight="1">
      <c r="A6" s="8"/>
      <c r="B6" s="9" t="s">
        <v>34</v>
      </c>
      <c r="C6" s="462">
        <f>設定シート!C8</f>
        <v>8</v>
      </c>
      <c r="D6" s="23"/>
      <c r="E6" s="24"/>
      <c r="F6" s="22"/>
      <c r="G6" s="25"/>
      <c r="H6" s="25"/>
      <c r="J6" s="25"/>
      <c r="K6" s="26"/>
    </row>
    <row r="7" spans="1:11" ht="21" customHeight="1">
      <c r="A7" s="8"/>
      <c r="B7" s="9" t="s">
        <v>0</v>
      </c>
      <c r="C7" s="462">
        <f>設定シート!C9</f>
        <v>2</v>
      </c>
      <c r="D7" s="23"/>
      <c r="E7" s="24"/>
      <c r="F7" s="22"/>
      <c r="G7" s="27"/>
      <c r="H7" s="27"/>
    </row>
    <row r="8" spans="1:11" ht="21" customHeight="1">
      <c r="A8" s="14"/>
      <c r="B8" s="15" t="s">
        <v>98</v>
      </c>
      <c r="C8" s="463">
        <f>設定シート!C10</f>
        <v>8</v>
      </c>
      <c r="D8" s="16" t="s">
        <v>56</v>
      </c>
      <c r="E8" s="28" t="str">
        <f>TEXT(C5&amp;C6&amp;"/"&amp;C7&amp;"/"&amp;C8,"YYYY/MM/DD")</f>
        <v>2026/02/08</v>
      </c>
      <c r="F8" s="22"/>
    </row>
    <row r="9" spans="1:11" ht="21" customHeight="1">
      <c r="A9" s="8" t="s">
        <v>99</v>
      </c>
      <c r="B9" s="9"/>
      <c r="C9" s="464" t="s">
        <v>849</v>
      </c>
      <c r="D9" s="10"/>
      <c r="E9" s="29"/>
      <c r="F9" s="22"/>
      <c r="G9" s="27"/>
      <c r="H9" s="427"/>
      <c r="I9" s="27"/>
      <c r="J9" s="408"/>
    </row>
    <row r="10" spans="1:11" ht="21" customHeight="1">
      <c r="A10" s="8" t="s">
        <v>101</v>
      </c>
      <c r="B10" s="9"/>
      <c r="C10" s="464" t="s">
        <v>850</v>
      </c>
      <c r="D10" s="10"/>
      <c r="E10" s="29"/>
      <c r="F10" s="22"/>
      <c r="G10" s="27"/>
      <c r="H10" s="31"/>
      <c r="I10" s="27"/>
      <c r="J10" s="32"/>
    </row>
    <row r="11" spans="1:11" ht="21" customHeight="1">
      <c r="A11" s="8" t="s">
        <v>85</v>
      </c>
      <c r="B11" s="9"/>
      <c r="C11" s="465" t="s">
        <v>851</v>
      </c>
      <c r="D11" s="10"/>
      <c r="E11" s="29"/>
      <c r="F11" s="22"/>
      <c r="G11" s="27"/>
      <c r="H11" s="31"/>
      <c r="I11" s="27"/>
      <c r="J11" s="32"/>
    </row>
    <row r="12" spans="1:11" ht="21" customHeight="1">
      <c r="A12" s="8" t="s">
        <v>33</v>
      </c>
      <c r="B12" s="9"/>
      <c r="C12" s="464" t="s">
        <v>852</v>
      </c>
      <c r="D12" s="30" t="str">
        <f>ASC(C12)</f>
        <v>秋田県秋田市山王1丁目1番1号</v>
      </c>
      <c r="E12" s="29"/>
      <c r="F12" s="22"/>
      <c r="G12" s="27"/>
      <c r="H12" s="31"/>
      <c r="I12" s="27"/>
      <c r="J12" s="32"/>
    </row>
    <row r="13" spans="1:11" ht="21" customHeight="1">
      <c r="A13" s="8" t="s">
        <v>103</v>
      </c>
      <c r="B13" s="9"/>
      <c r="C13" s="464" t="s">
        <v>853</v>
      </c>
      <c r="D13" s="10"/>
      <c r="E13" s="29"/>
      <c r="F13" s="22"/>
      <c r="G13" s="27"/>
      <c r="H13" s="31"/>
      <c r="I13" s="27"/>
      <c r="J13" s="32"/>
    </row>
    <row r="14" spans="1:11" ht="21" customHeight="1">
      <c r="A14" s="8" t="s">
        <v>20</v>
      </c>
      <c r="B14" s="9"/>
      <c r="C14" s="466" t="s">
        <v>854</v>
      </c>
      <c r="D14" s="10"/>
      <c r="E14" s="29"/>
      <c r="F14" s="22"/>
    </row>
    <row r="15" spans="1:11" ht="21" customHeight="1">
      <c r="A15" s="8" t="s">
        <v>3</v>
      </c>
      <c r="B15" s="9"/>
      <c r="C15" s="484" t="s">
        <v>855</v>
      </c>
      <c r="D15" s="196"/>
      <c r="E15" s="29"/>
      <c r="F15" s="22"/>
    </row>
    <row r="16" spans="1:11" ht="21.75" customHeight="1">
      <c r="A16" s="8" t="s">
        <v>105</v>
      </c>
      <c r="B16" s="9" t="s">
        <v>106</v>
      </c>
      <c r="C16" s="467" t="s">
        <v>856</v>
      </c>
      <c r="D16" s="629" t="str">
        <f>IFERROR(VLOOKUP(C16,$G$17:$H$19,2,),"")</f>
        <v>衆議院名称保護届出政党につき、上記１、２の書類の添付を省略</v>
      </c>
      <c r="E16" s="630" t="e">
        <f>VLOOKUP(C14,$G$10:$H$13,2,0)</f>
        <v>#N/A</v>
      </c>
      <c r="F16" s="22"/>
      <c r="G16" s="33" t="s">
        <v>107</v>
      </c>
      <c r="H16" s="4" t="s">
        <v>108</v>
      </c>
      <c r="I16" s="34"/>
      <c r="J16" s="34"/>
      <c r="K16" s="5"/>
    </row>
    <row r="17" spans="1:11" ht="21" customHeight="1">
      <c r="A17" s="19" t="s">
        <v>109</v>
      </c>
      <c r="B17" s="20" t="s">
        <v>71</v>
      </c>
      <c r="C17" s="468" t="s">
        <v>857</v>
      </c>
      <c r="D17" s="35" t="s">
        <v>110</v>
      </c>
      <c r="E17" s="20"/>
      <c r="G17" s="4" t="s">
        <v>26</v>
      </c>
      <c r="H17" s="36" t="s">
        <v>111</v>
      </c>
      <c r="I17" s="34"/>
      <c r="J17" s="37"/>
      <c r="K17" s="38"/>
    </row>
    <row r="18" spans="1:11" ht="21" customHeight="1">
      <c r="A18" s="8" t="s">
        <v>58</v>
      </c>
      <c r="B18" s="9" t="s">
        <v>71</v>
      </c>
      <c r="C18" s="469" t="s">
        <v>858</v>
      </c>
      <c r="D18" s="23"/>
      <c r="E18" s="9"/>
      <c r="G18" s="4" t="s">
        <v>113</v>
      </c>
      <c r="H18" s="36" t="s">
        <v>9</v>
      </c>
      <c r="I18" s="34"/>
      <c r="J18" s="34"/>
      <c r="K18" s="5"/>
    </row>
    <row r="19" spans="1:11" ht="21" customHeight="1">
      <c r="A19" s="8" t="s">
        <v>114</v>
      </c>
      <c r="B19" s="9" t="s">
        <v>71</v>
      </c>
      <c r="C19" s="469" t="s">
        <v>859</v>
      </c>
      <c r="D19" s="23"/>
      <c r="E19" s="496" t="str">
        <f>C17&amp;" "&amp;C19</f>
        <v>寒風山 三郎</v>
      </c>
      <c r="G19" s="13" t="s">
        <v>38</v>
      </c>
      <c r="H19" s="4" t="s">
        <v>116</v>
      </c>
      <c r="I19" s="34"/>
      <c r="J19" s="34"/>
      <c r="K19" s="5"/>
    </row>
    <row r="20" spans="1:11" ht="21" customHeight="1">
      <c r="A20" s="14" t="s">
        <v>30</v>
      </c>
      <c r="B20" s="15" t="s">
        <v>71</v>
      </c>
      <c r="C20" s="470" t="s">
        <v>860</v>
      </c>
      <c r="D20" s="39"/>
      <c r="E20" s="15"/>
    </row>
    <row r="21" spans="1:11" ht="21" customHeight="1">
      <c r="A21" s="4" t="s">
        <v>117</v>
      </c>
      <c r="B21" s="5" t="s">
        <v>106</v>
      </c>
      <c r="C21" s="471" t="s">
        <v>861</v>
      </c>
      <c r="D21" s="34"/>
      <c r="E21" s="430" t="s">
        <v>567</v>
      </c>
    </row>
    <row r="22" spans="1:11" ht="21" customHeight="1">
      <c r="A22" s="428" t="s">
        <v>1</v>
      </c>
      <c r="B22" s="446" t="s">
        <v>565</v>
      </c>
      <c r="C22" s="448">
        <v>32203</v>
      </c>
      <c r="D22" s="447" t="s">
        <v>566</v>
      </c>
      <c r="E22" s="449">
        <f>IF(C22="","",DATEDIF(C22,E8,"y"))</f>
        <v>37</v>
      </c>
    </row>
    <row r="23" spans="1:11" ht="21" customHeight="1">
      <c r="A23" s="428" t="s">
        <v>793</v>
      </c>
      <c r="B23" s="428" t="s">
        <v>71</v>
      </c>
      <c r="C23" s="469" t="s">
        <v>862</v>
      </c>
      <c r="D23" s="581" t="s">
        <v>794</v>
      </c>
      <c r="E23" s="429"/>
      <c r="F23" s="22"/>
      <c r="G23" s="27"/>
      <c r="H23" s="27"/>
    </row>
    <row r="24" spans="1:11" ht="21" customHeight="1">
      <c r="A24" s="8" t="s">
        <v>792</v>
      </c>
      <c r="B24" s="9" t="s">
        <v>71</v>
      </c>
      <c r="C24" s="469" t="s">
        <v>862</v>
      </c>
      <c r="D24" s="581" t="s">
        <v>794</v>
      </c>
      <c r="E24" s="29"/>
      <c r="F24" s="22"/>
      <c r="G24" s="27"/>
      <c r="H24" s="27"/>
    </row>
    <row r="25" spans="1:11" ht="21" customHeight="1">
      <c r="A25" s="8"/>
      <c r="B25" s="9" t="s">
        <v>121</v>
      </c>
      <c r="C25" s="472" t="str">
        <f>ASC(C24)</f>
        <v>秋田県秋田市山王4丁目1番1号</v>
      </c>
      <c r="D25" s="190"/>
      <c r="E25" s="29"/>
      <c r="F25" s="22"/>
      <c r="G25" s="27"/>
      <c r="H25" s="27"/>
    </row>
    <row r="26" spans="1:11" ht="21" customHeight="1">
      <c r="A26" s="8"/>
      <c r="B26" s="9" t="s">
        <v>16</v>
      </c>
      <c r="C26" s="472" t="str">
        <f>SUBSTITUTE(SUBSTITUTE(SUBSTITUTE(SUBSTITUTE(SUBSTITUTE(ASC(C25),1,"一"),2,"二"),3,"三"),4,"四"),5,"五")</f>
        <v>秋田県秋田市山王四丁目一番一号</v>
      </c>
      <c r="D26" s="190"/>
      <c r="E26" s="29"/>
      <c r="F26" s="22"/>
      <c r="G26" s="27"/>
      <c r="H26" s="27"/>
    </row>
    <row r="27" spans="1:11" ht="21" customHeight="1">
      <c r="A27" s="8"/>
      <c r="B27" s="9" t="s">
        <v>104</v>
      </c>
      <c r="C27" s="472" t="str">
        <f>SUBSTITUTE(SUBSTITUTE(SUBSTITUTE(SUBSTITUTE(SUBSTITUTE(C26,6,"六"),7,"七"),8,"八"),9,"九"),0,"〇")</f>
        <v>秋田県秋田市山王四丁目一番一号</v>
      </c>
      <c r="D27" s="190"/>
      <c r="E27" s="29"/>
      <c r="F27" s="22"/>
      <c r="G27" s="27"/>
      <c r="H27" s="27"/>
    </row>
    <row r="28" spans="1:11" ht="21" customHeight="1">
      <c r="A28" s="8" t="s">
        <v>23</v>
      </c>
      <c r="B28" s="9" t="s">
        <v>71</v>
      </c>
      <c r="C28" s="469" t="s">
        <v>863</v>
      </c>
      <c r="D28" s="190"/>
      <c r="E28" s="29"/>
      <c r="F28" s="22"/>
      <c r="G28" s="27"/>
      <c r="H28" s="27"/>
    </row>
    <row r="29" spans="1:11" ht="21" customHeight="1">
      <c r="A29" s="8" t="s">
        <v>122</v>
      </c>
      <c r="B29" s="9" t="s">
        <v>71</v>
      </c>
      <c r="C29" s="469" t="s">
        <v>864</v>
      </c>
      <c r="D29" s="190"/>
      <c r="E29" s="29"/>
      <c r="G29" s="27"/>
      <c r="H29" s="27"/>
    </row>
    <row r="30" spans="1:11" ht="21" customHeight="1">
      <c r="A30" s="8" t="s">
        <v>124</v>
      </c>
      <c r="B30" s="9" t="s">
        <v>71</v>
      </c>
      <c r="C30" s="484" t="s">
        <v>865</v>
      </c>
      <c r="D30" s="195"/>
      <c r="E30" s="29"/>
      <c r="G30" s="27"/>
      <c r="H30" s="27"/>
    </row>
    <row r="31" spans="1:11" ht="21" customHeight="1">
      <c r="A31" s="615" t="s">
        <v>846</v>
      </c>
      <c r="B31" s="9" t="s">
        <v>71</v>
      </c>
      <c r="C31" s="484" t="s">
        <v>867</v>
      </c>
      <c r="D31" s="195"/>
      <c r="E31" s="29"/>
      <c r="G31" s="27"/>
      <c r="H31" s="27"/>
    </row>
    <row r="32" spans="1:11" ht="21" customHeight="1">
      <c r="A32" s="14" t="s">
        <v>19</v>
      </c>
      <c r="B32" s="15" t="s">
        <v>106</v>
      </c>
      <c r="C32" s="470" t="s">
        <v>866</v>
      </c>
      <c r="D32" s="39"/>
      <c r="E32" s="15"/>
      <c r="G32" s="27"/>
      <c r="H32" s="27"/>
    </row>
    <row r="33" spans="1:10" ht="21" customHeight="1">
      <c r="A33" s="8" t="s">
        <v>568</v>
      </c>
      <c r="B33" s="9" t="s">
        <v>71</v>
      </c>
      <c r="C33" s="473" t="s">
        <v>868</v>
      </c>
      <c r="D33" s="23" t="s">
        <v>784</v>
      </c>
      <c r="E33" s="9"/>
      <c r="G33" s="27"/>
      <c r="H33" s="27"/>
    </row>
    <row r="34" spans="1:10" ht="21" customHeight="1">
      <c r="A34" s="8" t="s">
        <v>126</v>
      </c>
      <c r="B34" s="9" t="s">
        <v>71</v>
      </c>
      <c r="C34" s="469" t="s">
        <v>869</v>
      </c>
      <c r="D34" s="190"/>
      <c r="E34" s="9"/>
      <c r="G34" s="23"/>
      <c r="H34" s="23"/>
    </row>
    <row r="35" spans="1:10" ht="21" customHeight="1">
      <c r="A35" s="8" t="s">
        <v>569</v>
      </c>
      <c r="B35" s="428" t="s">
        <v>106</v>
      </c>
      <c r="C35" s="469" t="s">
        <v>254</v>
      </c>
      <c r="D35" s="190"/>
      <c r="E35" s="9"/>
      <c r="G35" s="428"/>
      <c r="H35" s="428"/>
    </row>
    <row r="36" spans="1:10" ht="21" customHeight="1">
      <c r="A36" s="8" t="s">
        <v>27</v>
      </c>
      <c r="B36" s="9" t="s">
        <v>71</v>
      </c>
      <c r="C36" s="457">
        <v>30409</v>
      </c>
      <c r="D36" s="40"/>
      <c r="E36" s="41"/>
      <c r="G36" s="23"/>
      <c r="H36" s="23"/>
    </row>
    <row r="37" spans="1:10" ht="21" customHeight="1">
      <c r="A37" s="19" t="s">
        <v>119</v>
      </c>
      <c r="B37" s="20" t="s">
        <v>106</v>
      </c>
      <c r="C37" s="474" t="s">
        <v>870</v>
      </c>
      <c r="D37" s="26"/>
      <c r="E37" s="43"/>
      <c r="G37" s="27"/>
      <c r="H37" s="27"/>
      <c r="I37" s="27"/>
      <c r="J37" s="23"/>
    </row>
    <row r="38" spans="1:10" ht="21" customHeight="1">
      <c r="A38" s="8" t="s">
        <v>131</v>
      </c>
      <c r="B38" s="9" t="s">
        <v>71</v>
      </c>
      <c r="C38" s="475">
        <v>45580</v>
      </c>
      <c r="D38" s="23" t="s">
        <v>125</v>
      </c>
      <c r="E38" s="44"/>
      <c r="G38" s="27"/>
      <c r="H38" s="27"/>
      <c r="I38" s="27"/>
      <c r="J38" s="23"/>
    </row>
    <row r="39" spans="1:10" ht="21" customHeight="1">
      <c r="A39" s="8" t="s">
        <v>6</v>
      </c>
      <c r="B39" s="9" t="s">
        <v>71</v>
      </c>
      <c r="C39" s="476" t="s">
        <v>871</v>
      </c>
      <c r="D39" s="191"/>
      <c r="E39" s="9"/>
      <c r="G39" s="27"/>
      <c r="H39" s="27"/>
      <c r="I39" s="27"/>
      <c r="J39" s="23"/>
    </row>
    <row r="40" spans="1:10" ht="21" customHeight="1">
      <c r="A40" s="8" t="s">
        <v>570</v>
      </c>
      <c r="B40" s="9" t="s">
        <v>71</v>
      </c>
      <c r="C40" s="477" t="s">
        <v>872</v>
      </c>
      <c r="D40" s="23"/>
      <c r="E40" s="9"/>
      <c r="G40" s="27"/>
      <c r="H40" s="27"/>
      <c r="I40" s="27"/>
      <c r="J40" s="23"/>
    </row>
    <row r="41" spans="1:10" ht="21" customHeight="1">
      <c r="A41" s="14" t="s">
        <v>133</v>
      </c>
      <c r="B41" s="15" t="s">
        <v>2</v>
      </c>
      <c r="C41" s="478" t="s">
        <v>873</v>
      </c>
      <c r="D41" s="192"/>
      <c r="E41" s="15"/>
      <c r="G41" s="27"/>
      <c r="H41" s="27"/>
      <c r="I41" s="27"/>
      <c r="J41" s="23"/>
    </row>
    <row r="42" spans="1:10" ht="21" customHeight="1">
      <c r="A42" s="19" t="s">
        <v>134</v>
      </c>
      <c r="B42" s="20"/>
      <c r="C42" s="479"/>
      <c r="D42" s="193"/>
      <c r="E42" s="20"/>
      <c r="G42" s="27"/>
      <c r="H42" s="27"/>
      <c r="I42" s="27"/>
      <c r="J42" s="23"/>
    </row>
    <row r="43" spans="1:10" ht="21" customHeight="1">
      <c r="A43" s="8" t="s">
        <v>135</v>
      </c>
      <c r="B43" s="9" t="s">
        <v>71</v>
      </c>
      <c r="C43" s="457">
        <v>45582</v>
      </c>
      <c r="D43" s="23" t="s">
        <v>125</v>
      </c>
      <c r="E43" s="9"/>
      <c r="G43" s="27"/>
      <c r="H43" s="27"/>
      <c r="I43" s="27"/>
      <c r="J43" s="23"/>
    </row>
    <row r="44" spans="1:10" ht="21" customHeight="1">
      <c r="A44" s="8" t="s">
        <v>137</v>
      </c>
      <c r="B44" s="9" t="s">
        <v>106</v>
      </c>
      <c r="C44" s="485" t="s">
        <v>870</v>
      </c>
      <c r="D44" s="23"/>
      <c r="E44" s="9"/>
      <c r="G44" s="27"/>
      <c r="H44" s="27"/>
      <c r="I44" s="27"/>
      <c r="J44" s="23"/>
    </row>
    <row r="45" spans="1:10" ht="21" customHeight="1">
      <c r="A45" s="8" t="s">
        <v>139</v>
      </c>
      <c r="B45" s="9" t="s">
        <v>71</v>
      </c>
      <c r="C45" s="457" t="s">
        <v>874</v>
      </c>
      <c r="D45" s="190"/>
      <c r="E45" s="9"/>
      <c r="G45" s="27"/>
      <c r="H45" s="27"/>
      <c r="I45" s="27"/>
      <c r="J45" s="23"/>
    </row>
    <row r="46" spans="1:10" ht="21" customHeight="1">
      <c r="A46" s="8" t="s">
        <v>571</v>
      </c>
      <c r="B46" s="9" t="s">
        <v>71</v>
      </c>
      <c r="C46" s="457" t="s">
        <v>875</v>
      </c>
      <c r="D46" s="23"/>
      <c r="E46" s="9"/>
      <c r="G46" s="27"/>
      <c r="H46" s="27"/>
      <c r="I46" s="27"/>
      <c r="J46" s="23"/>
    </row>
    <row r="47" spans="1:10" ht="21" customHeight="1">
      <c r="A47" s="14" t="s">
        <v>142</v>
      </c>
      <c r="B47" s="15" t="s">
        <v>2</v>
      </c>
      <c r="C47" s="457" t="s">
        <v>876</v>
      </c>
      <c r="D47" s="194"/>
      <c r="E47" s="15"/>
      <c r="G47" s="27"/>
      <c r="H47" s="27"/>
      <c r="I47" s="27"/>
      <c r="J47" s="23"/>
    </row>
    <row r="48" spans="1:10" ht="21" customHeight="1">
      <c r="A48" s="19" t="s">
        <v>54</v>
      </c>
      <c r="B48" s="26" t="s">
        <v>106</v>
      </c>
      <c r="C48" s="474" t="s">
        <v>877</v>
      </c>
      <c r="D48" s="42"/>
      <c r="E48" s="9"/>
      <c r="G48" s="27"/>
      <c r="H48" s="27"/>
      <c r="I48" s="27"/>
      <c r="J48" s="23"/>
    </row>
    <row r="49" spans="1:10" ht="21" customHeight="1">
      <c r="A49" s="8" t="s">
        <v>143</v>
      </c>
      <c r="B49" s="437" t="s">
        <v>71</v>
      </c>
      <c r="C49" s="457">
        <v>45580</v>
      </c>
      <c r="D49" s="23" t="s">
        <v>125</v>
      </c>
      <c r="E49" s="9"/>
      <c r="G49" s="27"/>
      <c r="H49" s="27"/>
      <c r="I49" s="27"/>
      <c r="J49" s="23"/>
    </row>
    <row r="50" spans="1:10" ht="21" customHeight="1">
      <c r="A50" s="8" t="s">
        <v>41</v>
      </c>
      <c r="B50" s="23" t="s">
        <v>71</v>
      </c>
      <c r="C50" s="486" t="s">
        <v>878</v>
      </c>
      <c r="D50" s="42"/>
      <c r="E50" s="9"/>
      <c r="G50" s="27"/>
      <c r="H50" s="27"/>
      <c r="I50" s="27"/>
      <c r="J50" s="23"/>
    </row>
    <row r="51" spans="1:10" ht="21" customHeight="1">
      <c r="A51" s="8" t="s">
        <v>579</v>
      </c>
      <c r="B51" s="23" t="s">
        <v>71</v>
      </c>
      <c r="C51" s="469" t="s">
        <v>879</v>
      </c>
      <c r="D51" s="42"/>
      <c r="E51" s="9"/>
      <c r="G51" s="27"/>
      <c r="H51" s="27"/>
      <c r="I51" s="27"/>
      <c r="J51" s="23"/>
    </row>
    <row r="52" spans="1:10" ht="21" customHeight="1">
      <c r="A52" s="14" t="s">
        <v>145</v>
      </c>
      <c r="B52" s="15" t="s">
        <v>2</v>
      </c>
      <c r="C52" s="478" t="s">
        <v>880</v>
      </c>
      <c r="D52" s="194"/>
      <c r="E52" s="15"/>
      <c r="G52" s="27"/>
      <c r="H52" s="27"/>
      <c r="I52" s="27"/>
      <c r="J52" s="23"/>
    </row>
    <row r="53" spans="1:10" ht="21" customHeight="1">
      <c r="A53" s="19" t="s">
        <v>146</v>
      </c>
      <c r="B53" s="20"/>
      <c r="C53" s="480"/>
      <c r="D53" s="42"/>
      <c r="E53" s="9"/>
      <c r="G53" s="27"/>
      <c r="H53" s="27"/>
      <c r="I53" s="27"/>
      <c r="J53" s="23"/>
    </row>
    <row r="54" spans="1:10" ht="21" customHeight="1">
      <c r="A54" s="8" t="s">
        <v>144</v>
      </c>
      <c r="B54" s="9" t="s">
        <v>71</v>
      </c>
      <c r="C54" s="457">
        <v>45582</v>
      </c>
      <c r="D54" s="23" t="s">
        <v>125</v>
      </c>
      <c r="E54" s="9"/>
      <c r="G54" s="27"/>
      <c r="H54" s="27"/>
      <c r="I54" s="27"/>
      <c r="J54" s="23"/>
    </row>
    <row r="55" spans="1:10" ht="21" customHeight="1">
      <c r="A55" s="8" t="s">
        <v>48</v>
      </c>
      <c r="B55" s="9" t="s">
        <v>106</v>
      </c>
      <c r="C55" s="485" t="s">
        <v>881</v>
      </c>
      <c r="D55" s="42"/>
      <c r="E55" s="9"/>
      <c r="G55" s="27"/>
      <c r="H55" s="27"/>
      <c r="I55" s="27"/>
      <c r="J55" s="23"/>
    </row>
    <row r="56" spans="1:10" ht="21" customHeight="1">
      <c r="A56" s="8" t="s">
        <v>147</v>
      </c>
      <c r="B56" s="9" t="s">
        <v>71</v>
      </c>
      <c r="C56" s="457" t="s">
        <v>882</v>
      </c>
      <c r="D56" s="42"/>
      <c r="E56" s="9"/>
      <c r="G56" s="27"/>
      <c r="H56" s="27"/>
      <c r="I56" s="27"/>
      <c r="J56" s="23"/>
    </row>
    <row r="57" spans="1:10" ht="21" customHeight="1">
      <c r="A57" s="8" t="s">
        <v>148</v>
      </c>
      <c r="B57" s="9" t="s">
        <v>71</v>
      </c>
      <c r="C57" s="457" t="s">
        <v>883</v>
      </c>
      <c r="D57" s="42"/>
      <c r="E57" s="9"/>
      <c r="G57" s="27"/>
      <c r="H57" s="27"/>
      <c r="I57" s="27"/>
      <c r="J57" s="23"/>
    </row>
    <row r="58" spans="1:10" ht="21" customHeight="1">
      <c r="A58" s="14" t="s">
        <v>149</v>
      </c>
      <c r="B58" s="15" t="s">
        <v>2</v>
      </c>
      <c r="C58" s="457" t="s">
        <v>884</v>
      </c>
      <c r="D58" s="194"/>
      <c r="E58" s="15"/>
      <c r="G58" s="27"/>
      <c r="H58" s="27"/>
      <c r="I58" s="27"/>
      <c r="J58" s="23"/>
    </row>
    <row r="59" spans="1:10" ht="21" customHeight="1">
      <c r="A59" s="19" t="s">
        <v>76</v>
      </c>
      <c r="B59" s="20" t="s">
        <v>71</v>
      </c>
      <c r="C59" s="448">
        <v>45580</v>
      </c>
      <c r="D59" s="23" t="s">
        <v>125</v>
      </c>
      <c r="E59" s="9"/>
      <c r="G59" s="27"/>
      <c r="H59" s="27"/>
      <c r="I59" s="27"/>
      <c r="J59" s="23"/>
    </row>
    <row r="60" spans="1:10" ht="21" customHeight="1">
      <c r="A60" s="8" t="s">
        <v>572</v>
      </c>
      <c r="B60" s="9" t="s">
        <v>71</v>
      </c>
      <c r="C60" s="485" t="s">
        <v>885</v>
      </c>
      <c r="D60" s="23"/>
      <c r="E60" s="9"/>
      <c r="G60" s="27"/>
      <c r="H60" s="27"/>
      <c r="I60" s="27"/>
      <c r="J60" s="23"/>
    </row>
    <row r="61" spans="1:10" ht="21" customHeight="1">
      <c r="A61" s="8" t="s">
        <v>37</v>
      </c>
      <c r="B61" s="9" t="s">
        <v>71</v>
      </c>
      <c r="C61" s="457">
        <v>24931</v>
      </c>
      <c r="D61" s="23" t="s">
        <v>125</v>
      </c>
      <c r="E61" s="9"/>
      <c r="G61" s="27"/>
      <c r="H61" s="27"/>
      <c r="I61" s="27"/>
      <c r="J61" s="23"/>
    </row>
    <row r="62" spans="1:10" ht="21" customHeight="1">
      <c r="A62" s="8" t="s">
        <v>152</v>
      </c>
      <c r="B62" s="9" t="s">
        <v>71</v>
      </c>
      <c r="C62" s="485" t="s">
        <v>886</v>
      </c>
      <c r="D62" s="190"/>
      <c r="E62" s="9"/>
      <c r="G62" s="27"/>
      <c r="H62" s="27"/>
      <c r="I62" s="27"/>
      <c r="J62" s="23"/>
    </row>
    <row r="63" spans="1:10" ht="21" customHeight="1">
      <c r="A63" s="8" t="s">
        <v>130</v>
      </c>
      <c r="B63" s="9" t="s">
        <v>2</v>
      </c>
      <c r="C63" s="485" t="s">
        <v>887</v>
      </c>
      <c r="D63" s="42"/>
      <c r="E63" s="9"/>
      <c r="G63" s="27"/>
      <c r="H63" s="27"/>
      <c r="I63" s="27"/>
      <c r="J63" s="23"/>
    </row>
    <row r="64" spans="1:10" ht="21" customHeight="1">
      <c r="A64" s="14" t="s">
        <v>140</v>
      </c>
      <c r="B64" s="15" t="s">
        <v>71</v>
      </c>
      <c r="C64" s="487" t="s">
        <v>888</v>
      </c>
      <c r="D64" s="39"/>
      <c r="E64" s="15"/>
      <c r="G64" s="27"/>
      <c r="H64" s="27"/>
      <c r="I64" s="27"/>
      <c r="J64" s="23"/>
    </row>
    <row r="65" spans="1:10" ht="21" customHeight="1">
      <c r="A65" s="19" t="s">
        <v>68</v>
      </c>
      <c r="B65" s="20"/>
      <c r="C65" s="481"/>
      <c r="D65" s="26"/>
      <c r="E65" s="20"/>
      <c r="G65" s="27"/>
      <c r="H65" s="27"/>
      <c r="I65" s="27"/>
      <c r="J65" s="23"/>
    </row>
    <row r="66" spans="1:10" ht="21" customHeight="1">
      <c r="A66" s="8" t="s">
        <v>102</v>
      </c>
      <c r="B66" s="9" t="s">
        <v>71</v>
      </c>
      <c r="C66" s="457">
        <v>45586</v>
      </c>
      <c r="D66" s="23" t="s">
        <v>125</v>
      </c>
      <c r="E66" s="9"/>
      <c r="G66" s="27"/>
      <c r="H66" s="27"/>
      <c r="I66" s="27"/>
      <c r="J66" s="23"/>
    </row>
    <row r="67" spans="1:10" ht="21" customHeight="1">
      <c r="A67" s="8" t="s">
        <v>573</v>
      </c>
      <c r="B67" s="9" t="s">
        <v>71</v>
      </c>
      <c r="C67" s="457" t="s">
        <v>889</v>
      </c>
      <c r="D67" s="23"/>
      <c r="E67" s="9"/>
      <c r="G67" s="27"/>
      <c r="H67" s="27"/>
      <c r="I67" s="27"/>
      <c r="J67" s="23"/>
    </row>
    <row r="68" spans="1:10" ht="21" customHeight="1">
      <c r="A68" s="8" t="s">
        <v>95</v>
      </c>
      <c r="B68" s="9" t="s">
        <v>71</v>
      </c>
      <c r="C68" s="457">
        <v>30407</v>
      </c>
      <c r="D68" s="23" t="s">
        <v>125</v>
      </c>
      <c r="E68" s="9"/>
      <c r="G68" s="27"/>
      <c r="H68" s="27"/>
      <c r="I68" s="27"/>
      <c r="J68" s="23"/>
    </row>
    <row r="69" spans="1:10" ht="21" customHeight="1">
      <c r="A69" s="8" t="s">
        <v>120</v>
      </c>
      <c r="B69" s="437" t="s">
        <v>71</v>
      </c>
      <c r="C69" s="457" t="s">
        <v>890</v>
      </c>
      <c r="D69" s="190"/>
      <c r="E69" s="9"/>
      <c r="G69" s="27"/>
      <c r="H69" s="27"/>
      <c r="I69" s="27"/>
      <c r="J69" s="23"/>
    </row>
    <row r="70" spans="1:10" ht="21" customHeight="1">
      <c r="A70" s="8" t="s">
        <v>153</v>
      </c>
      <c r="B70" s="437" t="s">
        <v>2</v>
      </c>
      <c r="C70" s="457" t="s">
        <v>891</v>
      </c>
      <c r="D70" s="190"/>
      <c r="E70" s="9"/>
      <c r="G70" s="27"/>
      <c r="H70" s="27"/>
      <c r="I70" s="27"/>
      <c r="J70" s="23"/>
    </row>
    <row r="71" spans="1:10" ht="21" customHeight="1">
      <c r="A71" s="8" t="s">
        <v>8</v>
      </c>
      <c r="B71" s="9" t="s">
        <v>71</v>
      </c>
      <c r="C71" s="457" t="s">
        <v>892</v>
      </c>
      <c r="E71" s="9"/>
      <c r="G71" s="23"/>
      <c r="H71" s="23"/>
      <c r="I71" s="23"/>
      <c r="J71" s="23"/>
    </row>
    <row r="72" spans="1:10" ht="21" customHeight="1">
      <c r="A72" s="4" t="s">
        <v>90</v>
      </c>
      <c r="B72" s="5" t="s">
        <v>106</v>
      </c>
      <c r="C72" s="482" t="s">
        <v>870</v>
      </c>
      <c r="D72" s="45"/>
      <c r="E72" s="5"/>
      <c r="G72" s="27"/>
      <c r="H72" s="31"/>
      <c r="I72" s="27"/>
      <c r="J72" s="32"/>
    </row>
    <row r="73" spans="1:10" ht="21" customHeight="1">
      <c r="A73" s="4" t="s">
        <v>156</v>
      </c>
      <c r="B73" s="5" t="s">
        <v>106</v>
      </c>
      <c r="C73" s="482" t="s">
        <v>870</v>
      </c>
      <c r="D73" s="34"/>
      <c r="G73" s="27"/>
      <c r="H73" s="31"/>
      <c r="I73" s="27"/>
      <c r="J73" s="32"/>
    </row>
    <row r="74" spans="1:10" ht="21" customHeight="1">
      <c r="G74" s="27"/>
      <c r="H74" s="31"/>
      <c r="I74" s="27"/>
      <c r="J74" s="32"/>
    </row>
    <row r="75" spans="1:10" ht="21" customHeight="1">
      <c r="G75" s="27"/>
      <c r="H75" s="31"/>
      <c r="I75" s="27"/>
      <c r="J75" s="32"/>
    </row>
    <row r="76" spans="1:10" ht="21" customHeight="1">
      <c r="G76" s="27"/>
      <c r="H76" s="31"/>
      <c r="I76" s="27"/>
      <c r="J76" s="32"/>
    </row>
    <row r="77" spans="1:10" ht="21" customHeight="1">
      <c r="G77" s="27"/>
      <c r="H77" s="31"/>
      <c r="I77" s="27"/>
      <c r="J77" s="32"/>
    </row>
    <row r="78" spans="1:10" ht="21" customHeight="1">
      <c r="G78" s="27"/>
      <c r="H78" s="31"/>
      <c r="I78" s="27"/>
      <c r="J78" s="32"/>
    </row>
    <row r="79" spans="1:10" ht="21" customHeight="1">
      <c r="G79" s="27"/>
      <c r="H79" s="31"/>
      <c r="I79" s="27"/>
      <c r="J79" s="32"/>
    </row>
    <row r="80" spans="1:10" ht="21" customHeight="1">
      <c r="G80" s="27"/>
      <c r="H80" s="31"/>
      <c r="I80" s="27"/>
      <c r="J80" s="32"/>
    </row>
    <row r="81" spans="7:10" ht="21" customHeight="1">
      <c r="G81" s="27"/>
      <c r="H81" s="31"/>
      <c r="I81" s="27"/>
      <c r="J81" s="32"/>
    </row>
    <row r="82" spans="7:10" ht="21" customHeight="1">
      <c r="G82" s="27"/>
      <c r="H82" s="31"/>
      <c r="I82" s="27"/>
      <c r="J82" s="32"/>
    </row>
    <row r="83" spans="7:10" ht="21" customHeight="1">
      <c r="G83" s="27"/>
      <c r="H83" s="31"/>
      <c r="I83" s="27"/>
      <c r="J83" s="32"/>
    </row>
  </sheetData>
  <sheetProtection algorithmName="SHA-512" hashValue="Mu65Y62TgwavmxDMEsvqPNFc3vEoJxuFF+DwzuZJlnY/ywT+G41i9U2NzdpmX4EDV5ApscA/NTYYuPsVAfPihg==" saltValue="Vqssv0xUE030tgdfeHXezQ==" spinCount="100000" sheet="1" selectLockedCells="1"/>
  <mergeCells count="2">
    <mergeCell ref="C1:E1"/>
    <mergeCell ref="D16:E16"/>
  </mergeCells>
  <phoneticPr fontId="51" type="Hiragana"/>
  <dataValidations count="6">
    <dataValidation type="list" allowBlank="1" showInputMessage="1" showErrorMessage="1" sqref="C21" xr:uid="{00000000-0002-0000-0100-000001000000}">
      <formula1>"男,女"</formula1>
    </dataValidation>
    <dataValidation type="list" allowBlank="1" showInputMessage="1" showErrorMessage="1" sqref="C32" xr:uid="{00000000-0002-0000-0100-000002000000}">
      <formula1>"　,該　当"</formula1>
    </dataValidation>
    <dataValidation type="list" allowBlank="1" showInputMessage="1" showErrorMessage="1" sqref="C16" xr:uid="{00000000-0002-0000-0100-000003000000}">
      <formula1>"行っている（１号該当）,行っている（２号該当）,行っていない"</formula1>
    </dataValidation>
    <dataValidation type="list" allowBlank="1" showInputMessage="1" showErrorMessage="1" sqref="C2" xr:uid="{00000000-0002-0000-0100-000004000000}">
      <formula1>"　,秋田県第１区,秋田県第２区,秋田県第３区"</formula1>
    </dataValidation>
    <dataValidation type="list" allowBlank="1" showInputMessage="1" showErrorMessage="1" sqref="C44 C55 C37 C72:C73 C48" xr:uid="{00000000-0002-0000-0100-000005000000}">
      <formula1>"秋田市,能代市,横手市,大館市,男鹿市,湯沢市,鹿角市,由利本荘市,潟上市,大仙市,北秋田市,にかほ市,仙北市,小坂町,上小阿仁村,藤里町,三種町,八峰町,五城目町,八郎潟町,井川町,大潟村,美郷町,羽後町,東成瀬村"</formula1>
    </dataValidation>
    <dataValidation type="date" allowBlank="1" showInputMessage="1" showErrorMessage="1" errorTitle="日付の形式で入力してください！" error="文字列ではなく_x000a_「1985/4/1」のように日付の形式で入力してください！_x000a__x000a_" sqref="C22" xr:uid="{5554AF9A-2FCE-4CF9-8C01-EF6023D43E2E}">
      <formula1>92</formula1>
      <formula2>73141</formula2>
    </dataValidation>
  </dataValidations>
  <pageMargins left="0.78740157480314965" right="0.78740157480314965" top="0.98425196850393704" bottom="0.98425196850393704" header="0.51181102362204722" footer="0.51181102362204722"/>
  <pageSetup paperSize="9" scale="44" firstPageNumber="0" fitToHeight="0" orientation="portrait" r:id="rId1"/>
  <headerFooter alignWithMargins="0"/>
  <rowBreaks count="2" manualBreakCount="2">
    <brk id="32" max="4" man="1"/>
    <brk id="73" max="4"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7E7F637-A15E-422C-88FA-A6986A6D2E8E}">
          <x14:formula1>
            <xm:f>設定シート!$M$2:$M$26</xm:f>
          </x14:formula1>
          <xm:sqref>C35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4F29A-7C52-45CD-B4FE-719E186CA57E}">
  <sheetPr codeName="Sheet24">
    <pageSetUpPr fitToPage="1"/>
  </sheetPr>
  <dimension ref="A1:R71"/>
  <sheetViews>
    <sheetView showZeros="0" view="pageBreakPreview" zoomScaleNormal="100" zoomScaleSheetLayoutView="100" workbookViewId="0">
      <selection activeCell="V22" sqref="V22"/>
    </sheetView>
  </sheetViews>
  <sheetFormatPr defaultColWidth="5.90625" defaultRowHeight="14"/>
  <cols>
    <col min="1" max="13" width="5.90625" style="304" customWidth="1"/>
    <col min="14" max="14" width="6.7265625" style="304" customWidth="1"/>
    <col min="15" max="17" width="5.90625" style="304"/>
    <col min="18" max="18" width="13.6328125" style="304" customWidth="1"/>
    <col min="19" max="16384" width="5.90625" style="304"/>
  </cols>
  <sheetData>
    <row r="1" spans="1:18">
      <c r="N1" s="329" t="s">
        <v>598</v>
      </c>
    </row>
    <row r="5" spans="1:18" ht="28">
      <c r="A5" s="830" t="s">
        <v>466</v>
      </c>
      <c r="B5" s="830"/>
      <c r="C5" s="830"/>
      <c r="D5" s="830"/>
      <c r="E5" s="830"/>
      <c r="F5" s="830"/>
      <c r="G5" s="830"/>
      <c r="H5" s="830"/>
      <c r="I5" s="830"/>
      <c r="J5" s="830"/>
      <c r="K5" s="830"/>
      <c r="L5" s="830"/>
      <c r="M5" s="830"/>
      <c r="N5" s="830"/>
    </row>
    <row r="6" spans="1:18" ht="14.25" customHeight="1">
      <c r="A6" s="328"/>
      <c r="B6" s="328"/>
      <c r="C6" s="328"/>
      <c r="D6" s="831" t="s">
        <v>348</v>
      </c>
      <c r="E6" s="831"/>
      <c r="F6" s="831"/>
      <c r="G6" s="831"/>
      <c r="H6" s="831"/>
      <c r="I6" s="831"/>
      <c r="J6" s="831"/>
      <c r="K6" s="831"/>
      <c r="L6" s="328"/>
      <c r="M6" s="328"/>
      <c r="N6" s="328"/>
    </row>
    <row r="7" spans="1:18" ht="14.25" customHeight="1">
      <c r="A7" s="328"/>
      <c r="B7" s="328"/>
      <c r="C7" s="328"/>
      <c r="D7" s="326"/>
      <c r="E7" s="326"/>
      <c r="F7" s="326"/>
      <c r="G7" s="326"/>
      <c r="H7" s="326"/>
      <c r="I7" s="326"/>
      <c r="J7" s="326"/>
      <c r="K7" s="326"/>
      <c r="L7" s="328"/>
      <c r="M7" s="328"/>
      <c r="N7" s="328"/>
    </row>
    <row r="8" spans="1:18" ht="36" customHeight="1">
      <c r="A8" s="839" t="s">
        <v>454</v>
      </c>
      <c r="B8" s="840"/>
      <c r="C8" s="840"/>
      <c r="D8" s="841"/>
      <c r="E8" s="842" t="str">
        <f>入力シート!$C$1</f>
        <v>令和８年２月８日執行衆議院小選挙区選出議員選挙</v>
      </c>
      <c r="F8" s="843"/>
      <c r="G8" s="843"/>
      <c r="H8" s="843"/>
      <c r="I8" s="843"/>
      <c r="J8" s="843"/>
      <c r="K8" s="843"/>
      <c r="L8" s="843"/>
      <c r="M8" s="843"/>
      <c r="N8" s="844"/>
    </row>
    <row r="9" spans="1:18" ht="36" customHeight="1">
      <c r="A9" s="839" t="s">
        <v>231</v>
      </c>
      <c r="B9" s="840"/>
      <c r="C9" s="840"/>
      <c r="D9" s="841"/>
      <c r="E9" s="842" t="str">
        <f>入力シート!$C$50&amp;" "&amp;入力シート!$C$51</f>
        <v>秋田県由利本荘市尾崎1番地 由利本荘ビル</v>
      </c>
      <c r="F9" s="843"/>
      <c r="G9" s="843"/>
      <c r="H9" s="843"/>
      <c r="I9" s="843"/>
      <c r="J9" s="843"/>
      <c r="K9" s="843"/>
      <c r="L9" s="843"/>
      <c r="M9" s="843"/>
      <c r="N9" s="844"/>
    </row>
    <row r="10" spans="1:18" ht="22" customHeight="1">
      <c r="A10" s="845"/>
      <c r="B10" s="846"/>
      <c r="C10" s="846"/>
      <c r="D10" s="847"/>
      <c r="E10" s="356"/>
      <c r="F10" s="357"/>
      <c r="G10" s="357"/>
      <c r="H10" s="357"/>
      <c r="I10" s="391" t="s">
        <v>541</v>
      </c>
      <c r="J10" s="848" t="str">
        <f>入力シート!$C$52</f>
        <v>0184-00-5555</v>
      </c>
      <c r="K10" s="848"/>
      <c r="L10" s="848"/>
      <c r="M10" s="848"/>
      <c r="N10" s="849"/>
    </row>
    <row r="11" spans="1:18" ht="36" customHeight="1">
      <c r="A11" s="833" t="s">
        <v>232</v>
      </c>
      <c r="B11" s="834"/>
      <c r="C11" s="834"/>
      <c r="D11" s="835"/>
      <c r="E11" s="836">
        <f>入力シート!$C$49</f>
        <v>45580</v>
      </c>
      <c r="F11" s="837"/>
      <c r="G11" s="837"/>
      <c r="H11" s="837"/>
      <c r="I11" s="837"/>
      <c r="J11" s="837"/>
      <c r="K11" s="837"/>
      <c r="L11" s="837"/>
      <c r="M11" s="837"/>
      <c r="N11" s="838"/>
    </row>
    <row r="12" spans="1:18" ht="36" customHeight="1">
      <c r="A12" s="833" t="s">
        <v>361</v>
      </c>
      <c r="B12" s="834"/>
      <c r="C12" s="834"/>
      <c r="D12" s="835"/>
      <c r="E12" s="853" t="str">
        <f>入力シート!$C$9</f>
        <v>新党なまはげ</v>
      </c>
      <c r="F12" s="854"/>
      <c r="G12" s="854"/>
      <c r="H12" s="856"/>
      <c r="I12" s="856"/>
      <c r="J12" s="856"/>
      <c r="K12" s="856"/>
      <c r="L12" s="856"/>
      <c r="M12" s="856"/>
      <c r="N12" s="857"/>
    </row>
    <row r="14" spans="1:18">
      <c r="A14" s="304" t="s">
        <v>455</v>
      </c>
    </row>
    <row r="15" spans="1:18" s="96" customFormat="1" ht="18.75" customHeight="1" thickBot="1">
      <c r="R15" s="96" t="s">
        <v>582</v>
      </c>
    </row>
    <row r="16" spans="1:18" s="453" customFormat="1" ht="18.75" customHeight="1" thickBot="1">
      <c r="B16" s="747" t="str">
        <f>IF(R16="",入力シート!$C$4,$R$16)</f>
        <v>令和８年１月２７日</v>
      </c>
      <c r="C16" s="747"/>
      <c r="D16" s="747"/>
      <c r="E16" s="747"/>
      <c r="R16" s="491"/>
    </row>
    <row r="18" spans="1:13" ht="19.5" customHeight="1">
      <c r="E18" s="329" t="s">
        <v>467</v>
      </c>
      <c r="G18" s="327" t="str">
        <f>入力シート!$C$9</f>
        <v>新党なまはげ</v>
      </c>
    </row>
    <row r="19" spans="1:13" ht="19.5" customHeight="1">
      <c r="E19" s="416"/>
      <c r="G19" s="327"/>
    </row>
    <row r="20" spans="1:13" ht="19">
      <c r="E20" s="329" t="s">
        <v>103</v>
      </c>
      <c r="G20" s="327" t="str">
        <f>入力シート!$C$13</f>
        <v>男鹿　八郎</v>
      </c>
      <c r="H20" s="157"/>
      <c r="I20" s="157"/>
      <c r="J20" s="157"/>
      <c r="M20" s="304" t="str" cm="1">
        <f t="array" aca="1" ref="M20" ca="1">IF(VLOOKUP(RIGHT(CELL("filename",A1),LEN(CELL("filename",A1))-FIND("]",CELL("filename",A1))),設定シート!$V$2:$W$136,2,0)="表示する","㊞","")</f>
        <v/>
      </c>
    </row>
    <row r="21" spans="1:13" ht="19">
      <c r="E21" s="329"/>
      <c r="G21" s="327"/>
      <c r="H21" s="157"/>
      <c r="I21" s="157"/>
      <c r="J21" s="157"/>
    </row>
    <row r="23" spans="1:13">
      <c r="A23" s="832" t="str">
        <f>入力シート!C37</f>
        <v>秋田市</v>
      </c>
      <c r="B23" s="832"/>
      <c r="C23" s="304" t="s">
        <v>360</v>
      </c>
    </row>
    <row r="26" spans="1:13">
      <c r="B26" s="160"/>
      <c r="C26" s="161"/>
      <c r="D26" s="161"/>
    </row>
    <row r="27" spans="1:13">
      <c r="A27" s="304" t="s">
        <v>449</v>
      </c>
      <c r="B27" s="331"/>
      <c r="C27" s="163"/>
      <c r="D27" s="163"/>
    </row>
    <row r="28" spans="1:13">
      <c r="B28" s="331"/>
      <c r="C28" s="163"/>
      <c r="D28" s="163"/>
    </row>
    <row r="29" spans="1:13">
      <c r="A29" s="304" t="s">
        <v>488</v>
      </c>
      <c r="B29" s="331"/>
      <c r="C29" s="163"/>
      <c r="D29" s="163"/>
    </row>
    <row r="30" spans="1:13">
      <c r="A30" s="304" t="s">
        <v>460</v>
      </c>
      <c r="B30" s="331"/>
      <c r="C30" s="163"/>
      <c r="D30" s="163"/>
    </row>
    <row r="31" spans="1:13">
      <c r="A31" s="304" t="s">
        <v>390</v>
      </c>
      <c r="B31" s="331"/>
      <c r="C31" s="163"/>
      <c r="D31" s="163"/>
      <c r="H31" s="327"/>
    </row>
    <row r="32" spans="1:13">
      <c r="A32" s="304" t="s">
        <v>391</v>
      </c>
      <c r="B32" s="331"/>
      <c r="C32" s="163"/>
      <c r="D32" s="163"/>
      <c r="H32" s="327"/>
    </row>
    <row r="33" spans="1:14">
      <c r="A33" s="304" t="s">
        <v>463</v>
      </c>
      <c r="B33" s="331"/>
      <c r="C33" s="163"/>
      <c r="D33" s="163"/>
    </row>
    <row r="34" spans="1:14">
      <c r="B34" s="331"/>
      <c r="C34" s="163"/>
      <c r="D34" s="163"/>
    </row>
    <row r="35" spans="1:14">
      <c r="B35" s="331"/>
      <c r="C35" s="163"/>
      <c r="D35" s="163"/>
      <c r="G35" s="327"/>
    </row>
    <row r="36" spans="1:14">
      <c r="N36" s="329" t="s">
        <v>598</v>
      </c>
    </row>
    <row r="40" spans="1:14" ht="28">
      <c r="A40" s="830" t="s">
        <v>466</v>
      </c>
      <c r="B40" s="830"/>
      <c r="C40" s="830"/>
      <c r="D40" s="830"/>
      <c r="E40" s="830"/>
      <c r="F40" s="830"/>
      <c r="G40" s="830"/>
      <c r="H40" s="830"/>
      <c r="I40" s="830"/>
      <c r="J40" s="830"/>
      <c r="K40" s="830"/>
      <c r="L40" s="830"/>
      <c r="M40" s="830"/>
      <c r="N40" s="830"/>
    </row>
    <row r="41" spans="1:14" ht="14.25" customHeight="1">
      <c r="A41" s="328"/>
      <c r="B41" s="328"/>
      <c r="C41" s="328"/>
      <c r="D41" s="831" t="s">
        <v>349</v>
      </c>
      <c r="E41" s="831"/>
      <c r="F41" s="831"/>
      <c r="G41" s="831"/>
      <c r="H41" s="831"/>
      <c r="I41" s="831"/>
      <c r="J41" s="831"/>
      <c r="K41" s="831"/>
      <c r="L41" s="328"/>
      <c r="M41" s="328"/>
      <c r="N41" s="328"/>
    </row>
    <row r="42" spans="1:14" ht="14.25" customHeight="1">
      <c r="A42" s="328"/>
      <c r="B42" s="328"/>
      <c r="C42" s="328"/>
      <c r="D42" s="326"/>
      <c r="E42" s="326"/>
      <c r="F42" s="326"/>
      <c r="G42" s="326"/>
      <c r="H42" s="326"/>
      <c r="I42" s="326"/>
      <c r="J42" s="326"/>
      <c r="K42" s="326"/>
      <c r="L42" s="328"/>
      <c r="M42" s="328"/>
      <c r="N42" s="328"/>
    </row>
    <row r="43" spans="1:14" ht="36" customHeight="1">
      <c r="A43" s="839" t="s">
        <v>454</v>
      </c>
      <c r="B43" s="840"/>
      <c r="C43" s="840"/>
      <c r="D43" s="841"/>
      <c r="E43" s="842" t="str">
        <f>入力シート!$C$1</f>
        <v>令和８年２月８日執行衆議院小選挙区選出議員選挙</v>
      </c>
      <c r="F43" s="843"/>
      <c r="G43" s="843"/>
      <c r="H43" s="843"/>
      <c r="I43" s="843"/>
      <c r="J43" s="843"/>
      <c r="K43" s="843"/>
      <c r="L43" s="843"/>
      <c r="M43" s="843"/>
      <c r="N43" s="844"/>
    </row>
    <row r="44" spans="1:14" ht="36" customHeight="1">
      <c r="A44" s="839" t="s">
        <v>231</v>
      </c>
      <c r="B44" s="840"/>
      <c r="C44" s="840"/>
      <c r="D44" s="841"/>
      <c r="E44" s="842" t="str">
        <f>$E$9</f>
        <v>秋田県由利本荘市尾崎1番地 由利本荘ビル</v>
      </c>
      <c r="F44" s="843"/>
      <c r="G44" s="843"/>
      <c r="H44" s="843"/>
      <c r="I44" s="843"/>
      <c r="J44" s="843"/>
      <c r="K44" s="843"/>
      <c r="L44" s="843"/>
      <c r="M44" s="843"/>
      <c r="N44" s="844"/>
    </row>
    <row r="45" spans="1:14" ht="22" customHeight="1">
      <c r="A45" s="845"/>
      <c r="B45" s="846"/>
      <c r="C45" s="846"/>
      <c r="D45" s="847"/>
      <c r="E45" s="356"/>
      <c r="F45" s="357"/>
      <c r="G45" s="357"/>
      <c r="H45" s="357"/>
      <c r="I45" s="391" t="s">
        <v>542</v>
      </c>
      <c r="J45" s="848" t="str">
        <f>$J$10</f>
        <v>0184-00-5555</v>
      </c>
      <c r="K45" s="848"/>
      <c r="L45" s="848"/>
      <c r="M45" s="848"/>
      <c r="N45" s="849"/>
    </row>
    <row r="46" spans="1:14" ht="36" customHeight="1">
      <c r="A46" s="833" t="s">
        <v>232</v>
      </c>
      <c r="B46" s="834"/>
      <c r="C46" s="834"/>
      <c r="D46" s="835"/>
      <c r="E46" s="836">
        <f>入力シート!$C$49</f>
        <v>45580</v>
      </c>
      <c r="F46" s="837"/>
      <c r="G46" s="837"/>
      <c r="H46" s="837"/>
      <c r="I46" s="837"/>
      <c r="J46" s="837"/>
      <c r="K46" s="837"/>
      <c r="L46" s="837"/>
      <c r="M46" s="837"/>
      <c r="N46" s="838"/>
    </row>
    <row r="47" spans="1:14" ht="36" customHeight="1">
      <c r="A47" s="833" t="s">
        <v>361</v>
      </c>
      <c r="B47" s="834"/>
      <c r="C47" s="834"/>
      <c r="D47" s="835"/>
      <c r="E47" s="853" t="str">
        <f>入力シート!$C$9</f>
        <v>新党なまはげ</v>
      </c>
      <c r="F47" s="854"/>
      <c r="G47" s="854"/>
      <c r="H47" s="856"/>
      <c r="I47" s="856"/>
      <c r="J47" s="856"/>
      <c r="K47" s="856"/>
      <c r="L47" s="856"/>
      <c r="M47" s="856"/>
      <c r="N47" s="857"/>
    </row>
    <row r="49" spans="1:18">
      <c r="A49" s="304" t="s">
        <v>455</v>
      </c>
    </row>
    <row r="50" spans="1:18" s="96" customFormat="1" ht="18.75" customHeight="1" thickBot="1">
      <c r="R50" s="96" t="s">
        <v>582</v>
      </c>
    </row>
    <row r="51" spans="1:18" s="453" customFormat="1" ht="18.75" customHeight="1" thickBot="1">
      <c r="B51" s="747" t="str">
        <f>IF(R51="",入力シート!$C$4,$R$51)</f>
        <v>令和８年１月２７日</v>
      </c>
      <c r="C51" s="747"/>
      <c r="D51" s="747"/>
      <c r="E51" s="747"/>
      <c r="R51" s="491"/>
    </row>
    <row r="53" spans="1:18" ht="19.5" customHeight="1">
      <c r="E53" s="329" t="s">
        <v>467</v>
      </c>
      <c r="G53" s="327" t="str">
        <f>入力シート!$C$9</f>
        <v>新党なまはげ</v>
      </c>
    </row>
    <row r="54" spans="1:18" ht="19.5" customHeight="1">
      <c r="E54" s="416"/>
      <c r="G54" s="327"/>
    </row>
    <row r="55" spans="1:18" ht="19">
      <c r="E55" s="329" t="s">
        <v>103</v>
      </c>
      <c r="G55" s="327" t="str">
        <f>入力シート!$C$13</f>
        <v>男鹿　八郎</v>
      </c>
      <c r="H55" s="157"/>
      <c r="I55" s="157"/>
      <c r="J55" s="157"/>
      <c r="M55" s="304" t="str" cm="1">
        <f t="array" aca="1" ref="M55" ca="1">IF(VLOOKUP(RIGHT(CELL("filename",A36),LEN(CELL("filename",A36))-FIND("]",CELL("filename",A36))),設定シート!$V$2:$W$136,2,0)="表示する","㊞","")</f>
        <v/>
      </c>
    </row>
    <row r="56" spans="1:18" ht="19">
      <c r="E56" s="329"/>
      <c r="G56" s="327"/>
      <c r="H56" s="157"/>
      <c r="I56" s="157"/>
      <c r="J56" s="157"/>
    </row>
    <row r="58" spans="1:18">
      <c r="A58" s="832" t="s">
        <v>296</v>
      </c>
      <c r="B58" s="832"/>
      <c r="C58" s="304" t="str">
        <f>"選挙管理委員会委員長"&amp;" "&amp;設定シート!C11&amp;"  様"</f>
        <v>選挙管理委員会委員長 竹　田　勝　美  様</v>
      </c>
    </row>
    <row r="61" spans="1:18">
      <c r="B61" s="160"/>
      <c r="C61" s="161"/>
      <c r="D61" s="161"/>
    </row>
    <row r="62" spans="1:18">
      <c r="A62" s="304" t="s">
        <v>449</v>
      </c>
      <c r="B62" s="331"/>
      <c r="C62" s="163"/>
      <c r="D62" s="163"/>
    </row>
    <row r="63" spans="1:18">
      <c r="B63" s="331"/>
      <c r="C63" s="163"/>
      <c r="D63" s="163"/>
    </row>
    <row r="64" spans="1:18">
      <c r="A64" s="304" t="s">
        <v>631</v>
      </c>
      <c r="B64" s="331"/>
      <c r="C64" s="163"/>
      <c r="D64" s="163"/>
    </row>
    <row r="65" spans="1:8">
      <c r="A65" s="304" t="s">
        <v>459</v>
      </c>
      <c r="B65" s="331"/>
      <c r="C65" s="163"/>
      <c r="D65" s="163"/>
    </row>
    <row r="66" spans="1:8">
      <c r="A66" s="304" t="s">
        <v>461</v>
      </c>
      <c r="B66" s="331"/>
      <c r="C66" s="163"/>
      <c r="D66" s="163"/>
      <c r="H66" s="327"/>
    </row>
    <row r="67" spans="1:8">
      <c r="A67" s="304" t="s">
        <v>464</v>
      </c>
      <c r="B67" s="331"/>
      <c r="C67" s="163"/>
      <c r="D67" s="163"/>
      <c r="H67" s="327"/>
    </row>
    <row r="68" spans="1:8">
      <c r="A68" s="304" t="s">
        <v>462</v>
      </c>
      <c r="B68" s="331"/>
      <c r="C68" s="163"/>
      <c r="D68" s="163"/>
    </row>
    <row r="69" spans="1:8">
      <c r="B69" s="331"/>
      <c r="C69" s="163"/>
      <c r="D69" s="163"/>
    </row>
    <row r="70" spans="1:8">
      <c r="B70" s="331"/>
      <c r="C70" s="163"/>
      <c r="D70" s="163"/>
      <c r="G70" s="327"/>
    </row>
    <row r="71" spans="1:8">
      <c r="B71" s="331"/>
      <c r="C71" s="163"/>
      <c r="D71" s="163"/>
    </row>
  </sheetData>
  <mergeCells count="28">
    <mergeCell ref="B16:E16"/>
    <mergeCell ref="A47:D47"/>
    <mergeCell ref="E47:N47"/>
    <mergeCell ref="A58:B58"/>
    <mergeCell ref="A44:D44"/>
    <mergeCell ref="E44:N44"/>
    <mergeCell ref="A45:D45"/>
    <mergeCell ref="J45:N45"/>
    <mergeCell ref="A46:D46"/>
    <mergeCell ref="E46:N46"/>
    <mergeCell ref="B51:E51"/>
    <mergeCell ref="A23:B23"/>
    <mergeCell ref="A40:N40"/>
    <mergeCell ref="D41:K41"/>
    <mergeCell ref="A43:D43"/>
    <mergeCell ref="E43:N43"/>
    <mergeCell ref="A12:D12"/>
    <mergeCell ref="E12:N12"/>
    <mergeCell ref="A5:N5"/>
    <mergeCell ref="D6:K6"/>
    <mergeCell ref="A8:D8"/>
    <mergeCell ref="E8:N8"/>
    <mergeCell ref="A9:D9"/>
    <mergeCell ref="E9:N9"/>
    <mergeCell ref="A10:D10"/>
    <mergeCell ref="J10:N10"/>
    <mergeCell ref="A11:D11"/>
    <mergeCell ref="E11:N11"/>
  </mergeCells>
  <phoneticPr fontId="59"/>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午前・後　　 　時　　分　受理　</oddHeader>
  </headerFooter>
  <rowBreaks count="1" manualBreakCount="1">
    <brk id="35" max="1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86A52-D883-4542-BC69-EA1EC7727734}">
  <sheetPr codeName="Sheet26">
    <pageSetUpPr fitToPage="1"/>
  </sheetPr>
  <dimension ref="A1:P73"/>
  <sheetViews>
    <sheetView showZeros="0" view="pageBreakPreview" zoomScaleNormal="100" zoomScaleSheetLayoutView="100" workbookViewId="0">
      <selection activeCell="V22" sqref="V22"/>
    </sheetView>
  </sheetViews>
  <sheetFormatPr defaultColWidth="5.90625" defaultRowHeight="14"/>
  <cols>
    <col min="1" max="13" width="5.90625" style="304" customWidth="1"/>
    <col min="14" max="14" width="6.7265625" style="304" customWidth="1"/>
    <col min="15" max="16384" width="5.90625" style="304"/>
  </cols>
  <sheetData>
    <row r="1" spans="1:16">
      <c r="N1" s="335" t="s">
        <v>599</v>
      </c>
    </row>
    <row r="5" spans="1:16" ht="28">
      <c r="A5" s="830" t="s">
        <v>468</v>
      </c>
      <c r="B5" s="830"/>
      <c r="C5" s="830"/>
      <c r="D5" s="830"/>
      <c r="E5" s="830"/>
      <c r="F5" s="830"/>
      <c r="G5" s="830"/>
      <c r="H5" s="830"/>
      <c r="I5" s="830"/>
      <c r="J5" s="830"/>
      <c r="K5" s="830"/>
      <c r="L5" s="830"/>
      <c r="M5" s="830"/>
      <c r="N5" s="830"/>
    </row>
    <row r="6" spans="1:16" ht="14.25" customHeight="1">
      <c r="A6" s="334"/>
      <c r="B6" s="334"/>
      <c r="C6" s="334"/>
      <c r="D6" s="831" t="s">
        <v>348</v>
      </c>
      <c r="E6" s="831"/>
      <c r="F6" s="831"/>
      <c r="G6" s="831"/>
      <c r="H6" s="831"/>
      <c r="I6" s="831"/>
      <c r="J6" s="831"/>
      <c r="K6" s="831"/>
      <c r="L6" s="334"/>
      <c r="M6" s="334"/>
      <c r="N6" s="334"/>
    </row>
    <row r="7" spans="1:16" ht="14.25" customHeight="1">
      <c r="A7" s="334"/>
      <c r="B7" s="334"/>
      <c r="C7" s="334"/>
      <c r="D7" s="333"/>
      <c r="E7" s="333"/>
      <c r="F7" s="333"/>
      <c r="G7" s="333"/>
      <c r="H7" s="333"/>
      <c r="I7" s="333"/>
      <c r="J7" s="333"/>
      <c r="K7" s="333"/>
      <c r="L7" s="334"/>
      <c r="M7" s="334"/>
      <c r="N7" s="334"/>
    </row>
    <row r="8" spans="1:16" ht="36" customHeight="1">
      <c r="A8" s="839" t="s">
        <v>454</v>
      </c>
      <c r="B8" s="840"/>
      <c r="C8" s="840"/>
      <c r="D8" s="841"/>
      <c r="E8" s="842" t="str">
        <f>入力シート!$C$1</f>
        <v>令和８年２月８日執行衆議院小選挙区選出議員選挙</v>
      </c>
      <c r="F8" s="843"/>
      <c r="G8" s="843"/>
      <c r="H8" s="843"/>
      <c r="I8" s="843"/>
      <c r="J8" s="843"/>
      <c r="K8" s="843"/>
      <c r="L8" s="843"/>
      <c r="M8" s="843"/>
      <c r="N8" s="844"/>
    </row>
    <row r="9" spans="1:16" ht="36" customHeight="1">
      <c r="A9" s="858" t="s">
        <v>469</v>
      </c>
      <c r="B9" s="840"/>
      <c r="C9" s="840"/>
      <c r="D9" s="841"/>
      <c r="E9" s="842" t="str">
        <f>入力シート!$C$39&amp;" "&amp;入力シート!$C$40</f>
        <v>秋田県秋田市外旭川中谷1番地1 外旭川ビル</v>
      </c>
      <c r="F9" s="843"/>
      <c r="G9" s="843"/>
      <c r="H9" s="843"/>
      <c r="I9" s="843"/>
      <c r="J9" s="843"/>
      <c r="K9" s="843"/>
      <c r="L9" s="843"/>
      <c r="M9" s="843"/>
      <c r="N9" s="844"/>
    </row>
    <row r="10" spans="1:16" ht="21.75" customHeight="1">
      <c r="A10" s="845"/>
      <c r="B10" s="846"/>
      <c r="C10" s="846"/>
      <c r="D10" s="847"/>
      <c r="E10" s="356"/>
      <c r="F10" s="357"/>
      <c r="G10" s="357"/>
      <c r="H10" s="357"/>
      <c r="I10" s="391" t="s">
        <v>541</v>
      </c>
      <c r="J10" s="848" t="str">
        <f>入力シート!$C$41</f>
        <v>018-000-3333</v>
      </c>
      <c r="K10" s="848"/>
      <c r="L10" s="848"/>
      <c r="M10" s="848"/>
      <c r="N10" s="849"/>
    </row>
    <row r="11" spans="1:16" ht="36" customHeight="1">
      <c r="A11" s="858" t="s">
        <v>470</v>
      </c>
      <c r="B11" s="840"/>
      <c r="C11" s="840"/>
      <c r="D11" s="841"/>
      <c r="E11" s="842" t="str">
        <f>入力シート!$C$45&amp;" "&amp;入力シート!$C$46</f>
        <v>秋田県秋田市泉中央1丁目1 泉ビル</v>
      </c>
      <c r="F11" s="843"/>
      <c r="G11" s="843"/>
      <c r="H11" s="843"/>
      <c r="I11" s="843"/>
      <c r="J11" s="843"/>
      <c r="K11" s="843"/>
      <c r="L11" s="843"/>
      <c r="M11" s="843"/>
      <c r="N11" s="844"/>
      <c r="P11" s="304" t="s">
        <v>833</v>
      </c>
    </row>
    <row r="12" spans="1:16" ht="21.75" customHeight="1">
      <c r="A12" s="845"/>
      <c r="B12" s="846"/>
      <c r="C12" s="846"/>
      <c r="D12" s="847"/>
      <c r="E12" s="356"/>
      <c r="F12" s="357"/>
      <c r="G12" s="357"/>
      <c r="H12" s="357"/>
      <c r="I12" s="391" t="s">
        <v>541</v>
      </c>
      <c r="J12" s="859" t="str">
        <f>入力シート!$C$47</f>
        <v>018-000-2222</v>
      </c>
      <c r="K12" s="848"/>
      <c r="L12" s="848"/>
      <c r="M12" s="848"/>
      <c r="N12" s="849"/>
    </row>
    <row r="13" spans="1:16" ht="36" customHeight="1">
      <c r="A13" s="833" t="s">
        <v>471</v>
      </c>
      <c r="B13" s="834"/>
      <c r="C13" s="834"/>
      <c r="D13" s="835"/>
      <c r="E13" s="836">
        <f>入力シート!$C$43</f>
        <v>45582</v>
      </c>
      <c r="F13" s="837"/>
      <c r="G13" s="837"/>
      <c r="H13" s="837"/>
      <c r="I13" s="837"/>
      <c r="J13" s="837"/>
      <c r="K13" s="837"/>
      <c r="L13" s="837"/>
      <c r="M13" s="837"/>
      <c r="N13" s="838"/>
    </row>
    <row r="14" spans="1:16" ht="36" customHeight="1">
      <c r="A14" s="833" t="s">
        <v>233</v>
      </c>
      <c r="B14" s="834"/>
      <c r="C14" s="834"/>
      <c r="D14" s="835"/>
      <c r="E14" s="853" t="str">
        <f>入力シート!$C$17&amp;" "&amp;入力シート!$C$19</f>
        <v>寒風山 三郎</v>
      </c>
      <c r="F14" s="854"/>
      <c r="G14" s="854"/>
      <c r="H14" s="856"/>
      <c r="I14" s="856"/>
      <c r="J14" s="856"/>
      <c r="K14" s="856"/>
      <c r="L14" s="856"/>
      <c r="M14" s="856"/>
      <c r="N14" s="857"/>
    </row>
    <row r="16" spans="1:16">
      <c r="A16" s="304" t="s">
        <v>578</v>
      </c>
    </row>
    <row r="17" spans="1:16">
      <c r="K17" s="860"/>
      <c r="L17" s="860"/>
      <c r="M17" s="860"/>
      <c r="N17" s="860"/>
    </row>
    <row r="18" spans="1:16">
      <c r="B18" s="616" t="s">
        <v>899</v>
      </c>
      <c r="C18" s="617"/>
      <c r="D18" s="617"/>
      <c r="E18" s="617"/>
      <c r="F18" s="617"/>
      <c r="P18" s="612"/>
    </row>
    <row r="20" spans="1:16" ht="17.25" customHeight="1">
      <c r="E20" s="335"/>
    </row>
    <row r="21" spans="1:16" ht="19">
      <c r="E21" s="335" t="s">
        <v>477</v>
      </c>
      <c r="G21" s="327" t="str">
        <f>入力シート!$C$17&amp;" "&amp;入力シート!$C$19</f>
        <v>寒風山 三郎</v>
      </c>
      <c r="H21" s="157"/>
      <c r="I21" s="157"/>
      <c r="J21" s="157"/>
      <c r="M21" s="304" t="str" cm="1">
        <f t="array" aca="1" ref="M21" ca="1">IF(VLOOKUP(RIGHT(CELL("filename",A1),LEN(CELL("filename",A1))-FIND("]",CELL("filename",A1))),設定シート!$V$2:$W$136,2,0)="表示する","㊞","")</f>
        <v/>
      </c>
    </row>
    <row r="22" spans="1:16" ht="19">
      <c r="E22" s="335"/>
      <c r="G22" s="327"/>
      <c r="H22" s="157"/>
      <c r="I22" s="157"/>
      <c r="J22" s="157"/>
    </row>
    <row r="24" spans="1:16">
      <c r="A24" s="832" t="str">
        <f>入力シート!C37</f>
        <v>秋田市</v>
      </c>
      <c r="B24" s="832"/>
      <c r="C24" s="304" t="s">
        <v>360</v>
      </c>
    </row>
    <row r="27" spans="1:16">
      <c r="B27" s="160"/>
      <c r="C27" s="161"/>
      <c r="D27" s="161"/>
    </row>
    <row r="28" spans="1:16">
      <c r="A28" s="304" t="s">
        <v>457</v>
      </c>
      <c r="B28" s="336"/>
      <c r="C28" s="163"/>
      <c r="D28" s="163"/>
    </row>
    <row r="29" spans="1:16">
      <c r="A29" s="304" t="s">
        <v>458</v>
      </c>
      <c r="B29" s="336"/>
      <c r="C29" s="163"/>
      <c r="D29" s="163"/>
    </row>
    <row r="30" spans="1:16">
      <c r="A30" s="304" t="s">
        <v>393</v>
      </c>
      <c r="B30" s="336"/>
      <c r="C30" s="163"/>
      <c r="D30" s="163"/>
    </row>
    <row r="31" spans="1:16">
      <c r="A31" s="304" t="s">
        <v>460</v>
      </c>
      <c r="B31" s="336"/>
      <c r="C31" s="163"/>
      <c r="D31" s="163"/>
    </row>
    <row r="32" spans="1:16">
      <c r="A32" s="304" t="s">
        <v>390</v>
      </c>
      <c r="B32" s="336"/>
      <c r="C32" s="163"/>
      <c r="D32" s="163"/>
      <c r="H32" s="327"/>
    </row>
    <row r="33" spans="1:16">
      <c r="A33" s="304" t="s">
        <v>391</v>
      </c>
      <c r="B33" s="336"/>
      <c r="C33" s="163"/>
      <c r="D33" s="163"/>
      <c r="H33" s="327"/>
    </row>
    <row r="34" spans="1:16">
      <c r="A34" s="304" t="s">
        <v>463</v>
      </c>
      <c r="B34" s="336"/>
      <c r="C34" s="163"/>
      <c r="D34" s="163"/>
    </row>
    <row r="35" spans="1:16">
      <c r="B35" s="336"/>
      <c r="C35" s="163"/>
      <c r="D35" s="163"/>
    </row>
    <row r="36" spans="1:16">
      <c r="B36" s="336"/>
      <c r="C36" s="163"/>
      <c r="D36" s="163"/>
      <c r="G36" s="327"/>
    </row>
    <row r="37" spans="1:16">
      <c r="N37" s="335" t="s">
        <v>599</v>
      </c>
    </row>
    <row r="41" spans="1:16" ht="28">
      <c r="A41" s="830" t="s">
        <v>468</v>
      </c>
      <c r="B41" s="830"/>
      <c r="C41" s="830"/>
      <c r="D41" s="830"/>
      <c r="E41" s="830"/>
      <c r="F41" s="830"/>
      <c r="G41" s="830"/>
      <c r="H41" s="830"/>
      <c r="I41" s="830"/>
      <c r="J41" s="830"/>
      <c r="K41" s="830"/>
      <c r="L41" s="830"/>
      <c r="M41" s="830"/>
      <c r="N41" s="830"/>
    </row>
    <row r="42" spans="1:16" ht="14.25" customHeight="1">
      <c r="A42" s="334"/>
      <c r="B42" s="334"/>
      <c r="C42" s="334"/>
      <c r="D42" s="831" t="s">
        <v>349</v>
      </c>
      <c r="E42" s="831"/>
      <c r="F42" s="831"/>
      <c r="G42" s="831"/>
      <c r="H42" s="831"/>
      <c r="I42" s="831"/>
      <c r="J42" s="831"/>
      <c r="K42" s="831"/>
      <c r="L42" s="334"/>
      <c r="M42" s="334"/>
      <c r="N42" s="334"/>
    </row>
    <row r="43" spans="1:16" ht="14.25" customHeight="1">
      <c r="A43" s="334"/>
      <c r="B43" s="334"/>
      <c r="C43" s="334"/>
      <c r="D43" s="333"/>
      <c r="E43" s="333"/>
      <c r="F43" s="333"/>
      <c r="G43" s="333"/>
      <c r="H43" s="333"/>
      <c r="I43" s="333"/>
      <c r="J43" s="333"/>
      <c r="K43" s="333"/>
      <c r="L43" s="334"/>
      <c r="M43" s="334"/>
      <c r="N43" s="334"/>
    </row>
    <row r="44" spans="1:16" ht="36" customHeight="1">
      <c r="A44" s="839" t="s">
        <v>454</v>
      </c>
      <c r="B44" s="840"/>
      <c r="C44" s="840"/>
      <c r="D44" s="841"/>
      <c r="E44" s="842" t="str">
        <f>入力シート!$C$1</f>
        <v>令和８年２月８日執行衆議院小選挙区選出議員選挙</v>
      </c>
      <c r="F44" s="843"/>
      <c r="G44" s="843"/>
      <c r="H44" s="843"/>
      <c r="I44" s="843"/>
      <c r="J44" s="843"/>
      <c r="K44" s="843"/>
      <c r="L44" s="843"/>
      <c r="M44" s="843"/>
      <c r="N44" s="844"/>
    </row>
    <row r="45" spans="1:16" ht="36" customHeight="1">
      <c r="A45" s="858" t="s">
        <v>469</v>
      </c>
      <c r="B45" s="840"/>
      <c r="C45" s="840"/>
      <c r="D45" s="841"/>
      <c r="E45" s="842" t="str">
        <f>入力シート!$C$39&amp;" "&amp;入力シート!$C$40</f>
        <v>秋田県秋田市外旭川中谷1番地1 外旭川ビル</v>
      </c>
      <c r="F45" s="843"/>
      <c r="G45" s="843"/>
      <c r="H45" s="843"/>
      <c r="I45" s="843"/>
      <c r="J45" s="843"/>
      <c r="K45" s="843"/>
      <c r="L45" s="843"/>
      <c r="M45" s="843"/>
      <c r="N45" s="844"/>
    </row>
    <row r="46" spans="1:16" ht="21.75" customHeight="1">
      <c r="A46" s="845"/>
      <c r="B46" s="846"/>
      <c r="C46" s="846"/>
      <c r="D46" s="847"/>
      <c r="E46" s="356"/>
      <c r="F46" s="357"/>
      <c r="G46" s="357"/>
      <c r="H46" s="357"/>
      <c r="I46" s="391" t="s">
        <v>541</v>
      </c>
      <c r="J46" s="848" t="str">
        <f>入力シート!$C$41</f>
        <v>018-000-3333</v>
      </c>
      <c r="K46" s="848"/>
      <c r="L46" s="848"/>
      <c r="M46" s="848"/>
      <c r="N46" s="849"/>
    </row>
    <row r="47" spans="1:16" ht="36" customHeight="1">
      <c r="A47" s="858" t="s">
        <v>470</v>
      </c>
      <c r="B47" s="840"/>
      <c r="C47" s="840"/>
      <c r="D47" s="841"/>
      <c r="E47" s="842" t="str">
        <f>入力シート!$C$45&amp;" "&amp;入力シート!$C$46</f>
        <v>秋田県秋田市泉中央1丁目1 泉ビル</v>
      </c>
      <c r="F47" s="843"/>
      <c r="G47" s="843"/>
      <c r="H47" s="843"/>
      <c r="I47" s="843"/>
      <c r="J47" s="843"/>
      <c r="K47" s="843"/>
      <c r="L47" s="843"/>
      <c r="M47" s="843"/>
      <c r="N47" s="844"/>
      <c r="P47" s="304" t="s">
        <v>833</v>
      </c>
    </row>
    <row r="48" spans="1:16" ht="21.75" customHeight="1">
      <c r="A48" s="845"/>
      <c r="B48" s="846"/>
      <c r="C48" s="846"/>
      <c r="D48" s="847"/>
      <c r="E48" s="356"/>
      <c r="F48" s="357"/>
      <c r="G48" s="357"/>
      <c r="H48" s="357"/>
      <c r="I48" s="391" t="s">
        <v>541</v>
      </c>
      <c r="J48" s="859" t="str">
        <f>入力シート!C47</f>
        <v>018-000-2222</v>
      </c>
      <c r="K48" s="848"/>
      <c r="L48" s="848"/>
      <c r="M48" s="848"/>
      <c r="N48" s="849"/>
    </row>
    <row r="49" spans="1:14" ht="36" customHeight="1">
      <c r="A49" s="833" t="s">
        <v>471</v>
      </c>
      <c r="B49" s="834"/>
      <c r="C49" s="834"/>
      <c r="D49" s="835"/>
      <c r="E49" s="836">
        <f>入力シート!$C$43</f>
        <v>45582</v>
      </c>
      <c r="F49" s="837"/>
      <c r="G49" s="837"/>
      <c r="H49" s="837"/>
      <c r="I49" s="837"/>
      <c r="J49" s="837"/>
      <c r="K49" s="837"/>
      <c r="L49" s="837"/>
      <c r="M49" s="837"/>
      <c r="N49" s="838"/>
    </row>
    <row r="50" spans="1:14" ht="36" customHeight="1">
      <c r="A50" s="833" t="s">
        <v>233</v>
      </c>
      <c r="B50" s="834"/>
      <c r="C50" s="834"/>
      <c r="D50" s="835"/>
      <c r="E50" s="853" t="str">
        <f>入力シート!$C$17&amp;" "&amp;入力シート!$C$19</f>
        <v>寒風山 三郎</v>
      </c>
      <c r="F50" s="854"/>
      <c r="G50" s="854"/>
      <c r="H50" s="856"/>
      <c r="I50" s="856"/>
      <c r="J50" s="856"/>
      <c r="K50" s="856"/>
      <c r="L50" s="856"/>
      <c r="M50" s="856"/>
      <c r="N50" s="857"/>
    </row>
    <row r="52" spans="1:14">
      <c r="A52" s="304" t="s">
        <v>578</v>
      </c>
    </row>
    <row r="53" spans="1:14">
      <c r="K53" s="860"/>
      <c r="L53" s="860"/>
      <c r="M53" s="860"/>
      <c r="N53" s="860"/>
    </row>
    <row r="54" spans="1:14">
      <c r="B54" s="616" t="str">
        <f>B18</f>
        <v>令和○年○月○日</v>
      </c>
      <c r="C54" s="617"/>
      <c r="D54" s="617"/>
      <c r="E54" s="617"/>
      <c r="F54" s="617"/>
    </row>
    <row r="57" spans="1:14" ht="19">
      <c r="E57" s="335" t="s">
        <v>456</v>
      </c>
      <c r="G57" s="327" t="str">
        <f>入力シート!$C$17&amp;" "&amp;入力シート!$C$19</f>
        <v>寒風山 三郎</v>
      </c>
      <c r="H57" s="157"/>
      <c r="I57" s="157"/>
      <c r="J57" s="157"/>
      <c r="M57" s="304" t="str" cm="1">
        <f t="array" aca="1" ref="M57" ca="1">IF(VLOOKUP(RIGHT(CELL("filename",A37),LEN(CELL("filename",A37))-FIND("]",CELL("filename",A37))),設定シート!$V$2:$W$136,2,0)="表示する","㊞","")</f>
        <v/>
      </c>
    </row>
    <row r="58" spans="1:14" ht="19">
      <c r="E58" s="335"/>
      <c r="G58" s="327"/>
      <c r="H58" s="157"/>
      <c r="I58" s="157"/>
      <c r="J58" s="157"/>
    </row>
    <row r="60" spans="1:14">
      <c r="A60" s="832" t="s">
        <v>296</v>
      </c>
      <c r="B60" s="832"/>
      <c r="C60" s="304" t="str">
        <f>"選挙管理委員会委員長"&amp;" "&amp;設定シート!C11&amp;"  様"</f>
        <v>選挙管理委員会委員長 竹　田　勝　美  様</v>
      </c>
    </row>
    <row r="63" spans="1:14">
      <c r="B63" s="160"/>
      <c r="C63" s="161"/>
      <c r="D63" s="161"/>
    </row>
    <row r="64" spans="1:14">
      <c r="A64" s="304" t="s">
        <v>457</v>
      </c>
      <c r="B64" s="336"/>
      <c r="C64" s="163"/>
      <c r="D64" s="163"/>
    </row>
    <row r="65" spans="1:8">
      <c r="A65" s="304" t="s">
        <v>458</v>
      </c>
      <c r="B65" s="336"/>
      <c r="C65" s="163"/>
      <c r="D65" s="163"/>
    </row>
    <row r="66" spans="1:8">
      <c r="A66" s="304" t="s">
        <v>393</v>
      </c>
      <c r="B66" s="336"/>
      <c r="C66" s="163"/>
      <c r="D66" s="163"/>
    </row>
    <row r="67" spans="1:8">
      <c r="A67" s="304" t="s">
        <v>460</v>
      </c>
      <c r="B67" s="336"/>
      <c r="C67" s="163"/>
      <c r="D67" s="163"/>
    </row>
    <row r="68" spans="1:8">
      <c r="A68" s="304" t="s">
        <v>390</v>
      </c>
      <c r="B68" s="336"/>
      <c r="C68" s="163"/>
      <c r="D68" s="163"/>
      <c r="H68" s="327"/>
    </row>
    <row r="69" spans="1:8">
      <c r="A69" s="304" t="s">
        <v>391</v>
      </c>
      <c r="B69" s="336"/>
      <c r="C69" s="163"/>
      <c r="D69" s="163"/>
      <c r="H69" s="327"/>
    </row>
    <row r="70" spans="1:8">
      <c r="A70" s="304" t="s">
        <v>463</v>
      </c>
      <c r="B70" s="336"/>
      <c r="C70" s="163"/>
      <c r="D70" s="163"/>
    </row>
    <row r="71" spans="1:8">
      <c r="B71" s="336"/>
      <c r="C71" s="163"/>
      <c r="D71" s="163"/>
    </row>
    <row r="72" spans="1:8">
      <c r="B72" s="336"/>
      <c r="C72" s="163"/>
      <c r="D72" s="163"/>
      <c r="G72" s="327"/>
    </row>
    <row r="73" spans="1:8">
      <c r="B73" s="336"/>
      <c r="C73" s="163"/>
      <c r="D73" s="163"/>
    </row>
  </sheetData>
  <mergeCells count="36">
    <mergeCell ref="A5:N5"/>
    <mergeCell ref="D6:K6"/>
    <mergeCell ref="A8:D8"/>
    <mergeCell ref="E8:N8"/>
    <mergeCell ref="A9:D9"/>
    <mergeCell ref="E9:N9"/>
    <mergeCell ref="A24:B24"/>
    <mergeCell ref="A10:D10"/>
    <mergeCell ref="J10:N10"/>
    <mergeCell ref="A11:D11"/>
    <mergeCell ref="E11:N11"/>
    <mergeCell ref="A12:D12"/>
    <mergeCell ref="J12:N12"/>
    <mergeCell ref="A13:D13"/>
    <mergeCell ref="E13:N13"/>
    <mergeCell ref="A14:D14"/>
    <mergeCell ref="E14:N14"/>
    <mergeCell ref="K17:N17"/>
    <mergeCell ref="A41:N41"/>
    <mergeCell ref="D42:K42"/>
    <mergeCell ref="A44:D44"/>
    <mergeCell ref="E44:N44"/>
    <mergeCell ref="A45:D45"/>
    <mergeCell ref="E45:N45"/>
    <mergeCell ref="A60:B60"/>
    <mergeCell ref="A46:D46"/>
    <mergeCell ref="J46:N46"/>
    <mergeCell ref="A47:D47"/>
    <mergeCell ref="E47:N47"/>
    <mergeCell ref="A48:D48"/>
    <mergeCell ref="J48:N48"/>
    <mergeCell ref="A49:D49"/>
    <mergeCell ref="E49:N49"/>
    <mergeCell ref="A50:D50"/>
    <mergeCell ref="E50:N50"/>
    <mergeCell ref="K53:N53"/>
  </mergeCells>
  <phoneticPr fontId="59"/>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午前・後　　 　時　　分　受理　</oddHeader>
  </headerFooter>
  <rowBreaks count="1" manualBreakCount="1">
    <brk id="36" max="1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40AC9-4DB0-4654-8B47-E84F3BAB17FA}">
  <sheetPr codeName="Sheet28">
    <pageSetUpPr fitToPage="1"/>
  </sheetPr>
  <dimension ref="A1:R75"/>
  <sheetViews>
    <sheetView showZeros="0" view="pageBreakPreview" zoomScaleNormal="100" zoomScaleSheetLayoutView="100" workbookViewId="0">
      <selection activeCell="V22" sqref="V22"/>
    </sheetView>
  </sheetViews>
  <sheetFormatPr defaultColWidth="5.90625" defaultRowHeight="14"/>
  <cols>
    <col min="1" max="13" width="5.90625" style="304" customWidth="1"/>
    <col min="14" max="14" width="6.7265625" style="304" customWidth="1"/>
    <col min="15" max="17" width="5.90625" style="304"/>
    <col min="18" max="18" width="13.6328125" style="304" customWidth="1"/>
    <col min="19" max="16384" width="5.90625" style="304"/>
  </cols>
  <sheetData>
    <row r="1" spans="1:16">
      <c r="N1" s="335" t="s">
        <v>600</v>
      </c>
    </row>
    <row r="5" spans="1:16" ht="28">
      <c r="A5" s="830" t="s">
        <v>473</v>
      </c>
      <c r="B5" s="830"/>
      <c r="C5" s="830"/>
      <c r="D5" s="830"/>
      <c r="E5" s="830"/>
      <c r="F5" s="830"/>
      <c r="G5" s="830"/>
      <c r="H5" s="830"/>
      <c r="I5" s="830"/>
      <c r="J5" s="830"/>
      <c r="K5" s="830"/>
      <c r="L5" s="830"/>
      <c r="M5" s="830"/>
      <c r="N5" s="830"/>
    </row>
    <row r="6" spans="1:16" ht="14.25" customHeight="1">
      <c r="A6" s="334"/>
      <c r="B6" s="334"/>
      <c r="C6" s="334"/>
      <c r="D6" s="831" t="s">
        <v>348</v>
      </c>
      <c r="E6" s="831"/>
      <c r="F6" s="831"/>
      <c r="G6" s="831"/>
      <c r="H6" s="831"/>
      <c r="I6" s="831"/>
      <c r="J6" s="831"/>
      <c r="K6" s="831"/>
      <c r="L6" s="334"/>
      <c r="M6" s="334"/>
      <c r="N6" s="334"/>
    </row>
    <row r="7" spans="1:16" ht="14.25" customHeight="1">
      <c r="A7" s="334"/>
      <c r="B7" s="334"/>
      <c r="C7" s="334"/>
      <c r="D7" s="333"/>
      <c r="E7" s="333"/>
      <c r="F7" s="333"/>
      <c r="G7" s="333"/>
      <c r="H7" s="333"/>
      <c r="I7" s="333"/>
      <c r="J7" s="333"/>
      <c r="K7" s="333"/>
      <c r="L7" s="334"/>
      <c r="M7" s="334"/>
      <c r="N7" s="334"/>
    </row>
    <row r="8" spans="1:16" ht="36" customHeight="1">
      <c r="A8" s="839" t="s">
        <v>454</v>
      </c>
      <c r="B8" s="840"/>
      <c r="C8" s="840"/>
      <c r="D8" s="841"/>
      <c r="E8" s="842" t="str">
        <f>入力シート!$C$1</f>
        <v>令和８年２月８日執行衆議院小選挙区選出議員選挙</v>
      </c>
      <c r="F8" s="843"/>
      <c r="G8" s="843"/>
      <c r="H8" s="843"/>
      <c r="I8" s="843"/>
      <c r="J8" s="843"/>
      <c r="K8" s="843"/>
      <c r="L8" s="843"/>
      <c r="M8" s="843"/>
      <c r="N8" s="844"/>
    </row>
    <row r="9" spans="1:16" ht="36" customHeight="1">
      <c r="A9" s="858" t="s">
        <v>469</v>
      </c>
      <c r="B9" s="840"/>
      <c r="C9" s="840"/>
      <c r="D9" s="841"/>
      <c r="E9" s="842" t="str">
        <f>入力シート!$C$50&amp;" "&amp;入力シート!$C$51</f>
        <v>秋田県由利本荘市尾崎1番地 由利本荘ビル</v>
      </c>
      <c r="F9" s="843"/>
      <c r="G9" s="843"/>
      <c r="H9" s="843"/>
      <c r="I9" s="843"/>
      <c r="J9" s="843"/>
      <c r="K9" s="843"/>
      <c r="L9" s="843"/>
      <c r="M9" s="843"/>
      <c r="N9" s="844"/>
    </row>
    <row r="10" spans="1:16" ht="21.75" customHeight="1">
      <c r="A10" s="845"/>
      <c r="B10" s="846"/>
      <c r="C10" s="846"/>
      <c r="D10" s="847"/>
      <c r="E10" s="356"/>
      <c r="F10" s="357"/>
      <c r="G10" s="357"/>
      <c r="H10" s="357"/>
      <c r="I10" s="391" t="s">
        <v>541</v>
      </c>
      <c r="J10" s="848" t="str">
        <f>入力シート!$C$52</f>
        <v>0184-00-5555</v>
      </c>
      <c r="K10" s="848"/>
      <c r="L10" s="848"/>
      <c r="M10" s="848"/>
      <c r="N10" s="849"/>
    </row>
    <row r="11" spans="1:16" ht="36" customHeight="1">
      <c r="A11" s="858" t="s">
        <v>470</v>
      </c>
      <c r="B11" s="840"/>
      <c r="C11" s="840"/>
      <c r="D11" s="841"/>
      <c r="E11" s="861" t="str">
        <f>入力シート!$C$56&amp;" "&amp;入力シート!$C$57</f>
        <v>秋田県上小阿仁村小沢田字小栗14番地 上小阿仁タワー</v>
      </c>
      <c r="F11" s="843"/>
      <c r="G11" s="843"/>
      <c r="H11" s="843"/>
      <c r="I11" s="843"/>
      <c r="J11" s="843"/>
      <c r="K11" s="843"/>
      <c r="L11" s="843"/>
      <c r="M11" s="843"/>
      <c r="N11" s="844"/>
      <c r="P11" s="304" t="s">
        <v>834</v>
      </c>
    </row>
    <row r="12" spans="1:16" ht="21.75" customHeight="1">
      <c r="A12" s="845"/>
      <c r="B12" s="846"/>
      <c r="C12" s="846"/>
      <c r="D12" s="847"/>
      <c r="E12" s="356"/>
      <c r="F12" s="357"/>
      <c r="G12" s="357"/>
      <c r="H12" s="357"/>
      <c r="I12" s="391" t="s">
        <v>541</v>
      </c>
      <c r="J12" s="848" t="str">
        <f>入力シート!$C$58</f>
        <v>0186-00-6666</v>
      </c>
      <c r="K12" s="848"/>
      <c r="L12" s="848"/>
      <c r="M12" s="848"/>
      <c r="N12" s="849"/>
    </row>
    <row r="13" spans="1:16" ht="36" customHeight="1">
      <c r="A13" s="833" t="s">
        <v>471</v>
      </c>
      <c r="B13" s="834"/>
      <c r="C13" s="834"/>
      <c r="D13" s="835"/>
      <c r="E13" s="836">
        <f>入力シート!$C$54</f>
        <v>45582</v>
      </c>
      <c r="F13" s="837"/>
      <c r="G13" s="837"/>
      <c r="H13" s="837"/>
      <c r="I13" s="837"/>
      <c r="J13" s="837"/>
      <c r="K13" s="837"/>
      <c r="L13" s="837"/>
      <c r="M13" s="837"/>
      <c r="N13" s="838"/>
    </row>
    <row r="14" spans="1:16" ht="36" customHeight="1">
      <c r="A14" s="833" t="s">
        <v>475</v>
      </c>
      <c r="B14" s="834"/>
      <c r="C14" s="834"/>
      <c r="D14" s="835"/>
      <c r="E14" s="853" t="str">
        <f>入力シート!$C$9</f>
        <v>新党なまはげ</v>
      </c>
      <c r="F14" s="854"/>
      <c r="G14" s="854"/>
      <c r="H14" s="856"/>
      <c r="I14" s="856"/>
      <c r="J14" s="856"/>
      <c r="K14" s="856"/>
      <c r="L14" s="856"/>
      <c r="M14" s="856"/>
      <c r="N14" s="857"/>
    </row>
    <row r="16" spans="1:16">
      <c r="A16" s="304" t="s">
        <v>455</v>
      </c>
    </row>
    <row r="17" spans="1:18" s="96" customFormat="1" ht="18.75" customHeight="1"/>
    <row r="18" spans="1:18" s="453" customFormat="1" ht="18.75" customHeight="1">
      <c r="B18" s="863" t="s">
        <v>900</v>
      </c>
      <c r="C18" s="863"/>
      <c r="D18" s="863"/>
      <c r="E18" s="863"/>
      <c r="R18" s="493"/>
    </row>
    <row r="20" spans="1:18" ht="19.5" customHeight="1">
      <c r="E20" s="335" t="s">
        <v>476</v>
      </c>
      <c r="G20" s="327" t="str">
        <f>入力シート!$C$9</f>
        <v>新党なまはげ</v>
      </c>
    </row>
    <row r="21" spans="1:18" ht="19.5" customHeight="1">
      <c r="E21" s="416"/>
      <c r="G21" s="327"/>
    </row>
    <row r="22" spans="1:18" ht="19">
      <c r="E22" s="335" t="s">
        <v>472</v>
      </c>
      <c r="G22" s="327" t="str">
        <f>入力シート!$C$13</f>
        <v>男鹿　八郎</v>
      </c>
      <c r="H22" s="157"/>
      <c r="I22" s="157"/>
      <c r="J22" s="157"/>
      <c r="M22" s="304" t="str" cm="1">
        <f t="array" aca="1" ref="M22" ca="1">IF(VLOOKUP(RIGHT(CELL("filename",A1),LEN(CELL("filename",A1))-FIND("]",CELL("filename",A1))),設定シート!$V$2:$W$136,2,0)="表示する","㊞","")</f>
        <v/>
      </c>
    </row>
    <row r="23" spans="1:18" ht="19">
      <c r="E23" s="335"/>
      <c r="G23" s="327"/>
      <c r="H23" s="157"/>
      <c r="I23" s="157"/>
      <c r="J23" s="157"/>
    </row>
    <row r="25" spans="1:18">
      <c r="A25" s="832" t="str">
        <f>入力シート!C37</f>
        <v>秋田市</v>
      </c>
      <c r="B25" s="832"/>
      <c r="C25" s="304" t="s">
        <v>360</v>
      </c>
    </row>
    <row r="28" spans="1:18">
      <c r="A28" s="304" t="s">
        <v>449</v>
      </c>
      <c r="B28" s="160"/>
      <c r="C28" s="161"/>
      <c r="D28" s="161"/>
    </row>
    <row r="29" spans="1:18">
      <c r="B29" s="336"/>
      <c r="C29" s="163"/>
      <c r="D29" s="163"/>
    </row>
    <row r="30" spans="1:18">
      <c r="B30" s="336"/>
      <c r="C30" s="163"/>
      <c r="D30" s="163"/>
    </row>
    <row r="31" spans="1:18">
      <c r="A31" s="304" t="s">
        <v>393</v>
      </c>
      <c r="B31" s="336"/>
      <c r="C31" s="163"/>
      <c r="D31" s="163"/>
    </row>
    <row r="32" spans="1:18">
      <c r="A32" s="304" t="s">
        <v>460</v>
      </c>
      <c r="B32" s="336"/>
      <c r="C32" s="163"/>
      <c r="D32" s="163"/>
    </row>
    <row r="33" spans="1:16">
      <c r="A33" s="304" t="s">
        <v>390</v>
      </c>
      <c r="B33" s="336"/>
      <c r="C33" s="163"/>
      <c r="D33" s="163"/>
      <c r="H33" s="327"/>
    </row>
    <row r="34" spans="1:16">
      <c r="A34" s="304" t="s">
        <v>391</v>
      </c>
      <c r="B34" s="336"/>
      <c r="C34" s="163"/>
      <c r="D34" s="163"/>
      <c r="H34" s="327"/>
    </row>
    <row r="35" spans="1:16">
      <c r="A35" s="304" t="s">
        <v>463</v>
      </c>
      <c r="B35" s="336"/>
      <c r="C35" s="163"/>
      <c r="D35" s="163"/>
    </row>
    <row r="36" spans="1:16">
      <c r="B36" s="336"/>
      <c r="C36" s="163"/>
      <c r="D36" s="163"/>
    </row>
    <row r="37" spans="1:16">
      <c r="B37" s="336"/>
      <c r="C37" s="163"/>
      <c r="D37" s="163"/>
      <c r="G37" s="327"/>
    </row>
    <row r="38" spans="1:16">
      <c r="N38" s="335" t="s">
        <v>432</v>
      </c>
    </row>
    <row r="42" spans="1:16" ht="28">
      <c r="A42" s="830" t="s">
        <v>473</v>
      </c>
      <c r="B42" s="830"/>
      <c r="C42" s="830"/>
      <c r="D42" s="830"/>
      <c r="E42" s="830"/>
      <c r="F42" s="830"/>
      <c r="G42" s="830"/>
      <c r="H42" s="830"/>
      <c r="I42" s="830"/>
      <c r="J42" s="830"/>
      <c r="K42" s="830"/>
      <c r="L42" s="830"/>
      <c r="M42" s="830"/>
      <c r="N42" s="830"/>
    </row>
    <row r="43" spans="1:16" ht="14.25" customHeight="1">
      <c r="A43" s="334"/>
      <c r="B43" s="334"/>
      <c r="C43" s="334"/>
      <c r="D43" s="831" t="s">
        <v>349</v>
      </c>
      <c r="E43" s="831"/>
      <c r="F43" s="831"/>
      <c r="G43" s="831"/>
      <c r="H43" s="831"/>
      <c r="I43" s="831"/>
      <c r="J43" s="831"/>
      <c r="K43" s="831"/>
      <c r="L43" s="334"/>
      <c r="M43" s="334"/>
      <c r="N43" s="334"/>
    </row>
    <row r="44" spans="1:16" ht="14.25" customHeight="1">
      <c r="A44" s="334"/>
      <c r="B44" s="334"/>
      <c r="C44" s="334"/>
      <c r="D44" s="333"/>
      <c r="E44" s="333"/>
      <c r="F44" s="333"/>
      <c r="G44" s="333"/>
      <c r="H44" s="333"/>
      <c r="I44" s="333"/>
      <c r="J44" s="333"/>
      <c r="K44" s="333"/>
      <c r="L44" s="334"/>
      <c r="M44" s="334"/>
      <c r="N44" s="334"/>
    </row>
    <row r="45" spans="1:16" ht="36" customHeight="1">
      <c r="A45" s="839" t="s">
        <v>454</v>
      </c>
      <c r="B45" s="840"/>
      <c r="C45" s="840"/>
      <c r="D45" s="841"/>
      <c r="E45" s="842" t="str">
        <f>入力シート!$C$1</f>
        <v>令和８年２月８日執行衆議院小選挙区選出議員選挙</v>
      </c>
      <c r="F45" s="843"/>
      <c r="G45" s="843"/>
      <c r="H45" s="843"/>
      <c r="I45" s="843"/>
      <c r="J45" s="843"/>
      <c r="K45" s="843"/>
      <c r="L45" s="843"/>
      <c r="M45" s="843"/>
      <c r="N45" s="844"/>
    </row>
    <row r="46" spans="1:16" ht="36" customHeight="1">
      <c r="A46" s="858" t="s">
        <v>469</v>
      </c>
      <c r="B46" s="840"/>
      <c r="C46" s="840"/>
      <c r="D46" s="841"/>
      <c r="E46" s="842" t="str">
        <f>入力シート!$C$50&amp;" "&amp;入力シート!$C$51</f>
        <v>秋田県由利本荘市尾崎1番地 由利本荘ビル</v>
      </c>
      <c r="F46" s="843"/>
      <c r="G46" s="843"/>
      <c r="H46" s="843"/>
      <c r="I46" s="843"/>
      <c r="J46" s="843"/>
      <c r="K46" s="843"/>
      <c r="L46" s="843"/>
      <c r="M46" s="843"/>
      <c r="N46" s="844"/>
    </row>
    <row r="47" spans="1:16" ht="21.75" customHeight="1">
      <c r="A47" s="845"/>
      <c r="B47" s="846"/>
      <c r="C47" s="846"/>
      <c r="D47" s="847"/>
      <c r="E47" s="356"/>
      <c r="F47" s="357"/>
      <c r="G47" s="357"/>
      <c r="H47" s="357"/>
      <c r="I47" s="391" t="s">
        <v>541</v>
      </c>
      <c r="J47" s="848" t="str">
        <f>入力シート!$C$52</f>
        <v>0184-00-5555</v>
      </c>
      <c r="K47" s="848"/>
      <c r="L47" s="848"/>
      <c r="M47" s="848"/>
      <c r="N47" s="849"/>
    </row>
    <row r="48" spans="1:16" ht="36" customHeight="1">
      <c r="A48" s="858" t="s">
        <v>470</v>
      </c>
      <c r="B48" s="840"/>
      <c r="C48" s="840"/>
      <c r="D48" s="841"/>
      <c r="E48" s="861" t="str">
        <f>入力シート!$C$56&amp;" "&amp;入力シート!$C$57</f>
        <v>秋田県上小阿仁村小沢田字小栗14番地 上小阿仁タワー</v>
      </c>
      <c r="F48" s="843"/>
      <c r="G48" s="843"/>
      <c r="H48" s="843"/>
      <c r="I48" s="843"/>
      <c r="J48" s="843"/>
      <c r="K48" s="843"/>
      <c r="L48" s="843"/>
      <c r="M48" s="843"/>
      <c r="N48" s="844"/>
      <c r="P48" s="304" t="s">
        <v>834</v>
      </c>
    </row>
    <row r="49" spans="1:18" ht="21.75" customHeight="1">
      <c r="A49" s="845"/>
      <c r="B49" s="846"/>
      <c r="C49" s="846"/>
      <c r="D49" s="847"/>
      <c r="E49" s="356"/>
      <c r="F49" s="357"/>
      <c r="G49" s="357"/>
      <c r="H49" s="357"/>
      <c r="I49" s="391" t="s">
        <v>541</v>
      </c>
      <c r="J49" s="848" t="str">
        <f>入力シート!$C$58</f>
        <v>0186-00-6666</v>
      </c>
      <c r="K49" s="848"/>
      <c r="L49" s="848"/>
      <c r="M49" s="848"/>
      <c r="N49" s="849"/>
    </row>
    <row r="50" spans="1:18" ht="36" customHeight="1">
      <c r="A50" s="833" t="s">
        <v>471</v>
      </c>
      <c r="B50" s="834"/>
      <c r="C50" s="834"/>
      <c r="D50" s="835"/>
      <c r="E50" s="836">
        <f>入力シート!$C$54</f>
        <v>45582</v>
      </c>
      <c r="F50" s="837"/>
      <c r="G50" s="837"/>
      <c r="H50" s="837"/>
      <c r="I50" s="837"/>
      <c r="J50" s="837"/>
      <c r="K50" s="837"/>
      <c r="L50" s="837"/>
      <c r="M50" s="837"/>
      <c r="N50" s="838"/>
    </row>
    <row r="51" spans="1:18" ht="36" customHeight="1">
      <c r="A51" s="833" t="s">
        <v>475</v>
      </c>
      <c r="B51" s="834"/>
      <c r="C51" s="834"/>
      <c r="D51" s="835"/>
      <c r="E51" s="853" t="str">
        <f>入力シート!$C$9</f>
        <v>新党なまはげ</v>
      </c>
      <c r="F51" s="854"/>
      <c r="G51" s="854"/>
      <c r="H51" s="856"/>
      <c r="I51" s="856"/>
      <c r="J51" s="856"/>
      <c r="K51" s="856"/>
      <c r="L51" s="856"/>
      <c r="M51" s="856"/>
      <c r="N51" s="857"/>
    </row>
    <row r="53" spans="1:18">
      <c r="A53" s="304" t="s">
        <v>455</v>
      </c>
    </row>
    <row r="54" spans="1:18" s="96" customFormat="1" ht="18.75" customHeight="1"/>
    <row r="55" spans="1:18" s="453" customFormat="1" ht="18.75" customHeight="1">
      <c r="B55" s="862" t="str">
        <f>B18</f>
        <v>令和○年○月○日</v>
      </c>
      <c r="C55" s="862"/>
      <c r="D55" s="862"/>
      <c r="E55" s="862"/>
      <c r="R55" s="493"/>
    </row>
    <row r="57" spans="1:18" ht="19.5" customHeight="1">
      <c r="E57" s="335" t="s">
        <v>476</v>
      </c>
      <c r="G57" s="327" t="str">
        <f>入力シート!$C$9</f>
        <v>新党なまはげ</v>
      </c>
    </row>
    <row r="58" spans="1:18" ht="19.5" customHeight="1">
      <c r="E58" s="416"/>
      <c r="G58" s="327"/>
    </row>
    <row r="59" spans="1:18" ht="19">
      <c r="E59" s="335" t="s">
        <v>472</v>
      </c>
      <c r="G59" s="327" t="str">
        <f>入力シート!$C$13</f>
        <v>男鹿　八郎</v>
      </c>
      <c r="H59" s="157"/>
      <c r="I59" s="157"/>
      <c r="J59" s="157"/>
      <c r="M59" s="304" t="str" cm="1">
        <f t="array" aca="1" ref="M59" ca="1">IF(VLOOKUP(RIGHT(CELL("filename",A38),LEN(CELL("filename",A38))-FIND("]",CELL("filename",A38))),設定シート!$V$2:$W$136,2,0)="表示する","㊞","")</f>
        <v/>
      </c>
    </row>
    <row r="60" spans="1:18" ht="19">
      <c r="E60" s="335"/>
      <c r="G60" s="327"/>
      <c r="H60" s="157"/>
      <c r="I60" s="157"/>
      <c r="J60" s="157"/>
    </row>
    <row r="62" spans="1:18">
      <c r="A62" s="832" t="s">
        <v>296</v>
      </c>
      <c r="B62" s="832"/>
      <c r="C62" s="304" t="str">
        <f>"選挙管理委員会委員長"&amp;" "&amp;設定シート!C11&amp;"  様"</f>
        <v>選挙管理委員会委員長 竹　田　勝　美  様</v>
      </c>
    </row>
    <row r="65" spans="1:8">
      <c r="A65" s="304" t="s">
        <v>449</v>
      </c>
      <c r="B65" s="160"/>
      <c r="C65" s="161"/>
      <c r="D65" s="161"/>
    </row>
    <row r="66" spans="1:8">
      <c r="B66" s="498"/>
      <c r="C66" s="163"/>
      <c r="D66" s="163"/>
    </row>
    <row r="67" spans="1:8">
      <c r="B67" s="498"/>
      <c r="C67" s="163"/>
      <c r="D67" s="163"/>
    </row>
    <row r="68" spans="1:8">
      <c r="A68" s="304" t="s">
        <v>393</v>
      </c>
      <c r="B68" s="336"/>
      <c r="C68" s="163"/>
      <c r="D68" s="163"/>
    </row>
    <row r="69" spans="1:8">
      <c r="A69" s="304" t="s">
        <v>460</v>
      </c>
      <c r="B69" s="336"/>
      <c r="C69" s="163"/>
      <c r="D69" s="163"/>
    </row>
    <row r="70" spans="1:8">
      <c r="A70" s="304" t="s">
        <v>390</v>
      </c>
      <c r="B70" s="336"/>
      <c r="C70" s="163"/>
      <c r="D70" s="163"/>
      <c r="H70" s="327"/>
    </row>
    <row r="71" spans="1:8">
      <c r="A71" s="304" t="s">
        <v>391</v>
      </c>
      <c r="B71" s="336"/>
      <c r="C71" s="163"/>
      <c r="D71" s="163"/>
      <c r="H71" s="327"/>
    </row>
    <row r="72" spans="1:8">
      <c r="A72" s="304" t="s">
        <v>463</v>
      </c>
      <c r="B72" s="336"/>
      <c r="C72" s="163"/>
      <c r="D72" s="163"/>
    </row>
    <row r="73" spans="1:8">
      <c r="B73" s="336"/>
      <c r="C73" s="163"/>
      <c r="D73" s="163"/>
    </row>
    <row r="74" spans="1:8">
      <c r="B74" s="336"/>
      <c r="C74" s="163"/>
      <c r="D74" s="163"/>
      <c r="G74" s="327"/>
    </row>
    <row r="75" spans="1:8">
      <c r="B75" s="336"/>
      <c r="C75" s="163"/>
      <c r="D75" s="163"/>
    </row>
  </sheetData>
  <mergeCells count="36">
    <mergeCell ref="A5:N5"/>
    <mergeCell ref="D6:K6"/>
    <mergeCell ref="A8:D8"/>
    <mergeCell ref="E8:N8"/>
    <mergeCell ref="A9:D9"/>
    <mergeCell ref="E9:N9"/>
    <mergeCell ref="A10:D10"/>
    <mergeCell ref="J10:N10"/>
    <mergeCell ref="A13:D13"/>
    <mergeCell ref="E13:N13"/>
    <mergeCell ref="A62:B62"/>
    <mergeCell ref="A11:D11"/>
    <mergeCell ref="E11:N11"/>
    <mergeCell ref="A12:D12"/>
    <mergeCell ref="J12:N12"/>
    <mergeCell ref="A25:B25"/>
    <mergeCell ref="A14:D14"/>
    <mergeCell ref="E14:N14"/>
    <mergeCell ref="A42:N42"/>
    <mergeCell ref="D43:K43"/>
    <mergeCell ref="A45:D45"/>
    <mergeCell ref="B18:E18"/>
    <mergeCell ref="B55:E55"/>
    <mergeCell ref="A51:D51"/>
    <mergeCell ref="E51:N51"/>
    <mergeCell ref="A49:D49"/>
    <mergeCell ref="J49:N49"/>
    <mergeCell ref="A47:D47"/>
    <mergeCell ref="A50:D50"/>
    <mergeCell ref="E50:N50"/>
    <mergeCell ref="E45:N45"/>
    <mergeCell ref="A46:D46"/>
    <mergeCell ref="E46:N46"/>
    <mergeCell ref="J47:N47"/>
    <mergeCell ref="A48:D48"/>
    <mergeCell ref="E48:N48"/>
  </mergeCells>
  <phoneticPr fontId="59"/>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午前・後　　 　時　　分　受理　</oddHeader>
  </headerFooter>
  <rowBreaks count="1" manualBreakCount="1">
    <brk id="37" max="1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R74"/>
  <sheetViews>
    <sheetView showZeros="0" view="pageBreakPreview" zoomScaleNormal="100" zoomScaleSheetLayoutView="100" workbookViewId="0">
      <selection activeCell="V22" sqref="V22"/>
    </sheetView>
  </sheetViews>
  <sheetFormatPr defaultColWidth="5.90625" defaultRowHeight="14"/>
  <cols>
    <col min="1" max="13" width="5.90625" style="154" customWidth="1"/>
    <col min="14" max="14" width="6.7265625" style="154" customWidth="1"/>
    <col min="15" max="15" width="5.90625" style="154" bestFit="1"/>
    <col min="16" max="17" width="5.90625" style="154"/>
    <col min="18" max="18" width="14.08984375" style="154" customWidth="1"/>
    <col min="19" max="16384" width="5.90625" style="154"/>
  </cols>
  <sheetData>
    <row r="1" spans="1:14">
      <c r="N1" s="155" t="s">
        <v>601</v>
      </c>
    </row>
    <row r="4" spans="1:14" ht="28">
      <c r="A4" s="830" t="s">
        <v>478</v>
      </c>
      <c r="B4" s="830"/>
      <c r="C4" s="830"/>
      <c r="D4" s="830"/>
      <c r="E4" s="830"/>
      <c r="F4" s="830"/>
      <c r="G4" s="830"/>
      <c r="H4" s="830"/>
      <c r="I4" s="830"/>
      <c r="J4" s="830"/>
      <c r="K4" s="830"/>
      <c r="L4" s="830"/>
      <c r="M4" s="830"/>
      <c r="N4" s="830"/>
    </row>
    <row r="5" spans="1:14" s="304" customFormat="1" ht="18.75" customHeight="1">
      <c r="A5" s="354"/>
      <c r="B5" s="354"/>
      <c r="C5" s="354"/>
      <c r="D5" s="354"/>
      <c r="E5" s="354"/>
      <c r="F5" s="354"/>
      <c r="G5" s="354"/>
      <c r="H5" s="354"/>
      <c r="I5" s="354"/>
      <c r="J5" s="354"/>
      <c r="K5" s="354"/>
      <c r="L5" s="354"/>
      <c r="M5" s="354"/>
      <c r="N5" s="354"/>
    </row>
    <row r="6" spans="1:14">
      <c r="E6" s="831"/>
      <c r="F6" s="831"/>
      <c r="G6" s="831"/>
      <c r="H6" s="831"/>
      <c r="I6" s="831"/>
      <c r="J6" s="831"/>
    </row>
    <row r="7" spans="1:14" ht="36" customHeight="1">
      <c r="A7" s="866" t="s">
        <v>479</v>
      </c>
      <c r="B7" s="867"/>
      <c r="C7" s="867"/>
      <c r="D7" s="801"/>
      <c r="E7" s="850" t="str">
        <f>入力シート!C60</f>
        <v>出納　清司</v>
      </c>
      <c r="F7" s="870"/>
      <c r="G7" s="856"/>
      <c r="H7" s="856"/>
      <c r="I7" s="856"/>
      <c r="J7" s="856"/>
      <c r="K7" s="856"/>
      <c r="L7" s="856"/>
      <c r="M7" s="856"/>
      <c r="N7" s="857"/>
    </row>
    <row r="8" spans="1:14" ht="36" customHeight="1">
      <c r="A8" s="858" t="s">
        <v>157</v>
      </c>
      <c r="B8" s="877"/>
      <c r="C8" s="877"/>
      <c r="D8" s="878"/>
      <c r="E8" s="842" t="str">
        <f>DBCS(入力シート!$C$62)</f>
        <v>秋田県秋田市新屋町１丁目１</v>
      </c>
      <c r="F8" s="864"/>
      <c r="G8" s="864"/>
      <c r="H8" s="864"/>
      <c r="I8" s="864"/>
      <c r="J8" s="864"/>
      <c r="K8" s="864"/>
      <c r="L8" s="864"/>
      <c r="M8" s="864"/>
      <c r="N8" s="865"/>
    </row>
    <row r="9" spans="1:14" ht="21.75" customHeight="1">
      <c r="A9" s="879"/>
      <c r="B9" s="880"/>
      <c r="C9" s="880"/>
      <c r="D9" s="881"/>
      <c r="E9" s="356"/>
      <c r="F9" s="357"/>
      <c r="G9" s="357"/>
      <c r="H9" s="159" t="s">
        <v>541</v>
      </c>
      <c r="I9" s="159"/>
      <c r="J9" s="848" t="str">
        <f>入力シート!$C$63</f>
        <v>090-5555-7777</v>
      </c>
      <c r="K9" s="871"/>
      <c r="L9" s="871"/>
      <c r="M9" s="871"/>
      <c r="N9" s="872"/>
    </row>
    <row r="10" spans="1:14" ht="36" customHeight="1">
      <c r="A10" s="868" t="s">
        <v>234</v>
      </c>
      <c r="B10" s="869"/>
      <c r="C10" s="869"/>
      <c r="D10" s="869"/>
      <c r="E10" s="873" t="str">
        <f>入力シート!$C$64</f>
        <v>自営業</v>
      </c>
      <c r="F10" s="848"/>
      <c r="G10" s="848"/>
      <c r="H10" s="848"/>
      <c r="I10" s="848"/>
      <c r="J10" s="848"/>
      <c r="K10" s="848"/>
      <c r="L10" s="848"/>
      <c r="M10" s="848"/>
      <c r="N10" s="849"/>
    </row>
    <row r="11" spans="1:14" ht="36" customHeight="1">
      <c r="A11" s="868" t="s">
        <v>138</v>
      </c>
      <c r="B11" s="869"/>
      <c r="C11" s="869"/>
      <c r="D11" s="869"/>
      <c r="E11" s="836">
        <f>入力シート!$C$61</f>
        <v>24931</v>
      </c>
      <c r="F11" s="837"/>
      <c r="G11" s="837"/>
      <c r="H11" s="837"/>
      <c r="I11" s="837"/>
      <c r="J11" s="837"/>
      <c r="K11" s="837"/>
      <c r="L11" s="837"/>
      <c r="M11" s="837"/>
      <c r="N11" s="838"/>
    </row>
    <row r="12" spans="1:14" ht="36" customHeight="1">
      <c r="A12" s="868" t="s">
        <v>480</v>
      </c>
      <c r="B12" s="869"/>
      <c r="C12" s="869"/>
      <c r="D12" s="869"/>
      <c r="E12" s="836">
        <f>入力シート!$C$59</f>
        <v>45580</v>
      </c>
      <c r="F12" s="837"/>
      <c r="G12" s="837"/>
      <c r="H12" s="837"/>
      <c r="I12" s="837"/>
      <c r="J12" s="837"/>
      <c r="K12" s="837"/>
      <c r="L12" s="837"/>
      <c r="M12" s="837"/>
      <c r="N12" s="838"/>
    </row>
    <row r="13" spans="1:14" ht="36" customHeight="1">
      <c r="A13" s="874" t="s">
        <v>233</v>
      </c>
      <c r="B13" s="875"/>
      <c r="C13" s="875"/>
      <c r="D13" s="876"/>
      <c r="E13" s="853" t="str">
        <f>入力シート!$C$17&amp;" "&amp;入力シート!$C$19</f>
        <v>寒風山 三郎</v>
      </c>
      <c r="F13" s="854"/>
      <c r="G13" s="856"/>
      <c r="H13" s="856"/>
      <c r="I13" s="856"/>
      <c r="J13" s="856"/>
      <c r="K13" s="856"/>
      <c r="L13" s="856"/>
      <c r="M13" s="856"/>
      <c r="N13" s="857"/>
    </row>
    <row r="16" spans="1:14" ht="24" customHeight="1">
      <c r="A16" s="154" t="s">
        <v>481</v>
      </c>
    </row>
    <row r="17" spans="1:18" s="96" customFormat="1" ht="18.75" customHeight="1" thickBot="1">
      <c r="R17" s="96" t="s">
        <v>582</v>
      </c>
    </row>
    <row r="18" spans="1:18" s="453" customFormat="1" ht="18.75" customHeight="1" thickBot="1">
      <c r="B18" s="747" t="str">
        <f>IF(R18="",入力シート!$C$4,R18)</f>
        <v>令和８年１月２７日</v>
      </c>
      <c r="C18" s="747"/>
      <c r="D18" s="747"/>
      <c r="E18" s="747"/>
      <c r="R18" s="491"/>
    </row>
    <row r="19" spans="1:18">
      <c r="A19" s="831"/>
      <c r="B19" s="831"/>
      <c r="C19" s="831"/>
      <c r="D19" s="831"/>
      <c r="E19" s="831"/>
      <c r="F19" s="831"/>
      <c r="G19" s="831"/>
      <c r="H19" s="831"/>
      <c r="I19" s="831"/>
      <c r="J19" s="831"/>
      <c r="K19" s="831"/>
      <c r="L19" s="831"/>
      <c r="M19" s="831"/>
      <c r="N19" s="831"/>
    </row>
    <row r="20" spans="1:18">
      <c r="A20" s="304" t="str">
        <f>設定シート!$C$4&amp;IF(入力シート!$C$2="　","秋田県第　 　区",入力シート!$C$2)</f>
        <v>衆議院小選挙区選出議員選挙秋田県第１区</v>
      </c>
      <c r="E20" s="361"/>
      <c r="G20" s="361"/>
    </row>
    <row r="21" spans="1:18" s="304" customFormat="1">
      <c r="E21" s="416"/>
      <c r="G21" s="416"/>
    </row>
    <row r="22" spans="1:18" ht="19">
      <c r="E22" s="155"/>
      <c r="G22" s="361" t="s">
        <v>220</v>
      </c>
      <c r="H22" s="157"/>
      <c r="I22" s="165" t="str">
        <f>入力シート!$C$17&amp;" "&amp;入力シート!$C$19</f>
        <v>寒風山 三郎</v>
      </c>
      <c r="J22" s="157"/>
      <c r="M22" s="154" t="str" cm="1">
        <f t="array" aca="1" ref="M22" ca="1">IF(VLOOKUP(RIGHT(CELL("filename",A1),LEN(CELL("filename",A1))-FIND("]",CELL("filename",A1))),設定シート!$V$2:$W$136,2,0)="表示する","㊞","")</f>
        <v/>
      </c>
    </row>
    <row r="23" spans="1:18" ht="14.25" customHeight="1"/>
    <row r="25" spans="1:18">
      <c r="A25" s="154" t="str">
        <f>" 秋田県選挙管理委員会委員長　"&amp;設定シート!$C$11&amp;"　様"</f>
        <v xml:space="preserve"> 秋田県選挙管理委員会委員長　竹　田　勝　美　様</v>
      </c>
    </row>
    <row r="28" spans="1:18" ht="14.25" customHeight="1">
      <c r="A28" s="154" t="s">
        <v>630</v>
      </c>
    </row>
    <row r="30" spans="1:18">
      <c r="A30" s="154" t="s">
        <v>488</v>
      </c>
      <c r="B30" s="162"/>
      <c r="C30" s="163"/>
      <c r="D30" s="163"/>
    </row>
    <row r="31" spans="1:18">
      <c r="A31" s="154" t="s">
        <v>389</v>
      </c>
      <c r="B31" s="162"/>
      <c r="C31" s="163"/>
      <c r="D31" s="163"/>
    </row>
    <row r="32" spans="1:18">
      <c r="A32" s="154" t="s">
        <v>486</v>
      </c>
      <c r="B32" s="162"/>
      <c r="C32" s="163"/>
      <c r="D32" s="163"/>
    </row>
    <row r="33" spans="1:16">
      <c r="A33" s="154" t="s">
        <v>464</v>
      </c>
      <c r="B33" s="162"/>
      <c r="C33" s="163"/>
      <c r="D33" s="163"/>
    </row>
    <row r="34" spans="1:16">
      <c r="A34" s="154" t="s">
        <v>487</v>
      </c>
      <c r="B34" s="162"/>
      <c r="C34" s="163"/>
      <c r="D34" s="163"/>
      <c r="H34" s="158"/>
    </row>
    <row r="35" spans="1:16" s="304" customFormat="1">
      <c r="N35" s="361" t="s">
        <v>601</v>
      </c>
    </row>
    <row r="36" spans="1:16" s="304" customFormat="1"/>
    <row r="37" spans="1:16" s="304" customFormat="1"/>
    <row r="38" spans="1:16" s="304" customFormat="1" ht="28">
      <c r="A38" s="830" t="s">
        <v>482</v>
      </c>
      <c r="B38" s="830"/>
      <c r="C38" s="830"/>
      <c r="D38" s="830"/>
      <c r="E38" s="830"/>
      <c r="F38" s="830"/>
      <c r="G38" s="830"/>
      <c r="H38" s="830"/>
      <c r="I38" s="830"/>
      <c r="J38" s="830"/>
      <c r="K38" s="830"/>
      <c r="L38" s="830"/>
      <c r="M38" s="830"/>
      <c r="N38" s="830"/>
      <c r="P38" s="304" t="s">
        <v>835</v>
      </c>
    </row>
    <row r="39" spans="1:16" s="304" customFormat="1" ht="18.75" customHeight="1">
      <c r="A39" s="354"/>
      <c r="B39" s="354"/>
      <c r="C39" s="354"/>
      <c r="D39" s="354"/>
      <c r="E39" s="354"/>
      <c r="F39" s="354"/>
      <c r="G39" s="354"/>
      <c r="H39" s="354"/>
      <c r="I39" s="354"/>
      <c r="J39" s="354"/>
      <c r="K39" s="354"/>
      <c r="L39" s="354"/>
      <c r="M39" s="354"/>
      <c r="N39" s="354"/>
      <c r="P39" s="304" t="s">
        <v>836</v>
      </c>
    </row>
    <row r="40" spans="1:16" s="304" customFormat="1">
      <c r="E40" s="831"/>
      <c r="F40" s="831"/>
      <c r="G40" s="831"/>
      <c r="H40" s="831"/>
      <c r="I40" s="831"/>
      <c r="J40" s="831"/>
    </row>
    <row r="41" spans="1:16" s="304" customFormat="1" ht="36" customHeight="1">
      <c r="A41" s="866" t="s">
        <v>479</v>
      </c>
      <c r="B41" s="867"/>
      <c r="C41" s="867"/>
      <c r="D41" s="801"/>
      <c r="E41" s="850" t="str">
        <f>E7</f>
        <v>出納　清司</v>
      </c>
      <c r="F41" s="870"/>
      <c r="G41" s="856"/>
      <c r="H41" s="856"/>
      <c r="I41" s="856"/>
      <c r="J41" s="856"/>
      <c r="K41" s="856"/>
      <c r="L41" s="856"/>
      <c r="M41" s="856"/>
      <c r="N41" s="857"/>
    </row>
    <row r="42" spans="1:16" s="304" customFormat="1" ht="36" customHeight="1">
      <c r="A42" s="858" t="s">
        <v>157</v>
      </c>
      <c r="B42" s="877"/>
      <c r="C42" s="877"/>
      <c r="D42" s="878"/>
      <c r="E42" s="842" t="str">
        <f>E8</f>
        <v>秋田県秋田市新屋町１丁目１</v>
      </c>
      <c r="F42" s="864"/>
      <c r="G42" s="864"/>
      <c r="H42" s="864"/>
      <c r="I42" s="864"/>
      <c r="J42" s="864"/>
      <c r="K42" s="864"/>
      <c r="L42" s="864"/>
      <c r="M42" s="864"/>
      <c r="N42" s="865"/>
    </row>
    <row r="43" spans="1:16" s="304" customFormat="1" ht="21.75" customHeight="1">
      <c r="A43" s="879"/>
      <c r="B43" s="880"/>
      <c r="C43" s="880"/>
      <c r="D43" s="881"/>
      <c r="E43" s="415"/>
      <c r="F43" s="414"/>
      <c r="G43" s="414"/>
      <c r="H43" s="159" t="s">
        <v>541</v>
      </c>
      <c r="I43" s="159"/>
      <c r="J43" s="848" t="str">
        <f>J9</f>
        <v>090-5555-7777</v>
      </c>
      <c r="K43" s="871"/>
      <c r="L43" s="871"/>
      <c r="M43" s="871"/>
      <c r="N43" s="872"/>
    </row>
    <row r="44" spans="1:16" s="304" customFormat="1" ht="36" customHeight="1">
      <c r="A44" s="868" t="s">
        <v>234</v>
      </c>
      <c r="B44" s="869"/>
      <c r="C44" s="869"/>
      <c r="D44" s="869"/>
      <c r="E44" s="873" t="str">
        <f>E10</f>
        <v>自営業</v>
      </c>
      <c r="F44" s="848"/>
      <c r="G44" s="848"/>
      <c r="H44" s="848"/>
      <c r="I44" s="848"/>
      <c r="J44" s="848"/>
      <c r="K44" s="848"/>
      <c r="L44" s="848"/>
      <c r="M44" s="848"/>
      <c r="N44" s="849"/>
    </row>
    <row r="45" spans="1:16" s="304" customFormat="1" ht="36" customHeight="1">
      <c r="A45" s="868" t="s">
        <v>138</v>
      </c>
      <c r="B45" s="869"/>
      <c r="C45" s="869"/>
      <c r="D45" s="869"/>
      <c r="E45" s="836">
        <f>E11</f>
        <v>24931</v>
      </c>
      <c r="F45" s="837"/>
      <c r="G45" s="837"/>
      <c r="H45" s="837"/>
      <c r="I45" s="837"/>
      <c r="J45" s="837"/>
      <c r="K45" s="837"/>
      <c r="L45" s="837"/>
      <c r="M45" s="837"/>
      <c r="N45" s="838"/>
    </row>
    <row r="46" spans="1:16" s="304" customFormat="1" ht="36" customHeight="1">
      <c r="A46" s="868" t="s">
        <v>480</v>
      </c>
      <c r="B46" s="869"/>
      <c r="C46" s="869"/>
      <c r="D46" s="869"/>
      <c r="E46" s="836">
        <f>E12</f>
        <v>45580</v>
      </c>
      <c r="F46" s="837"/>
      <c r="G46" s="837"/>
      <c r="H46" s="837"/>
      <c r="I46" s="837"/>
      <c r="J46" s="837"/>
      <c r="K46" s="837"/>
      <c r="L46" s="837"/>
      <c r="M46" s="837"/>
      <c r="N46" s="838"/>
    </row>
    <row r="47" spans="1:16" s="304" customFormat="1" ht="36" customHeight="1">
      <c r="A47" s="874" t="s">
        <v>233</v>
      </c>
      <c r="B47" s="875"/>
      <c r="C47" s="875"/>
      <c r="D47" s="876"/>
      <c r="E47" s="853" t="str">
        <f>入力シート!$C$17&amp;" "&amp;入力シート!$C$19</f>
        <v>寒風山 三郎</v>
      </c>
      <c r="F47" s="854"/>
      <c r="G47" s="856"/>
      <c r="H47" s="856"/>
      <c r="I47" s="856"/>
      <c r="J47" s="856"/>
      <c r="K47" s="856"/>
      <c r="L47" s="856"/>
      <c r="M47" s="856"/>
      <c r="N47" s="857"/>
    </row>
    <row r="48" spans="1:16" s="304" customFormat="1"/>
    <row r="49" spans="1:18" s="304" customFormat="1"/>
    <row r="50" spans="1:18" s="304" customFormat="1" ht="24" customHeight="1">
      <c r="A50" s="304" t="s">
        <v>481</v>
      </c>
    </row>
    <row r="51" spans="1:18" s="96" customFormat="1" ht="18.75" customHeight="1" thickBot="1">
      <c r="R51" s="96" t="s">
        <v>582</v>
      </c>
    </row>
    <row r="52" spans="1:18" s="453" customFormat="1" ht="18.75" customHeight="1" thickBot="1">
      <c r="B52" s="747" t="str">
        <f>IF(R52="",入力シート!$C$4,R52)</f>
        <v>令和８年１月２７日</v>
      </c>
      <c r="C52" s="747"/>
      <c r="D52" s="747"/>
      <c r="E52" s="747"/>
      <c r="R52" s="491"/>
    </row>
    <row r="53" spans="1:18" s="304" customFormat="1">
      <c r="A53" s="831"/>
      <c r="B53" s="831"/>
      <c r="C53" s="831"/>
      <c r="D53" s="831"/>
      <c r="E53" s="831"/>
      <c r="F53" s="831"/>
      <c r="G53" s="831"/>
      <c r="H53" s="831"/>
      <c r="I53" s="831"/>
      <c r="J53" s="831"/>
      <c r="K53" s="831"/>
      <c r="L53" s="831"/>
      <c r="M53" s="831"/>
      <c r="N53" s="831"/>
    </row>
    <row r="54" spans="1:18" s="304" customFormat="1">
      <c r="E54" s="361"/>
      <c r="G54" s="361"/>
    </row>
    <row r="55" spans="1:18" s="304" customFormat="1" ht="15" customHeight="1">
      <c r="A55" s="304" t="str">
        <f>設定シート!$C$4&amp;IF(入力シート!$C$2="　","秋田県第　 　区",入力シート!$C$2)</f>
        <v>衆議院小選挙区選出議員選挙秋田県第１区</v>
      </c>
      <c r="E55" s="361"/>
      <c r="G55" s="361"/>
    </row>
    <row r="56" spans="1:18" s="304" customFormat="1" ht="15" customHeight="1">
      <c r="E56" s="416"/>
      <c r="G56" s="416"/>
    </row>
    <row r="57" spans="1:18" s="304" customFormat="1" ht="16.5">
      <c r="E57" s="361"/>
      <c r="G57" s="361" t="s">
        <v>342</v>
      </c>
      <c r="I57" s="165" t="str">
        <f>入力シート!$C$9</f>
        <v>新党なまはげ</v>
      </c>
    </row>
    <row r="58" spans="1:18" s="304" customFormat="1" ht="16.5">
      <c r="E58" s="361"/>
      <c r="G58" s="361"/>
      <c r="I58" s="165"/>
    </row>
    <row r="59" spans="1:18" s="304" customFormat="1" ht="19">
      <c r="E59" s="361"/>
      <c r="G59" s="361" t="s">
        <v>483</v>
      </c>
      <c r="H59" s="157"/>
      <c r="I59" s="165" t="str">
        <f>入力シート!$C$13</f>
        <v>男鹿　八郎</v>
      </c>
      <c r="J59" s="157"/>
      <c r="M59" s="304" t="str" cm="1">
        <f t="array" aca="1" ref="M59" ca="1">IF(VLOOKUP(RIGHT(CELL("filename",A35),LEN(CELL("filename",A35))-FIND("]",CELL("filename",A35))),設定シート!$V$2:$W$136,2,0)="表示する","㊞","")</f>
        <v/>
      </c>
    </row>
    <row r="60" spans="1:18" s="304" customFormat="1" ht="14.25" customHeight="1"/>
    <row r="61" spans="1:18" s="304" customFormat="1"/>
    <row r="62" spans="1:18" s="304" customFormat="1">
      <c r="A62" s="304" t="str">
        <f>" 秋田県選挙管理委員会委員長　"&amp;設定シート!$C$11&amp;"　様"</f>
        <v xml:space="preserve"> 秋田県選挙管理委員会委員長　竹　田　勝　美　様</v>
      </c>
    </row>
    <row r="63" spans="1:18" s="304" customFormat="1"/>
    <row r="64" spans="1:18" s="304" customFormat="1"/>
    <row r="65" spans="1:8" s="304" customFormat="1" ht="14.25" customHeight="1">
      <c r="A65" s="304" t="s">
        <v>630</v>
      </c>
    </row>
    <row r="66" spans="1:8" s="304" customFormat="1"/>
    <row r="67" spans="1:8" s="304" customFormat="1">
      <c r="A67" s="304" t="s">
        <v>485</v>
      </c>
      <c r="B67" s="365"/>
      <c r="C67" s="163"/>
      <c r="D67" s="163"/>
    </row>
    <row r="68" spans="1:8" s="304" customFormat="1">
      <c r="A68" s="304" t="s">
        <v>484</v>
      </c>
      <c r="B68" s="365"/>
      <c r="C68" s="163"/>
      <c r="D68" s="163"/>
    </row>
    <row r="69" spans="1:8" s="304" customFormat="1">
      <c r="A69" s="304" t="s">
        <v>393</v>
      </c>
      <c r="B69" s="365"/>
      <c r="C69" s="163"/>
      <c r="D69" s="163"/>
    </row>
    <row r="70" spans="1:8" s="304" customFormat="1">
      <c r="A70" s="304" t="s">
        <v>389</v>
      </c>
      <c r="B70" s="365"/>
      <c r="C70" s="163"/>
      <c r="D70" s="163"/>
    </row>
    <row r="71" spans="1:8" s="304" customFormat="1">
      <c r="A71" s="304" t="s">
        <v>486</v>
      </c>
      <c r="B71" s="365"/>
      <c r="C71" s="163"/>
      <c r="D71" s="163"/>
    </row>
    <row r="72" spans="1:8" s="304" customFormat="1">
      <c r="A72" s="304" t="s">
        <v>391</v>
      </c>
      <c r="B72" s="365"/>
      <c r="C72" s="163"/>
      <c r="D72" s="163"/>
    </row>
    <row r="73" spans="1:8" s="304" customFormat="1">
      <c r="A73" s="304" t="s">
        <v>392</v>
      </c>
      <c r="B73" s="365"/>
      <c r="C73" s="163"/>
      <c r="D73" s="163"/>
      <c r="H73" s="327"/>
    </row>
    <row r="74" spans="1:8">
      <c r="B74" s="162"/>
      <c r="C74" s="163"/>
      <c r="D74" s="163"/>
      <c r="H74" s="158"/>
    </row>
  </sheetData>
  <mergeCells count="34">
    <mergeCell ref="A47:D47"/>
    <mergeCell ref="A53:N53"/>
    <mergeCell ref="A44:D44"/>
    <mergeCell ref="E44:N44"/>
    <mergeCell ref="A45:D45"/>
    <mergeCell ref="E45:N45"/>
    <mergeCell ref="A46:D46"/>
    <mergeCell ref="E46:N46"/>
    <mergeCell ref="B52:E52"/>
    <mergeCell ref="E47:N47"/>
    <mergeCell ref="A41:D41"/>
    <mergeCell ref="E41:N41"/>
    <mergeCell ref="A42:D43"/>
    <mergeCell ref="E42:N42"/>
    <mergeCell ref="J43:N43"/>
    <mergeCell ref="A38:N38"/>
    <mergeCell ref="E40:J40"/>
    <mergeCell ref="J9:N9"/>
    <mergeCell ref="E10:N10"/>
    <mergeCell ref="E11:N11"/>
    <mergeCell ref="E12:N12"/>
    <mergeCell ref="A13:D13"/>
    <mergeCell ref="A8:D9"/>
    <mergeCell ref="A10:D10"/>
    <mergeCell ref="A4:N4"/>
    <mergeCell ref="E6:J6"/>
    <mergeCell ref="A19:N19"/>
    <mergeCell ref="E8:N8"/>
    <mergeCell ref="A7:D7"/>
    <mergeCell ref="A11:D11"/>
    <mergeCell ref="A12:D12"/>
    <mergeCell ref="E7:N7"/>
    <mergeCell ref="B18:E18"/>
    <mergeCell ref="E13:N13"/>
  </mergeCells>
  <phoneticPr fontId="51" type="Hiragana"/>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午前・後　　 　時　　分　受理　</oddHeader>
  </headerFooter>
  <rowBreaks count="2" manualBreakCount="2">
    <brk id="34" max="13" man="1"/>
    <brk id="73" max="1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3AC3F-8D81-4869-BBD5-45F6AC03F509}">
  <sheetPr codeName="Sheet34">
    <pageSetUpPr fitToPage="1"/>
  </sheetPr>
  <dimension ref="A1:N79"/>
  <sheetViews>
    <sheetView showZeros="0" view="pageBreakPreview" zoomScaleNormal="100" zoomScaleSheetLayoutView="100" workbookViewId="0">
      <selection activeCell="V22" sqref="V22"/>
    </sheetView>
  </sheetViews>
  <sheetFormatPr defaultColWidth="5.90625" defaultRowHeight="14"/>
  <cols>
    <col min="1" max="13" width="5.90625" style="304" customWidth="1"/>
    <col min="14" max="14" width="6.7265625" style="304" customWidth="1"/>
    <col min="15" max="16384" width="5.90625" style="304"/>
  </cols>
  <sheetData>
    <row r="1" spans="1:14">
      <c r="N1" s="361" t="s">
        <v>824</v>
      </c>
    </row>
    <row r="4" spans="1:14" ht="28">
      <c r="A4" s="830" t="s">
        <v>492</v>
      </c>
      <c r="B4" s="830"/>
      <c r="C4" s="830"/>
      <c r="D4" s="830"/>
      <c r="E4" s="830"/>
      <c r="F4" s="830"/>
      <c r="G4" s="830"/>
      <c r="H4" s="830"/>
      <c r="I4" s="830"/>
      <c r="J4" s="830"/>
      <c r="K4" s="830"/>
      <c r="L4" s="830"/>
      <c r="M4" s="830"/>
      <c r="N4" s="830"/>
    </row>
    <row r="5" spans="1:14" ht="18.75" customHeight="1">
      <c r="A5" s="354"/>
      <c r="B5" s="354"/>
      <c r="C5" s="354"/>
      <c r="D5" s="354"/>
      <c r="E5" s="354"/>
      <c r="F5" s="354"/>
      <c r="G5" s="354"/>
      <c r="H5" s="354"/>
      <c r="I5" s="354"/>
      <c r="J5" s="354"/>
      <c r="K5" s="354"/>
      <c r="L5" s="354"/>
      <c r="M5" s="354"/>
      <c r="N5" s="354"/>
    </row>
    <row r="6" spans="1:14" ht="24" customHeight="1">
      <c r="A6" s="892" t="s">
        <v>489</v>
      </c>
      <c r="B6" s="869"/>
      <c r="C6" s="869"/>
      <c r="D6" s="869"/>
      <c r="E6" s="893" t="s">
        <v>491</v>
      </c>
      <c r="F6" s="894"/>
      <c r="G6" s="894"/>
      <c r="H6" s="894"/>
      <c r="I6" s="894"/>
      <c r="J6" s="893" t="s">
        <v>490</v>
      </c>
      <c r="K6" s="895"/>
      <c r="L6" s="895"/>
      <c r="M6" s="895"/>
      <c r="N6" s="895"/>
    </row>
    <row r="7" spans="1:14" ht="36" customHeight="1">
      <c r="A7" s="866" t="s">
        <v>479</v>
      </c>
      <c r="B7" s="867"/>
      <c r="C7" s="867"/>
      <c r="D7" s="801"/>
      <c r="E7" s="850" t="str">
        <f>入力シート!C67</f>
        <v>帳簿　正子</v>
      </c>
      <c r="F7" s="888"/>
      <c r="G7" s="888"/>
      <c r="H7" s="888"/>
      <c r="I7" s="889"/>
      <c r="J7" s="850" t="str">
        <f>入力シート!C60</f>
        <v>出納　清司</v>
      </c>
      <c r="K7" s="856"/>
      <c r="L7" s="856"/>
      <c r="M7" s="856"/>
      <c r="N7" s="857"/>
    </row>
    <row r="8" spans="1:14" ht="36" customHeight="1">
      <c r="A8" s="858" t="s">
        <v>157</v>
      </c>
      <c r="B8" s="877"/>
      <c r="C8" s="877"/>
      <c r="D8" s="878"/>
      <c r="E8" s="885" t="str">
        <f>DBCS(入力シート!$C$69)</f>
        <v>秋田県湯沢市佐竹町１番地１</v>
      </c>
      <c r="F8" s="886"/>
      <c r="G8" s="886"/>
      <c r="H8" s="886"/>
      <c r="I8" s="887"/>
      <c r="J8" s="882" t="str">
        <f>DBCS(入力シート!$C$62)</f>
        <v>秋田県秋田市新屋町１丁目１</v>
      </c>
      <c r="K8" s="883"/>
      <c r="L8" s="883"/>
      <c r="M8" s="883"/>
      <c r="N8" s="884"/>
    </row>
    <row r="9" spans="1:14" ht="21.75" customHeight="1">
      <c r="A9" s="879"/>
      <c r="B9" s="880"/>
      <c r="C9" s="880"/>
      <c r="D9" s="881"/>
      <c r="E9" s="370" t="s">
        <v>493</v>
      </c>
      <c r="F9" s="358"/>
      <c r="G9" s="369" t="str">
        <f>入力シート!$C$70</f>
        <v>090-6666-8888</v>
      </c>
      <c r="H9" s="358"/>
      <c r="I9" s="359"/>
      <c r="J9" s="370" t="s">
        <v>493</v>
      </c>
      <c r="K9" s="358"/>
      <c r="L9" s="369" t="str">
        <f>入力シート!$C$63</f>
        <v>090-5555-7777</v>
      </c>
      <c r="M9" s="358"/>
      <c r="N9" s="359"/>
    </row>
    <row r="10" spans="1:14" ht="36" customHeight="1">
      <c r="A10" s="868" t="s">
        <v>234</v>
      </c>
      <c r="B10" s="869"/>
      <c r="C10" s="869"/>
      <c r="D10" s="869"/>
      <c r="E10" s="850" t="str">
        <f>入力シート!$C$71</f>
        <v>公認会計士</v>
      </c>
      <c r="F10" s="888"/>
      <c r="G10" s="888"/>
      <c r="H10" s="888"/>
      <c r="I10" s="889"/>
      <c r="J10" s="850" t="str">
        <f>入力シート!$C$64</f>
        <v>自営業</v>
      </c>
      <c r="K10" s="856"/>
      <c r="L10" s="856"/>
      <c r="M10" s="856"/>
      <c r="N10" s="857"/>
    </row>
    <row r="11" spans="1:14" ht="36" customHeight="1">
      <c r="A11" s="868" t="s">
        <v>138</v>
      </c>
      <c r="B11" s="869"/>
      <c r="C11" s="869"/>
      <c r="D11" s="869"/>
      <c r="E11" s="836">
        <f>入力シート!$C$68</f>
        <v>30407</v>
      </c>
      <c r="F11" s="890"/>
      <c r="G11" s="890"/>
      <c r="H11" s="890"/>
      <c r="I11" s="891"/>
      <c r="J11" s="836">
        <f>入力シート!$C$61</f>
        <v>24931</v>
      </c>
      <c r="K11" s="890"/>
      <c r="L11" s="890"/>
      <c r="M11" s="890"/>
      <c r="N11" s="891"/>
    </row>
    <row r="12" spans="1:14" ht="36" customHeight="1">
      <c r="A12" s="868" t="s">
        <v>480</v>
      </c>
      <c r="B12" s="869"/>
      <c r="C12" s="869"/>
      <c r="D12" s="869"/>
      <c r="E12" s="836">
        <f>入力シート!$C$66</f>
        <v>45586</v>
      </c>
      <c r="F12" s="890"/>
      <c r="G12" s="890"/>
      <c r="H12" s="890"/>
      <c r="I12" s="891"/>
      <c r="J12" s="836">
        <f>入力シート!$C$59</f>
        <v>45580</v>
      </c>
      <c r="K12" s="890"/>
      <c r="L12" s="890"/>
      <c r="M12" s="890"/>
      <c r="N12" s="891"/>
    </row>
    <row r="13" spans="1:14" ht="36" customHeight="1">
      <c r="A13" s="874" t="s">
        <v>233</v>
      </c>
      <c r="B13" s="875"/>
      <c r="C13" s="875"/>
      <c r="D13" s="876"/>
      <c r="E13" s="853" t="str">
        <f>$J$13</f>
        <v>寒風山 三郎</v>
      </c>
      <c r="F13" s="856"/>
      <c r="G13" s="856"/>
      <c r="H13" s="856"/>
      <c r="I13" s="857"/>
      <c r="J13" s="853" t="str">
        <f>入力シート!$C$17&amp;" "&amp;入力シート!$C$19</f>
        <v>寒風山 三郎</v>
      </c>
      <c r="K13" s="856"/>
      <c r="L13" s="856"/>
      <c r="M13" s="856"/>
      <c r="N13" s="857"/>
    </row>
    <row r="16" spans="1:14" ht="24" customHeight="1">
      <c r="A16" s="304" t="s">
        <v>494</v>
      </c>
    </row>
    <row r="17" spans="1:14" ht="15" customHeight="1"/>
    <row r="18" spans="1:14" ht="13.5" customHeight="1">
      <c r="A18" s="188"/>
      <c r="B18" s="618" t="s">
        <v>900</v>
      </c>
      <c r="C18" s="618"/>
      <c r="D18" s="618"/>
      <c r="E18" s="617"/>
      <c r="F18" s="617"/>
      <c r="H18" s="327"/>
    </row>
    <row r="19" spans="1:14">
      <c r="A19" s="831"/>
      <c r="B19" s="831"/>
      <c r="C19" s="831"/>
      <c r="D19" s="831"/>
      <c r="E19" s="831"/>
      <c r="F19" s="831"/>
      <c r="G19" s="831"/>
      <c r="H19" s="831"/>
      <c r="I19" s="831"/>
      <c r="J19" s="831"/>
      <c r="K19" s="831"/>
      <c r="L19" s="831"/>
      <c r="M19" s="831"/>
      <c r="N19" s="831"/>
    </row>
    <row r="20" spans="1:14">
      <c r="A20" s="304" t="str">
        <f>設定シート!$C$4&amp;IF(入力シート!$C$2="　","秋田県第　 　区",入力シート!$C$2)</f>
        <v>衆議院小選挙区選出議員選挙秋田県第１区</v>
      </c>
      <c r="E20" s="361"/>
      <c r="G20" s="361"/>
    </row>
    <row r="21" spans="1:14">
      <c r="E21" s="439"/>
      <c r="G21" s="439"/>
    </row>
    <row r="22" spans="1:14" ht="19">
      <c r="E22" s="361"/>
      <c r="G22" s="361" t="s">
        <v>220</v>
      </c>
      <c r="H22" s="157"/>
      <c r="I22" s="165" t="str">
        <f>入力シート!$C$17&amp;" "&amp;入力シート!$C$19</f>
        <v>寒風山 三郎</v>
      </c>
      <c r="J22" s="157"/>
      <c r="M22" s="304" t="str" cm="1">
        <f t="array" aca="1" ref="M22" ca="1">IF(VLOOKUP(RIGHT(CELL("filename",A1),LEN(CELL("filename",A1))-FIND("]",CELL("filename",A1))),設定シート!$V$2:$W$136,2,0)="表示する","㊞","")</f>
        <v/>
      </c>
    </row>
    <row r="23" spans="1:14" ht="14.25" customHeight="1"/>
    <row r="25" spans="1:14">
      <c r="A25" s="304" t="str">
        <f>" 秋田県選挙管理委員会委員長　"&amp;設定シート!$C$11&amp;"　様"</f>
        <v xml:space="preserve"> 秋田県選挙管理委員会委員長　竹　田　勝　美　様</v>
      </c>
    </row>
    <row r="28" spans="1:14">
      <c r="A28" s="304" t="s">
        <v>449</v>
      </c>
    </row>
    <row r="30" spans="1:14" s="188" customFormat="1">
      <c r="A30" s="501" t="s">
        <v>636</v>
      </c>
    </row>
    <row r="31" spans="1:14" s="188" customFormat="1">
      <c r="A31" s="501" t="s">
        <v>635</v>
      </c>
    </row>
    <row r="32" spans="1:14" ht="14.25" customHeight="1"/>
    <row r="33" spans="1:14">
      <c r="A33" s="304" t="s">
        <v>393</v>
      </c>
      <c r="B33" s="365"/>
      <c r="C33" s="163"/>
      <c r="D33" s="163"/>
    </row>
    <row r="34" spans="1:14">
      <c r="A34" s="304" t="s">
        <v>389</v>
      </c>
      <c r="B34" s="365"/>
      <c r="C34" s="163"/>
      <c r="D34" s="163"/>
    </row>
    <row r="35" spans="1:14">
      <c r="A35" s="304" t="s">
        <v>486</v>
      </c>
      <c r="B35" s="365"/>
      <c r="C35" s="163"/>
      <c r="D35" s="163"/>
    </row>
    <row r="36" spans="1:14">
      <c r="A36" s="304" t="s">
        <v>464</v>
      </c>
      <c r="B36" s="365"/>
      <c r="C36" s="163"/>
      <c r="D36" s="163"/>
    </row>
    <row r="37" spans="1:14">
      <c r="A37" s="304" t="s">
        <v>487</v>
      </c>
      <c r="B37" s="365"/>
      <c r="C37" s="163"/>
      <c r="D37" s="163"/>
      <c r="H37" s="327"/>
    </row>
    <row r="38" spans="1:14">
      <c r="N38" s="361" t="s">
        <v>825</v>
      </c>
    </row>
    <row r="41" spans="1:14" ht="28">
      <c r="A41" s="830" t="s">
        <v>495</v>
      </c>
      <c r="B41" s="830"/>
      <c r="C41" s="830"/>
      <c r="D41" s="830"/>
      <c r="E41" s="830"/>
      <c r="F41" s="830"/>
      <c r="G41" s="830"/>
      <c r="H41" s="830"/>
      <c r="I41" s="830"/>
      <c r="J41" s="830"/>
      <c r="K41" s="830"/>
      <c r="L41" s="830"/>
      <c r="M41" s="830"/>
      <c r="N41" s="830"/>
    </row>
    <row r="42" spans="1:14" ht="18.75" customHeight="1">
      <c r="A42" s="354"/>
      <c r="B42" s="354"/>
      <c r="C42" s="354"/>
      <c r="D42" s="354"/>
      <c r="E42" s="354"/>
      <c r="F42" s="354"/>
      <c r="G42" s="354"/>
      <c r="H42" s="354"/>
      <c r="I42" s="354"/>
      <c r="J42" s="354"/>
      <c r="K42" s="354"/>
      <c r="L42" s="354"/>
      <c r="M42" s="354"/>
      <c r="N42" s="354"/>
    </row>
    <row r="43" spans="1:14" ht="24" customHeight="1">
      <c r="A43" s="892" t="s">
        <v>489</v>
      </c>
      <c r="B43" s="869"/>
      <c r="C43" s="869"/>
      <c r="D43" s="869"/>
      <c r="E43" s="893" t="s">
        <v>491</v>
      </c>
      <c r="F43" s="894"/>
      <c r="G43" s="894"/>
      <c r="H43" s="894"/>
      <c r="I43" s="894"/>
      <c r="J43" s="893" t="s">
        <v>490</v>
      </c>
      <c r="K43" s="895"/>
      <c r="L43" s="895"/>
      <c r="M43" s="895"/>
      <c r="N43" s="895"/>
    </row>
    <row r="44" spans="1:14" ht="36" customHeight="1">
      <c r="A44" s="866" t="s">
        <v>479</v>
      </c>
      <c r="B44" s="867"/>
      <c r="C44" s="867"/>
      <c r="D44" s="801"/>
      <c r="E44" s="850" t="str">
        <f>入力シート!C67</f>
        <v>帳簿　正子</v>
      </c>
      <c r="F44" s="888"/>
      <c r="G44" s="888"/>
      <c r="H44" s="888"/>
      <c r="I44" s="889"/>
      <c r="J44" s="850" t="str">
        <f>入力シート!C60</f>
        <v>出納　清司</v>
      </c>
      <c r="K44" s="856"/>
      <c r="L44" s="856"/>
      <c r="M44" s="856"/>
      <c r="N44" s="857"/>
    </row>
    <row r="45" spans="1:14" ht="36" customHeight="1">
      <c r="A45" s="858" t="s">
        <v>157</v>
      </c>
      <c r="B45" s="877"/>
      <c r="C45" s="877"/>
      <c r="D45" s="878"/>
      <c r="E45" s="885" t="str">
        <f>DBCS(入力シート!$C$69)</f>
        <v>秋田県湯沢市佐竹町１番地１</v>
      </c>
      <c r="F45" s="886"/>
      <c r="G45" s="886"/>
      <c r="H45" s="886"/>
      <c r="I45" s="887"/>
      <c r="J45" s="882" t="str">
        <f>DBCS(入力シート!$C$62)</f>
        <v>秋田県秋田市新屋町１丁目１</v>
      </c>
      <c r="K45" s="883"/>
      <c r="L45" s="883"/>
      <c r="M45" s="883"/>
      <c r="N45" s="884"/>
    </row>
    <row r="46" spans="1:14" ht="21.75" customHeight="1">
      <c r="A46" s="879"/>
      <c r="B46" s="880"/>
      <c r="C46" s="880"/>
      <c r="D46" s="881"/>
      <c r="E46" s="370" t="s">
        <v>493</v>
      </c>
      <c r="F46" s="358"/>
      <c r="G46" s="369" t="str">
        <f>入力シート!$C$70</f>
        <v>090-6666-8888</v>
      </c>
      <c r="H46" s="358"/>
      <c r="I46" s="359"/>
      <c r="J46" s="370" t="s">
        <v>493</v>
      </c>
      <c r="K46" s="358"/>
      <c r="L46" s="369" t="str">
        <f>入力シート!$C$63</f>
        <v>090-5555-7777</v>
      </c>
      <c r="M46" s="358"/>
      <c r="N46" s="359"/>
    </row>
    <row r="47" spans="1:14" ht="36" customHeight="1">
      <c r="A47" s="868" t="s">
        <v>234</v>
      </c>
      <c r="B47" s="869"/>
      <c r="C47" s="869"/>
      <c r="D47" s="869"/>
      <c r="E47" s="850" t="str">
        <f>入力シート!$C$71</f>
        <v>公認会計士</v>
      </c>
      <c r="F47" s="888"/>
      <c r="G47" s="888"/>
      <c r="H47" s="888"/>
      <c r="I47" s="889"/>
      <c r="J47" s="850" t="str">
        <f>入力シート!$C$64</f>
        <v>自営業</v>
      </c>
      <c r="K47" s="856"/>
      <c r="L47" s="856"/>
      <c r="M47" s="856"/>
      <c r="N47" s="857"/>
    </row>
    <row r="48" spans="1:14" ht="36" customHeight="1">
      <c r="A48" s="868" t="s">
        <v>138</v>
      </c>
      <c r="B48" s="869"/>
      <c r="C48" s="869"/>
      <c r="D48" s="869"/>
      <c r="E48" s="836">
        <f>入力シート!$C$68</f>
        <v>30407</v>
      </c>
      <c r="F48" s="890"/>
      <c r="G48" s="890"/>
      <c r="H48" s="890"/>
      <c r="I48" s="891"/>
      <c r="J48" s="836">
        <f>入力シート!$C$61</f>
        <v>24931</v>
      </c>
      <c r="K48" s="890"/>
      <c r="L48" s="890"/>
      <c r="M48" s="890"/>
      <c r="N48" s="891"/>
    </row>
    <row r="49" spans="1:14" ht="36" customHeight="1">
      <c r="A49" s="868" t="s">
        <v>480</v>
      </c>
      <c r="B49" s="869"/>
      <c r="C49" s="869"/>
      <c r="D49" s="869"/>
      <c r="E49" s="836">
        <f>入力シート!$C$66</f>
        <v>45586</v>
      </c>
      <c r="F49" s="890"/>
      <c r="G49" s="890"/>
      <c r="H49" s="890"/>
      <c r="I49" s="891"/>
      <c r="J49" s="836">
        <f>入力シート!$C$59</f>
        <v>45580</v>
      </c>
      <c r="K49" s="890"/>
      <c r="L49" s="890"/>
      <c r="M49" s="890"/>
      <c r="N49" s="891"/>
    </row>
    <row r="50" spans="1:14" ht="36" customHeight="1">
      <c r="A50" s="874" t="s">
        <v>233</v>
      </c>
      <c r="B50" s="875"/>
      <c r="C50" s="875"/>
      <c r="D50" s="876"/>
      <c r="E50" s="853" t="str">
        <f>$J$13</f>
        <v>寒風山 三郎</v>
      </c>
      <c r="F50" s="856"/>
      <c r="G50" s="856"/>
      <c r="H50" s="856"/>
      <c r="I50" s="857"/>
      <c r="J50" s="853" t="str">
        <f>入力シート!$C$17&amp;" "&amp;入力シート!$C$19</f>
        <v>寒風山 三郎</v>
      </c>
      <c r="K50" s="856"/>
      <c r="L50" s="856"/>
      <c r="M50" s="856"/>
      <c r="N50" s="857"/>
    </row>
    <row r="52" spans="1:14" ht="24" customHeight="1">
      <c r="A52" s="304" t="s">
        <v>494</v>
      </c>
    </row>
    <row r="53" spans="1:14" ht="15" customHeight="1"/>
    <row r="54" spans="1:14" ht="13.5" customHeight="1">
      <c r="A54" s="188"/>
      <c r="B54" s="618" t="s">
        <v>900</v>
      </c>
      <c r="C54" s="618"/>
      <c r="D54" s="618"/>
      <c r="E54" s="617"/>
      <c r="F54" s="617"/>
      <c r="H54" s="327"/>
    </row>
    <row r="55" spans="1:14">
      <c r="A55" s="831"/>
      <c r="B55" s="831"/>
      <c r="C55" s="831"/>
      <c r="D55" s="831"/>
      <c r="E55" s="831"/>
      <c r="F55" s="831"/>
      <c r="G55" s="831"/>
      <c r="H55" s="831"/>
      <c r="I55" s="831"/>
      <c r="J55" s="831"/>
      <c r="K55" s="831"/>
      <c r="L55" s="831"/>
      <c r="M55" s="831"/>
      <c r="N55" s="831"/>
    </row>
    <row r="56" spans="1:14" ht="15" customHeight="1">
      <c r="A56" s="304" t="str">
        <f>設定シート!$C$4&amp;IF(入力シート!$C$2="　","秋田県第　 　区",入力シート!$C$2)</f>
        <v>衆議院小選挙区選出議員選挙秋田県第１区</v>
      </c>
      <c r="E56" s="361"/>
      <c r="G56" s="361"/>
    </row>
    <row r="57" spans="1:14" ht="15" customHeight="1">
      <c r="E57" s="439"/>
      <c r="G57" s="439"/>
    </row>
    <row r="58" spans="1:14" ht="16.5">
      <c r="E58" s="361"/>
      <c r="G58" s="361" t="s">
        <v>342</v>
      </c>
      <c r="I58" s="165" t="str">
        <f>入力シート!$C$9</f>
        <v>新党なまはげ</v>
      </c>
    </row>
    <row r="59" spans="1:14">
      <c r="E59" s="361"/>
      <c r="G59" s="361"/>
    </row>
    <row r="60" spans="1:14" ht="19">
      <c r="E60" s="361"/>
      <c r="G60" s="361" t="s">
        <v>483</v>
      </c>
      <c r="H60" s="157"/>
      <c r="I60" s="165" t="str">
        <f>入力シート!$C$13</f>
        <v>男鹿　八郎</v>
      </c>
      <c r="J60" s="157"/>
      <c r="M60" s="304" t="str" cm="1">
        <f t="array" aca="1" ref="M60" ca="1">IF(VLOOKUP(RIGHT(CELL("filename",A37),LEN(CELL("filename",A37))-FIND("]",CELL("filename",A37))),設定シート!$V$2:$W$136,2,0)="表示する","㊞","")</f>
        <v/>
      </c>
    </row>
    <row r="61" spans="1:14" ht="14.25" customHeight="1"/>
    <row r="63" spans="1:14">
      <c r="A63" s="304" t="str">
        <f>" 秋田県選挙管理委員会委員長　"&amp;設定シート!$C$11&amp;"　様"</f>
        <v xml:space="preserve"> 秋田県選挙管理委員会委員長　竹　田　勝　美　様</v>
      </c>
    </row>
    <row r="66" spans="1:8">
      <c r="A66" s="304" t="s">
        <v>449</v>
      </c>
    </row>
    <row r="68" spans="1:8">
      <c r="A68" s="304" t="s">
        <v>485</v>
      </c>
      <c r="B68" s="365"/>
      <c r="C68" s="163"/>
      <c r="D68" s="163"/>
    </row>
    <row r="69" spans="1:8">
      <c r="A69" s="304" t="s">
        <v>484</v>
      </c>
      <c r="B69" s="365"/>
      <c r="C69" s="163"/>
      <c r="D69" s="163"/>
    </row>
    <row r="70" spans="1:8">
      <c r="B70" s="498"/>
      <c r="C70" s="163"/>
      <c r="D70" s="163"/>
    </row>
    <row r="71" spans="1:8" s="188" customFormat="1">
      <c r="A71" s="501" t="s">
        <v>634</v>
      </c>
    </row>
    <row r="72" spans="1:8" s="188" customFormat="1">
      <c r="A72" s="501" t="s">
        <v>633</v>
      </c>
    </row>
    <row r="73" spans="1:8">
      <c r="B73" s="498"/>
      <c r="C73" s="163"/>
      <c r="D73" s="163"/>
    </row>
    <row r="74" spans="1:8">
      <c r="A74" s="304" t="s">
        <v>632</v>
      </c>
      <c r="B74" s="365"/>
      <c r="C74" s="163"/>
      <c r="D74" s="163"/>
    </row>
    <row r="75" spans="1:8">
      <c r="A75" s="304" t="s">
        <v>389</v>
      </c>
      <c r="B75" s="365"/>
      <c r="C75" s="163"/>
      <c r="D75" s="163"/>
    </row>
    <row r="76" spans="1:8">
      <c r="A76" s="304" t="s">
        <v>486</v>
      </c>
      <c r="B76" s="365"/>
      <c r="C76" s="163"/>
      <c r="D76" s="163"/>
    </row>
    <row r="77" spans="1:8">
      <c r="A77" s="304" t="s">
        <v>391</v>
      </c>
      <c r="B77" s="365"/>
      <c r="C77" s="163"/>
      <c r="D77" s="163"/>
    </row>
    <row r="78" spans="1:8">
      <c r="A78" s="304" t="s">
        <v>392</v>
      </c>
      <c r="B78" s="365"/>
      <c r="C78" s="163"/>
      <c r="D78" s="163"/>
      <c r="H78" s="327"/>
    </row>
    <row r="79" spans="1:8">
      <c r="B79" s="365"/>
      <c r="C79" s="163"/>
      <c r="D79" s="163"/>
      <c r="H79" s="327"/>
    </row>
  </sheetData>
  <mergeCells count="46">
    <mergeCell ref="A55:N55"/>
    <mergeCell ref="A49:D49"/>
    <mergeCell ref="E49:I49"/>
    <mergeCell ref="J49:N49"/>
    <mergeCell ref="A50:D50"/>
    <mergeCell ref="E50:I50"/>
    <mergeCell ref="J50:N50"/>
    <mergeCell ref="A47:D47"/>
    <mergeCell ref="E47:I47"/>
    <mergeCell ref="J47:N47"/>
    <mergeCell ref="A48:D48"/>
    <mergeCell ref="E48:I48"/>
    <mergeCell ref="J48:N48"/>
    <mergeCell ref="J43:N43"/>
    <mergeCell ref="A44:D44"/>
    <mergeCell ref="E44:I44"/>
    <mergeCell ref="J44:N44"/>
    <mergeCell ref="A45:D46"/>
    <mergeCell ref="E45:I45"/>
    <mergeCell ref="J45:N45"/>
    <mergeCell ref="A41:N41"/>
    <mergeCell ref="A43:D43"/>
    <mergeCell ref="E43:I43"/>
    <mergeCell ref="A6:D6"/>
    <mergeCell ref="E6:I6"/>
    <mergeCell ref="J6:N6"/>
    <mergeCell ref="J7:N7"/>
    <mergeCell ref="A13:D13"/>
    <mergeCell ref="A10:D10"/>
    <mergeCell ref="A11:D11"/>
    <mergeCell ref="A12:D12"/>
    <mergeCell ref="J10:N10"/>
    <mergeCell ref="J11:N11"/>
    <mergeCell ref="J12:N12"/>
    <mergeCell ref="J13:N13"/>
    <mergeCell ref="E7:I7"/>
    <mergeCell ref="A4:N4"/>
    <mergeCell ref="A7:D7"/>
    <mergeCell ref="A8:D9"/>
    <mergeCell ref="J8:N8"/>
    <mergeCell ref="A19:N19"/>
    <mergeCell ref="E13:I13"/>
    <mergeCell ref="E8:I8"/>
    <mergeCell ref="E10:I10"/>
    <mergeCell ref="E11:I11"/>
    <mergeCell ref="E12:I12"/>
  </mergeCells>
  <phoneticPr fontId="59"/>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午前・後　　 　時　　分　受理　</oddHeader>
  </headerFooter>
  <rowBreaks count="2" manualBreakCount="2">
    <brk id="37" max="13" man="1"/>
    <brk id="78" max="1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A7C7-CC85-44A5-A508-A2F75F5815F9}">
  <sheetPr codeName="Sheet35">
    <pageSetUpPr fitToPage="1"/>
  </sheetPr>
  <dimension ref="A1:N61"/>
  <sheetViews>
    <sheetView showZeros="0" view="pageBreakPreview" zoomScaleNormal="100" zoomScaleSheetLayoutView="100" workbookViewId="0">
      <selection activeCell="V22" sqref="V22"/>
    </sheetView>
  </sheetViews>
  <sheetFormatPr defaultColWidth="9" defaultRowHeight="14"/>
  <cols>
    <col min="1" max="8" width="9.6328125" style="304" customWidth="1"/>
    <col min="9" max="9" width="4.36328125" style="304" customWidth="1"/>
    <col min="10" max="16384" width="9" style="304"/>
  </cols>
  <sheetData>
    <row r="1" spans="1:14">
      <c r="I1" s="297" t="s">
        <v>602</v>
      </c>
    </row>
    <row r="6" spans="1:14" ht="28">
      <c r="A6" s="830" t="s">
        <v>400</v>
      </c>
      <c r="B6" s="830"/>
      <c r="C6" s="830"/>
      <c r="D6" s="830"/>
      <c r="E6" s="830"/>
      <c r="F6" s="830"/>
      <c r="G6" s="830"/>
      <c r="H6" s="830"/>
      <c r="I6" s="830"/>
    </row>
    <row r="7" spans="1:14" ht="14.25" customHeight="1">
      <c r="A7" s="292"/>
      <c r="B7" s="292"/>
      <c r="C7" s="292"/>
      <c r="D7" s="292"/>
      <c r="E7" s="292"/>
      <c r="F7" s="292"/>
      <c r="G7" s="292"/>
      <c r="H7" s="292"/>
    </row>
    <row r="8" spans="1:14" ht="14.25" customHeight="1">
      <c r="A8" s="292"/>
      <c r="B8" s="292"/>
      <c r="C8" s="292"/>
      <c r="D8" s="292"/>
      <c r="E8" s="292"/>
      <c r="F8" s="292"/>
      <c r="G8" s="292"/>
      <c r="H8" s="292"/>
    </row>
    <row r="9" spans="1:14" s="96" customFormat="1" ht="27.75" customHeight="1">
      <c r="A9" s="270"/>
      <c r="B9" s="896" t="s">
        <v>496</v>
      </c>
      <c r="C9" s="897"/>
      <c r="D9" s="270"/>
      <c r="E9" s="373"/>
      <c r="F9" s="307"/>
      <c r="G9" s="291"/>
      <c r="H9" s="291"/>
      <c r="I9" s="291"/>
      <c r="J9" s="291"/>
      <c r="K9" s="291"/>
      <c r="L9" s="291"/>
      <c r="M9" s="291"/>
      <c r="N9" s="291"/>
    </row>
    <row r="10" spans="1:14" s="96" customFormat="1" ht="28.5" customHeight="1">
      <c r="A10" s="270"/>
      <c r="B10" s="896" t="s">
        <v>499</v>
      </c>
      <c r="C10" s="896"/>
      <c r="D10" s="132"/>
      <c r="E10" s="307"/>
      <c r="F10" s="307"/>
      <c r="G10" s="307"/>
      <c r="H10" s="307"/>
      <c r="I10" s="291"/>
      <c r="J10" s="291"/>
      <c r="K10" s="291"/>
      <c r="L10" s="291"/>
      <c r="M10" s="291"/>
      <c r="N10" s="291"/>
    </row>
    <row r="11" spans="1:14" ht="14.25" customHeight="1">
      <c r="A11" s="439"/>
      <c r="B11" s="439"/>
      <c r="C11" s="439"/>
      <c r="D11" s="440"/>
      <c r="E11" s="440"/>
      <c r="F11" s="440"/>
      <c r="G11" s="440"/>
      <c r="H11" s="293"/>
    </row>
    <row r="12" spans="1:14" ht="14.25" customHeight="1">
      <c r="A12" s="292"/>
      <c r="B12" s="292"/>
      <c r="C12" s="297"/>
      <c r="D12" s="441"/>
      <c r="E12" s="442"/>
      <c r="F12" s="442"/>
      <c r="G12" s="442"/>
      <c r="H12" s="292"/>
    </row>
    <row r="16" spans="1:14" ht="21" customHeight="1">
      <c r="A16" s="304" t="str">
        <f>"　上記の事由により"&amp;設定シート!$C$2&amp;"執行の"&amp;設定シート!$C$4</f>
        <v>　上記の事由により令和８年２月８日執行の衆議院小選挙区選出議員選挙</v>
      </c>
    </row>
    <row r="17" spans="1:14" ht="21" customHeight="1">
      <c r="A17" s="304" t="str">
        <f>IF(入力シート!$C$2="　","秋田県第　　 区",入力シート!$C$2)&amp;"における候補者 "&amp;IF(OR(入力シート!$C$17="",入力シート!$C$19=""),"             ",入力シート!$C$17&amp;" "&amp;入力シート!$C$19)&amp;" の出納責任者を解任する。"</f>
        <v>秋田県第１区における候補者 寒風山 三郎 の出納責任者を解任する。</v>
      </c>
    </row>
    <row r="18" spans="1:14" ht="21" customHeight="1"/>
    <row r="19" spans="1:14" ht="21" customHeight="1"/>
    <row r="20" spans="1:14">
      <c r="B20" s="619" t="s">
        <v>474</v>
      </c>
      <c r="C20" s="619"/>
      <c r="D20" s="617"/>
    </row>
    <row r="21" spans="1:14">
      <c r="B21" s="365"/>
      <c r="C21" s="364"/>
    </row>
    <row r="22" spans="1:14" ht="13.5" customHeight="1">
      <c r="B22" s="300"/>
      <c r="C22" s="301"/>
    </row>
    <row r="23" spans="1:14" ht="15" customHeight="1">
      <c r="A23" s="304" t="str">
        <f>設定シート!$C$4&amp;IF(入力シート!$C$2="　","秋田県第　 　区",入力シート!$C$2)</f>
        <v>衆議院小選挙区選出議員選挙秋田県第１区</v>
      </c>
      <c r="E23" s="361"/>
      <c r="G23" s="361"/>
    </row>
    <row r="24" spans="1:14">
      <c r="A24" s="161"/>
      <c r="B24" s="183"/>
      <c r="F24" s="184"/>
      <c r="H24" s="185"/>
      <c r="I24" s="161"/>
      <c r="J24" s="161"/>
      <c r="K24" s="161"/>
      <c r="L24" s="161"/>
      <c r="M24" s="161"/>
      <c r="N24" s="161"/>
    </row>
    <row r="25" spans="1:14">
      <c r="A25" s="161"/>
      <c r="B25" s="185"/>
      <c r="C25" s="186"/>
      <c r="D25" s="363" t="s">
        <v>220</v>
      </c>
      <c r="E25" s="185"/>
      <c r="F25" s="327" t="str">
        <f>入力シート!C17&amp;" "&amp;入力シート!C19</f>
        <v>寒風山 三郎</v>
      </c>
      <c r="G25" s="161"/>
      <c r="H25" s="161" t="str" cm="1">
        <f t="array" aca="1" ref="H25" ca="1">IF(VLOOKUP(RIGHT(CELL("filename",A1),LEN(CELL("filename",A1))-FIND("]",CELL("filename",A1))),設定シート!$V$2:$W$136,2,0)="表示する","㊞","")</f>
        <v/>
      </c>
      <c r="I25" s="161"/>
      <c r="J25" s="161"/>
      <c r="K25" s="161"/>
      <c r="L25" s="161"/>
      <c r="M25" s="161"/>
    </row>
    <row r="26" spans="1:14">
      <c r="A26" s="161"/>
      <c r="B26" s="161"/>
      <c r="C26" s="185"/>
      <c r="D26" s="186"/>
      <c r="F26" s="185"/>
      <c r="G26" s="161"/>
      <c r="H26" s="161"/>
      <c r="I26" s="161"/>
      <c r="J26" s="161"/>
      <c r="K26" s="161"/>
      <c r="L26" s="161"/>
      <c r="M26" s="161"/>
      <c r="N26" s="161"/>
    </row>
    <row r="27" spans="1:14">
      <c r="A27" s="161"/>
      <c r="B27" s="161"/>
      <c r="C27" s="161"/>
      <c r="D27" s="186"/>
      <c r="E27" s="184"/>
      <c r="F27" s="185"/>
      <c r="G27" s="184"/>
      <c r="H27" s="184"/>
      <c r="I27" s="161"/>
      <c r="J27" s="161"/>
      <c r="K27" s="163"/>
      <c r="L27" s="163"/>
      <c r="M27" s="161"/>
      <c r="N27" s="161"/>
    </row>
    <row r="28" spans="1:14">
      <c r="B28" s="304" t="s">
        <v>497</v>
      </c>
      <c r="D28" s="374"/>
      <c r="E28" s="374"/>
      <c r="F28" s="304" t="s">
        <v>498</v>
      </c>
      <c r="G28" s="294"/>
    </row>
    <row r="30" spans="1:14">
      <c r="I30" s="361" t="s">
        <v>602</v>
      </c>
    </row>
    <row r="35" spans="1:14" ht="28">
      <c r="A35" s="830" t="s">
        <v>543</v>
      </c>
      <c r="B35" s="830"/>
      <c r="C35" s="830"/>
      <c r="D35" s="830"/>
      <c r="E35" s="830"/>
      <c r="F35" s="830"/>
      <c r="G35" s="830"/>
      <c r="H35" s="830"/>
      <c r="I35" s="830"/>
      <c r="K35" s="304" t="s">
        <v>837</v>
      </c>
    </row>
    <row r="36" spans="1:14" ht="14.25" customHeight="1">
      <c r="A36" s="360"/>
      <c r="B36" s="360"/>
      <c r="C36" s="360"/>
      <c r="D36" s="360"/>
      <c r="E36" s="360"/>
      <c r="F36" s="360"/>
      <c r="G36" s="360"/>
      <c r="H36" s="360"/>
      <c r="K36" s="304" t="s">
        <v>838</v>
      </c>
    </row>
    <row r="37" spans="1:14" ht="14.25" customHeight="1">
      <c r="A37" s="360"/>
      <c r="B37" s="360"/>
      <c r="C37" s="360"/>
      <c r="D37" s="360"/>
      <c r="E37" s="360"/>
      <c r="F37" s="360"/>
      <c r="G37" s="360"/>
      <c r="H37" s="360"/>
    </row>
    <row r="38" spans="1:14" s="96" customFormat="1" ht="27.75" customHeight="1">
      <c r="A38" s="270"/>
      <c r="B38" s="896" t="s">
        <v>496</v>
      </c>
      <c r="C38" s="897"/>
      <c r="D38" s="270"/>
      <c r="E38" s="373"/>
      <c r="F38" s="307"/>
      <c r="G38" s="345"/>
      <c r="H38" s="345"/>
      <c r="I38" s="345"/>
      <c r="J38" s="345"/>
      <c r="K38" s="345"/>
      <c r="L38" s="345"/>
      <c r="M38" s="345"/>
      <c r="N38" s="345"/>
    </row>
    <row r="39" spans="1:14" s="96" customFormat="1" ht="28.5" customHeight="1">
      <c r="A39" s="270"/>
      <c r="B39" s="896" t="s">
        <v>499</v>
      </c>
      <c r="C39" s="896"/>
      <c r="D39" s="132"/>
      <c r="E39" s="307"/>
      <c r="F39" s="307"/>
      <c r="G39" s="307"/>
      <c r="H39" s="307"/>
      <c r="I39" s="345"/>
      <c r="J39" s="345"/>
      <c r="K39" s="345"/>
      <c r="L39" s="345"/>
      <c r="M39" s="345"/>
      <c r="N39" s="345"/>
    </row>
    <row r="40" spans="1:14" ht="14.25" customHeight="1">
      <c r="A40" s="900"/>
      <c r="B40" s="900"/>
      <c r="C40" s="900"/>
      <c r="D40" s="901"/>
      <c r="E40" s="901"/>
      <c r="F40" s="901"/>
      <c r="G40" s="901"/>
      <c r="H40" s="355"/>
    </row>
    <row r="41" spans="1:14" ht="14.25" customHeight="1">
      <c r="A41" s="360"/>
      <c r="B41" s="360"/>
      <c r="C41" s="361"/>
      <c r="D41" s="898"/>
      <c r="E41" s="899"/>
      <c r="F41" s="899"/>
      <c r="G41" s="899"/>
      <c r="H41" s="360"/>
    </row>
    <row r="45" spans="1:14" ht="21" customHeight="1">
      <c r="A45" s="304" t="str">
        <f>"　上記の事由により"&amp;設定シート!$C$2&amp;"執行の"&amp;設定シート!$C$4</f>
        <v>　上記の事由により令和８年２月８日執行の衆議院小選挙区選出議員選挙</v>
      </c>
    </row>
    <row r="46" spans="1:14" ht="21" customHeight="1">
      <c r="A46" s="304" t="str">
        <f>IF(入力シート!$C$2="　","秋田県第　　 区",入力シート!$C$2)&amp;"における候補者 "&amp;IF(OR(入力シート!$C$17="",入力シート!$C$19=""),"             ",入力シート!$C$17&amp;" "&amp;入力シート!$C$19)&amp;" の出納責任者を解任する。"</f>
        <v>秋田県第１区における候補者 寒風山 三郎 の出納責任者を解任する。</v>
      </c>
    </row>
    <row r="47" spans="1:14" ht="21" customHeight="1"/>
    <row r="48" spans="1:14" ht="21" customHeight="1"/>
    <row r="49" spans="1:14">
      <c r="B49" s="619" t="s">
        <v>474</v>
      </c>
      <c r="C49" s="619"/>
      <c r="D49" s="617"/>
    </row>
    <row r="50" spans="1:14">
      <c r="B50" s="365"/>
      <c r="C50" s="364"/>
    </row>
    <row r="51" spans="1:14">
      <c r="B51" s="365"/>
      <c r="C51" s="364"/>
    </row>
    <row r="52" spans="1:14" ht="15" customHeight="1">
      <c r="A52" s="304" t="str">
        <f>設定シート!$C$4&amp;IF(入力シート!$C$2="　","秋田県第　 　区",入力シート!$C$2)</f>
        <v>衆議院小選挙区選出議員選挙秋田県第１区</v>
      </c>
      <c r="E52" s="361"/>
      <c r="G52" s="361"/>
    </row>
    <row r="53" spans="1:14">
      <c r="A53" s="161"/>
      <c r="B53" s="183"/>
      <c r="F53" s="184"/>
      <c r="H53" s="185"/>
      <c r="I53" s="161"/>
      <c r="J53" s="161"/>
      <c r="K53" s="161"/>
      <c r="L53" s="161"/>
      <c r="M53" s="161"/>
      <c r="N53" s="161"/>
    </row>
    <row r="54" spans="1:14">
      <c r="A54" s="161"/>
      <c r="B54" s="161"/>
      <c r="C54" s="185"/>
      <c r="D54" s="299" t="s">
        <v>361</v>
      </c>
      <c r="F54" s="371" t="str">
        <f>入力シート!$C$9</f>
        <v>新党なまはげ</v>
      </c>
      <c r="G54" s="161"/>
      <c r="H54" s="161"/>
      <c r="I54" s="161"/>
      <c r="J54" s="161"/>
      <c r="K54" s="161"/>
      <c r="L54" s="161"/>
      <c r="M54" s="161"/>
      <c r="N54" s="161"/>
    </row>
    <row r="55" spans="1:14">
      <c r="A55" s="161"/>
      <c r="B55" s="161"/>
      <c r="C55" s="161"/>
      <c r="D55" s="186"/>
      <c r="E55" s="184"/>
      <c r="F55" s="375"/>
      <c r="G55" s="184"/>
      <c r="H55" s="184"/>
      <c r="I55" s="161"/>
      <c r="J55" s="161"/>
      <c r="K55" s="163"/>
      <c r="L55" s="163"/>
      <c r="M55" s="161"/>
      <c r="N55" s="161"/>
    </row>
    <row r="56" spans="1:14">
      <c r="A56" s="161"/>
      <c r="B56" s="161"/>
      <c r="C56" s="185"/>
      <c r="D56" s="299" t="s">
        <v>401</v>
      </c>
      <c r="E56" s="295"/>
      <c r="F56" s="220" t="str">
        <f>入力シート!$C$13</f>
        <v>男鹿　八郎</v>
      </c>
      <c r="G56" s="296"/>
      <c r="H56" s="296"/>
      <c r="I56" s="161"/>
      <c r="J56" s="161"/>
      <c r="K56" s="163"/>
      <c r="L56" s="163"/>
      <c r="M56" s="187"/>
    </row>
    <row r="57" spans="1:14">
      <c r="A57" s="161"/>
      <c r="B57" s="161"/>
      <c r="C57" s="185"/>
      <c r="D57" s="186"/>
      <c r="F57" s="185"/>
      <c r="G57" s="161"/>
      <c r="H57" s="161"/>
      <c r="I57" s="161"/>
      <c r="J57" s="161"/>
      <c r="K57" s="161"/>
      <c r="L57" s="161"/>
      <c r="M57" s="161"/>
      <c r="N57" s="161"/>
    </row>
    <row r="58" spans="1:14">
      <c r="A58" s="161"/>
      <c r="B58" s="161"/>
      <c r="C58" s="161"/>
      <c r="D58" s="186"/>
      <c r="E58" s="184"/>
      <c r="F58" s="185"/>
      <c r="G58" s="184"/>
      <c r="H58" s="184"/>
      <c r="I58" s="161"/>
      <c r="J58" s="161"/>
      <c r="K58" s="163"/>
      <c r="L58" s="163"/>
      <c r="M58" s="161"/>
      <c r="N58" s="161"/>
    </row>
    <row r="59" spans="1:14">
      <c r="B59" s="304" t="s">
        <v>497</v>
      </c>
      <c r="D59" s="374"/>
      <c r="E59" s="374"/>
      <c r="F59" s="304" t="s">
        <v>498</v>
      </c>
      <c r="G59" s="327"/>
    </row>
    <row r="61" spans="1:14">
      <c r="F61" s="294"/>
      <c r="G61" s="294"/>
    </row>
  </sheetData>
  <mergeCells count="9">
    <mergeCell ref="A6:I6"/>
    <mergeCell ref="A35:I35"/>
    <mergeCell ref="B10:C10"/>
    <mergeCell ref="B9:C9"/>
    <mergeCell ref="D41:G41"/>
    <mergeCell ref="B38:C38"/>
    <mergeCell ref="B39:C39"/>
    <mergeCell ref="A40:C40"/>
    <mergeCell ref="D40:G40"/>
  </mergeCells>
  <phoneticPr fontId="59"/>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rowBreaks count="1" manualBreakCount="1">
    <brk id="2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01839-3DF9-49FB-B9D2-C769D184A7F3}">
  <sheetPr codeName="Sheet36"/>
  <dimension ref="A1:P66"/>
  <sheetViews>
    <sheetView showZeros="0" view="pageBreakPreview" zoomScaleNormal="100" zoomScaleSheetLayoutView="100" workbookViewId="0">
      <selection activeCell="V22" sqref="V22"/>
    </sheetView>
  </sheetViews>
  <sheetFormatPr defaultColWidth="9" defaultRowHeight="14"/>
  <cols>
    <col min="1" max="8" width="9.6328125" style="304" customWidth="1"/>
    <col min="9" max="9" width="6.08984375" style="304" customWidth="1"/>
    <col min="10" max="10" width="6.453125" style="304" customWidth="1"/>
    <col min="11" max="16384" width="9" style="304"/>
  </cols>
  <sheetData>
    <row r="1" spans="1:16">
      <c r="J1" s="297" t="s">
        <v>603</v>
      </c>
    </row>
    <row r="6" spans="1:16" ht="28">
      <c r="A6" s="830" t="s">
        <v>402</v>
      </c>
      <c r="B6" s="830"/>
      <c r="C6" s="830"/>
      <c r="D6" s="830"/>
      <c r="E6" s="830"/>
      <c r="F6" s="830"/>
      <c r="G6" s="830"/>
      <c r="H6" s="830"/>
      <c r="I6" s="830"/>
      <c r="J6" s="830"/>
    </row>
    <row r="7" spans="1:16" ht="14.25" customHeight="1">
      <c r="A7" s="292"/>
      <c r="B7" s="292"/>
      <c r="C7" s="292"/>
      <c r="D7" s="292"/>
      <c r="E7" s="292"/>
      <c r="F7" s="292"/>
      <c r="G7" s="292"/>
      <c r="H7" s="292"/>
      <c r="I7" s="292"/>
    </row>
    <row r="8" spans="1:16" ht="14.25" customHeight="1">
      <c r="A8" s="292"/>
      <c r="B8" s="292"/>
      <c r="C8" s="292"/>
      <c r="D8" s="292"/>
      <c r="E8" s="292"/>
      <c r="F8" s="292"/>
      <c r="G8" s="292"/>
      <c r="H8" s="292"/>
      <c r="I8" s="292"/>
    </row>
    <row r="9" spans="1:16" ht="26.25" customHeight="1">
      <c r="B9" s="292"/>
      <c r="C9" s="903" t="s">
        <v>500</v>
      </c>
      <c r="D9" s="904"/>
      <c r="E9" s="376"/>
      <c r="F9" s="377"/>
      <c r="G9" s="377"/>
      <c r="H9" s="292"/>
      <c r="I9" s="292"/>
      <c r="J9" s="292"/>
    </row>
    <row r="10" spans="1:16" s="96" customFormat="1" ht="26.25" customHeight="1">
      <c r="B10" s="270"/>
      <c r="C10" s="735" t="s">
        <v>501</v>
      </c>
      <c r="D10" s="904"/>
      <c r="E10" s="306"/>
      <c r="F10" s="307"/>
      <c r="G10" s="307"/>
      <c r="H10" s="291"/>
      <c r="I10" s="291"/>
      <c r="J10" s="291"/>
      <c r="K10" s="291"/>
      <c r="L10" s="291"/>
      <c r="M10" s="291"/>
      <c r="N10" s="291"/>
      <c r="O10" s="291"/>
      <c r="P10" s="291"/>
    </row>
    <row r="11" spans="1:16" s="96" customFormat="1" ht="26.25" customHeight="1">
      <c r="B11" s="270"/>
      <c r="C11" s="270"/>
      <c r="D11" s="303"/>
      <c r="E11" s="270"/>
      <c r="F11" s="345"/>
      <c r="G11" s="345"/>
      <c r="H11" s="345"/>
      <c r="I11" s="345"/>
      <c r="J11" s="345"/>
      <c r="K11" s="345"/>
      <c r="L11" s="345"/>
      <c r="M11" s="345"/>
      <c r="N11" s="345"/>
      <c r="O11" s="345"/>
      <c r="P11" s="345"/>
    </row>
    <row r="12" spans="1:16" s="96" customFormat="1" ht="26.25" customHeight="1">
      <c r="A12" s="270"/>
      <c r="B12" s="905" t="s">
        <v>502</v>
      </c>
      <c r="C12" s="905"/>
      <c r="D12" s="306"/>
      <c r="E12" s="307"/>
      <c r="F12" s="307"/>
      <c r="G12" s="307"/>
      <c r="H12" s="307"/>
      <c r="I12" s="291"/>
      <c r="J12" s="291"/>
      <c r="K12" s="291"/>
      <c r="L12" s="291"/>
      <c r="M12" s="291"/>
      <c r="N12" s="291"/>
      <c r="O12" s="291"/>
    </row>
    <row r="13" spans="1:16" ht="14.25" customHeight="1">
      <c r="A13" s="297"/>
      <c r="B13" s="297"/>
      <c r="C13" s="297"/>
      <c r="D13" s="298"/>
      <c r="E13" s="298"/>
      <c r="F13" s="298"/>
      <c r="G13" s="298"/>
      <c r="H13" s="293"/>
      <c r="I13" s="293"/>
    </row>
    <row r="14" spans="1:16" ht="14.25" customHeight="1">
      <c r="A14" s="292"/>
      <c r="B14" s="292"/>
      <c r="C14" s="297"/>
      <c r="D14" s="898"/>
      <c r="E14" s="899"/>
      <c r="F14" s="899"/>
      <c r="G14" s="899"/>
      <c r="H14" s="292"/>
      <c r="I14" s="292"/>
    </row>
    <row r="18" spans="1:15" ht="21" customHeight="1">
      <c r="A18" s="304" t="str">
        <f>"　上記の事由により"&amp;入力シート!$C$1&amp;IF(入力シート!$C$2="　","秋田県第　　区",入力シート!$C$2)</f>
        <v>　上記の事由により令和８年２月８日執行衆議院小選挙区選出議員選挙秋田県第１区</v>
      </c>
    </row>
    <row r="19" spans="1:15" ht="21" customHeight="1">
      <c r="A19" s="304" t="str">
        <f>"における候補者 "&amp;IF(OR(入力シート!$C$17="",入力シート!$C$19=""),"             ",入力シート!$C$17&amp;" "&amp;入力シート!$C$19)&amp;" の出納責任者を辞任するから届出します。"</f>
        <v>における候補者 寒風山 三郎 の出納責任者を辞任するから届出します。</v>
      </c>
      <c r="I19" s="164"/>
    </row>
    <row r="20" spans="1:15" ht="21" customHeight="1"/>
    <row r="21" spans="1:15">
      <c r="B21" s="300"/>
      <c r="C21" s="301"/>
    </row>
    <row r="22" spans="1:15">
      <c r="B22" s="619" t="s">
        <v>474</v>
      </c>
      <c r="C22" s="619"/>
      <c r="D22" s="617"/>
    </row>
    <row r="24" spans="1:15">
      <c r="A24" s="161"/>
      <c r="B24" s="183"/>
      <c r="F24" s="184"/>
      <c r="H24" s="185"/>
      <c r="I24" s="161"/>
      <c r="J24" s="161"/>
      <c r="K24" s="161"/>
      <c r="L24" s="161"/>
      <c r="M24" s="161"/>
      <c r="N24" s="161"/>
      <c r="O24" s="161"/>
    </row>
    <row r="25" spans="1:15" ht="15" customHeight="1">
      <c r="A25" s="304" t="str">
        <f>設定シート!$C$4&amp;IF(入力シート!$C$2="　","秋田県第　 　区",入力シート!$C$2)</f>
        <v>衆議院小選挙区選出議員選挙秋田県第１区</v>
      </c>
      <c r="E25" s="361"/>
      <c r="G25" s="361"/>
    </row>
    <row r="26" spans="1:15">
      <c r="A26" s="161"/>
      <c r="B26" s="161"/>
      <c r="C26" s="185"/>
      <c r="D26" s="186"/>
      <c r="F26" s="185"/>
      <c r="G26" s="161"/>
      <c r="H26" s="161"/>
      <c r="I26" s="161"/>
      <c r="J26" s="161"/>
      <c r="K26" s="161"/>
      <c r="L26" s="161"/>
      <c r="M26" s="161"/>
      <c r="N26" s="161"/>
      <c r="O26" s="161"/>
    </row>
    <row r="27" spans="1:15">
      <c r="A27" s="161"/>
      <c r="B27" s="161"/>
      <c r="C27" s="185"/>
      <c r="D27" s="299" t="s">
        <v>503</v>
      </c>
      <c r="F27" s="378"/>
      <c r="G27" s="456"/>
      <c r="H27" s="161"/>
      <c r="I27" s="161" t="str" cm="1">
        <f t="array" aca="1" ref="I27" ca="1">IF(VLOOKUP(RIGHT(CELL("filename",A1),LEN(CELL("filename",A1))-FIND("]",CELL("filename",A1))),設定シート!$V$2:$W$136,2,0)="表示する","㊞","")</f>
        <v/>
      </c>
      <c r="J27" s="161"/>
      <c r="K27" s="161"/>
      <c r="L27" s="161"/>
      <c r="M27" s="161"/>
      <c r="N27" s="161"/>
      <c r="O27" s="161"/>
    </row>
    <row r="28" spans="1:15">
      <c r="A28" s="161"/>
      <c r="B28" s="161"/>
      <c r="C28" s="161"/>
      <c r="D28" s="186"/>
      <c r="E28" s="184"/>
      <c r="F28" s="185"/>
      <c r="G28" s="184"/>
      <c r="H28" s="184"/>
      <c r="I28" s="161"/>
      <c r="J28" s="161"/>
      <c r="K28" s="161"/>
      <c r="L28" s="163"/>
      <c r="M28" s="163"/>
      <c r="N28" s="161"/>
      <c r="O28" s="161"/>
    </row>
    <row r="29" spans="1:15">
      <c r="A29" s="161"/>
      <c r="B29" s="161"/>
      <c r="C29" s="185"/>
      <c r="D29" s="186"/>
      <c r="E29" s="898"/>
      <c r="F29" s="898"/>
      <c r="G29" s="902"/>
      <c r="H29" s="902"/>
      <c r="I29" s="161"/>
      <c r="J29" s="161"/>
      <c r="K29" s="161"/>
      <c r="L29" s="163"/>
      <c r="M29" s="163"/>
      <c r="N29" s="187"/>
    </row>
    <row r="30" spans="1:15">
      <c r="B30" s="304" t="s">
        <v>381</v>
      </c>
      <c r="D30" s="173" t="str">
        <f>入力シート!$C$17&amp;" "&amp;入力シート!$C$19</f>
        <v>寒風山 三郎</v>
      </c>
      <c r="E30" s="164"/>
      <c r="F30" s="304" t="s">
        <v>498</v>
      </c>
      <c r="G30" s="327"/>
    </row>
    <row r="31" spans="1:15">
      <c r="F31" s="294"/>
      <c r="G31" s="294"/>
    </row>
    <row r="33" spans="1:16">
      <c r="J33" s="361" t="s">
        <v>603</v>
      </c>
    </row>
    <row r="38" spans="1:16" ht="28">
      <c r="A38" s="830" t="s">
        <v>504</v>
      </c>
      <c r="B38" s="830"/>
      <c r="C38" s="830"/>
      <c r="D38" s="830"/>
      <c r="E38" s="830"/>
      <c r="F38" s="830"/>
      <c r="G38" s="830"/>
      <c r="H38" s="830"/>
      <c r="I38" s="830"/>
      <c r="J38" s="830"/>
    </row>
    <row r="39" spans="1:16" ht="14.25" customHeight="1">
      <c r="A39" s="360"/>
      <c r="B39" s="360"/>
      <c r="C39" s="360"/>
      <c r="D39" s="360"/>
      <c r="E39" s="360"/>
      <c r="F39" s="360"/>
      <c r="G39" s="360"/>
      <c r="H39" s="360"/>
      <c r="I39" s="360"/>
    </row>
    <row r="40" spans="1:16" ht="14.25" customHeight="1">
      <c r="A40" s="360"/>
      <c r="B40" s="360"/>
      <c r="C40" s="360"/>
      <c r="D40" s="360"/>
      <c r="E40" s="360"/>
      <c r="F40" s="360"/>
      <c r="G40" s="360"/>
      <c r="H40" s="360"/>
      <c r="I40" s="360"/>
    </row>
    <row r="41" spans="1:16" ht="26.25" customHeight="1">
      <c r="B41" s="360"/>
      <c r="C41" s="903" t="s">
        <v>500</v>
      </c>
      <c r="D41" s="904"/>
      <c r="E41" s="376"/>
      <c r="F41" s="377"/>
      <c r="G41" s="377"/>
      <c r="H41" s="360"/>
      <c r="I41" s="360"/>
      <c r="J41" s="360"/>
    </row>
    <row r="42" spans="1:16" s="96" customFormat="1" ht="26.25" customHeight="1">
      <c r="B42" s="270"/>
      <c r="C42" s="735" t="s">
        <v>501</v>
      </c>
      <c r="D42" s="904"/>
      <c r="E42" s="306"/>
      <c r="F42" s="307"/>
      <c r="G42" s="307"/>
      <c r="H42" s="345"/>
      <c r="I42" s="345"/>
      <c r="J42" s="345"/>
      <c r="K42" s="345"/>
      <c r="L42" s="345"/>
      <c r="M42" s="345"/>
      <c r="N42" s="345"/>
      <c r="O42" s="345"/>
      <c r="P42" s="345"/>
    </row>
    <row r="43" spans="1:16" s="96" customFormat="1" ht="26.25" customHeight="1">
      <c r="B43" s="270"/>
      <c r="C43" s="270"/>
      <c r="D43" s="303"/>
      <c r="E43" s="270"/>
      <c r="F43" s="345"/>
      <c r="G43" s="345"/>
      <c r="H43" s="345"/>
      <c r="I43" s="345"/>
      <c r="J43" s="345"/>
      <c r="K43" s="345"/>
      <c r="L43" s="345"/>
      <c r="M43" s="345"/>
      <c r="N43" s="345"/>
      <c r="O43" s="345"/>
      <c r="P43" s="345"/>
    </row>
    <row r="44" spans="1:16" s="96" customFormat="1" ht="26.25" customHeight="1">
      <c r="A44" s="270"/>
      <c r="B44" s="905" t="s">
        <v>502</v>
      </c>
      <c r="C44" s="905"/>
      <c r="D44" s="306"/>
      <c r="E44" s="307"/>
      <c r="F44" s="307"/>
      <c r="G44" s="307"/>
      <c r="H44" s="307"/>
      <c r="I44" s="345"/>
      <c r="J44" s="345"/>
      <c r="K44" s="345"/>
      <c r="L44" s="345"/>
      <c r="M44" s="345"/>
      <c r="N44" s="345"/>
      <c r="O44" s="345"/>
    </row>
    <row r="45" spans="1:16" ht="14.25" customHeight="1">
      <c r="A45" s="361"/>
      <c r="B45" s="361"/>
      <c r="C45" s="361"/>
      <c r="D45" s="362"/>
      <c r="E45" s="362"/>
      <c r="F45" s="362"/>
      <c r="G45" s="362"/>
      <c r="H45" s="355"/>
      <c r="I45" s="355"/>
    </row>
    <row r="46" spans="1:16" ht="14.25" customHeight="1">
      <c r="A46" s="360"/>
      <c r="B46" s="360"/>
      <c r="C46" s="361"/>
      <c r="D46" s="898"/>
      <c r="E46" s="899"/>
      <c r="F46" s="899"/>
      <c r="G46" s="899"/>
      <c r="H46" s="360"/>
      <c r="I46" s="360"/>
    </row>
    <row r="50" spans="1:15" ht="21" customHeight="1">
      <c r="A50" s="304" t="str">
        <f>"　上記の事由により"&amp;入力シート!$C$1&amp;IF(入力シート!$C$2="　","秋田県第　　区",入力シート!$C$2)</f>
        <v>　上記の事由により令和８年２月８日執行衆議院小選挙区選出議員選挙秋田県第１区</v>
      </c>
    </row>
    <row r="51" spans="1:15" ht="21" customHeight="1">
      <c r="A51" s="304" t="str">
        <f>"における候補者 "&amp;IF(OR(入力シート!$C$17="",入力シート!$C$19=""),"             ",入力シート!$C$17&amp;" "&amp;入力シート!$C$19)&amp;" の出納責任者を辞任するから届出します。"</f>
        <v>における候補者 寒風山 三郎 の出納責任者を辞任するから届出します。</v>
      </c>
      <c r="I51" s="164"/>
    </row>
    <row r="52" spans="1:15" ht="21" customHeight="1"/>
    <row r="53" spans="1:15">
      <c r="B53" s="365"/>
      <c r="C53" s="364"/>
    </row>
    <row r="54" spans="1:15">
      <c r="B54" s="619" t="s">
        <v>474</v>
      </c>
      <c r="C54" s="619"/>
      <c r="D54" s="617"/>
    </row>
    <row r="56" spans="1:15">
      <c r="A56" s="161"/>
      <c r="B56" s="183"/>
      <c r="F56" s="184"/>
      <c r="H56" s="185"/>
      <c r="I56" s="161"/>
      <c r="J56" s="161"/>
      <c r="K56" s="161"/>
      <c r="L56" s="161"/>
      <c r="M56" s="161"/>
      <c r="N56" s="161"/>
      <c r="O56" s="161"/>
    </row>
    <row r="57" spans="1:15" ht="15" customHeight="1">
      <c r="A57" s="304" t="str">
        <f>設定シート!$C$4&amp;IF(入力シート!$C$2="　","秋田県第　 　区",入力シート!$C$2)</f>
        <v>衆議院小選挙区選出議員選挙秋田県第１区</v>
      </c>
      <c r="E57" s="361"/>
      <c r="G57" s="361"/>
    </row>
    <row r="58" spans="1:15">
      <c r="A58" s="161"/>
      <c r="B58" s="161"/>
      <c r="C58" s="185"/>
      <c r="D58" s="186"/>
      <c r="F58" s="185"/>
      <c r="G58" s="161"/>
      <c r="H58" s="161"/>
      <c r="I58" s="161"/>
      <c r="J58" s="161"/>
      <c r="K58" s="161"/>
      <c r="L58" s="161"/>
      <c r="M58" s="161"/>
      <c r="N58" s="161"/>
      <c r="O58" s="161"/>
    </row>
    <row r="59" spans="1:15">
      <c r="A59" s="161"/>
      <c r="B59" s="161"/>
      <c r="C59" s="185"/>
      <c r="D59" s="363" t="s">
        <v>503</v>
      </c>
      <c r="F59" s="378"/>
      <c r="G59" s="456"/>
      <c r="H59" s="161"/>
      <c r="I59" s="161" t="str" cm="1">
        <f t="array" aca="1" ref="I59" ca="1">IF(VLOOKUP(RIGHT(CELL("filename",A33),LEN(CELL("filename",A33))-FIND("]",CELL("filename",A33))),設定シート!$V$2:$W$136,2,0)="表示する","㊞","")</f>
        <v/>
      </c>
      <c r="J59" s="161"/>
      <c r="K59" s="161"/>
      <c r="L59" s="161"/>
      <c r="M59" s="161"/>
      <c r="N59" s="161"/>
      <c r="O59" s="161"/>
    </row>
    <row r="60" spans="1:15">
      <c r="A60" s="161"/>
      <c r="B60" s="161"/>
      <c r="C60" s="185"/>
      <c r="D60" s="363"/>
      <c r="F60" s="372"/>
      <c r="G60" s="161"/>
      <c r="H60" s="161"/>
      <c r="I60" s="161"/>
      <c r="J60" s="161"/>
      <c r="K60" s="161"/>
      <c r="L60" s="161"/>
      <c r="M60" s="161"/>
      <c r="N60" s="161"/>
      <c r="O60" s="161"/>
    </row>
    <row r="61" spans="1:15">
      <c r="A61" s="161"/>
      <c r="B61" s="161"/>
      <c r="C61" s="185"/>
      <c r="D61" s="363"/>
      <c r="F61" s="372"/>
      <c r="G61" s="161"/>
      <c r="H61" s="161"/>
      <c r="I61" s="161"/>
      <c r="J61" s="161"/>
      <c r="K61" s="161"/>
      <c r="L61" s="161"/>
      <c r="M61" s="161"/>
      <c r="N61" s="161"/>
      <c r="O61" s="161"/>
    </row>
    <row r="62" spans="1:15">
      <c r="A62" s="161"/>
      <c r="B62" s="161"/>
      <c r="C62" s="161"/>
      <c r="D62" s="186"/>
      <c r="E62" s="184"/>
      <c r="F62" s="185"/>
      <c r="G62" s="184"/>
      <c r="H62" s="184"/>
      <c r="I62" s="161"/>
      <c r="J62" s="161"/>
      <c r="K62" s="161"/>
      <c r="L62" s="163"/>
      <c r="M62" s="163"/>
      <c r="N62" s="161"/>
      <c r="O62" s="161"/>
    </row>
    <row r="63" spans="1:15">
      <c r="A63" s="161" t="s">
        <v>505</v>
      </c>
      <c r="C63" s="161"/>
      <c r="D63" s="371" t="str">
        <f>入力シート!C9</f>
        <v>新党なまはげ</v>
      </c>
      <c r="E63" s="184"/>
      <c r="F63" s="185"/>
      <c r="G63" s="184"/>
      <c r="H63" s="184"/>
      <c r="I63" s="161"/>
      <c r="J63" s="161"/>
      <c r="K63" s="161"/>
      <c r="L63" s="163"/>
      <c r="M63" s="163"/>
      <c r="N63" s="161"/>
      <c r="O63" s="161"/>
    </row>
    <row r="64" spans="1:15">
      <c r="A64" s="161"/>
      <c r="B64" s="161"/>
      <c r="C64" s="185"/>
      <c r="D64" s="352"/>
      <c r="E64" s="898"/>
      <c r="F64" s="898"/>
      <c r="G64" s="902"/>
      <c r="H64" s="902"/>
      <c r="I64" s="161"/>
      <c r="J64" s="161"/>
      <c r="K64" s="161"/>
      <c r="L64" s="163"/>
      <c r="M64" s="163"/>
      <c r="N64" s="187"/>
    </row>
    <row r="65" spans="2:7">
      <c r="B65" s="304" t="s">
        <v>472</v>
      </c>
      <c r="D65" s="173" t="str">
        <f>入力シート!C13</f>
        <v>男鹿　八郎</v>
      </c>
      <c r="E65" s="164"/>
      <c r="F65" s="304" t="s">
        <v>498</v>
      </c>
      <c r="G65" s="327"/>
    </row>
    <row r="66" spans="2:7">
      <c r="F66" s="327"/>
      <c r="G66" s="327"/>
    </row>
  </sheetData>
  <mergeCells count="14">
    <mergeCell ref="B12:C12"/>
    <mergeCell ref="D14:G14"/>
    <mergeCell ref="C9:D9"/>
    <mergeCell ref="C10:D10"/>
    <mergeCell ref="A6:J6"/>
    <mergeCell ref="E64:F64"/>
    <mergeCell ref="G64:H64"/>
    <mergeCell ref="E29:F29"/>
    <mergeCell ref="G29:H29"/>
    <mergeCell ref="C41:D41"/>
    <mergeCell ref="C42:D42"/>
    <mergeCell ref="B44:C44"/>
    <mergeCell ref="D46:G46"/>
    <mergeCell ref="A38:J38"/>
  </mergeCells>
  <phoneticPr fontId="59"/>
  <printOptions horizontalCentered="1"/>
  <pageMargins left="0.78740157480314965" right="0.78740157480314965" top="0.78740157480314965" bottom="0.78740157480314965" header="0.31496062992125984" footer="0.31496062992125984"/>
  <pageSetup paperSize="9" scale="96" firstPageNumber="0" orientation="portrait" verticalDpi="200" r:id="rId1"/>
  <headerFooter alignWithMargins="0"/>
  <rowBreaks count="1" manualBreakCount="1">
    <brk id="32"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O65"/>
  <sheetViews>
    <sheetView showZeros="0" view="pageBreakPreview" zoomScaleNormal="100" zoomScaleSheetLayoutView="100" workbookViewId="0">
      <selection activeCell="V22" sqref="V22"/>
    </sheetView>
  </sheetViews>
  <sheetFormatPr defaultColWidth="9" defaultRowHeight="14"/>
  <cols>
    <col min="1" max="8" width="9.6328125" style="154" customWidth="1"/>
    <col min="9" max="10" width="4.36328125" style="154" customWidth="1"/>
    <col min="11" max="11" width="9" style="154" bestFit="1"/>
    <col min="12" max="16384" width="9" style="154"/>
  </cols>
  <sheetData>
    <row r="1" spans="1:10">
      <c r="J1" s="155" t="s">
        <v>604</v>
      </c>
    </row>
    <row r="6" spans="1:10" ht="21">
      <c r="A6" s="906" t="s">
        <v>559</v>
      </c>
      <c r="B6" s="906"/>
      <c r="C6" s="906"/>
      <c r="D6" s="906"/>
      <c r="E6" s="906"/>
      <c r="F6" s="906"/>
      <c r="G6" s="906"/>
      <c r="H6" s="906"/>
      <c r="I6" s="906"/>
    </row>
    <row r="7" spans="1:10" ht="14.25" customHeight="1">
      <c r="A7" s="171"/>
      <c r="B7" s="171"/>
      <c r="C7" s="171"/>
      <c r="D7" s="171"/>
      <c r="E7" s="171"/>
      <c r="F7" s="171"/>
      <c r="G7" s="171"/>
      <c r="H7" s="171"/>
      <c r="I7" s="171"/>
    </row>
    <row r="8" spans="1:10" ht="14.25" customHeight="1">
      <c r="A8" s="171"/>
      <c r="B8" s="171"/>
      <c r="C8" s="171"/>
      <c r="D8" s="171"/>
      <c r="E8" s="171"/>
      <c r="F8" s="171"/>
      <c r="G8" s="171"/>
      <c r="H8" s="171"/>
      <c r="I8" s="171"/>
    </row>
    <row r="10" spans="1:10" s="304" customFormat="1" ht="21" customHeight="1">
      <c r="A10" s="304" t="str">
        <f>"　"&amp;設定シート!$C$2&amp;"執行の"&amp;設定シート!$C$4&amp;IF(入力シート!$C$2="　","秋田県第　　区",入力シート!$C$2)&amp;"において"</f>
        <v>　令和８年２月８日執行の衆議院小選挙区選出議員選挙秋田県第１区において</v>
      </c>
    </row>
    <row r="11" spans="1:10" s="304" customFormat="1" ht="21" customHeight="1">
      <c r="A11" s="304" t="str">
        <f>IF(入力シート!C60="","                   ",入力シート!C60)&amp;" を出納責任者として選任することを承諾します。"</f>
        <v>出納　清司 を出納責任者として選任することを承諾します。</v>
      </c>
      <c r="I11" s="164"/>
    </row>
    <row r="12" spans="1:10" ht="21" customHeight="1"/>
    <row r="13" spans="1:10">
      <c r="B13" s="907" t="s">
        <v>508</v>
      </c>
      <c r="C13" s="907"/>
      <c r="D13" s="907"/>
    </row>
    <row r="14" spans="1:10" ht="21" customHeight="1"/>
    <row r="15" spans="1:10" ht="21" customHeight="1"/>
    <row r="16" spans="1:10" s="327" customFormat="1" ht="21" customHeight="1"/>
    <row r="17" spans="1:15" s="304" customFormat="1" ht="15" customHeight="1">
      <c r="A17" s="304" t="str">
        <f>設定シート!$C$4&amp;IF(入力シート!$C$2="　","秋田県第　 　区",入力シート!$C$2)</f>
        <v>衆議院小選挙区選出議員選挙秋田県第１区</v>
      </c>
      <c r="E17" s="361"/>
      <c r="G17" s="361"/>
    </row>
    <row r="18" spans="1:15" s="304" customFormat="1">
      <c r="A18" s="161"/>
      <c r="B18" s="161"/>
      <c r="C18" s="185"/>
      <c r="D18" s="186"/>
      <c r="F18" s="185"/>
      <c r="G18" s="161"/>
      <c r="H18" s="161"/>
      <c r="I18" s="161"/>
      <c r="J18" s="161"/>
      <c r="K18" s="161"/>
      <c r="L18" s="161"/>
      <c r="M18" s="161"/>
      <c r="N18" s="161"/>
      <c r="O18" s="161"/>
    </row>
    <row r="19" spans="1:15" s="304" customFormat="1">
      <c r="A19" s="161"/>
      <c r="B19" s="161"/>
      <c r="C19" s="185"/>
      <c r="D19" s="363" t="s">
        <v>506</v>
      </c>
      <c r="F19" s="379" t="str">
        <f>入力シート!$C$17&amp;" "&amp;入力シート!$C$19</f>
        <v>寒風山 三郎</v>
      </c>
      <c r="G19" s="161"/>
      <c r="H19" s="161"/>
      <c r="I19" s="161" t="str" cm="1">
        <f t="array" aca="1" ref="I19" ca="1">IF(VLOOKUP(RIGHT(CELL("filename",A1),LEN(CELL("filename",A1))-FIND("]",CELL("filename",A1))),設定シート!$V$2:$W$136,2,0)="表示する","㊞","")</f>
        <v/>
      </c>
      <c r="J19" s="161"/>
      <c r="K19" s="161"/>
      <c r="L19" s="161"/>
      <c r="M19" s="161"/>
      <c r="N19" s="161"/>
      <c r="O19" s="161"/>
    </row>
    <row r="20" spans="1:15" ht="12.75" customHeight="1"/>
    <row r="23" spans="1:15" s="304" customFormat="1" ht="19.5" customHeight="1">
      <c r="C23" s="361" t="s">
        <v>476</v>
      </c>
      <c r="E23" s="327" t="str">
        <f>入力シート!$C$9</f>
        <v>新党なまはげ</v>
      </c>
    </row>
    <row r="24" spans="1:15" s="304" customFormat="1" ht="19.5" customHeight="1">
      <c r="C24" s="361"/>
      <c r="E24" s="327"/>
    </row>
    <row r="25" spans="1:15" s="304" customFormat="1" ht="19">
      <c r="C25" s="361" t="s">
        <v>472</v>
      </c>
      <c r="E25" s="327" t="str">
        <f>入力シート!$C$13</f>
        <v>男鹿　八郎</v>
      </c>
      <c r="F25" s="157"/>
      <c r="G25" s="416" t="s">
        <v>163</v>
      </c>
      <c r="H25" s="157"/>
    </row>
    <row r="26" spans="1:15">
      <c r="C26" s="143"/>
    </row>
    <row r="27" spans="1:15">
      <c r="B27" s="162"/>
      <c r="C27" s="143"/>
    </row>
    <row r="29" spans="1:15">
      <c r="A29" s="161"/>
      <c r="B29" s="183"/>
      <c r="F29" s="184"/>
      <c r="H29" s="185"/>
      <c r="I29" s="161"/>
      <c r="J29" s="161"/>
      <c r="K29" s="161"/>
      <c r="L29" s="161"/>
      <c r="M29" s="161"/>
      <c r="N29" s="161"/>
      <c r="O29" s="161"/>
    </row>
    <row r="30" spans="1:15">
      <c r="F30" s="158"/>
      <c r="G30" s="158"/>
    </row>
    <row r="33" spans="1:10" s="304" customFormat="1"/>
    <row r="34" spans="1:10" s="304" customFormat="1">
      <c r="J34" s="361" t="s">
        <v>605</v>
      </c>
    </row>
    <row r="35" spans="1:10" s="304" customFormat="1"/>
    <row r="36" spans="1:10" s="304" customFormat="1"/>
    <row r="37" spans="1:10" s="304" customFormat="1"/>
    <row r="38" spans="1:10" s="304" customFormat="1"/>
    <row r="39" spans="1:10" s="304" customFormat="1" ht="21">
      <c r="A39" s="906" t="s">
        <v>560</v>
      </c>
      <c r="B39" s="906"/>
      <c r="C39" s="906"/>
      <c r="D39" s="906"/>
      <c r="E39" s="906"/>
      <c r="F39" s="906"/>
      <c r="G39" s="906"/>
      <c r="H39" s="906"/>
      <c r="I39" s="906"/>
    </row>
    <row r="40" spans="1:10" s="304" customFormat="1" ht="14.25" customHeight="1">
      <c r="A40" s="360"/>
      <c r="B40" s="360"/>
      <c r="C40" s="360"/>
      <c r="D40" s="360"/>
      <c r="E40" s="360"/>
      <c r="F40" s="360"/>
      <c r="G40" s="360"/>
      <c r="H40" s="360"/>
      <c r="I40" s="360"/>
    </row>
    <row r="41" spans="1:10" s="304" customFormat="1" ht="14.25" customHeight="1">
      <c r="A41" s="360"/>
      <c r="B41" s="360"/>
      <c r="C41" s="360"/>
      <c r="D41" s="360"/>
      <c r="E41" s="360"/>
      <c r="F41" s="360"/>
      <c r="G41" s="360"/>
      <c r="H41" s="360"/>
      <c r="I41" s="360"/>
    </row>
    <row r="42" spans="1:10" s="304" customFormat="1"/>
    <row r="43" spans="1:10" s="304" customFormat="1" ht="21" customHeight="1">
      <c r="A43" s="304" t="str">
        <f>"　"&amp;設定シート!$C$2&amp;"執行の"&amp;設定シート!$C$4&amp;IF(入力シート!$C$2="　","秋田県第　　区",入力シート!$C$2)&amp;"において"</f>
        <v>　令和８年２月８日執行の衆議院小選挙区選出議員選挙秋田県第１区において</v>
      </c>
    </row>
    <row r="44" spans="1:10" s="304" customFormat="1" ht="21" customHeight="1">
      <c r="A44" s="304" t="s">
        <v>544</v>
      </c>
      <c r="D44" s="164"/>
      <c r="I44" s="164"/>
    </row>
    <row r="45" spans="1:10" s="304" customFormat="1" ht="21" customHeight="1"/>
    <row r="46" spans="1:10" s="304" customFormat="1">
      <c r="B46" s="907" t="s">
        <v>508</v>
      </c>
      <c r="C46" s="907"/>
      <c r="D46" s="907"/>
    </row>
    <row r="47" spans="1:10" s="304" customFormat="1" ht="21" customHeight="1"/>
    <row r="48" spans="1:10" s="304" customFormat="1" ht="21" customHeight="1"/>
    <row r="49" spans="1:15" s="327" customFormat="1" ht="21" customHeight="1"/>
    <row r="50" spans="1:15" s="304" customFormat="1" ht="15" customHeight="1">
      <c r="A50" s="304" t="str">
        <f>設定シート!$C$4&amp;IF(入力シート!$C$2="　","秋田県第　 　区",入力シート!$C$2)</f>
        <v>衆議院小選挙区選出議員選挙秋田県第１区</v>
      </c>
      <c r="E50" s="361"/>
      <c r="G50" s="361"/>
    </row>
    <row r="51" spans="1:15" s="304" customFormat="1">
      <c r="A51" s="161"/>
      <c r="B51" s="161"/>
      <c r="C51" s="185"/>
      <c r="D51" s="186"/>
      <c r="F51" s="185"/>
      <c r="G51" s="161"/>
      <c r="H51" s="161"/>
      <c r="I51" s="161"/>
      <c r="J51" s="161"/>
      <c r="K51" s="161"/>
      <c r="L51" s="161"/>
      <c r="M51" s="161"/>
      <c r="N51" s="161"/>
      <c r="O51" s="161"/>
    </row>
    <row r="52" spans="1:15" s="304" customFormat="1">
      <c r="A52" s="161"/>
      <c r="B52" s="161"/>
      <c r="C52" s="185"/>
      <c r="D52" s="363" t="s">
        <v>506</v>
      </c>
      <c r="F52" s="379" t="str">
        <f>入力シート!$C$17&amp;" "&amp;入力シート!$C$19</f>
        <v>寒風山 三郎</v>
      </c>
      <c r="G52" s="161"/>
      <c r="H52" s="161"/>
      <c r="I52" s="161" t="str" cm="1">
        <f t="array" aca="1" ref="I52" ca="1">IF(VLOOKUP(RIGHT(CELL("filename",A34),LEN(CELL("filename",A34))-FIND("]",CELL("filename",A34))),設定シート!$V$2:$W$136,2,0)="表示する","㊞","")</f>
        <v/>
      </c>
      <c r="J52" s="161"/>
      <c r="K52" s="161"/>
      <c r="L52" s="161"/>
      <c r="M52" s="161"/>
      <c r="N52" s="161"/>
      <c r="O52" s="161"/>
    </row>
    <row r="53" spans="1:15" s="304" customFormat="1" ht="12.75" customHeight="1"/>
    <row r="54" spans="1:15" s="304" customFormat="1"/>
    <row r="55" spans="1:15" s="304" customFormat="1"/>
    <row r="56" spans="1:15" s="304" customFormat="1" ht="19.5" customHeight="1">
      <c r="C56" s="361" t="s">
        <v>476</v>
      </c>
      <c r="E56" s="327" t="str">
        <f>入力シート!$C$9</f>
        <v>新党なまはげ</v>
      </c>
    </row>
    <row r="57" spans="1:15" s="304" customFormat="1" ht="19.5" customHeight="1">
      <c r="C57" s="361"/>
      <c r="E57" s="327"/>
    </row>
    <row r="58" spans="1:15" s="304" customFormat="1" ht="19">
      <c r="C58" s="361" t="s">
        <v>472</v>
      </c>
      <c r="E58" s="327" t="str">
        <f>入力シート!$C$13</f>
        <v>男鹿　八郎</v>
      </c>
      <c r="F58" s="157"/>
      <c r="G58" s="416" t="s">
        <v>163</v>
      </c>
      <c r="H58" s="157"/>
    </row>
    <row r="59" spans="1:15" s="304" customFormat="1">
      <c r="C59" s="364"/>
    </row>
    <row r="60" spans="1:15" s="304" customFormat="1">
      <c r="B60" s="365"/>
      <c r="C60" s="364"/>
    </row>
    <row r="61" spans="1:15" s="304" customFormat="1"/>
    <row r="62" spans="1:15" s="304" customFormat="1">
      <c r="A62" s="161"/>
      <c r="B62" s="183"/>
      <c r="F62" s="184"/>
      <c r="H62" s="185"/>
      <c r="I62" s="161"/>
      <c r="J62" s="161"/>
      <c r="K62" s="161"/>
      <c r="L62" s="161"/>
      <c r="M62" s="161"/>
      <c r="N62" s="161"/>
      <c r="O62" s="161"/>
    </row>
    <row r="63" spans="1:15" s="304" customFormat="1">
      <c r="F63" s="327"/>
      <c r="G63" s="327"/>
    </row>
    <row r="64" spans="1:15" s="304" customFormat="1"/>
    <row r="65" s="304" customFormat="1"/>
  </sheetData>
  <mergeCells count="4">
    <mergeCell ref="A39:I39"/>
    <mergeCell ref="B46:D46"/>
    <mergeCell ref="A6:I6"/>
    <mergeCell ref="B13:D13"/>
  </mergeCells>
  <phoneticPr fontId="51" type="Hiragana"/>
  <printOptions horizontalCentered="1"/>
  <pageMargins left="0.78740157480314965" right="0.78740157480314965" top="0.78740157480314965" bottom="0.78740157480314965" header="0.31496062992125984" footer="0.31496062992125984"/>
  <pageSetup paperSize="9" scale="96" firstPageNumber="0" orientation="portrait" verticalDpi="200" r:id="rId1"/>
  <headerFooter alignWithMargins="0"/>
  <rowBreaks count="1" manualBreakCount="1">
    <brk id="32"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DB831-B5F8-4AEE-A112-4C0CE6B10235}">
  <sheetPr codeName="Sheet37">
    <pageSetUpPr fitToPage="1"/>
  </sheetPr>
  <dimension ref="A1:L38"/>
  <sheetViews>
    <sheetView showZeros="0" view="pageBreakPreview" zoomScaleNormal="100" zoomScaleSheetLayoutView="100" workbookViewId="0">
      <selection activeCell="V22" sqref="V22"/>
    </sheetView>
  </sheetViews>
  <sheetFormatPr defaultColWidth="9" defaultRowHeight="14"/>
  <cols>
    <col min="1" max="8" width="9" style="154"/>
    <col min="9" max="9" width="9" style="154" customWidth="1"/>
    <col min="10" max="11" width="9" style="154"/>
    <col min="12" max="12" width="12.90625" style="154" customWidth="1"/>
    <col min="13" max="16384" width="9" style="154"/>
  </cols>
  <sheetData>
    <row r="1" spans="1:12">
      <c r="I1" s="221" t="s">
        <v>606</v>
      </c>
    </row>
    <row r="3" spans="1:12" s="304" customFormat="1"/>
    <row r="5" spans="1:12" ht="28">
      <c r="A5" s="830" t="s">
        <v>509</v>
      </c>
      <c r="B5" s="830"/>
      <c r="C5" s="830"/>
      <c r="D5" s="830"/>
      <c r="E5" s="830"/>
      <c r="F5" s="830"/>
      <c r="G5" s="830"/>
      <c r="H5" s="830"/>
      <c r="I5" s="830"/>
    </row>
    <row r="6" spans="1:12" s="304" customFormat="1" ht="28">
      <c r="A6" s="438"/>
      <c r="B6" s="438"/>
      <c r="C6" s="438"/>
      <c r="D6" s="438"/>
      <c r="E6" s="438"/>
      <c r="F6" s="438"/>
      <c r="G6" s="438"/>
      <c r="H6" s="438"/>
      <c r="I6" s="438"/>
    </row>
    <row r="7" spans="1:12" s="304" customFormat="1" ht="22.5" customHeight="1">
      <c r="A7" s="354"/>
      <c r="B7" s="354"/>
      <c r="C7" s="354"/>
      <c r="D7" s="354"/>
      <c r="E7" s="354"/>
      <c r="F7" s="354"/>
      <c r="G7" s="354"/>
      <c r="H7" s="354"/>
      <c r="I7" s="354"/>
    </row>
    <row r="9" spans="1:12" ht="16.5" customHeight="1">
      <c r="A9" s="222" t="str">
        <f>"　"&amp;設定シート!C2&amp;"執行の"&amp;設定シート!C4&amp;IF(入力シート!$C$2="　","秋田県第　　区",入力シート!$C$2)&amp;"に"</f>
        <v>　令和８年２月８日執行の衆議院小選挙区選出議員選挙秋田県第１区に</v>
      </c>
      <c r="B9" s="219"/>
      <c r="C9" s="219"/>
      <c r="D9" s="219"/>
      <c r="E9" s="219"/>
      <c r="F9" s="219"/>
      <c r="G9" s="219"/>
      <c r="H9" s="219"/>
      <c r="I9" s="219"/>
    </row>
    <row r="10" spans="1:12" ht="16.5" customHeight="1">
      <c r="A10" s="222" t="s">
        <v>562</v>
      </c>
      <c r="B10" s="219"/>
      <c r="C10" s="219"/>
      <c r="D10" s="219"/>
      <c r="E10" s="219"/>
      <c r="F10" s="219"/>
      <c r="G10" s="219"/>
      <c r="H10" s="219"/>
      <c r="I10" s="219"/>
    </row>
    <row r="11" spans="1:12" ht="16.5" customHeight="1">
      <c r="A11" s="154" t="s">
        <v>561</v>
      </c>
      <c r="B11" s="219"/>
      <c r="C11" s="219"/>
      <c r="D11" s="219"/>
      <c r="E11" s="219"/>
      <c r="F11" s="219"/>
      <c r="G11" s="219"/>
      <c r="H11" s="219"/>
      <c r="I11" s="219"/>
    </row>
    <row r="13" spans="1:12" s="304" customFormat="1"/>
    <row r="15" spans="1:12" s="96" customFormat="1" ht="18.75" customHeight="1" thickBot="1">
      <c r="L15" s="96" t="s">
        <v>582</v>
      </c>
    </row>
    <row r="16" spans="1:12" s="453" customFormat="1" ht="18.75" customHeight="1" thickBot="1">
      <c r="B16" s="747" t="str">
        <f>IF(L16="",入力シート!$C$4,L16)</f>
        <v>令和８年１月２７日</v>
      </c>
      <c r="C16" s="747"/>
      <c r="D16" s="747"/>
      <c r="E16" s="747"/>
      <c r="L16" s="491"/>
    </row>
    <row r="17" spans="1:9">
      <c r="F17" s="221"/>
      <c r="G17" s="218"/>
      <c r="H17" s="164"/>
    </row>
    <row r="19" spans="1:9" s="304" customFormat="1" ht="16.5">
      <c r="D19" s="304" t="s">
        <v>477</v>
      </c>
      <c r="F19" s="165" t="str">
        <f>入力シート!C17&amp;" "&amp;入力シート!C19</f>
        <v>寒風山 三郎</v>
      </c>
      <c r="I19" s="161" t="str" cm="1">
        <f t="array" aca="1" ref="I19" ca="1">IF(VLOOKUP(RIGHT(CELL("filename",A1),LEN(CELL("filename",A1))-FIND("]",CELL("filename",A1))),設定シート!$V$2:$W$136,2,0)="表示する","㊞","")</f>
        <v/>
      </c>
    </row>
    <row r="20" spans="1:9" s="304" customFormat="1"/>
    <row r="21" spans="1:9" s="304" customFormat="1"/>
    <row r="22" spans="1:9" ht="14.25" customHeight="1">
      <c r="D22" s="218"/>
    </row>
    <row r="23" spans="1:9" ht="14.25" customHeight="1"/>
    <row r="24" spans="1:9">
      <c r="A24" s="154" t="str">
        <f>"　秋田県選挙管理委員会委員長　　"&amp;設定シート!$C$11&amp;"　様"</f>
        <v>　秋田県選挙管理委員会委員長　　竹　田　勝　美　様</v>
      </c>
    </row>
    <row r="25" spans="1:9">
      <c r="D25" s="173"/>
      <c r="E25" s="173"/>
      <c r="F25" s="173"/>
      <c r="G25" s="173"/>
      <c r="H25" s="164"/>
      <c r="I25" s="164"/>
    </row>
    <row r="26" spans="1:9">
      <c r="D26" s="173"/>
      <c r="E26" s="173"/>
      <c r="F26" s="173"/>
      <c r="G26" s="173"/>
      <c r="H26" s="164"/>
      <c r="I26" s="164"/>
    </row>
    <row r="27" spans="1:9">
      <c r="D27" s="173"/>
      <c r="E27" s="173"/>
      <c r="F27" s="173"/>
      <c r="G27" s="173"/>
      <c r="H27" s="164"/>
      <c r="I27" s="164"/>
    </row>
    <row r="28" spans="1:9" s="188" customFormat="1">
      <c r="A28" s="188" t="s">
        <v>339</v>
      </c>
      <c r="D28" s="426"/>
      <c r="E28" s="426"/>
      <c r="F28" s="426"/>
      <c r="G28" s="426"/>
    </row>
    <row r="29" spans="1:9" s="223" customFormat="1" ht="14.25" customHeight="1">
      <c r="A29" s="908" t="s">
        <v>637</v>
      </c>
      <c r="B29" s="909"/>
      <c r="C29" s="909"/>
      <c r="D29" s="909"/>
      <c r="E29" s="909"/>
      <c r="F29" s="909"/>
      <c r="G29" s="909"/>
      <c r="H29" s="909"/>
      <c r="I29" s="909"/>
    </row>
    <row r="30" spans="1:9" s="223" customFormat="1">
      <c r="A30" s="909"/>
      <c r="B30" s="909"/>
      <c r="C30" s="909"/>
      <c r="D30" s="909"/>
      <c r="E30" s="909"/>
      <c r="F30" s="909"/>
      <c r="G30" s="909"/>
      <c r="H30" s="909"/>
      <c r="I30" s="909"/>
    </row>
    <row r="31" spans="1:9" s="223" customFormat="1">
      <c r="A31" s="909"/>
      <c r="B31" s="909"/>
      <c r="C31" s="909"/>
      <c r="D31" s="909"/>
      <c r="E31" s="909"/>
      <c r="F31" s="909"/>
      <c r="G31" s="909"/>
      <c r="H31" s="909"/>
      <c r="I31" s="909"/>
    </row>
    <row r="32" spans="1:9" s="223" customFormat="1">
      <c r="A32" s="909"/>
      <c r="B32" s="909"/>
      <c r="C32" s="909"/>
      <c r="D32" s="909"/>
      <c r="E32" s="909"/>
      <c r="F32" s="909"/>
      <c r="G32" s="909"/>
      <c r="H32" s="909"/>
      <c r="I32" s="909"/>
    </row>
    <row r="33" spans="1:9" s="223" customFormat="1">
      <c r="A33" s="909"/>
      <c r="B33" s="909"/>
      <c r="C33" s="909"/>
      <c r="D33" s="909"/>
      <c r="E33" s="909"/>
      <c r="F33" s="909"/>
      <c r="G33" s="909"/>
      <c r="H33" s="909"/>
      <c r="I33" s="909"/>
    </row>
    <row r="34" spans="1:9" s="223" customFormat="1">
      <c r="A34" s="909"/>
      <c r="B34" s="909"/>
      <c r="C34" s="909"/>
      <c r="D34" s="909"/>
      <c r="E34" s="909"/>
      <c r="F34" s="909"/>
      <c r="G34" s="909"/>
      <c r="H34" s="909"/>
      <c r="I34" s="909"/>
    </row>
    <row r="35" spans="1:9" s="223" customFormat="1">
      <c r="A35" s="909"/>
      <c r="B35" s="909"/>
      <c r="C35" s="909"/>
      <c r="D35" s="909"/>
      <c r="E35" s="909"/>
      <c r="F35" s="909"/>
      <c r="G35" s="909"/>
      <c r="H35" s="909"/>
      <c r="I35" s="909"/>
    </row>
    <row r="36" spans="1:9" s="223" customFormat="1">
      <c r="A36" s="909"/>
      <c r="B36" s="909"/>
      <c r="C36" s="909"/>
      <c r="D36" s="909"/>
      <c r="E36" s="909"/>
      <c r="F36" s="909"/>
      <c r="G36" s="909"/>
      <c r="H36" s="909"/>
      <c r="I36" s="909"/>
    </row>
    <row r="37" spans="1:9" s="223" customFormat="1">
      <c r="A37" s="909"/>
      <c r="B37" s="909"/>
      <c r="C37" s="909"/>
      <c r="D37" s="909"/>
      <c r="E37" s="909"/>
      <c r="F37" s="909"/>
      <c r="G37" s="909"/>
      <c r="H37" s="909"/>
      <c r="I37" s="909"/>
    </row>
    <row r="38" spans="1:9" s="223" customFormat="1">
      <c r="E38" s="230"/>
      <c r="F38" s="224"/>
      <c r="G38" s="224"/>
    </row>
  </sheetData>
  <mergeCells count="3">
    <mergeCell ref="A5:I5"/>
    <mergeCell ref="A29:I37"/>
    <mergeCell ref="B16:E16"/>
  </mergeCells>
  <phoneticPr fontId="59"/>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午前・後　　 　時　　分　受理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pageSetUpPr fitToPage="1"/>
  </sheetPr>
  <dimension ref="A1:L34"/>
  <sheetViews>
    <sheetView showZeros="0" view="pageBreakPreview" zoomScaleNormal="100" zoomScaleSheetLayoutView="100" workbookViewId="0">
      <selection activeCell="V22" sqref="V22"/>
    </sheetView>
  </sheetViews>
  <sheetFormatPr defaultColWidth="9" defaultRowHeight="14"/>
  <cols>
    <col min="1" max="1" width="9" style="154" bestFit="1"/>
    <col min="2" max="11" width="9" style="154"/>
    <col min="12" max="12" width="11.6328125" style="154" bestFit="1" customWidth="1"/>
    <col min="13" max="16384" width="9" style="154"/>
  </cols>
  <sheetData>
    <row r="1" spans="1:12">
      <c r="I1" s="155" t="s">
        <v>607</v>
      </c>
    </row>
    <row r="3" spans="1:12" s="304" customFormat="1"/>
    <row r="5" spans="1:12" ht="28">
      <c r="A5" s="830" t="s">
        <v>350</v>
      </c>
      <c r="B5" s="830"/>
      <c r="C5" s="830"/>
      <c r="D5" s="830"/>
      <c r="E5" s="830"/>
      <c r="F5" s="830"/>
      <c r="G5" s="830"/>
      <c r="H5" s="830"/>
      <c r="I5" s="830"/>
    </row>
    <row r="6" spans="1:12" ht="30.75" customHeight="1"/>
    <row r="7" spans="1:12" s="304" customFormat="1"/>
    <row r="9" spans="1:12" ht="18.75" customHeight="1">
      <c r="A9" s="222" t="str">
        <f>"　"&amp;設定シート!C2&amp;"執行の"&amp;設定シート!C4&amp;"における公職選挙法"</f>
        <v>　令和８年２月８日執行の衆議院小選挙区選出議員選挙における公職選挙法</v>
      </c>
      <c r="B9" s="219"/>
      <c r="C9" s="219"/>
      <c r="D9" s="219"/>
      <c r="E9" s="219"/>
      <c r="F9" s="219"/>
      <c r="G9" s="219"/>
      <c r="H9" s="219"/>
      <c r="I9" s="219"/>
    </row>
    <row r="10" spans="1:12" ht="18" customHeight="1">
      <c r="A10" s="222" t="s">
        <v>512</v>
      </c>
      <c r="B10" s="219"/>
      <c r="C10" s="219"/>
      <c r="D10" s="219"/>
      <c r="E10" s="219"/>
      <c r="F10" s="219"/>
      <c r="G10" s="219"/>
      <c r="H10" s="219"/>
      <c r="I10" s="219"/>
    </row>
    <row r="11" spans="1:12" ht="18" customHeight="1">
      <c r="A11" s="154" t="s">
        <v>510</v>
      </c>
      <c r="B11" s="219"/>
      <c r="C11" s="219"/>
      <c r="D11" s="219"/>
      <c r="E11" s="219"/>
      <c r="F11" s="219"/>
      <c r="G11" s="219"/>
      <c r="H11" s="219"/>
      <c r="I11" s="219"/>
    </row>
    <row r="12" spans="1:12" s="304" customFormat="1" ht="18" customHeight="1">
      <c r="B12" s="444"/>
      <c r="C12" s="444"/>
      <c r="D12" s="444"/>
      <c r="E12" s="444"/>
      <c r="F12" s="444"/>
      <c r="G12" s="444"/>
      <c r="H12" s="444"/>
      <c r="I12" s="444"/>
    </row>
    <row r="13" spans="1:12" ht="34.5" customHeight="1"/>
    <row r="14" spans="1:12" ht="14.25" customHeight="1">
      <c r="A14" s="304"/>
      <c r="B14" s="154" t="s">
        <v>511</v>
      </c>
      <c r="E14" s="239" t="s">
        <v>901</v>
      </c>
      <c r="F14" s="154" t="s">
        <v>351</v>
      </c>
      <c r="K14" s="154" t="s">
        <v>839</v>
      </c>
    </row>
    <row r="15" spans="1:12" ht="14.25" customHeight="1"/>
    <row r="16" spans="1:12" ht="48.75" customHeight="1" thickBot="1">
      <c r="D16" s="240"/>
      <c r="E16" s="241"/>
      <c r="F16" s="173"/>
      <c r="G16" s="173"/>
      <c r="H16" s="164"/>
      <c r="I16" s="164"/>
      <c r="L16" s="608" t="s">
        <v>841</v>
      </c>
    </row>
    <row r="17" spans="1:12" ht="14.5" thickBot="1">
      <c r="B17" s="910" t="str">
        <f>IF(L17="",入力シート!C4,L17)</f>
        <v>令和８年１月２７日</v>
      </c>
      <c r="C17" s="910"/>
      <c r="D17" s="910"/>
      <c r="E17" s="910"/>
      <c r="L17" s="609"/>
    </row>
    <row r="18" spans="1:12" s="304" customFormat="1">
      <c r="B18" s="380"/>
      <c r="C18" s="189"/>
    </row>
    <row r="19" spans="1:12" s="304" customFormat="1">
      <c r="B19" s="380"/>
      <c r="C19" s="189"/>
    </row>
    <row r="20" spans="1:12">
      <c r="D20" s="173"/>
      <c r="E20" s="173"/>
      <c r="F20" s="173"/>
      <c r="G20" s="173"/>
      <c r="H20" s="164"/>
      <c r="I20" s="164"/>
    </row>
    <row r="21" spans="1:12" s="304" customFormat="1" ht="19.5" customHeight="1">
      <c r="C21" s="361" t="s">
        <v>476</v>
      </c>
      <c r="E21" s="327" t="str">
        <f>入力シート!$C$9</f>
        <v>新党なまはげ</v>
      </c>
    </row>
    <row r="22" spans="1:12" s="304" customFormat="1" ht="19.5" customHeight="1">
      <c r="C22" s="361"/>
      <c r="E22" s="327"/>
    </row>
    <row r="23" spans="1:12" s="304" customFormat="1" ht="19">
      <c r="C23" s="361" t="s">
        <v>472</v>
      </c>
      <c r="E23" s="327" t="str">
        <f>入力シート!$C$13</f>
        <v>男鹿　八郎</v>
      </c>
      <c r="F23" s="157"/>
      <c r="G23" s="353"/>
      <c r="H23" s="157"/>
      <c r="I23" s="304" t="str" cm="1">
        <f t="array" aca="1" ref="I23" ca="1">IF(VLOOKUP(RIGHT(CELL("filename",A1),LEN(CELL("filename",A1))-FIND("]",CELL("filename",A1))),設定シート!$V$2:$W$136,2,0)="表示する","㊞","")</f>
        <v/>
      </c>
    </row>
    <row r="26" spans="1:12" ht="36" customHeight="1"/>
    <row r="27" spans="1:12" ht="14.25" customHeight="1">
      <c r="A27" s="171"/>
      <c r="B27" s="171"/>
      <c r="C27" s="171"/>
      <c r="D27" s="171"/>
      <c r="E27" s="171"/>
      <c r="F27" s="171"/>
      <c r="G27" s="171"/>
      <c r="H27" s="171"/>
      <c r="I27" s="171"/>
    </row>
    <row r="28" spans="1:12">
      <c r="A28" s="154" t="str">
        <f>"　秋田県選挙管理委員会委員長　　"&amp;設定シート!$C$11&amp;"　様"</f>
        <v>　秋田県選挙管理委員会委員長　　竹　田　勝　美　様</v>
      </c>
    </row>
    <row r="29" spans="1:12" ht="14.25" customHeight="1">
      <c r="A29" s="171"/>
      <c r="B29" s="171"/>
      <c r="C29" s="171"/>
      <c r="D29" s="171"/>
      <c r="E29" s="171"/>
      <c r="F29" s="171"/>
      <c r="G29" s="171"/>
      <c r="H29" s="171"/>
      <c r="I29" s="171"/>
    </row>
    <row r="30" spans="1:12" ht="14.25" customHeight="1">
      <c r="A30" s="172"/>
      <c r="B30" s="171"/>
      <c r="C30" s="171"/>
      <c r="D30" s="171"/>
      <c r="E30" s="171"/>
      <c r="F30" s="171"/>
      <c r="G30" s="171"/>
      <c r="H30" s="171"/>
      <c r="I30" s="171"/>
    </row>
    <row r="31" spans="1:12">
      <c r="D31" s="173"/>
      <c r="E31" s="173"/>
      <c r="F31" s="173"/>
      <c r="G31" s="173"/>
      <c r="H31" s="164"/>
      <c r="I31" s="164"/>
    </row>
    <row r="32" spans="1:12">
      <c r="D32" s="173"/>
      <c r="E32" s="173"/>
      <c r="F32" s="173"/>
      <c r="G32" s="173"/>
      <c r="H32" s="164"/>
      <c r="I32" s="164"/>
    </row>
    <row r="33" spans="4:7" s="223" customFormat="1">
      <c r="D33" s="224"/>
      <c r="E33" s="224"/>
      <c r="F33" s="224"/>
      <c r="G33" s="224"/>
    </row>
    <row r="34" spans="4:7" s="223" customFormat="1">
      <c r="E34" s="230"/>
      <c r="F34" s="224"/>
      <c r="G34" s="224"/>
    </row>
  </sheetData>
  <mergeCells count="2">
    <mergeCell ref="A5:I5"/>
    <mergeCell ref="B17:E17"/>
  </mergeCells>
  <phoneticPr fontId="51" type="Hiragana"/>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午前・後　　 　時　　分　受理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EF6F3-C539-4AE8-9402-F0B705C848E9}">
  <sheetPr codeName="Sheet1">
    <pageSetUpPr fitToPage="1"/>
  </sheetPr>
  <dimension ref="A1:D179"/>
  <sheetViews>
    <sheetView showZeros="0" tabSelected="1" view="pageBreakPreview" zoomScaleNormal="100" zoomScaleSheetLayoutView="100" workbookViewId="0">
      <selection activeCell="W25" sqref="W25"/>
    </sheetView>
  </sheetViews>
  <sheetFormatPr defaultColWidth="13.6328125" defaultRowHeight="21.75" customHeight="1"/>
  <cols>
    <col min="1" max="1" width="19.7265625" style="302" customWidth="1"/>
    <col min="2" max="2" width="78" style="303" customWidth="1"/>
    <col min="3" max="3" width="13.6328125" style="302"/>
    <col min="4" max="4" width="77" style="302" hidden="1" customWidth="1"/>
    <col min="5" max="6" width="13.6328125" style="302"/>
    <col min="7" max="7" width="20" style="302" customWidth="1"/>
    <col min="8" max="16384" width="13.6328125" style="302"/>
  </cols>
  <sheetData>
    <row r="1" spans="1:4" ht="5.25" customHeight="1"/>
    <row r="2" spans="1:4" ht="26.25" customHeight="1">
      <c r="A2" s="631" t="s">
        <v>629</v>
      </c>
      <c r="B2" s="631"/>
    </row>
    <row r="3" spans="1:4" ht="28.5" customHeight="1">
      <c r="A3" s="631"/>
      <c r="B3" s="631"/>
    </row>
    <row r="4" spans="1:4" ht="15" customHeight="1">
      <c r="A4" s="611" t="s">
        <v>725</v>
      </c>
      <c r="B4" s="522"/>
    </row>
    <row r="5" spans="1:4" ht="15" customHeight="1">
      <c r="A5" s="611" t="s">
        <v>726</v>
      </c>
      <c r="B5" s="522"/>
    </row>
    <row r="6" spans="1:4" ht="15" customHeight="1">
      <c r="A6" s="611" t="s">
        <v>727</v>
      </c>
      <c r="B6" s="302"/>
    </row>
    <row r="7" spans="1:4" ht="15" customHeight="1">
      <c r="A7" s="611" t="s">
        <v>728</v>
      </c>
      <c r="B7" s="523"/>
    </row>
    <row r="8" spans="1:4" ht="15" customHeight="1">
      <c r="A8" s="611" t="s">
        <v>729</v>
      </c>
      <c r="B8" s="523"/>
    </row>
    <row r="9" spans="1:4" ht="15" customHeight="1">
      <c r="A9" s="611" t="s">
        <v>730</v>
      </c>
      <c r="B9" s="523"/>
    </row>
    <row r="10" spans="1:4" ht="15" customHeight="1">
      <c r="A10" s="611" t="s">
        <v>731</v>
      </c>
      <c r="B10" s="523"/>
    </row>
    <row r="11" spans="1:4" s="527" customFormat="1" ht="15" customHeight="1">
      <c r="A11" s="611" t="s">
        <v>734</v>
      </c>
      <c r="B11" s="526"/>
    </row>
    <row r="12" spans="1:4" ht="16.5">
      <c r="A12" s="611" t="s">
        <v>735</v>
      </c>
      <c r="B12" s="523"/>
    </row>
    <row r="13" spans="1:4" ht="15" customHeight="1">
      <c r="A13" s="611" t="s">
        <v>732</v>
      </c>
      <c r="B13" s="525"/>
    </row>
    <row r="14" spans="1:4" ht="15" customHeight="1">
      <c r="A14" s="524" t="s">
        <v>733</v>
      </c>
      <c r="B14" s="525"/>
    </row>
    <row r="15" spans="1:4" ht="10.5" customHeight="1" thickBot="1">
      <c r="A15" s="2"/>
    </row>
    <row r="16" spans="1:4" s="1" customFormat="1" ht="21.75" customHeight="1" thickBot="1">
      <c r="A16" s="632" t="s">
        <v>736</v>
      </c>
      <c r="B16" s="633"/>
      <c r="D16" s="1" t="s">
        <v>658</v>
      </c>
    </row>
    <row r="17" spans="1:4" s="1" customFormat="1" ht="20.149999999999999" customHeight="1">
      <c r="A17" s="532" t="s">
        <v>671</v>
      </c>
      <c r="B17" s="533" t="s">
        <v>404</v>
      </c>
      <c r="D17" s="1" t="s">
        <v>709</v>
      </c>
    </row>
    <row r="18" spans="1:4" s="1" customFormat="1" ht="20.149999999999999" customHeight="1">
      <c r="A18" s="528" t="s">
        <v>672</v>
      </c>
      <c r="B18" s="529" t="s">
        <v>405</v>
      </c>
      <c r="D18" s="1" t="s">
        <v>710</v>
      </c>
    </row>
    <row r="19" spans="1:4" s="1" customFormat="1" ht="20.149999999999999" customHeight="1">
      <c r="A19" s="528" t="s">
        <v>673</v>
      </c>
      <c r="B19" s="530" t="s">
        <v>406</v>
      </c>
      <c r="D19" s="1" t="s">
        <v>711</v>
      </c>
    </row>
    <row r="20" spans="1:4" s="1" customFormat="1" ht="20.149999999999999" customHeight="1">
      <c r="A20" s="528" t="s">
        <v>674</v>
      </c>
      <c r="B20" s="530" t="s">
        <v>407</v>
      </c>
      <c r="D20" s="1" t="s">
        <v>712</v>
      </c>
    </row>
    <row r="21" spans="1:4" s="1" customFormat="1" ht="20.149999999999999" customHeight="1">
      <c r="A21" s="528" t="s">
        <v>675</v>
      </c>
      <c r="B21" s="530" t="s">
        <v>408</v>
      </c>
      <c r="D21" s="1" t="s">
        <v>708</v>
      </c>
    </row>
    <row r="22" spans="1:4" s="1" customFormat="1" ht="20.149999999999999" customHeight="1">
      <c r="A22" s="528" t="s">
        <v>676</v>
      </c>
      <c r="B22" s="530" t="s">
        <v>737</v>
      </c>
      <c r="D22" s="1" t="s">
        <v>713</v>
      </c>
    </row>
    <row r="23" spans="1:4" s="1" customFormat="1" ht="20.149999999999999" customHeight="1">
      <c r="A23" s="528" t="s">
        <v>677</v>
      </c>
      <c r="B23" s="530" t="s">
        <v>410</v>
      </c>
      <c r="D23" s="1" t="s">
        <v>714</v>
      </c>
    </row>
    <row r="24" spans="1:4" s="1" customFormat="1" ht="20.149999999999999" customHeight="1">
      <c r="A24" s="528" t="s">
        <v>678</v>
      </c>
      <c r="B24" s="530" t="s">
        <v>411</v>
      </c>
      <c r="D24" s="1" t="s">
        <v>659</v>
      </c>
    </row>
    <row r="25" spans="1:4" s="1" customFormat="1" ht="20.149999999999999" customHeight="1">
      <c r="A25" s="528" t="s">
        <v>679</v>
      </c>
      <c r="B25" s="530" t="s">
        <v>412</v>
      </c>
      <c r="D25" s="1" t="s">
        <v>715</v>
      </c>
    </row>
    <row r="26" spans="1:4" s="1" customFormat="1" ht="20.149999999999999" customHeight="1">
      <c r="A26" s="528" t="s">
        <v>680</v>
      </c>
      <c r="B26" s="530" t="s">
        <v>413</v>
      </c>
      <c r="D26" s="1" t="s">
        <v>716</v>
      </c>
    </row>
    <row r="27" spans="1:4" s="1" customFormat="1" ht="20.149999999999999" customHeight="1">
      <c r="A27" s="528" t="s">
        <v>681</v>
      </c>
      <c r="B27" s="530" t="s">
        <v>414</v>
      </c>
      <c r="D27" s="1" t="s">
        <v>740</v>
      </c>
    </row>
    <row r="28" spans="1:4" s="1" customFormat="1" ht="20.149999999999999" customHeight="1">
      <c r="A28" s="528" t="s">
        <v>682</v>
      </c>
      <c r="B28" s="530" t="s">
        <v>415</v>
      </c>
      <c r="D28" s="1" t="s">
        <v>741</v>
      </c>
    </row>
    <row r="29" spans="1:4" s="1" customFormat="1" ht="20.149999999999999" customHeight="1">
      <c r="A29" s="528" t="s">
        <v>683</v>
      </c>
      <c r="B29" s="530" t="s">
        <v>416</v>
      </c>
      <c r="D29" s="1" t="s">
        <v>742</v>
      </c>
    </row>
    <row r="30" spans="1:4" s="1" customFormat="1" ht="20.149999999999999" customHeight="1">
      <c r="A30" s="528" t="s">
        <v>684</v>
      </c>
      <c r="B30" s="530" t="s">
        <v>417</v>
      </c>
      <c r="D30" s="1" t="s">
        <v>743</v>
      </c>
    </row>
    <row r="31" spans="1:4" s="1" customFormat="1" ht="20.149999999999999" customHeight="1">
      <c r="A31" s="528" t="s">
        <v>685</v>
      </c>
      <c r="B31" s="530" t="s">
        <v>418</v>
      </c>
      <c r="D31" s="1" t="s">
        <v>744</v>
      </c>
    </row>
    <row r="32" spans="1:4" s="1" customFormat="1" ht="20.149999999999999" customHeight="1">
      <c r="A32" s="528" t="s">
        <v>686</v>
      </c>
      <c r="B32" s="530" t="s">
        <v>419</v>
      </c>
      <c r="D32" s="1" t="s">
        <v>660</v>
      </c>
    </row>
    <row r="33" spans="1:4" s="1" customFormat="1" ht="20.149999999999999" customHeight="1">
      <c r="A33" s="528" t="s">
        <v>687</v>
      </c>
      <c r="B33" s="530" t="s">
        <v>420</v>
      </c>
      <c r="D33" s="1" t="s">
        <v>660</v>
      </c>
    </row>
    <row r="34" spans="1:4" s="1" customFormat="1" ht="20.149999999999999" customHeight="1">
      <c r="A34" s="528" t="s">
        <v>688</v>
      </c>
      <c r="B34" s="530" t="s">
        <v>421</v>
      </c>
      <c r="D34" s="1" t="s">
        <v>660</v>
      </c>
    </row>
    <row r="35" spans="1:4" s="1" customFormat="1" ht="20.149999999999999" customHeight="1">
      <c r="A35" s="528" t="s">
        <v>689</v>
      </c>
      <c r="B35" s="530" t="s">
        <v>422</v>
      </c>
      <c r="D35" s="1" t="s">
        <v>660</v>
      </c>
    </row>
    <row r="36" spans="1:4" s="1" customFormat="1" ht="20.149999999999999" customHeight="1">
      <c r="A36" s="528" t="s">
        <v>690</v>
      </c>
      <c r="B36" s="530" t="s">
        <v>753</v>
      </c>
      <c r="D36" s="1" t="s">
        <v>661</v>
      </c>
    </row>
    <row r="37" spans="1:4" s="1" customFormat="1" ht="20.149999999999999" customHeight="1">
      <c r="A37" s="528" t="s">
        <v>691</v>
      </c>
      <c r="B37" s="530" t="s">
        <v>754</v>
      </c>
      <c r="D37" s="1" t="s">
        <v>662</v>
      </c>
    </row>
    <row r="38" spans="1:4" s="1" customFormat="1" ht="20.149999999999999" customHeight="1">
      <c r="A38" s="528" t="s">
        <v>692</v>
      </c>
      <c r="B38" s="530" t="s">
        <v>437</v>
      </c>
      <c r="D38" s="1" t="s">
        <v>721</v>
      </c>
    </row>
    <row r="39" spans="1:4" s="1" customFormat="1" ht="20.149999999999999" customHeight="1">
      <c r="A39" s="528" t="s">
        <v>693</v>
      </c>
      <c r="B39" s="530" t="s">
        <v>438</v>
      </c>
      <c r="D39" s="1" t="s">
        <v>722</v>
      </c>
    </row>
    <row r="40" spans="1:4" s="1" customFormat="1" ht="20.149999999999999" customHeight="1">
      <c r="A40" s="528" t="s">
        <v>694</v>
      </c>
      <c r="B40" s="530" t="s">
        <v>439</v>
      </c>
      <c r="D40" s="1" t="s">
        <v>723</v>
      </c>
    </row>
    <row r="41" spans="1:4" s="1" customFormat="1" ht="20.149999999999999" customHeight="1">
      <c r="A41" s="528" t="s">
        <v>695</v>
      </c>
      <c r="B41" s="530" t="s">
        <v>425</v>
      </c>
      <c r="D41" s="1" t="s">
        <v>663</v>
      </c>
    </row>
    <row r="42" spans="1:4" s="1" customFormat="1" ht="20.149999999999999" customHeight="1">
      <c r="A42" s="528" t="s">
        <v>696</v>
      </c>
      <c r="B42" s="530" t="s">
        <v>426</v>
      </c>
      <c r="D42" s="1" t="s">
        <v>718</v>
      </c>
    </row>
    <row r="43" spans="1:4" s="1" customFormat="1" ht="20.149999999999999" customHeight="1">
      <c r="A43" s="528" t="s">
        <v>697</v>
      </c>
      <c r="B43" s="530" t="s">
        <v>427</v>
      </c>
      <c r="D43" s="1" t="s">
        <v>719</v>
      </c>
    </row>
    <row r="44" spans="1:4" s="1" customFormat="1" ht="20.149999999999999" customHeight="1">
      <c r="A44" s="528" t="s">
        <v>698</v>
      </c>
      <c r="B44" s="530" t="s">
        <v>428</v>
      </c>
      <c r="D44" s="1" t="s">
        <v>664</v>
      </c>
    </row>
    <row r="45" spans="1:4" s="1" customFormat="1" ht="20.149999999999999" customHeight="1">
      <c r="A45" s="528" t="s">
        <v>699</v>
      </c>
      <c r="B45" s="530" t="s">
        <v>429</v>
      </c>
      <c r="D45" s="1" t="s">
        <v>665</v>
      </c>
    </row>
    <row r="46" spans="1:4" s="1" customFormat="1" ht="20.149999999999999" customHeight="1">
      <c r="A46" s="528" t="s">
        <v>700</v>
      </c>
      <c r="B46" s="530" t="s">
        <v>440</v>
      </c>
      <c r="D46" s="1" t="s">
        <v>720</v>
      </c>
    </row>
    <row r="47" spans="1:4" s="1" customFormat="1" ht="20.149999999999999" customHeight="1">
      <c r="A47" s="528" t="s">
        <v>701</v>
      </c>
      <c r="B47" s="531" t="s">
        <v>441</v>
      </c>
      <c r="D47" s="1" t="s">
        <v>666</v>
      </c>
    </row>
    <row r="48" spans="1:4" s="1" customFormat="1" ht="20.149999999999999" customHeight="1">
      <c r="A48" s="528" t="s">
        <v>702</v>
      </c>
      <c r="B48" s="531" t="s">
        <v>442</v>
      </c>
      <c r="D48" s="1" t="s">
        <v>667</v>
      </c>
    </row>
    <row r="49" spans="1:4" s="1" customFormat="1" ht="20.149999999999999" customHeight="1">
      <c r="A49" s="528" t="s">
        <v>703</v>
      </c>
      <c r="B49" s="531" t="s">
        <v>443</v>
      </c>
      <c r="D49" s="1" t="s">
        <v>668</v>
      </c>
    </row>
    <row r="50" spans="1:4" ht="20.149999999999999" customHeight="1">
      <c r="A50" s="528" t="s">
        <v>704</v>
      </c>
      <c r="B50" s="531" t="s">
        <v>827</v>
      </c>
      <c r="D50" s="536" t="s">
        <v>669</v>
      </c>
    </row>
    <row r="51" spans="1:4" ht="20.149999999999999" customHeight="1">
      <c r="A51" s="528" t="s">
        <v>705</v>
      </c>
      <c r="B51" s="531" t="s">
        <v>828</v>
      </c>
      <c r="D51" s="536" t="s">
        <v>670</v>
      </c>
    </row>
    <row r="52" spans="1:4" ht="20.149999999999999" customHeight="1">
      <c r="A52" s="528" t="s">
        <v>706</v>
      </c>
      <c r="B52" s="531" t="s">
        <v>829</v>
      </c>
      <c r="D52" s="536" t="s">
        <v>669</v>
      </c>
    </row>
    <row r="53" spans="1:4" ht="20.149999999999999" customHeight="1">
      <c r="A53" s="528" t="s">
        <v>707</v>
      </c>
      <c r="B53" s="531" t="s">
        <v>830</v>
      </c>
      <c r="D53" s="536" t="s">
        <v>670</v>
      </c>
    </row>
    <row r="54" spans="1:4" ht="20.149999999999999" customHeight="1">
      <c r="A54" s="528" t="s">
        <v>738</v>
      </c>
      <c r="B54" s="531" t="s">
        <v>739</v>
      </c>
      <c r="D54" s="536" t="s">
        <v>724</v>
      </c>
    </row>
    <row r="55" spans="1:4" ht="20.149999999999999" customHeight="1">
      <c r="A55" s="528" t="s">
        <v>757</v>
      </c>
      <c r="B55" s="531" t="s">
        <v>755</v>
      </c>
      <c r="D55" s="536" t="s">
        <v>776</v>
      </c>
    </row>
    <row r="56" spans="1:4" ht="20.149999999999999" customHeight="1">
      <c r="A56" s="610" t="s">
        <v>758</v>
      </c>
      <c r="B56" s="531" t="s">
        <v>756</v>
      </c>
      <c r="D56" s="536" t="s">
        <v>775</v>
      </c>
    </row>
    <row r="57" spans="1:4" ht="20.149999999999999" customHeight="1">
      <c r="A57" s="528" t="s">
        <v>782</v>
      </c>
      <c r="B57" s="531" t="s">
        <v>783</v>
      </c>
    </row>
    <row r="58" spans="1:4" ht="21.75" customHeight="1">
      <c r="A58" s="309"/>
      <c r="B58" s="310"/>
    </row>
    <row r="59" spans="1:4" ht="21.75" customHeight="1">
      <c r="A59" s="309"/>
      <c r="B59" s="310"/>
    </row>
    <row r="60" spans="1:4" ht="21.75" customHeight="1">
      <c r="A60" s="309"/>
      <c r="B60" s="310"/>
    </row>
    <row r="61" spans="1:4" ht="21.75" customHeight="1">
      <c r="A61" s="309"/>
      <c r="B61" s="310"/>
    </row>
    <row r="62" spans="1:4" ht="21.75" customHeight="1">
      <c r="A62" s="309"/>
      <c r="B62" s="310"/>
    </row>
    <row r="63" spans="1:4" ht="21.75" customHeight="1">
      <c r="A63" s="309"/>
      <c r="B63" s="310"/>
    </row>
    <row r="64" spans="1:4" ht="21.75" customHeight="1">
      <c r="A64" s="309"/>
      <c r="B64" s="310"/>
    </row>
    <row r="65" spans="1:2" ht="21.75" customHeight="1">
      <c r="A65" s="309"/>
      <c r="B65" s="310"/>
    </row>
    <row r="66" spans="1:2" ht="21.75" customHeight="1">
      <c r="A66" s="309"/>
      <c r="B66" s="310"/>
    </row>
    <row r="67" spans="1:2" ht="21.75" customHeight="1">
      <c r="A67" s="309"/>
      <c r="B67" s="310"/>
    </row>
    <row r="68" spans="1:2" ht="21.75" customHeight="1">
      <c r="A68" s="309"/>
    </row>
    <row r="69" spans="1:2" ht="21.75" customHeight="1">
      <c r="A69" s="309"/>
    </row>
    <row r="70" spans="1:2" ht="21.75" customHeight="1">
      <c r="A70" s="309"/>
    </row>
    <row r="71" spans="1:2" ht="21.75" customHeight="1">
      <c r="A71" s="309"/>
    </row>
    <row r="72" spans="1:2" ht="21.75" customHeight="1">
      <c r="A72" s="309"/>
    </row>
    <row r="73" spans="1:2" ht="21.75" customHeight="1">
      <c r="A73" s="309"/>
    </row>
    <row r="74" spans="1:2" ht="21.75" customHeight="1">
      <c r="A74" s="309"/>
    </row>
    <row r="75" spans="1:2" ht="21.75" customHeight="1">
      <c r="A75" s="309"/>
    </row>
    <row r="76" spans="1:2" ht="21.75" customHeight="1">
      <c r="A76" s="309"/>
    </row>
    <row r="77" spans="1:2" ht="21.75" customHeight="1">
      <c r="A77" s="309"/>
    </row>
    <row r="78" spans="1:2" ht="21.75" customHeight="1">
      <c r="A78" s="309"/>
    </row>
    <row r="79" spans="1:2" ht="21.75" customHeight="1">
      <c r="A79" s="309"/>
    </row>
    <row r="80" spans="1:2" ht="21.75" customHeight="1">
      <c r="A80" s="309"/>
    </row>
    <row r="81" spans="1:1" ht="21.75" customHeight="1">
      <c r="A81" s="309"/>
    </row>
    <row r="82" spans="1:1" ht="21.75" customHeight="1">
      <c r="A82" s="309"/>
    </row>
    <row r="83" spans="1:1" ht="21.75" customHeight="1">
      <c r="A83" s="309"/>
    </row>
    <row r="84" spans="1:1" ht="21.75" customHeight="1">
      <c r="A84" s="309"/>
    </row>
    <row r="85" spans="1:1" ht="21.75" customHeight="1">
      <c r="A85" s="309"/>
    </row>
    <row r="86" spans="1:1" ht="21.75" customHeight="1">
      <c r="A86" s="309"/>
    </row>
    <row r="87" spans="1:1" ht="21.75" customHeight="1">
      <c r="A87" s="309"/>
    </row>
    <row r="88" spans="1:1" ht="21.75" customHeight="1">
      <c r="A88" s="309"/>
    </row>
    <row r="89" spans="1:1" ht="21.75" customHeight="1">
      <c r="A89" s="309"/>
    </row>
    <row r="90" spans="1:1" ht="21.75" customHeight="1">
      <c r="A90" s="309"/>
    </row>
    <row r="91" spans="1:1" ht="21.75" customHeight="1">
      <c r="A91" s="309"/>
    </row>
    <row r="92" spans="1:1" ht="21.75" customHeight="1">
      <c r="A92" s="309"/>
    </row>
    <row r="93" spans="1:1" ht="21.75" customHeight="1">
      <c r="A93" s="309"/>
    </row>
    <row r="94" spans="1:1" ht="21.75" customHeight="1">
      <c r="A94" s="309"/>
    </row>
    <row r="95" spans="1:1" ht="21.75" customHeight="1">
      <c r="A95" s="309"/>
    </row>
    <row r="96" spans="1:1" ht="21.75" customHeight="1">
      <c r="A96" s="309"/>
    </row>
    <row r="97" spans="1:1" ht="21.75" customHeight="1">
      <c r="A97" s="309"/>
    </row>
    <row r="98" spans="1:1" ht="21.75" customHeight="1">
      <c r="A98" s="309"/>
    </row>
    <row r="99" spans="1:1" ht="21.75" customHeight="1">
      <c r="A99" s="309"/>
    </row>
    <row r="100" spans="1:1" ht="21.75" customHeight="1">
      <c r="A100" s="309"/>
    </row>
    <row r="101" spans="1:1" ht="21.75" customHeight="1">
      <c r="A101" s="309"/>
    </row>
    <row r="102" spans="1:1" ht="21.75" customHeight="1">
      <c r="A102" s="309"/>
    </row>
    <row r="103" spans="1:1" ht="21.75" customHeight="1">
      <c r="A103" s="309"/>
    </row>
    <row r="104" spans="1:1" ht="21.75" customHeight="1">
      <c r="A104" s="309"/>
    </row>
    <row r="105" spans="1:1" ht="21.75" customHeight="1">
      <c r="A105" s="309"/>
    </row>
    <row r="106" spans="1:1" ht="21.75" customHeight="1">
      <c r="A106" s="309"/>
    </row>
    <row r="107" spans="1:1" ht="21.75" customHeight="1">
      <c r="A107" s="309"/>
    </row>
    <row r="108" spans="1:1" ht="21.75" customHeight="1">
      <c r="A108" s="309"/>
    </row>
    <row r="109" spans="1:1" ht="21.75" customHeight="1">
      <c r="A109" s="309"/>
    </row>
    <row r="110" spans="1:1" ht="21.75" customHeight="1">
      <c r="A110" s="309"/>
    </row>
    <row r="111" spans="1:1" ht="21.75" customHeight="1">
      <c r="A111" s="309"/>
    </row>
    <row r="112" spans="1:1" ht="21.75" customHeight="1">
      <c r="A112" s="309"/>
    </row>
    <row r="113" spans="1:1" ht="21.75" customHeight="1">
      <c r="A113" s="309"/>
    </row>
    <row r="114" spans="1:1" ht="21.75" customHeight="1">
      <c r="A114" s="309"/>
    </row>
    <row r="115" spans="1:1" ht="21.75" customHeight="1">
      <c r="A115" s="309"/>
    </row>
    <row r="116" spans="1:1" ht="21.75" customHeight="1">
      <c r="A116" s="309"/>
    </row>
    <row r="117" spans="1:1" ht="21.75" customHeight="1">
      <c r="A117" s="309"/>
    </row>
    <row r="118" spans="1:1" ht="21.75" customHeight="1">
      <c r="A118" s="309"/>
    </row>
    <row r="119" spans="1:1" ht="21.75" customHeight="1">
      <c r="A119" s="309"/>
    </row>
    <row r="120" spans="1:1" ht="21.75" customHeight="1">
      <c r="A120" s="309"/>
    </row>
    <row r="121" spans="1:1" ht="21.75" customHeight="1">
      <c r="A121" s="309"/>
    </row>
    <row r="122" spans="1:1" ht="21.75" customHeight="1">
      <c r="A122" s="308"/>
    </row>
    <row r="123" spans="1:1" ht="21.75" customHeight="1">
      <c r="A123" s="308"/>
    </row>
    <row r="124" spans="1:1" ht="21.75" customHeight="1">
      <c r="A124" s="308"/>
    </row>
    <row r="125" spans="1:1" ht="21.75" customHeight="1">
      <c r="A125" s="308"/>
    </row>
    <row r="126" spans="1:1" ht="21.75" customHeight="1">
      <c r="A126" s="308"/>
    </row>
    <row r="127" spans="1:1" ht="21.75" customHeight="1">
      <c r="A127" s="308"/>
    </row>
    <row r="128" spans="1:1" ht="21.75" customHeight="1">
      <c r="A128" s="308"/>
    </row>
    <row r="129" spans="1:1" ht="21.75" customHeight="1">
      <c r="A129" s="308"/>
    </row>
    <row r="130" spans="1:1" ht="21.75" customHeight="1">
      <c r="A130" s="308"/>
    </row>
    <row r="131" spans="1:1" ht="21.75" customHeight="1">
      <c r="A131" s="308"/>
    </row>
    <row r="132" spans="1:1" ht="21.75" customHeight="1">
      <c r="A132" s="308"/>
    </row>
    <row r="133" spans="1:1" ht="21.75" customHeight="1">
      <c r="A133" s="308"/>
    </row>
    <row r="134" spans="1:1" ht="21.75" customHeight="1">
      <c r="A134" s="308"/>
    </row>
    <row r="135" spans="1:1" ht="21.75" customHeight="1">
      <c r="A135" s="308"/>
    </row>
    <row r="136" spans="1:1" ht="21.75" customHeight="1">
      <c r="A136" s="308"/>
    </row>
    <row r="137" spans="1:1" ht="21.75" customHeight="1">
      <c r="A137" s="308"/>
    </row>
    <row r="138" spans="1:1" ht="21.75" customHeight="1">
      <c r="A138" s="308"/>
    </row>
    <row r="139" spans="1:1" ht="21.75" customHeight="1">
      <c r="A139" s="308"/>
    </row>
    <row r="140" spans="1:1" ht="21.75" customHeight="1">
      <c r="A140" s="308"/>
    </row>
    <row r="141" spans="1:1" ht="21.75" customHeight="1">
      <c r="A141" s="308"/>
    </row>
    <row r="142" spans="1:1" ht="21.75" customHeight="1">
      <c r="A142" s="308"/>
    </row>
    <row r="143" spans="1:1" ht="21.75" customHeight="1">
      <c r="A143" s="308"/>
    </row>
    <row r="144" spans="1:1" ht="21.75" customHeight="1">
      <c r="A144" s="308"/>
    </row>
    <row r="145" spans="1:1" ht="21.75" customHeight="1">
      <c r="A145" s="308"/>
    </row>
    <row r="146" spans="1:1" ht="21.75" customHeight="1">
      <c r="A146" s="308"/>
    </row>
    <row r="147" spans="1:1" ht="21.75" customHeight="1">
      <c r="A147" s="308"/>
    </row>
    <row r="148" spans="1:1" ht="21.75" customHeight="1">
      <c r="A148" s="308"/>
    </row>
    <row r="149" spans="1:1" ht="21.75" customHeight="1">
      <c r="A149" s="308"/>
    </row>
    <row r="150" spans="1:1" ht="21.75" customHeight="1">
      <c r="A150" s="308"/>
    </row>
    <row r="151" spans="1:1" ht="21.75" customHeight="1">
      <c r="A151" s="308"/>
    </row>
    <row r="152" spans="1:1" ht="21.75" customHeight="1">
      <c r="A152" s="308"/>
    </row>
    <row r="153" spans="1:1" ht="21.75" customHeight="1">
      <c r="A153" s="308"/>
    </row>
    <row r="154" spans="1:1" ht="21.75" customHeight="1">
      <c r="A154" s="308"/>
    </row>
    <row r="155" spans="1:1" ht="21.75" customHeight="1">
      <c r="A155" s="308"/>
    </row>
    <row r="156" spans="1:1" ht="21.75" customHeight="1">
      <c r="A156" s="308"/>
    </row>
    <row r="157" spans="1:1" ht="21.75" customHeight="1">
      <c r="A157" s="308"/>
    </row>
    <row r="158" spans="1:1" ht="21.75" customHeight="1">
      <c r="A158" s="308"/>
    </row>
    <row r="159" spans="1:1" ht="21.75" customHeight="1">
      <c r="A159" s="308"/>
    </row>
    <row r="160" spans="1:1" ht="21.75" customHeight="1">
      <c r="A160" s="308"/>
    </row>
    <row r="161" spans="1:1" ht="21.75" customHeight="1">
      <c r="A161" s="308"/>
    </row>
    <row r="162" spans="1:1" ht="21.75" customHeight="1">
      <c r="A162" s="308"/>
    </row>
    <row r="163" spans="1:1" ht="21.75" customHeight="1">
      <c r="A163" s="308"/>
    </row>
    <row r="164" spans="1:1" ht="21.75" customHeight="1">
      <c r="A164" s="308"/>
    </row>
    <row r="165" spans="1:1" ht="21.75" customHeight="1">
      <c r="A165" s="308"/>
    </row>
    <row r="166" spans="1:1" ht="21.75" customHeight="1">
      <c r="A166" s="308"/>
    </row>
    <row r="167" spans="1:1" ht="21.75" customHeight="1">
      <c r="A167" s="308"/>
    </row>
    <row r="168" spans="1:1" ht="21.75" customHeight="1">
      <c r="A168" s="308"/>
    </row>
    <row r="169" spans="1:1" ht="21.75" customHeight="1">
      <c r="A169" s="308"/>
    </row>
    <row r="170" spans="1:1" ht="21.75" customHeight="1">
      <c r="A170" s="308"/>
    </row>
    <row r="171" spans="1:1" ht="21.75" customHeight="1">
      <c r="A171" s="308"/>
    </row>
    <row r="172" spans="1:1" ht="21.75" customHeight="1">
      <c r="A172" s="308"/>
    </row>
    <row r="173" spans="1:1" ht="21.75" customHeight="1">
      <c r="A173" s="308"/>
    </row>
    <row r="174" spans="1:1" ht="21.75" customHeight="1">
      <c r="A174" s="308"/>
    </row>
    <row r="175" spans="1:1" ht="21.75" customHeight="1">
      <c r="A175" s="308"/>
    </row>
    <row r="176" spans="1:1" ht="21.75" customHeight="1">
      <c r="A176" s="308"/>
    </row>
    <row r="177" spans="1:1" ht="21.75" customHeight="1">
      <c r="A177" s="308"/>
    </row>
    <row r="178" spans="1:1" ht="21.75" customHeight="1">
      <c r="A178" s="308"/>
    </row>
    <row r="179" spans="1:1" ht="21.75" customHeight="1">
      <c r="A179" s="308"/>
    </row>
  </sheetData>
  <mergeCells count="2">
    <mergeCell ref="A2:B3"/>
    <mergeCell ref="A16:B16"/>
  </mergeCells>
  <phoneticPr fontId="59"/>
  <printOptions horizontalCentered="1" verticalCentered="1"/>
  <pageMargins left="0.78740157480314965" right="0.59055118110236227" top="0.39370078740157483" bottom="0.19685039370078741" header="0.31496062992125984" footer="0.11811023622047245"/>
  <pageSetup paperSize="9" scale="78" firstPageNumber="0" fitToWidth="0"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AA155-A0D1-414B-8DD1-3F880DEBBE1B}">
  <sheetPr codeName="Sheet38">
    <pageSetUpPr fitToPage="1"/>
  </sheetPr>
  <dimension ref="A1:L33"/>
  <sheetViews>
    <sheetView showZeros="0" view="pageBreakPreview" zoomScaleNormal="100" zoomScaleSheetLayoutView="100" workbookViewId="0">
      <selection activeCell="V22" sqref="V22"/>
    </sheetView>
  </sheetViews>
  <sheetFormatPr defaultColWidth="9" defaultRowHeight="14"/>
  <cols>
    <col min="1" max="11" width="9" style="304"/>
    <col min="12" max="12" width="9.453125" style="304" bestFit="1" customWidth="1"/>
    <col min="13" max="16384" width="9" style="304"/>
  </cols>
  <sheetData>
    <row r="1" spans="1:12">
      <c r="I1" s="361" t="s">
        <v>608</v>
      </c>
    </row>
    <row r="5" spans="1:12" ht="28">
      <c r="A5" s="911" t="s">
        <v>352</v>
      </c>
      <c r="B5" s="911"/>
      <c r="C5" s="911"/>
      <c r="D5" s="911"/>
      <c r="E5" s="911"/>
      <c r="F5" s="911"/>
      <c r="G5" s="911"/>
      <c r="H5" s="911"/>
      <c r="I5" s="911"/>
    </row>
    <row r="9" spans="1:12" ht="18.75" customHeight="1">
      <c r="A9" s="364" t="str">
        <f>"　"&amp;設定シート!C2&amp;"執行の"&amp;設定シート!C4&amp;"における公職選挙法"</f>
        <v>　令和８年２月８日執行の衆議院小選挙区選出議員選挙における公職選挙法</v>
      </c>
      <c r="B9" s="360"/>
      <c r="C9" s="360"/>
      <c r="D9" s="360"/>
      <c r="E9" s="360"/>
      <c r="F9" s="360"/>
      <c r="G9" s="360"/>
      <c r="H9" s="360"/>
      <c r="I9" s="360"/>
    </row>
    <row r="10" spans="1:12" ht="18" customHeight="1">
      <c r="A10" s="364" t="s">
        <v>513</v>
      </c>
      <c r="B10" s="360"/>
      <c r="C10" s="360"/>
      <c r="D10" s="360"/>
      <c r="E10" s="360"/>
      <c r="F10" s="360"/>
      <c r="G10" s="360"/>
      <c r="H10" s="360"/>
      <c r="I10" s="360"/>
    </row>
    <row r="11" spans="1:12" ht="18" customHeight="1">
      <c r="A11" s="304" t="s">
        <v>510</v>
      </c>
      <c r="B11" s="360"/>
      <c r="C11" s="360"/>
      <c r="D11" s="360"/>
      <c r="E11" s="360"/>
      <c r="F11" s="360"/>
      <c r="G11" s="360"/>
      <c r="H11" s="360"/>
      <c r="I11" s="360"/>
    </row>
    <row r="12" spans="1:12" ht="18" customHeight="1">
      <c r="B12" s="444"/>
      <c r="C12" s="444"/>
      <c r="D12" s="444"/>
      <c r="E12" s="444"/>
      <c r="F12" s="444"/>
      <c r="G12" s="444"/>
      <c r="H12" s="444"/>
      <c r="I12" s="444"/>
    </row>
    <row r="13" spans="1:12" ht="34.5" customHeight="1"/>
    <row r="14" spans="1:12" ht="14.25" customHeight="1">
      <c r="B14" s="304" t="s">
        <v>511</v>
      </c>
      <c r="E14" s="239" t="s">
        <v>902</v>
      </c>
      <c r="F14" s="304" t="s">
        <v>351</v>
      </c>
      <c r="K14" s="304" t="s">
        <v>840</v>
      </c>
    </row>
    <row r="15" spans="1:12" ht="14.25" customHeight="1"/>
    <row r="16" spans="1:12" ht="48.75" customHeight="1" thickBot="1">
      <c r="D16" s="240"/>
      <c r="E16" s="241"/>
      <c r="F16" s="173"/>
      <c r="G16" s="173"/>
      <c r="H16" s="164"/>
      <c r="I16" s="164"/>
      <c r="L16" s="608" t="s">
        <v>842</v>
      </c>
    </row>
    <row r="17" spans="1:12" ht="14.5" thickBot="1">
      <c r="B17" s="912" t="str">
        <f>IF(L17="",入力シート!$C$4,L17)</f>
        <v>令和８年１月２７日</v>
      </c>
      <c r="C17" s="912"/>
      <c r="D17" s="912"/>
      <c r="E17" s="912"/>
      <c r="L17" s="609"/>
    </row>
    <row r="18" spans="1:12">
      <c r="B18" s="380"/>
      <c r="C18" s="189"/>
    </row>
    <row r="19" spans="1:12">
      <c r="D19" s="173"/>
      <c r="E19" s="173"/>
      <c r="F19" s="173"/>
      <c r="G19" s="173"/>
      <c r="H19" s="164"/>
      <c r="I19" s="164"/>
    </row>
    <row r="20" spans="1:12" ht="19.5" customHeight="1">
      <c r="C20" s="361" t="s">
        <v>476</v>
      </c>
      <c r="E20" s="327" t="str">
        <f>入力シート!$C$9</f>
        <v>新党なまはげ</v>
      </c>
    </row>
    <row r="21" spans="1:12" ht="19.5" customHeight="1">
      <c r="C21" s="361"/>
      <c r="E21" s="327"/>
    </row>
    <row r="22" spans="1:12" ht="19">
      <c r="C22" s="361" t="s">
        <v>472</v>
      </c>
      <c r="E22" s="327" t="str">
        <f>入力シート!$C$13</f>
        <v>男鹿　八郎</v>
      </c>
      <c r="F22" s="157"/>
      <c r="G22" s="353"/>
      <c r="H22" s="157"/>
      <c r="I22" s="304" t="str" cm="1">
        <f t="array" aca="1" ref="I22" ca="1">IF(VLOOKUP(RIGHT(CELL("filename",A1),LEN(CELL("filename",A1))-FIND("]",CELL("filename",A1))),設定シート!$V$2:$W$136,2,0)="表示する","㊞","")</f>
        <v/>
      </c>
    </row>
    <row r="25" spans="1:12" ht="36" customHeight="1"/>
    <row r="26" spans="1:12" ht="14.25" customHeight="1">
      <c r="A26" s="360"/>
      <c r="B26" s="360"/>
      <c r="C26" s="360"/>
      <c r="D26" s="360"/>
      <c r="E26" s="360"/>
      <c r="F26" s="360"/>
      <c r="G26" s="360"/>
      <c r="H26" s="360"/>
      <c r="I26" s="360"/>
    </row>
    <row r="27" spans="1:12">
      <c r="A27" s="304" t="str">
        <f>"　秋田県選挙管理委員会委員長　　"&amp;設定シート!$C$11&amp;"　様"</f>
        <v>　秋田県選挙管理委員会委員長　　竹　田　勝　美　様</v>
      </c>
    </row>
    <row r="28" spans="1:12" ht="14.25" customHeight="1">
      <c r="A28" s="360"/>
      <c r="B28" s="360"/>
      <c r="C28" s="360"/>
      <c r="D28" s="360"/>
      <c r="E28" s="360"/>
      <c r="F28" s="360"/>
      <c r="G28" s="360"/>
      <c r="H28" s="360"/>
      <c r="I28" s="360"/>
    </row>
    <row r="29" spans="1:12" ht="14.25" customHeight="1">
      <c r="A29" s="355"/>
      <c r="B29" s="360"/>
      <c r="C29" s="360"/>
      <c r="D29" s="360"/>
      <c r="E29" s="360"/>
      <c r="F29" s="360"/>
      <c r="G29" s="360"/>
      <c r="H29" s="360"/>
      <c r="I29" s="360"/>
    </row>
    <row r="30" spans="1:12">
      <c r="D30" s="173"/>
      <c r="E30" s="173"/>
      <c r="F30" s="173"/>
      <c r="G30" s="173"/>
      <c r="H30" s="164"/>
      <c r="I30" s="164"/>
    </row>
    <row r="31" spans="1:12">
      <c r="D31" s="173"/>
      <c r="E31" s="173"/>
      <c r="F31" s="173"/>
      <c r="G31" s="173"/>
      <c r="H31" s="164"/>
      <c r="I31" s="164"/>
    </row>
    <row r="32" spans="1:12" s="223" customFormat="1">
      <c r="D32" s="224"/>
      <c r="E32" s="224"/>
      <c r="F32" s="224"/>
      <c r="G32" s="224"/>
    </row>
    <row r="33" spans="5:7" s="223" customFormat="1">
      <c r="E33" s="230"/>
      <c r="F33" s="224"/>
      <c r="G33" s="224"/>
    </row>
  </sheetData>
  <mergeCells count="2">
    <mergeCell ref="A5:I5"/>
    <mergeCell ref="B17:E17"/>
  </mergeCells>
  <phoneticPr fontId="59"/>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午前・後　　 　時　　分　受理　</oddHead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S97"/>
  <sheetViews>
    <sheetView showZeros="0" view="pageBreakPreview" zoomScaleNormal="100" zoomScaleSheetLayoutView="100" workbookViewId="0">
      <selection activeCell="V22" sqref="V22"/>
    </sheetView>
  </sheetViews>
  <sheetFormatPr defaultColWidth="5.08984375" defaultRowHeight="14"/>
  <cols>
    <col min="1" max="2" width="6.7265625" style="154" customWidth="1"/>
    <col min="3" max="14" width="5.08984375" style="154" bestFit="1" customWidth="1"/>
    <col min="15" max="15" width="5.7265625" style="154" customWidth="1"/>
    <col min="16" max="16" width="6" style="154" customWidth="1"/>
    <col min="17" max="17" width="6.6328125" style="154" customWidth="1"/>
    <col min="18" max="18" width="6.6328125" style="304" customWidth="1"/>
    <col min="19" max="19" width="13.90625" style="154" customWidth="1"/>
    <col min="20" max="16384" width="5.08984375" style="154"/>
  </cols>
  <sheetData>
    <row r="1" spans="1:19">
      <c r="Q1" s="155" t="s">
        <v>609</v>
      </c>
      <c r="R1" s="451"/>
    </row>
    <row r="3" spans="1:19" ht="28">
      <c r="A3" s="830" t="s">
        <v>329</v>
      </c>
      <c r="B3" s="830"/>
      <c r="C3" s="830"/>
      <c r="D3" s="830"/>
      <c r="E3" s="830"/>
      <c r="F3" s="830"/>
      <c r="G3" s="830"/>
      <c r="H3" s="830"/>
      <c r="I3" s="830"/>
      <c r="J3" s="830"/>
      <c r="K3" s="830"/>
      <c r="L3" s="830"/>
      <c r="M3" s="830"/>
      <c r="N3" s="830"/>
      <c r="O3" s="830"/>
      <c r="P3" s="830"/>
      <c r="Q3" s="830"/>
      <c r="R3" s="452"/>
    </row>
    <row r="4" spans="1:19" ht="15" customHeight="1">
      <c r="A4" s="179"/>
      <c r="B4" s="179"/>
      <c r="C4" s="179"/>
      <c r="D4" s="179"/>
      <c r="E4" s="179"/>
      <c r="F4" s="179"/>
      <c r="G4" s="179"/>
      <c r="H4" s="179"/>
      <c r="I4" s="179"/>
      <c r="J4" s="179"/>
      <c r="K4" s="179"/>
      <c r="L4" s="179"/>
      <c r="M4" s="179"/>
      <c r="N4" s="179"/>
    </row>
    <row r="5" spans="1:19" ht="15" customHeight="1">
      <c r="A5" s="179"/>
      <c r="B5" s="179"/>
      <c r="C5" s="179"/>
      <c r="D5" s="179"/>
      <c r="E5" s="179"/>
      <c r="F5" s="179"/>
      <c r="G5" s="179"/>
      <c r="H5" s="179"/>
      <c r="I5" s="179"/>
      <c r="J5" s="179"/>
      <c r="K5" s="179"/>
      <c r="L5" s="179"/>
      <c r="M5" s="179"/>
      <c r="N5" s="179"/>
    </row>
    <row r="6" spans="1:19">
      <c r="A6" s="154" t="s">
        <v>563</v>
      </c>
    </row>
    <row r="7" spans="1:19" ht="13.5" customHeight="1"/>
    <row r="8" spans="1:19" s="96" customFormat="1" ht="18.75" customHeight="1" thickBot="1">
      <c r="S8" s="96" t="s">
        <v>582</v>
      </c>
    </row>
    <row r="9" spans="1:19" s="453" customFormat="1" ht="18.75" customHeight="1" thickBot="1">
      <c r="B9" s="747" t="str">
        <f>IF(S9="",入力シート!$C$4,S9)</f>
        <v>令和８年１月２７日</v>
      </c>
      <c r="C9" s="747"/>
      <c r="D9" s="747"/>
      <c r="E9" s="747"/>
      <c r="S9" s="491"/>
    </row>
    <row r="12" spans="1:19" ht="19">
      <c r="A12" s="154" t="str">
        <f>設定シート!$C$4&amp;IF(入力シート!$C$2="　","秋田県第　　区",入力シート!$C$2)</f>
        <v>衆議院小選挙区選出議員選挙秋田県第１区</v>
      </c>
      <c r="E12" s="155"/>
      <c r="G12" s="180"/>
      <c r="H12" s="164"/>
      <c r="I12" s="143" t="s">
        <v>220</v>
      </c>
      <c r="L12" s="165" t="str">
        <f>入力シート!C17&amp;" "&amp;入力シート!C19</f>
        <v>寒風山 三郎</v>
      </c>
      <c r="M12" s="157"/>
      <c r="N12" s="165"/>
      <c r="Q12" s="154" t="str" cm="1">
        <f t="array" aca="1" ref="Q12" ca="1">IF(VLOOKUP(RIGHT(CELL("filename",A1),LEN(CELL("filename",A1))-FIND("]",CELL("filename",A1))),設定シート!$V$2:$W$136,2,0)="表示する","㊞","")</f>
        <v/>
      </c>
    </row>
    <row r="15" spans="1:19">
      <c r="A15" s="154" t="str">
        <f>"　秋田県選挙管理委員会委員長　"&amp;設定シート!C11&amp;"　様"</f>
        <v>　秋田県選挙管理委員会委員長　竹　田　勝　美　様</v>
      </c>
    </row>
    <row r="17" spans="1:18" ht="14.25" customHeight="1">
      <c r="A17" s="172"/>
      <c r="B17" s="172"/>
      <c r="C17" s="172"/>
      <c r="D17" s="172"/>
      <c r="E17" s="172"/>
      <c r="F17" s="172"/>
      <c r="G17" s="172"/>
      <c r="H17" s="172"/>
      <c r="I17" s="172"/>
      <c r="J17" s="172"/>
      <c r="K17" s="172"/>
      <c r="L17" s="172"/>
      <c r="M17" s="172"/>
      <c r="N17" s="172"/>
    </row>
    <row r="18" spans="1:18" ht="21" customHeight="1">
      <c r="A18" s="913" t="s">
        <v>227</v>
      </c>
      <c r="B18" s="914"/>
      <c r="C18" s="913" t="s">
        <v>157</v>
      </c>
      <c r="D18" s="915"/>
      <c r="E18" s="915"/>
      <c r="F18" s="914"/>
      <c r="G18" s="181" t="s">
        <v>235</v>
      </c>
      <c r="H18" s="181" t="s">
        <v>73</v>
      </c>
      <c r="I18" s="913" t="s">
        <v>151</v>
      </c>
      <c r="J18" s="915"/>
      <c r="K18" s="914"/>
      <c r="L18" s="913" t="s">
        <v>236</v>
      </c>
      <c r="M18" s="915"/>
      <c r="N18" s="915"/>
      <c r="O18" s="914"/>
      <c r="P18" s="913" t="s">
        <v>65</v>
      </c>
      <c r="Q18" s="914"/>
      <c r="R18" s="494"/>
    </row>
    <row r="19" spans="1:18" ht="21" customHeight="1">
      <c r="A19" s="923" t="s">
        <v>903</v>
      </c>
      <c r="B19" s="924"/>
      <c r="C19" s="927" t="s">
        <v>904</v>
      </c>
      <c r="D19" s="928"/>
      <c r="E19" s="928"/>
      <c r="F19" s="929"/>
      <c r="G19" s="933">
        <v>40</v>
      </c>
      <c r="H19" s="935" t="s">
        <v>861</v>
      </c>
      <c r="I19" s="937" t="s">
        <v>905</v>
      </c>
      <c r="J19" s="938"/>
      <c r="K19" s="939"/>
      <c r="L19" s="943" t="s">
        <v>906</v>
      </c>
      <c r="M19" s="944"/>
      <c r="N19" s="944"/>
      <c r="O19" s="945"/>
      <c r="P19" s="916"/>
      <c r="Q19" s="917"/>
      <c r="R19" s="495"/>
    </row>
    <row r="20" spans="1:18" ht="21" customHeight="1">
      <c r="A20" s="925"/>
      <c r="B20" s="926"/>
      <c r="C20" s="930"/>
      <c r="D20" s="931"/>
      <c r="E20" s="931"/>
      <c r="F20" s="932"/>
      <c r="G20" s="934"/>
      <c r="H20" s="936"/>
      <c r="I20" s="940"/>
      <c r="J20" s="941"/>
      <c r="K20" s="942"/>
      <c r="L20" s="920" t="s">
        <v>907</v>
      </c>
      <c r="M20" s="921"/>
      <c r="N20" s="921"/>
      <c r="O20" s="922"/>
      <c r="P20" s="918"/>
      <c r="Q20" s="919"/>
      <c r="R20" s="495"/>
    </row>
    <row r="21" spans="1:18" ht="21" customHeight="1">
      <c r="A21" s="923"/>
      <c r="B21" s="924"/>
      <c r="C21" s="927"/>
      <c r="D21" s="928"/>
      <c r="E21" s="928"/>
      <c r="F21" s="929"/>
      <c r="G21" s="933"/>
      <c r="H21" s="935" t="s">
        <v>202</v>
      </c>
      <c r="I21" s="937" t="s">
        <v>202</v>
      </c>
      <c r="J21" s="938"/>
      <c r="K21" s="939"/>
      <c r="L21" s="943" t="s">
        <v>293</v>
      </c>
      <c r="M21" s="944"/>
      <c r="N21" s="944"/>
      <c r="O21" s="945"/>
      <c r="P21" s="916"/>
      <c r="Q21" s="917"/>
      <c r="R21" s="495"/>
    </row>
    <row r="22" spans="1:18" ht="21" customHeight="1">
      <c r="A22" s="925"/>
      <c r="B22" s="926"/>
      <c r="C22" s="930"/>
      <c r="D22" s="931"/>
      <c r="E22" s="931"/>
      <c r="F22" s="932"/>
      <c r="G22" s="934"/>
      <c r="H22" s="936"/>
      <c r="I22" s="940"/>
      <c r="J22" s="941"/>
      <c r="K22" s="942"/>
      <c r="L22" s="920" t="s">
        <v>294</v>
      </c>
      <c r="M22" s="921"/>
      <c r="N22" s="921"/>
      <c r="O22" s="922"/>
      <c r="P22" s="918"/>
      <c r="Q22" s="919"/>
      <c r="R22" s="495"/>
    </row>
    <row r="23" spans="1:18" ht="21" customHeight="1">
      <c r="A23" s="923"/>
      <c r="B23" s="924"/>
      <c r="C23" s="927"/>
      <c r="D23" s="928"/>
      <c r="E23" s="928"/>
      <c r="F23" s="929"/>
      <c r="G23" s="933"/>
      <c r="H23" s="935" t="s">
        <v>202</v>
      </c>
      <c r="I23" s="937" t="s">
        <v>202</v>
      </c>
      <c r="J23" s="938"/>
      <c r="K23" s="939"/>
      <c r="L23" s="943" t="s">
        <v>293</v>
      </c>
      <c r="M23" s="944"/>
      <c r="N23" s="944"/>
      <c r="O23" s="945"/>
      <c r="P23" s="916"/>
      <c r="Q23" s="917"/>
      <c r="R23" s="495"/>
    </row>
    <row r="24" spans="1:18" ht="21" customHeight="1">
      <c r="A24" s="925"/>
      <c r="B24" s="926"/>
      <c r="C24" s="930"/>
      <c r="D24" s="931"/>
      <c r="E24" s="931"/>
      <c r="F24" s="932"/>
      <c r="G24" s="934"/>
      <c r="H24" s="936"/>
      <c r="I24" s="940"/>
      <c r="J24" s="941"/>
      <c r="K24" s="942"/>
      <c r="L24" s="920" t="s">
        <v>294</v>
      </c>
      <c r="M24" s="921"/>
      <c r="N24" s="921"/>
      <c r="O24" s="922"/>
      <c r="P24" s="918"/>
      <c r="Q24" s="919"/>
      <c r="R24" s="495"/>
    </row>
    <row r="25" spans="1:18" ht="21" customHeight="1">
      <c r="A25" s="923"/>
      <c r="B25" s="924"/>
      <c r="C25" s="927"/>
      <c r="D25" s="928"/>
      <c r="E25" s="928"/>
      <c r="F25" s="929"/>
      <c r="G25" s="933"/>
      <c r="H25" s="935" t="s">
        <v>202</v>
      </c>
      <c r="I25" s="937" t="s">
        <v>202</v>
      </c>
      <c r="J25" s="938"/>
      <c r="K25" s="939"/>
      <c r="L25" s="943" t="s">
        <v>293</v>
      </c>
      <c r="M25" s="944"/>
      <c r="N25" s="944"/>
      <c r="O25" s="945"/>
      <c r="P25" s="916"/>
      <c r="Q25" s="917"/>
      <c r="R25" s="495"/>
    </row>
    <row r="26" spans="1:18" ht="21" customHeight="1">
      <c r="A26" s="925"/>
      <c r="B26" s="926"/>
      <c r="C26" s="930"/>
      <c r="D26" s="931"/>
      <c r="E26" s="931"/>
      <c r="F26" s="932"/>
      <c r="G26" s="934"/>
      <c r="H26" s="936"/>
      <c r="I26" s="940"/>
      <c r="J26" s="941"/>
      <c r="K26" s="942"/>
      <c r="L26" s="920" t="s">
        <v>294</v>
      </c>
      <c r="M26" s="921"/>
      <c r="N26" s="921"/>
      <c r="O26" s="922"/>
      <c r="P26" s="918"/>
      <c r="Q26" s="919"/>
      <c r="R26" s="495"/>
    </row>
    <row r="27" spans="1:18" ht="21" customHeight="1">
      <c r="A27" s="923"/>
      <c r="B27" s="924"/>
      <c r="C27" s="927"/>
      <c r="D27" s="928"/>
      <c r="E27" s="928"/>
      <c r="F27" s="929"/>
      <c r="G27" s="933"/>
      <c r="H27" s="935" t="s">
        <v>202</v>
      </c>
      <c r="I27" s="937" t="s">
        <v>202</v>
      </c>
      <c r="J27" s="938"/>
      <c r="K27" s="939"/>
      <c r="L27" s="943" t="s">
        <v>293</v>
      </c>
      <c r="M27" s="944"/>
      <c r="N27" s="944"/>
      <c r="O27" s="945"/>
      <c r="P27" s="916"/>
      <c r="Q27" s="917"/>
      <c r="R27" s="495"/>
    </row>
    <row r="28" spans="1:18" ht="21" customHeight="1">
      <c r="A28" s="925"/>
      <c r="B28" s="926"/>
      <c r="C28" s="930"/>
      <c r="D28" s="931"/>
      <c r="E28" s="931"/>
      <c r="F28" s="932"/>
      <c r="G28" s="934"/>
      <c r="H28" s="936"/>
      <c r="I28" s="940"/>
      <c r="J28" s="941"/>
      <c r="K28" s="942"/>
      <c r="L28" s="920" t="s">
        <v>294</v>
      </c>
      <c r="M28" s="921"/>
      <c r="N28" s="921"/>
      <c r="O28" s="922"/>
      <c r="P28" s="918"/>
      <c r="Q28" s="919"/>
      <c r="R28" s="495"/>
    </row>
    <row r="29" spans="1:18" ht="21" customHeight="1">
      <c r="A29" s="923"/>
      <c r="B29" s="924"/>
      <c r="C29" s="927"/>
      <c r="D29" s="928"/>
      <c r="E29" s="928"/>
      <c r="F29" s="929"/>
      <c r="G29" s="933"/>
      <c r="H29" s="935" t="s">
        <v>202</v>
      </c>
      <c r="I29" s="937" t="s">
        <v>202</v>
      </c>
      <c r="J29" s="938"/>
      <c r="K29" s="939"/>
      <c r="L29" s="943" t="s">
        <v>293</v>
      </c>
      <c r="M29" s="944"/>
      <c r="N29" s="944"/>
      <c r="O29" s="945"/>
      <c r="P29" s="916"/>
      <c r="Q29" s="917"/>
      <c r="R29" s="495"/>
    </row>
    <row r="30" spans="1:18" ht="21" customHeight="1">
      <c r="A30" s="925"/>
      <c r="B30" s="926"/>
      <c r="C30" s="930"/>
      <c r="D30" s="931"/>
      <c r="E30" s="931"/>
      <c r="F30" s="932"/>
      <c r="G30" s="934"/>
      <c r="H30" s="936"/>
      <c r="I30" s="940"/>
      <c r="J30" s="941"/>
      <c r="K30" s="942"/>
      <c r="L30" s="920" t="s">
        <v>294</v>
      </c>
      <c r="M30" s="921"/>
      <c r="N30" s="921"/>
      <c r="O30" s="922"/>
      <c r="P30" s="918"/>
      <c r="Q30" s="919"/>
      <c r="R30" s="495"/>
    </row>
    <row r="31" spans="1:18" ht="21" customHeight="1">
      <c r="A31" s="923"/>
      <c r="B31" s="924"/>
      <c r="C31" s="927"/>
      <c r="D31" s="928"/>
      <c r="E31" s="928"/>
      <c r="F31" s="929"/>
      <c r="G31" s="933"/>
      <c r="H31" s="935" t="s">
        <v>202</v>
      </c>
      <c r="I31" s="937" t="s">
        <v>202</v>
      </c>
      <c r="J31" s="938"/>
      <c r="K31" s="939"/>
      <c r="L31" s="943" t="s">
        <v>293</v>
      </c>
      <c r="M31" s="944"/>
      <c r="N31" s="944"/>
      <c r="O31" s="945"/>
      <c r="P31" s="916"/>
      <c r="Q31" s="917"/>
      <c r="R31" s="495"/>
    </row>
    <row r="32" spans="1:18" ht="21" customHeight="1">
      <c r="A32" s="925"/>
      <c r="B32" s="926"/>
      <c r="C32" s="930"/>
      <c r="D32" s="931"/>
      <c r="E32" s="931"/>
      <c r="F32" s="932"/>
      <c r="G32" s="934"/>
      <c r="H32" s="936"/>
      <c r="I32" s="940"/>
      <c r="J32" s="941"/>
      <c r="K32" s="942"/>
      <c r="L32" s="920" t="s">
        <v>294</v>
      </c>
      <c r="M32" s="921"/>
      <c r="N32" s="921"/>
      <c r="O32" s="922"/>
      <c r="P32" s="918"/>
      <c r="Q32" s="919"/>
      <c r="R32" s="495"/>
    </row>
    <row r="33" spans="1:18" ht="21" customHeight="1">
      <c r="A33" s="923"/>
      <c r="B33" s="924"/>
      <c r="C33" s="927"/>
      <c r="D33" s="928"/>
      <c r="E33" s="928"/>
      <c r="F33" s="929"/>
      <c r="G33" s="933"/>
      <c r="H33" s="935" t="s">
        <v>202</v>
      </c>
      <c r="I33" s="937" t="s">
        <v>202</v>
      </c>
      <c r="J33" s="938"/>
      <c r="K33" s="939"/>
      <c r="L33" s="943" t="s">
        <v>293</v>
      </c>
      <c r="M33" s="944"/>
      <c r="N33" s="944"/>
      <c r="O33" s="945"/>
      <c r="P33" s="916"/>
      <c r="Q33" s="917"/>
      <c r="R33" s="495"/>
    </row>
    <row r="34" spans="1:18" ht="21" customHeight="1">
      <c r="A34" s="925"/>
      <c r="B34" s="926"/>
      <c r="C34" s="930"/>
      <c r="D34" s="931"/>
      <c r="E34" s="931"/>
      <c r="F34" s="932"/>
      <c r="G34" s="934"/>
      <c r="H34" s="936"/>
      <c r="I34" s="940"/>
      <c r="J34" s="941"/>
      <c r="K34" s="942"/>
      <c r="L34" s="920" t="s">
        <v>294</v>
      </c>
      <c r="M34" s="921"/>
      <c r="N34" s="921"/>
      <c r="O34" s="922"/>
      <c r="P34" s="918"/>
      <c r="Q34" s="919"/>
      <c r="R34" s="495"/>
    </row>
    <row r="35" spans="1:18" ht="21" customHeight="1">
      <c r="A35" s="923"/>
      <c r="B35" s="924"/>
      <c r="C35" s="927"/>
      <c r="D35" s="928"/>
      <c r="E35" s="928"/>
      <c r="F35" s="929"/>
      <c r="G35" s="933"/>
      <c r="H35" s="935" t="s">
        <v>202</v>
      </c>
      <c r="I35" s="937" t="s">
        <v>202</v>
      </c>
      <c r="J35" s="938"/>
      <c r="K35" s="939"/>
      <c r="L35" s="943" t="s">
        <v>293</v>
      </c>
      <c r="M35" s="944"/>
      <c r="N35" s="944"/>
      <c r="O35" s="945"/>
      <c r="P35" s="916"/>
      <c r="Q35" s="917"/>
      <c r="R35" s="495"/>
    </row>
    <row r="36" spans="1:18" ht="21" customHeight="1">
      <c r="A36" s="925"/>
      <c r="B36" s="926"/>
      <c r="C36" s="930"/>
      <c r="D36" s="931"/>
      <c r="E36" s="931"/>
      <c r="F36" s="932"/>
      <c r="G36" s="934"/>
      <c r="H36" s="936"/>
      <c r="I36" s="940"/>
      <c r="J36" s="941"/>
      <c r="K36" s="942"/>
      <c r="L36" s="920" t="s">
        <v>294</v>
      </c>
      <c r="M36" s="921"/>
      <c r="N36" s="921"/>
      <c r="O36" s="922"/>
      <c r="P36" s="918"/>
      <c r="Q36" s="919"/>
      <c r="R36" s="495"/>
    </row>
    <row r="37" spans="1:18" ht="21" customHeight="1">
      <c r="A37" s="923"/>
      <c r="B37" s="924"/>
      <c r="C37" s="927"/>
      <c r="D37" s="928"/>
      <c r="E37" s="928"/>
      <c r="F37" s="929"/>
      <c r="G37" s="933"/>
      <c r="H37" s="935" t="s">
        <v>202</v>
      </c>
      <c r="I37" s="937" t="s">
        <v>202</v>
      </c>
      <c r="J37" s="938"/>
      <c r="K37" s="939"/>
      <c r="L37" s="943" t="s">
        <v>293</v>
      </c>
      <c r="M37" s="944"/>
      <c r="N37" s="944"/>
      <c r="O37" s="945"/>
      <c r="P37" s="916"/>
      <c r="Q37" s="917"/>
      <c r="R37" s="495"/>
    </row>
    <row r="38" spans="1:18" ht="21" customHeight="1">
      <c r="A38" s="925"/>
      <c r="B38" s="926"/>
      <c r="C38" s="930"/>
      <c r="D38" s="931"/>
      <c r="E38" s="931"/>
      <c r="F38" s="932"/>
      <c r="G38" s="934"/>
      <c r="H38" s="936"/>
      <c r="I38" s="940"/>
      <c r="J38" s="941"/>
      <c r="K38" s="942"/>
      <c r="L38" s="920" t="s">
        <v>294</v>
      </c>
      <c r="M38" s="921"/>
      <c r="N38" s="921"/>
      <c r="O38" s="922"/>
      <c r="P38" s="918"/>
      <c r="Q38" s="919"/>
      <c r="R38" s="495"/>
    </row>
    <row r="39" spans="1:18" ht="21" customHeight="1">
      <c r="A39" s="923"/>
      <c r="B39" s="924"/>
      <c r="C39" s="927"/>
      <c r="D39" s="928"/>
      <c r="E39" s="928"/>
      <c r="F39" s="929"/>
      <c r="G39" s="933"/>
      <c r="H39" s="935" t="s">
        <v>202</v>
      </c>
      <c r="I39" s="937" t="s">
        <v>202</v>
      </c>
      <c r="J39" s="938"/>
      <c r="K39" s="939"/>
      <c r="L39" s="943" t="s">
        <v>293</v>
      </c>
      <c r="M39" s="944"/>
      <c r="N39" s="944"/>
      <c r="O39" s="945"/>
      <c r="P39" s="916"/>
      <c r="Q39" s="917"/>
      <c r="R39" s="495"/>
    </row>
    <row r="40" spans="1:18" ht="21" customHeight="1">
      <c r="A40" s="925"/>
      <c r="B40" s="926"/>
      <c r="C40" s="930"/>
      <c r="D40" s="931"/>
      <c r="E40" s="931"/>
      <c r="F40" s="932"/>
      <c r="G40" s="934"/>
      <c r="H40" s="936"/>
      <c r="I40" s="940"/>
      <c r="J40" s="941"/>
      <c r="K40" s="942"/>
      <c r="L40" s="920" t="s">
        <v>294</v>
      </c>
      <c r="M40" s="921"/>
      <c r="N40" s="921"/>
      <c r="O40" s="922"/>
      <c r="P40" s="918"/>
      <c r="Q40" s="919"/>
      <c r="R40" s="495"/>
    </row>
    <row r="41" spans="1:18" ht="21" customHeight="1">
      <c r="A41" s="913" t="s">
        <v>227</v>
      </c>
      <c r="B41" s="914"/>
      <c r="C41" s="913" t="s">
        <v>157</v>
      </c>
      <c r="D41" s="915"/>
      <c r="E41" s="915"/>
      <c r="F41" s="914"/>
      <c r="G41" s="181" t="s">
        <v>235</v>
      </c>
      <c r="H41" s="181" t="s">
        <v>73</v>
      </c>
      <c r="I41" s="913" t="s">
        <v>151</v>
      </c>
      <c r="J41" s="915"/>
      <c r="K41" s="914"/>
      <c r="L41" s="913" t="s">
        <v>236</v>
      </c>
      <c r="M41" s="915"/>
      <c r="N41" s="915"/>
      <c r="O41" s="914"/>
      <c r="P41" s="913" t="s">
        <v>65</v>
      </c>
      <c r="Q41" s="914"/>
      <c r="R41" s="494"/>
    </row>
    <row r="42" spans="1:18" ht="21" customHeight="1">
      <c r="A42" s="923"/>
      <c r="B42" s="924"/>
      <c r="C42" s="927"/>
      <c r="D42" s="928"/>
      <c r="E42" s="928"/>
      <c r="F42" s="929"/>
      <c r="G42" s="933"/>
      <c r="H42" s="935" t="s">
        <v>202</v>
      </c>
      <c r="I42" s="937" t="s">
        <v>202</v>
      </c>
      <c r="J42" s="938"/>
      <c r="K42" s="939"/>
      <c r="L42" s="943" t="s">
        <v>293</v>
      </c>
      <c r="M42" s="944"/>
      <c r="N42" s="944"/>
      <c r="O42" s="945"/>
      <c r="P42" s="916"/>
      <c r="Q42" s="917"/>
      <c r="R42" s="495"/>
    </row>
    <row r="43" spans="1:18" ht="21" customHeight="1">
      <c r="A43" s="925"/>
      <c r="B43" s="926"/>
      <c r="C43" s="930"/>
      <c r="D43" s="931"/>
      <c r="E43" s="931"/>
      <c r="F43" s="932"/>
      <c r="G43" s="934"/>
      <c r="H43" s="936"/>
      <c r="I43" s="940"/>
      <c r="J43" s="941"/>
      <c r="K43" s="942"/>
      <c r="L43" s="920" t="s">
        <v>294</v>
      </c>
      <c r="M43" s="921"/>
      <c r="N43" s="921"/>
      <c r="O43" s="922"/>
      <c r="P43" s="918"/>
      <c r="Q43" s="919"/>
      <c r="R43" s="495"/>
    </row>
    <row r="44" spans="1:18" ht="21" customHeight="1">
      <c r="A44" s="923"/>
      <c r="B44" s="924"/>
      <c r="C44" s="927"/>
      <c r="D44" s="928"/>
      <c r="E44" s="928"/>
      <c r="F44" s="929"/>
      <c r="G44" s="933"/>
      <c r="H44" s="935" t="s">
        <v>202</v>
      </c>
      <c r="I44" s="937" t="s">
        <v>202</v>
      </c>
      <c r="J44" s="938"/>
      <c r="K44" s="939"/>
      <c r="L44" s="943" t="s">
        <v>293</v>
      </c>
      <c r="M44" s="944"/>
      <c r="N44" s="944"/>
      <c r="O44" s="945"/>
      <c r="P44" s="916"/>
      <c r="Q44" s="917"/>
      <c r="R44" s="495"/>
    </row>
    <row r="45" spans="1:18" ht="21" customHeight="1">
      <c r="A45" s="925"/>
      <c r="B45" s="926"/>
      <c r="C45" s="930"/>
      <c r="D45" s="931"/>
      <c r="E45" s="931"/>
      <c r="F45" s="932"/>
      <c r="G45" s="934"/>
      <c r="H45" s="936"/>
      <c r="I45" s="940"/>
      <c r="J45" s="941"/>
      <c r="K45" s="942"/>
      <c r="L45" s="920" t="s">
        <v>294</v>
      </c>
      <c r="M45" s="921"/>
      <c r="N45" s="921"/>
      <c r="O45" s="922"/>
      <c r="P45" s="918"/>
      <c r="Q45" s="919"/>
      <c r="R45" s="495"/>
    </row>
    <row r="46" spans="1:18" ht="21" customHeight="1">
      <c r="A46" s="923"/>
      <c r="B46" s="924"/>
      <c r="C46" s="927"/>
      <c r="D46" s="928"/>
      <c r="E46" s="928"/>
      <c r="F46" s="929"/>
      <c r="G46" s="933"/>
      <c r="H46" s="935" t="s">
        <v>202</v>
      </c>
      <c r="I46" s="937" t="s">
        <v>202</v>
      </c>
      <c r="J46" s="938"/>
      <c r="K46" s="939"/>
      <c r="L46" s="943" t="s">
        <v>293</v>
      </c>
      <c r="M46" s="944"/>
      <c r="N46" s="944"/>
      <c r="O46" s="945"/>
      <c r="P46" s="916"/>
      <c r="Q46" s="917"/>
      <c r="R46" s="495"/>
    </row>
    <row r="47" spans="1:18" ht="21" customHeight="1">
      <c r="A47" s="925"/>
      <c r="B47" s="926"/>
      <c r="C47" s="930"/>
      <c r="D47" s="931"/>
      <c r="E47" s="931"/>
      <c r="F47" s="932"/>
      <c r="G47" s="934"/>
      <c r="H47" s="936"/>
      <c r="I47" s="940"/>
      <c r="J47" s="941"/>
      <c r="K47" s="942"/>
      <c r="L47" s="920" t="s">
        <v>294</v>
      </c>
      <c r="M47" s="921"/>
      <c r="N47" s="921"/>
      <c r="O47" s="922"/>
      <c r="P47" s="918"/>
      <c r="Q47" s="919"/>
      <c r="R47" s="495"/>
    </row>
    <row r="48" spans="1:18" ht="21" customHeight="1">
      <c r="A48" s="923"/>
      <c r="B48" s="924"/>
      <c r="C48" s="927"/>
      <c r="D48" s="928"/>
      <c r="E48" s="928"/>
      <c r="F48" s="929"/>
      <c r="G48" s="933"/>
      <c r="H48" s="935" t="s">
        <v>202</v>
      </c>
      <c r="I48" s="937" t="s">
        <v>202</v>
      </c>
      <c r="J48" s="938"/>
      <c r="K48" s="939"/>
      <c r="L48" s="943" t="s">
        <v>293</v>
      </c>
      <c r="M48" s="944"/>
      <c r="N48" s="944"/>
      <c r="O48" s="945"/>
      <c r="P48" s="916"/>
      <c r="Q48" s="917"/>
      <c r="R48" s="495"/>
    </row>
    <row r="49" spans="1:18" ht="21" customHeight="1">
      <c r="A49" s="925"/>
      <c r="B49" s="926"/>
      <c r="C49" s="930"/>
      <c r="D49" s="931"/>
      <c r="E49" s="931"/>
      <c r="F49" s="932"/>
      <c r="G49" s="934"/>
      <c r="H49" s="936"/>
      <c r="I49" s="940"/>
      <c r="J49" s="941"/>
      <c r="K49" s="942"/>
      <c r="L49" s="920" t="s">
        <v>294</v>
      </c>
      <c r="M49" s="921"/>
      <c r="N49" s="921"/>
      <c r="O49" s="922"/>
      <c r="P49" s="918"/>
      <c r="Q49" s="919"/>
      <c r="R49" s="495"/>
    </row>
    <row r="50" spans="1:18" ht="21" customHeight="1">
      <c r="A50" s="923"/>
      <c r="B50" s="924"/>
      <c r="C50" s="927"/>
      <c r="D50" s="928"/>
      <c r="E50" s="928"/>
      <c r="F50" s="929"/>
      <c r="G50" s="933"/>
      <c r="H50" s="935" t="s">
        <v>202</v>
      </c>
      <c r="I50" s="937" t="s">
        <v>202</v>
      </c>
      <c r="J50" s="938"/>
      <c r="K50" s="939"/>
      <c r="L50" s="943" t="s">
        <v>293</v>
      </c>
      <c r="M50" s="944"/>
      <c r="N50" s="944"/>
      <c r="O50" s="945"/>
      <c r="P50" s="916"/>
      <c r="Q50" s="917"/>
      <c r="R50" s="495"/>
    </row>
    <row r="51" spans="1:18" ht="21" customHeight="1">
      <c r="A51" s="925"/>
      <c r="B51" s="926"/>
      <c r="C51" s="930"/>
      <c r="D51" s="931"/>
      <c r="E51" s="931"/>
      <c r="F51" s="932"/>
      <c r="G51" s="934"/>
      <c r="H51" s="936"/>
      <c r="I51" s="940"/>
      <c r="J51" s="941"/>
      <c r="K51" s="942"/>
      <c r="L51" s="920" t="s">
        <v>294</v>
      </c>
      <c r="M51" s="921"/>
      <c r="N51" s="921"/>
      <c r="O51" s="922"/>
      <c r="P51" s="918"/>
      <c r="Q51" s="919"/>
      <c r="R51" s="495"/>
    </row>
    <row r="52" spans="1:18" ht="21" customHeight="1">
      <c r="A52" s="923"/>
      <c r="B52" s="924"/>
      <c r="C52" s="927"/>
      <c r="D52" s="928"/>
      <c r="E52" s="928"/>
      <c r="F52" s="929"/>
      <c r="G52" s="933"/>
      <c r="H52" s="935" t="s">
        <v>202</v>
      </c>
      <c r="I52" s="937" t="s">
        <v>202</v>
      </c>
      <c r="J52" s="938"/>
      <c r="K52" s="939"/>
      <c r="L52" s="943" t="s">
        <v>293</v>
      </c>
      <c r="M52" s="944"/>
      <c r="N52" s="944"/>
      <c r="O52" s="945"/>
      <c r="P52" s="916"/>
      <c r="Q52" s="917"/>
      <c r="R52" s="495"/>
    </row>
    <row r="53" spans="1:18" ht="21" customHeight="1">
      <c r="A53" s="925"/>
      <c r="B53" s="926"/>
      <c r="C53" s="930"/>
      <c r="D53" s="931"/>
      <c r="E53" s="931"/>
      <c r="F53" s="932"/>
      <c r="G53" s="934"/>
      <c r="H53" s="936"/>
      <c r="I53" s="940"/>
      <c r="J53" s="941"/>
      <c r="K53" s="942"/>
      <c r="L53" s="920" t="s">
        <v>294</v>
      </c>
      <c r="M53" s="921"/>
      <c r="N53" s="921"/>
      <c r="O53" s="922"/>
      <c r="P53" s="918"/>
      <c r="Q53" s="919"/>
      <c r="R53" s="495"/>
    </row>
    <row r="54" spans="1:18" ht="21" customHeight="1">
      <c r="A54" s="923"/>
      <c r="B54" s="924"/>
      <c r="C54" s="927"/>
      <c r="D54" s="928"/>
      <c r="E54" s="928"/>
      <c r="F54" s="929"/>
      <c r="G54" s="933"/>
      <c r="H54" s="935" t="s">
        <v>202</v>
      </c>
      <c r="I54" s="937" t="s">
        <v>202</v>
      </c>
      <c r="J54" s="938"/>
      <c r="K54" s="939"/>
      <c r="L54" s="943" t="s">
        <v>293</v>
      </c>
      <c r="M54" s="944"/>
      <c r="N54" s="944"/>
      <c r="O54" s="945"/>
      <c r="P54" s="916"/>
      <c r="Q54" s="917"/>
      <c r="R54" s="495"/>
    </row>
    <row r="55" spans="1:18" ht="21" customHeight="1">
      <c r="A55" s="925"/>
      <c r="B55" s="926"/>
      <c r="C55" s="930"/>
      <c r="D55" s="931"/>
      <c r="E55" s="931"/>
      <c r="F55" s="932"/>
      <c r="G55" s="934"/>
      <c r="H55" s="936"/>
      <c r="I55" s="940"/>
      <c r="J55" s="941"/>
      <c r="K55" s="942"/>
      <c r="L55" s="920" t="s">
        <v>294</v>
      </c>
      <c r="M55" s="921"/>
      <c r="N55" s="921"/>
      <c r="O55" s="922"/>
      <c r="P55" s="918"/>
      <c r="Q55" s="919"/>
      <c r="R55" s="495"/>
    </row>
    <row r="56" spans="1:18" ht="21" customHeight="1">
      <c r="A56" s="923"/>
      <c r="B56" s="924"/>
      <c r="C56" s="927"/>
      <c r="D56" s="928"/>
      <c r="E56" s="928"/>
      <c r="F56" s="929"/>
      <c r="G56" s="933"/>
      <c r="H56" s="935" t="s">
        <v>202</v>
      </c>
      <c r="I56" s="937" t="s">
        <v>202</v>
      </c>
      <c r="J56" s="938"/>
      <c r="K56" s="939"/>
      <c r="L56" s="943" t="s">
        <v>293</v>
      </c>
      <c r="M56" s="944"/>
      <c r="N56" s="944"/>
      <c r="O56" s="945"/>
      <c r="P56" s="916"/>
      <c r="Q56" s="917"/>
      <c r="R56" s="495"/>
    </row>
    <row r="57" spans="1:18" ht="21" customHeight="1">
      <c r="A57" s="925"/>
      <c r="B57" s="926"/>
      <c r="C57" s="930"/>
      <c r="D57" s="931"/>
      <c r="E57" s="931"/>
      <c r="F57" s="932"/>
      <c r="G57" s="934"/>
      <c r="H57" s="936"/>
      <c r="I57" s="940"/>
      <c r="J57" s="941"/>
      <c r="K57" s="942"/>
      <c r="L57" s="920" t="s">
        <v>294</v>
      </c>
      <c r="M57" s="921"/>
      <c r="N57" s="921"/>
      <c r="O57" s="922"/>
      <c r="P57" s="918"/>
      <c r="Q57" s="919"/>
      <c r="R57" s="495"/>
    </row>
    <row r="58" spans="1:18" ht="21" customHeight="1">
      <c r="A58" s="923"/>
      <c r="B58" s="924"/>
      <c r="C58" s="927"/>
      <c r="D58" s="928"/>
      <c r="E58" s="928"/>
      <c r="F58" s="929"/>
      <c r="G58" s="933"/>
      <c r="H58" s="935" t="s">
        <v>202</v>
      </c>
      <c r="I58" s="937" t="s">
        <v>202</v>
      </c>
      <c r="J58" s="938"/>
      <c r="K58" s="939"/>
      <c r="L58" s="943" t="s">
        <v>293</v>
      </c>
      <c r="M58" s="944"/>
      <c r="N58" s="944"/>
      <c r="O58" s="945"/>
      <c r="P58" s="916"/>
      <c r="Q58" s="917"/>
      <c r="R58" s="495"/>
    </row>
    <row r="59" spans="1:18" ht="21" customHeight="1">
      <c r="A59" s="925"/>
      <c r="B59" s="926"/>
      <c r="C59" s="930"/>
      <c r="D59" s="931"/>
      <c r="E59" s="931"/>
      <c r="F59" s="932"/>
      <c r="G59" s="934"/>
      <c r="H59" s="936"/>
      <c r="I59" s="940"/>
      <c r="J59" s="941"/>
      <c r="K59" s="942"/>
      <c r="L59" s="920" t="s">
        <v>294</v>
      </c>
      <c r="M59" s="921"/>
      <c r="N59" s="921"/>
      <c r="O59" s="922"/>
      <c r="P59" s="918"/>
      <c r="Q59" s="919"/>
      <c r="R59" s="495"/>
    </row>
    <row r="60" spans="1:18" ht="21" customHeight="1">
      <c r="A60" s="923"/>
      <c r="B60" s="924"/>
      <c r="C60" s="927"/>
      <c r="D60" s="928"/>
      <c r="E60" s="928"/>
      <c r="F60" s="929"/>
      <c r="G60" s="933"/>
      <c r="H60" s="935" t="s">
        <v>202</v>
      </c>
      <c r="I60" s="937" t="s">
        <v>202</v>
      </c>
      <c r="J60" s="938"/>
      <c r="K60" s="939"/>
      <c r="L60" s="943" t="s">
        <v>293</v>
      </c>
      <c r="M60" s="944"/>
      <c r="N60" s="944"/>
      <c r="O60" s="945"/>
      <c r="P60" s="916"/>
      <c r="Q60" s="917"/>
      <c r="R60" s="495"/>
    </row>
    <row r="61" spans="1:18" ht="21" customHeight="1">
      <c r="A61" s="925"/>
      <c r="B61" s="926"/>
      <c r="C61" s="930"/>
      <c r="D61" s="931"/>
      <c r="E61" s="931"/>
      <c r="F61" s="932"/>
      <c r="G61" s="934"/>
      <c r="H61" s="936"/>
      <c r="I61" s="940"/>
      <c r="J61" s="941"/>
      <c r="K61" s="942"/>
      <c r="L61" s="920" t="s">
        <v>294</v>
      </c>
      <c r="M61" s="921"/>
      <c r="N61" s="921"/>
      <c r="O61" s="922"/>
      <c r="P61" s="918"/>
      <c r="Q61" s="919"/>
      <c r="R61" s="495"/>
    </row>
    <row r="62" spans="1:18" ht="21" customHeight="1">
      <c r="A62" s="923"/>
      <c r="B62" s="924"/>
      <c r="C62" s="927"/>
      <c r="D62" s="928"/>
      <c r="E62" s="928"/>
      <c r="F62" s="929"/>
      <c r="G62" s="933"/>
      <c r="H62" s="935" t="s">
        <v>202</v>
      </c>
      <c r="I62" s="937" t="s">
        <v>202</v>
      </c>
      <c r="J62" s="938"/>
      <c r="K62" s="939"/>
      <c r="L62" s="943" t="s">
        <v>293</v>
      </c>
      <c r="M62" s="944"/>
      <c r="N62" s="944"/>
      <c r="O62" s="945"/>
      <c r="P62" s="916"/>
      <c r="Q62" s="917"/>
      <c r="R62" s="495"/>
    </row>
    <row r="63" spans="1:18" ht="21" customHeight="1">
      <c r="A63" s="925"/>
      <c r="B63" s="926"/>
      <c r="C63" s="930"/>
      <c r="D63" s="931"/>
      <c r="E63" s="931"/>
      <c r="F63" s="932"/>
      <c r="G63" s="934"/>
      <c r="H63" s="936"/>
      <c r="I63" s="940"/>
      <c r="J63" s="941"/>
      <c r="K63" s="942"/>
      <c r="L63" s="920" t="s">
        <v>294</v>
      </c>
      <c r="M63" s="921"/>
      <c r="N63" s="921"/>
      <c r="O63" s="922"/>
      <c r="P63" s="918"/>
      <c r="Q63" s="919"/>
      <c r="R63" s="495"/>
    </row>
    <row r="64" spans="1:18" ht="21" customHeight="1">
      <c r="A64" s="923"/>
      <c r="B64" s="924"/>
      <c r="C64" s="927"/>
      <c r="D64" s="928"/>
      <c r="E64" s="928"/>
      <c r="F64" s="929"/>
      <c r="G64" s="933"/>
      <c r="H64" s="935" t="s">
        <v>202</v>
      </c>
      <c r="I64" s="937" t="s">
        <v>202</v>
      </c>
      <c r="J64" s="938"/>
      <c r="K64" s="939"/>
      <c r="L64" s="943" t="s">
        <v>293</v>
      </c>
      <c r="M64" s="944"/>
      <c r="N64" s="944"/>
      <c r="O64" s="945"/>
      <c r="P64" s="916"/>
      <c r="Q64" s="917"/>
      <c r="R64" s="495"/>
    </row>
    <row r="65" spans="1:18" ht="21" customHeight="1">
      <c r="A65" s="925"/>
      <c r="B65" s="926"/>
      <c r="C65" s="930"/>
      <c r="D65" s="931"/>
      <c r="E65" s="931"/>
      <c r="F65" s="932"/>
      <c r="G65" s="934"/>
      <c r="H65" s="936"/>
      <c r="I65" s="940"/>
      <c r="J65" s="941"/>
      <c r="K65" s="942"/>
      <c r="L65" s="920" t="s">
        <v>294</v>
      </c>
      <c r="M65" s="921"/>
      <c r="N65" s="921"/>
      <c r="O65" s="922"/>
      <c r="P65" s="918"/>
      <c r="Q65" s="919"/>
      <c r="R65" s="495"/>
    </row>
    <row r="66" spans="1:18" ht="21" customHeight="1">
      <c r="A66" s="923"/>
      <c r="B66" s="924"/>
      <c r="C66" s="927"/>
      <c r="D66" s="928"/>
      <c r="E66" s="928"/>
      <c r="F66" s="929"/>
      <c r="G66" s="933"/>
      <c r="H66" s="935" t="s">
        <v>202</v>
      </c>
      <c r="I66" s="937" t="s">
        <v>202</v>
      </c>
      <c r="J66" s="938"/>
      <c r="K66" s="939"/>
      <c r="L66" s="943" t="s">
        <v>293</v>
      </c>
      <c r="M66" s="944"/>
      <c r="N66" s="944"/>
      <c r="O66" s="945"/>
      <c r="P66" s="916"/>
      <c r="Q66" s="917"/>
      <c r="R66" s="495"/>
    </row>
    <row r="67" spans="1:18" ht="21" customHeight="1">
      <c r="A67" s="925"/>
      <c r="B67" s="926"/>
      <c r="C67" s="930"/>
      <c r="D67" s="931"/>
      <c r="E67" s="931"/>
      <c r="F67" s="932"/>
      <c r="G67" s="934"/>
      <c r="H67" s="936"/>
      <c r="I67" s="940"/>
      <c r="J67" s="941"/>
      <c r="K67" s="942"/>
      <c r="L67" s="920" t="s">
        <v>294</v>
      </c>
      <c r="M67" s="921"/>
      <c r="N67" s="921"/>
      <c r="O67" s="922"/>
      <c r="P67" s="918"/>
      <c r="Q67" s="919"/>
      <c r="R67" s="495"/>
    </row>
    <row r="68" spans="1:18">
      <c r="A68" s="182"/>
      <c r="B68" s="182"/>
      <c r="C68" s="182"/>
      <c r="D68" s="182"/>
      <c r="E68" s="182"/>
      <c r="F68" s="182"/>
      <c r="G68" s="182"/>
      <c r="H68" s="182"/>
      <c r="I68" s="182"/>
      <c r="J68" s="182"/>
      <c r="K68" s="182"/>
      <c r="L68" s="182"/>
      <c r="M68" s="182"/>
      <c r="N68" s="182"/>
      <c r="O68" s="182"/>
      <c r="P68" s="182"/>
      <c r="Q68" s="182"/>
      <c r="R68" s="182"/>
    </row>
    <row r="69" spans="1:18" s="223" customFormat="1">
      <c r="A69" s="265" t="s">
        <v>330</v>
      </c>
      <c r="B69" s="265"/>
      <c r="C69" s="265"/>
      <c r="D69" s="265"/>
      <c r="E69" s="265"/>
      <c r="F69" s="265"/>
      <c r="G69" s="265"/>
      <c r="H69" s="265"/>
      <c r="I69" s="265"/>
      <c r="J69" s="265"/>
      <c r="K69" s="265"/>
      <c r="L69" s="265"/>
      <c r="M69" s="265"/>
      <c r="N69" s="265"/>
      <c r="O69" s="265"/>
      <c r="P69" s="265"/>
      <c r="Q69" s="225"/>
      <c r="R69" s="225"/>
    </row>
    <row r="70" spans="1:18" s="223" customFormat="1" ht="18" customHeight="1">
      <c r="A70" s="265" t="s">
        <v>331</v>
      </c>
      <c r="B70" s="265"/>
      <c r="C70" s="265"/>
      <c r="D70" s="265"/>
      <c r="E70" s="265"/>
      <c r="F70" s="265"/>
      <c r="G70" s="265"/>
      <c r="H70" s="265"/>
      <c r="I70" s="265"/>
      <c r="J70" s="265"/>
      <c r="K70" s="265"/>
      <c r="L70" s="265"/>
      <c r="M70" s="265"/>
      <c r="N70" s="265"/>
      <c r="O70" s="265"/>
      <c r="P70" s="265"/>
      <c r="Q70" s="225"/>
      <c r="R70" s="225"/>
    </row>
    <row r="71" spans="1:18" s="223" customFormat="1" ht="18" customHeight="1">
      <c r="A71" s="265" t="s">
        <v>332</v>
      </c>
      <c r="B71" s="188"/>
      <c r="C71" s="188"/>
      <c r="D71" s="188"/>
      <c r="E71" s="188"/>
      <c r="F71" s="188"/>
      <c r="G71" s="188"/>
      <c r="H71" s="188"/>
      <c r="I71" s="188"/>
      <c r="J71" s="188"/>
      <c r="K71" s="188"/>
      <c r="L71" s="188"/>
      <c r="M71" s="188"/>
      <c r="N71" s="188"/>
      <c r="O71" s="188"/>
      <c r="P71" s="188"/>
    </row>
    <row r="72" spans="1:18" s="223" customFormat="1" ht="18" customHeight="1">
      <c r="A72" s="265" t="s">
        <v>333</v>
      </c>
      <c r="B72" s="188"/>
      <c r="C72" s="188"/>
      <c r="D72" s="188"/>
      <c r="E72" s="188"/>
      <c r="F72" s="188"/>
      <c r="G72" s="188"/>
      <c r="H72" s="188"/>
      <c r="I72" s="188"/>
      <c r="J72" s="188"/>
      <c r="K72" s="188"/>
      <c r="L72" s="188"/>
      <c r="M72" s="188"/>
      <c r="N72" s="188"/>
      <c r="O72" s="188"/>
      <c r="P72" s="188"/>
    </row>
    <row r="73" spans="1:18" s="223" customFormat="1" ht="18" customHeight="1">
      <c r="A73" s="265" t="s">
        <v>362</v>
      </c>
      <c r="B73" s="265"/>
      <c r="C73" s="265"/>
      <c r="D73" s="265"/>
      <c r="E73" s="265"/>
      <c r="F73" s="265"/>
      <c r="G73" s="265"/>
      <c r="H73" s="265"/>
      <c r="I73" s="265"/>
      <c r="J73" s="265"/>
      <c r="K73" s="265"/>
      <c r="L73" s="265"/>
      <c r="M73" s="265"/>
      <c r="N73" s="265"/>
      <c r="O73" s="265"/>
      <c r="P73" s="265"/>
      <c r="Q73" s="225"/>
      <c r="R73" s="225"/>
    </row>
    <row r="74" spans="1:18" s="223" customFormat="1" ht="18" customHeight="1">
      <c r="A74" s="265" t="s">
        <v>334</v>
      </c>
      <c r="B74" s="265"/>
      <c r="C74" s="265"/>
      <c r="D74" s="265"/>
      <c r="E74" s="265"/>
      <c r="F74" s="265"/>
      <c r="G74" s="265"/>
      <c r="H74" s="265"/>
      <c r="I74" s="265"/>
      <c r="J74" s="265"/>
      <c r="K74" s="265"/>
      <c r="L74" s="265"/>
      <c r="M74" s="265"/>
      <c r="N74" s="265"/>
      <c r="O74" s="265"/>
      <c r="P74" s="265"/>
      <c r="Q74" s="225"/>
      <c r="R74" s="225"/>
    </row>
    <row r="75" spans="1:18" s="223" customFormat="1" ht="18" customHeight="1">
      <c r="A75" s="265" t="s">
        <v>335</v>
      </c>
      <c r="B75" s="265"/>
      <c r="C75" s="265"/>
      <c r="D75" s="265"/>
      <c r="E75" s="265"/>
      <c r="F75" s="265"/>
      <c r="G75" s="265"/>
      <c r="H75" s="265"/>
      <c r="I75" s="265"/>
      <c r="J75" s="265"/>
      <c r="K75" s="265"/>
      <c r="L75" s="265"/>
      <c r="M75" s="265"/>
      <c r="N75" s="265"/>
      <c r="O75" s="265"/>
      <c r="P75" s="265"/>
      <c r="Q75" s="225"/>
      <c r="R75" s="225"/>
    </row>
    <row r="76" spans="1:18" s="223" customFormat="1" ht="18" customHeight="1">
      <c r="A76" s="265" t="s">
        <v>336</v>
      </c>
      <c r="B76" s="265"/>
      <c r="C76" s="265"/>
      <c r="D76" s="265"/>
      <c r="E76" s="265"/>
      <c r="F76" s="265"/>
      <c r="G76" s="265"/>
      <c r="H76" s="265"/>
      <c r="I76" s="265"/>
      <c r="J76" s="265"/>
      <c r="K76" s="265"/>
      <c r="L76" s="265"/>
      <c r="M76" s="265"/>
      <c r="N76" s="265"/>
      <c r="O76" s="265"/>
      <c r="P76" s="265"/>
      <c r="Q76" s="225"/>
      <c r="R76" s="225"/>
    </row>
    <row r="77" spans="1:18" s="223" customFormat="1" ht="18" customHeight="1">
      <c r="A77" s="265" t="s">
        <v>337</v>
      </c>
      <c r="B77" s="265"/>
      <c r="C77" s="265"/>
      <c r="D77" s="265"/>
      <c r="E77" s="265"/>
      <c r="F77" s="265"/>
      <c r="G77" s="265"/>
      <c r="H77" s="265"/>
      <c r="I77" s="265"/>
      <c r="J77" s="265"/>
      <c r="K77" s="265"/>
      <c r="L77" s="265"/>
      <c r="M77" s="265"/>
      <c r="N77" s="265"/>
      <c r="O77" s="265"/>
      <c r="P77" s="265"/>
      <c r="Q77" s="225"/>
      <c r="R77" s="225"/>
    </row>
    <row r="78" spans="1:18" s="223" customFormat="1" ht="18" customHeight="1">
      <c r="A78" s="265" t="s">
        <v>367</v>
      </c>
      <c r="B78" s="265"/>
      <c r="C78" s="265"/>
      <c r="D78" s="265"/>
      <c r="E78" s="265"/>
      <c r="F78" s="265"/>
      <c r="G78" s="265"/>
      <c r="H78" s="265"/>
      <c r="I78" s="265"/>
      <c r="J78" s="265"/>
      <c r="K78" s="265"/>
      <c r="L78" s="265"/>
      <c r="M78" s="265"/>
      <c r="N78" s="265"/>
      <c r="O78" s="265"/>
      <c r="P78" s="265"/>
      <c r="Q78" s="225"/>
      <c r="R78" s="225"/>
    </row>
    <row r="79" spans="1:18" s="223" customFormat="1" ht="18" customHeight="1">
      <c r="A79" s="266" t="s">
        <v>364</v>
      </c>
      <c r="B79" s="265"/>
      <c r="C79" s="265"/>
      <c r="D79" s="265"/>
      <c r="E79" s="265"/>
      <c r="F79" s="265"/>
      <c r="G79" s="265"/>
      <c r="H79" s="265"/>
      <c r="I79" s="265"/>
      <c r="J79" s="265"/>
      <c r="K79" s="265"/>
      <c r="L79" s="265"/>
      <c r="M79" s="265"/>
      <c r="N79" s="265"/>
      <c r="O79" s="265"/>
      <c r="P79" s="265"/>
      <c r="Q79" s="225"/>
      <c r="R79" s="225"/>
    </row>
    <row r="80" spans="1:18" s="223" customFormat="1" ht="18" customHeight="1">
      <c r="A80" s="265" t="s">
        <v>365</v>
      </c>
      <c r="B80" s="265"/>
      <c r="C80" s="265"/>
      <c r="D80" s="265"/>
      <c r="E80" s="265"/>
      <c r="F80" s="265"/>
      <c r="G80" s="265"/>
      <c r="H80" s="265"/>
      <c r="I80" s="265"/>
      <c r="J80" s="265"/>
      <c r="K80" s="265"/>
      <c r="L80" s="265"/>
      <c r="M80" s="265"/>
      <c r="N80" s="265"/>
      <c r="O80" s="265"/>
      <c r="P80" s="265"/>
      <c r="Q80" s="225"/>
      <c r="R80" s="225"/>
    </row>
    <row r="81" spans="1:18" s="223" customFormat="1" ht="18" customHeight="1">
      <c r="A81" s="265" t="s">
        <v>366</v>
      </c>
      <c r="B81" s="265"/>
      <c r="C81" s="265"/>
      <c r="D81" s="265"/>
      <c r="E81" s="265"/>
      <c r="F81" s="265"/>
      <c r="G81" s="265"/>
      <c r="H81" s="265"/>
      <c r="I81" s="265"/>
      <c r="J81" s="265"/>
      <c r="K81" s="265"/>
      <c r="L81" s="265"/>
      <c r="M81" s="265"/>
      <c r="N81" s="265"/>
      <c r="O81" s="265"/>
      <c r="P81" s="265"/>
      <c r="Q81" s="225"/>
      <c r="R81" s="225"/>
    </row>
    <row r="82" spans="1:18" ht="18" customHeight="1">
      <c r="A82" s="182" t="s">
        <v>368</v>
      </c>
      <c r="B82" s="182"/>
      <c r="C82" s="182"/>
      <c r="D82" s="182"/>
      <c r="E82" s="182"/>
      <c r="F82" s="182"/>
      <c r="G82" s="182"/>
      <c r="H82" s="182"/>
      <c r="I82" s="182"/>
      <c r="J82" s="182"/>
      <c r="K82" s="182"/>
      <c r="L82" s="182"/>
      <c r="M82" s="182"/>
      <c r="N82" s="182"/>
      <c r="O82" s="182"/>
      <c r="P82" s="182"/>
      <c r="Q82" s="182"/>
      <c r="R82" s="182"/>
    </row>
    <row r="83" spans="1:18">
      <c r="A83" s="182"/>
      <c r="B83" s="182"/>
      <c r="C83" s="182"/>
      <c r="D83" s="182"/>
      <c r="E83" s="182"/>
      <c r="F83" s="182"/>
      <c r="G83" s="182"/>
      <c r="H83" s="182"/>
      <c r="I83" s="182"/>
      <c r="J83" s="182"/>
      <c r="K83" s="182"/>
      <c r="L83" s="182"/>
      <c r="M83" s="182"/>
      <c r="N83" s="182"/>
      <c r="O83" s="182"/>
      <c r="P83" s="182"/>
      <c r="Q83" s="182"/>
      <c r="R83" s="182"/>
    </row>
    <row r="84" spans="1:18">
      <c r="A84" s="182"/>
      <c r="B84" s="182"/>
      <c r="C84" s="182"/>
      <c r="D84" s="182"/>
      <c r="E84" s="182"/>
      <c r="F84" s="182"/>
      <c r="G84" s="182"/>
      <c r="H84" s="182"/>
      <c r="I84" s="182"/>
      <c r="J84" s="182"/>
      <c r="K84" s="182"/>
      <c r="L84" s="182"/>
      <c r="M84" s="182"/>
      <c r="N84" s="182"/>
      <c r="O84" s="182"/>
      <c r="P84" s="182"/>
      <c r="Q84" s="182"/>
      <c r="R84" s="182"/>
    </row>
    <row r="85" spans="1:18">
      <c r="A85" s="182"/>
      <c r="B85" s="182"/>
      <c r="C85" s="182"/>
      <c r="D85" s="182"/>
      <c r="E85" s="182"/>
      <c r="F85" s="182"/>
      <c r="G85" s="182"/>
      <c r="H85" s="182"/>
      <c r="I85" s="182"/>
      <c r="J85" s="182"/>
      <c r="K85" s="182"/>
      <c r="L85" s="182"/>
      <c r="M85" s="182"/>
      <c r="N85" s="182"/>
      <c r="O85" s="182"/>
      <c r="P85" s="182"/>
      <c r="Q85" s="182"/>
      <c r="R85" s="182"/>
    </row>
    <row r="86" spans="1:18">
      <c r="A86" s="182"/>
      <c r="B86" s="182"/>
      <c r="C86" s="182"/>
      <c r="D86" s="182"/>
      <c r="E86" s="182"/>
      <c r="F86" s="182"/>
      <c r="G86" s="182"/>
      <c r="H86" s="182"/>
      <c r="I86" s="182"/>
      <c r="J86" s="182"/>
      <c r="K86" s="182"/>
      <c r="L86" s="182"/>
      <c r="M86" s="182"/>
      <c r="N86" s="182"/>
      <c r="O86" s="182"/>
      <c r="P86" s="182"/>
      <c r="Q86" s="182"/>
      <c r="R86" s="182"/>
    </row>
    <row r="87" spans="1:18">
      <c r="A87" s="182"/>
      <c r="B87" s="182"/>
      <c r="C87" s="182"/>
      <c r="D87" s="182"/>
      <c r="E87" s="182"/>
      <c r="F87" s="182"/>
      <c r="G87" s="182"/>
      <c r="H87" s="182"/>
      <c r="I87" s="182"/>
      <c r="J87" s="182"/>
      <c r="K87" s="182"/>
      <c r="L87" s="182"/>
      <c r="M87" s="182"/>
      <c r="N87" s="182"/>
      <c r="O87" s="182"/>
      <c r="P87" s="182"/>
      <c r="Q87" s="182"/>
      <c r="R87" s="182"/>
    </row>
    <row r="88" spans="1:18">
      <c r="A88" s="182"/>
      <c r="B88" s="182"/>
      <c r="C88" s="182"/>
      <c r="D88" s="182"/>
      <c r="E88" s="182"/>
      <c r="F88" s="182"/>
      <c r="G88" s="182"/>
      <c r="H88" s="182"/>
      <c r="I88" s="182"/>
      <c r="J88" s="182"/>
      <c r="K88" s="182"/>
      <c r="L88" s="182"/>
      <c r="M88" s="182"/>
      <c r="N88" s="182"/>
      <c r="O88" s="182"/>
      <c r="P88" s="182"/>
      <c r="Q88" s="182"/>
      <c r="R88" s="182"/>
    </row>
    <row r="89" spans="1:18">
      <c r="A89" s="182"/>
      <c r="B89" s="182"/>
      <c r="C89" s="182"/>
      <c r="D89" s="182"/>
      <c r="E89" s="182"/>
      <c r="F89" s="182"/>
      <c r="G89" s="182"/>
      <c r="H89" s="182"/>
      <c r="I89" s="182"/>
      <c r="J89" s="182"/>
      <c r="K89" s="182"/>
      <c r="L89" s="182"/>
      <c r="M89" s="182"/>
      <c r="N89" s="182"/>
      <c r="O89" s="182"/>
      <c r="P89" s="182"/>
      <c r="Q89" s="182"/>
      <c r="R89" s="182"/>
    </row>
    <row r="90" spans="1:18">
      <c r="A90" s="182"/>
      <c r="B90" s="182"/>
      <c r="C90" s="182"/>
      <c r="D90" s="182"/>
      <c r="E90" s="182"/>
      <c r="F90" s="182"/>
      <c r="G90" s="182"/>
      <c r="H90" s="182"/>
      <c r="I90" s="182"/>
      <c r="J90" s="182"/>
      <c r="K90" s="182"/>
      <c r="L90" s="182"/>
      <c r="M90" s="182"/>
      <c r="N90" s="182"/>
      <c r="O90" s="182"/>
      <c r="P90" s="182"/>
      <c r="Q90" s="182"/>
      <c r="R90" s="182"/>
    </row>
    <row r="91" spans="1:18">
      <c r="A91" s="182"/>
      <c r="B91" s="182"/>
      <c r="C91" s="182"/>
      <c r="D91" s="182"/>
      <c r="E91" s="182"/>
      <c r="F91" s="182"/>
      <c r="G91" s="182"/>
      <c r="H91" s="182"/>
      <c r="I91" s="182"/>
      <c r="J91" s="182"/>
      <c r="K91" s="182"/>
      <c r="L91" s="182"/>
      <c r="M91" s="182"/>
      <c r="N91" s="182"/>
      <c r="O91" s="182"/>
      <c r="P91" s="182"/>
      <c r="Q91" s="182"/>
      <c r="R91" s="182"/>
    </row>
    <row r="92" spans="1:18">
      <c r="A92" s="182"/>
      <c r="B92" s="182"/>
      <c r="C92" s="182"/>
      <c r="D92" s="182"/>
      <c r="E92" s="182"/>
      <c r="F92" s="182"/>
      <c r="G92" s="182"/>
      <c r="H92" s="182"/>
      <c r="I92" s="182"/>
      <c r="J92" s="182"/>
      <c r="K92" s="182"/>
      <c r="L92" s="182"/>
      <c r="M92" s="182"/>
      <c r="N92" s="182"/>
      <c r="O92" s="182"/>
      <c r="P92" s="182"/>
      <c r="Q92" s="182"/>
      <c r="R92" s="182"/>
    </row>
    <row r="93" spans="1:18">
      <c r="A93" s="182"/>
      <c r="B93" s="182"/>
      <c r="C93" s="182"/>
      <c r="D93" s="182"/>
      <c r="E93" s="182"/>
      <c r="F93" s="182"/>
      <c r="G93" s="182"/>
      <c r="H93" s="182"/>
      <c r="I93" s="182"/>
      <c r="J93" s="182"/>
      <c r="K93" s="182"/>
      <c r="L93" s="182"/>
      <c r="M93" s="182"/>
      <c r="N93" s="182"/>
      <c r="O93" s="182"/>
      <c r="P93" s="182"/>
      <c r="Q93" s="182"/>
      <c r="R93" s="182"/>
    </row>
    <row r="94" spans="1:18">
      <c r="A94" s="182"/>
      <c r="B94" s="182"/>
      <c r="C94" s="182"/>
      <c r="D94" s="182"/>
      <c r="E94" s="182"/>
      <c r="F94" s="182"/>
      <c r="G94" s="182"/>
      <c r="H94" s="182"/>
      <c r="I94" s="182"/>
      <c r="J94" s="182"/>
      <c r="K94" s="182"/>
      <c r="L94" s="182"/>
      <c r="M94" s="182"/>
      <c r="N94" s="182"/>
      <c r="O94" s="182"/>
      <c r="P94" s="182"/>
      <c r="Q94" s="182"/>
      <c r="R94" s="182"/>
    </row>
    <row r="95" spans="1:18">
      <c r="A95" s="182"/>
      <c r="B95" s="182"/>
      <c r="C95" s="182"/>
      <c r="D95" s="182"/>
      <c r="E95" s="182"/>
      <c r="F95" s="182"/>
      <c r="G95" s="182"/>
      <c r="H95" s="182"/>
      <c r="I95" s="182"/>
      <c r="J95" s="182"/>
      <c r="K95" s="182"/>
      <c r="L95" s="182"/>
      <c r="M95" s="182"/>
      <c r="N95" s="182"/>
      <c r="O95" s="182"/>
      <c r="P95" s="182"/>
      <c r="Q95" s="182"/>
      <c r="R95" s="182"/>
    </row>
    <row r="96" spans="1:18">
      <c r="A96" s="182"/>
      <c r="B96" s="182"/>
      <c r="C96" s="182"/>
      <c r="D96" s="182"/>
      <c r="E96" s="182"/>
      <c r="F96" s="182"/>
      <c r="G96" s="182"/>
      <c r="H96" s="182"/>
      <c r="I96" s="182"/>
      <c r="J96" s="182"/>
      <c r="K96" s="182"/>
      <c r="L96" s="182"/>
      <c r="M96" s="182"/>
      <c r="N96" s="182"/>
      <c r="O96" s="182"/>
      <c r="P96" s="182"/>
      <c r="Q96" s="182"/>
      <c r="R96" s="182"/>
    </row>
    <row r="97" spans="1:18">
      <c r="A97" s="182"/>
      <c r="B97" s="182"/>
      <c r="C97" s="182"/>
      <c r="D97" s="182"/>
      <c r="E97" s="182"/>
      <c r="F97" s="182"/>
      <c r="G97" s="182"/>
      <c r="H97" s="182"/>
      <c r="I97" s="182"/>
      <c r="J97" s="182"/>
      <c r="K97" s="182"/>
      <c r="L97" s="182"/>
      <c r="M97" s="182"/>
      <c r="N97" s="182"/>
      <c r="O97" s="182"/>
      <c r="P97" s="182"/>
      <c r="Q97" s="182"/>
      <c r="R97" s="182"/>
    </row>
  </sheetData>
  <mergeCells count="204">
    <mergeCell ref="P66:Q67"/>
    <mergeCell ref="L67:O67"/>
    <mergeCell ref="A66:B67"/>
    <mergeCell ref="C66:F67"/>
    <mergeCell ref="G66:G67"/>
    <mergeCell ref="H66:H67"/>
    <mergeCell ref="I66:K67"/>
    <mergeCell ref="L66:O66"/>
    <mergeCell ref="P62:Q63"/>
    <mergeCell ref="L63:O63"/>
    <mergeCell ref="A64:B65"/>
    <mergeCell ref="C64:F65"/>
    <mergeCell ref="G64:G65"/>
    <mergeCell ref="H64:H65"/>
    <mergeCell ref="I64:K65"/>
    <mergeCell ref="L64:O64"/>
    <mergeCell ref="P64:Q65"/>
    <mergeCell ref="L65:O65"/>
    <mergeCell ref="A62:B63"/>
    <mergeCell ref="C62:F63"/>
    <mergeCell ref="G62:G63"/>
    <mergeCell ref="H62:H63"/>
    <mergeCell ref="I62:K63"/>
    <mergeCell ref="L62:O62"/>
    <mergeCell ref="P58:Q59"/>
    <mergeCell ref="L59:O59"/>
    <mergeCell ref="A60:B61"/>
    <mergeCell ref="C60:F61"/>
    <mergeCell ref="G60:G61"/>
    <mergeCell ref="H60:H61"/>
    <mergeCell ref="I60:K61"/>
    <mergeCell ref="L60:O60"/>
    <mergeCell ref="P60:Q61"/>
    <mergeCell ref="L61:O61"/>
    <mergeCell ref="A58:B59"/>
    <mergeCell ref="C58:F59"/>
    <mergeCell ref="G58:G59"/>
    <mergeCell ref="H58:H59"/>
    <mergeCell ref="I58:K59"/>
    <mergeCell ref="L58:O58"/>
    <mergeCell ref="P54:Q55"/>
    <mergeCell ref="L55:O55"/>
    <mergeCell ref="A56:B57"/>
    <mergeCell ref="C56:F57"/>
    <mergeCell ref="G56:G57"/>
    <mergeCell ref="H56:H57"/>
    <mergeCell ref="I56:K57"/>
    <mergeCell ref="L56:O56"/>
    <mergeCell ref="P56:Q57"/>
    <mergeCell ref="L57:O57"/>
    <mergeCell ref="A54:B55"/>
    <mergeCell ref="C54:F55"/>
    <mergeCell ref="G54:G55"/>
    <mergeCell ref="H54:H55"/>
    <mergeCell ref="I54:K55"/>
    <mergeCell ref="L54:O54"/>
    <mergeCell ref="P50:Q51"/>
    <mergeCell ref="L51:O51"/>
    <mergeCell ref="A52:B53"/>
    <mergeCell ref="C52:F53"/>
    <mergeCell ref="G52:G53"/>
    <mergeCell ref="H52:H53"/>
    <mergeCell ref="I52:K53"/>
    <mergeCell ref="L52:O52"/>
    <mergeCell ref="P52:Q53"/>
    <mergeCell ref="L53:O53"/>
    <mergeCell ref="A50:B51"/>
    <mergeCell ref="C50:F51"/>
    <mergeCell ref="G50:G51"/>
    <mergeCell ref="H50:H51"/>
    <mergeCell ref="I50:K51"/>
    <mergeCell ref="L50:O50"/>
    <mergeCell ref="P46:Q47"/>
    <mergeCell ref="L47:O47"/>
    <mergeCell ref="A48:B49"/>
    <mergeCell ref="C48:F49"/>
    <mergeCell ref="G48:G49"/>
    <mergeCell ref="H48:H49"/>
    <mergeCell ref="I48:K49"/>
    <mergeCell ref="L48:O48"/>
    <mergeCell ref="P48:Q49"/>
    <mergeCell ref="L49:O49"/>
    <mergeCell ref="A46:B47"/>
    <mergeCell ref="C46:F47"/>
    <mergeCell ref="G46:G47"/>
    <mergeCell ref="H46:H47"/>
    <mergeCell ref="I46:K47"/>
    <mergeCell ref="L46:O46"/>
    <mergeCell ref="P42:Q43"/>
    <mergeCell ref="L43:O43"/>
    <mergeCell ref="A44:B45"/>
    <mergeCell ref="C44:F45"/>
    <mergeCell ref="G44:G45"/>
    <mergeCell ref="H44:H45"/>
    <mergeCell ref="I44:K45"/>
    <mergeCell ref="L44:O44"/>
    <mergeCell ref="P44:Q45"/>
    <mergeCell ref="L45:O45"/>
    <mergeCell ref="A42:B43"/>
    <mergeCell ref="C42:F43"/>
    <mergeCell ref="G42:G43"/>
    <mergeCell ref="H42:H43"/>
    <mergeCell ref="I42:K43"/>
    <mergeCell ref="L42:O42"/>
    <mergeCell ref="P39:Q40"/>
    <mergeCell ref="L40:O40"/>
    <mergeCell ref="A41:B41"/>
    <mergeCell ref="C41:F41"/>
    <mergeCell ref="I41:K41"/>
    <mergeCell ref="L41:O41"/>
    <mergeCell ref="P41:Q41"/>
    <mergeCell ref="A39:B40"/>
    <mergeCell ref="C39:F40"/>
    <mergeCell ref="G39:G40"/>
    <mergeCell ref="H39:H40"/>
    <mergeCell ref="I39:K40"/>
    <mergeCell ref="L39:O39"/>
    <mergeCell ref="P35:Q36"/>
    <mergeCell ref="L36:O36"/>
    <mergeCell ref="A37:B38"/>
    <mergeCell ref="C37:F38"/>
    <mergeCell ref="G37:G38"/>
    <mergeCell ref="H37:H38"/>
    <mergeCell ref="I37:K38"/>
    <mergeCell ref="L37:O37"/>
    <mergeCell ref="P37:Q38"/>
    <mergeCell ref="L38:O38"/>
    <mergeCell ref="A35:B36"/>
    <mergeCell ref="C35:F36"/>
    <mergeCell ref="G35:G36"/>
    <mergeCell ref="H35:H36"/>
    <mergeCell ref="I35:K36"/>
    <mergeCell ref="L35:O35"/>
    <mergeCell ref="P31:Q32"/>
    <mergeCell ref="L32:O32"/>
    <mergeCell ref="A33:B34"/>
    <mergeCell ref="C33:F34"/>
    <mergeCell ref="G33:G34"/>
    <mergeCell ref="H33:H34"/>
    <mergeCell ref="I33:K34"/>
    <mergeCell ref="L33:O33"/>
    <mergeCell ref="P33:Q34"/>
    <mergeCell ref="L34:O34"/>
    <mergeCell ref="A31:B32"/>
    <mergeCell ref="C31:F32"/>
    <mergeCell ref="G31:G32"/>
    <mergeCell ref="H31:H32"/>
    <mergeCell ref="I31:K32"/>
    <mergeCell ref="L31:O31"/>
    <mergeCell ref="P27:Q28"/>
    <mergeCell ref="L28:O28"/>
    <mergeCell ref="A29:B30"/>
    <mergeCell ref="C29:F30"/>
    <mergeCell ref="G29:G30"/>
    <mergeCell ref="H29:H30"/>
    <mergeCell ref="I29:K30"/>
    <mergeCell ref="L29:O29"/>
    <mergeCell ref="P29:Q30"/>
    <mergeCell ref="L30:O30"/>
    <mergeCell ref="A27:B28"/>
    <mergeCell ref="C27:F28"/>
    <mergeCell ref="G27:G28"/>
    <mergeCell ref="H27:H28"/>
    <mergeCell ref="I27:K28"/>
    <mergeCell ref="L27:O27"/>
    <mergeCell ref="P23:Q24"/>
    <mergeCell ref="L24:O24"/>
    <mergeCell ref="A25:B26"/>
    <mergeCell ref="C25:F26"/>
    <mergeCell ref="G25:G26"/>
    <mergeCell ref="H25:H26"/>
    <mergeCell ref="I25:K26"/>
    <mergeCell ref="L25:O25"/>
    <mergeCell ref="P25:Q26"/>
    <mergeCell ref="L26:O26"/>
    <mergeCell ref="A23:B24"/>
    <mergeCell ref="C23:F24"/>
    <mergeCell ref="G23:G24"/>
    <mergeCell ref="H23:H24"/>
    <mergeCell ref="I23:K24"/>
    <mergeCell ref="L23:O23"/>
    <mergeCell ref="A3:Q3"/>
    <mergeCell ref="A18:B18"/>
    <mergeCell ref="C18:F18"/>
    <mergeCell ref="I18:K18"/>
    <mergeCell ref="L18:O18"/>
    <mergeCell ref="P18:Q18"/>
    <mergeCell ref="P19:Q20"/>
    <mergeCell ref="L20:O20"/>
    <mergeCell ref="A21:B22"/>
    <mergeCell ref="C21:F22"/>
    <mergeCell ref="G21:G22"/>
    <mergeCell ref="H21:H22"/>
    <mergeCell ref="I21:K22"/>
    <mergeCell ref="L21:O21"/>
    <mergeCell ref="P21:Q22"/>
    <mergeCell ref="L22:O22"/>
    <mergeCell ref="A19:B20"/>
    <mergeCell ref="C19:F20"/>
    <mergeCell ref="G19:G20"/>
    <mergeCell ref="H19:H20"/>
    <mergeCell ref="I19:K20"/>
    <mergeCell ref="L19:O19"/>
    <mergeCell ref="B9:E9"/>
  </mergeCells>
  <phoneticPr fontId="51" type="Hiragana"/>
  <dataValidations count="2">
    <dataValidation type="list" allowBlank="1" showInputMessage="1" showErrorMessage="1" sqref="H19:H40 H42:H67" xr:uid="{00000000-0002-0000-1A00-000000000000}">
      <formula1>"　,男,女"</formula1>
    </dataValidation>
    <dataValidation type="list" allowBlank="1" showInputMessage="1" showErrorMessage="1" sqref="I19:K40 I42:K67" xr:uid="{00000000-0002-0000-1A00-000001000000}">
      <formula1>"　,車上運動員,事務員,手話通訳者,要約筆記者"</formula1>
    </dataValidation>
  </dataValidations>
  <printOptions horizontalCentered="1"/>
  <pageMargins left="0.78740157480314965" right="0.78740157480314965" top="0.78740157480314965" bottom="0.78740157480314965" header="0.31496062992125984" footer="0.31496062992125984"/>
  <pageSetup paperSize="9" scale="93" firstPageNumber="0" orientation="portrait" verticalDpi="200" r:id="rId1"/>
  <headerFooter differentFirst="1" alignWithMargins="0">
    <firstHeader>&amp;L受理日：令和　 年　　月　 　日　　
午前・後　　 　時　　分　受理　</firstHeader>
  </headerFooter>
  <rowBreaks count="1" manualBreakCount="1">
    <brk id="40" max="16383" man="1"/>
  </rowBreaks>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N35"/>
  <sheetViews>
    <sheetView showZeros="0" view="pageBreakPreview" zoomScaleNormal="100" zoomScaleSheetLayoutView="100" workbookViewId="0">
      <selection activeCell="V22" sqref="V22"/>
    </sheetView>
  </sheetViews>
  <sheetFormatPr defaultColWidth="5.90625" defaultRowHeight="14"/>
  <cols>
    <col min="1" max="13" width="5.90625" style="154" customWidth="1"/>
    <col min="14" max="14" width="6.7265625" style="154" customWidth="1"/>
    <col min="15" max="15" width="5.90625" style="154" bestFit="1"/>
    <col min="16" max="16384" width="5.90625" style="154"/>
  </cols>
  <sheetData>
    <row r="1" spans="1:14">
      <c r="N1" s="155" t="s">
        <v>610</v>
      </c>
    </row>
    <row r="3" spans="1:14" ht="28">
      <c r="A3" s="830" t="s">
        <v>74</v>
      </c>
      <c r="B3" s="830"/>
      <c r="C3" s="830"/>
      <c r="D3" s="830"/>
      <c r="E3" s="830"/>
      <c r="F3" s="830"/>
      <c r="G3" s="830"/>
      <c r="H3" s="830"/>
      <c r="I3" s="830"/>
      <c r="J3" s="830"/>
      <c r="K3" s="830"/>
      <c r="L3" s="830"/>
      <c r="M3" s="830"/>
      <c r="N3" s="830"/>
    </row>
    <row r="4" spans="1:14" s="304" customFormat="1" ht="28">
      <c r="A4" s="354"/>
      <c r="B4" s="354"/>
      <c r="C4" s="354"/>
      <c r="D4" s="354"/>
      <c r="E4" s="354"/>
      <c r="F4" s="354"/>
      <c r="G4" s="354"/>
      <c r="H4" s="354"/>
      <c r="I4" s="354"/>
      <c r="J4" s="354"/>
      <c r="K4" s="354"/>
      <c r="L4" s="354"/>
      <c r="M4" s="354"/>
      <c r="N4" s="354"/>
    </row>
    <row r="6" spans="1:14" s="304" customFormat="1" ht="36" customHeight="1">
      <c r="A6" s="833" t="s">
        <v>136</v>
      </c>
      <c r="B6" s="834"/>
      <c r="C6" s="835"/>
      <c r="D6" s="625" t="s">
        <v>909</v>
      </c>
      <c r="E6" s="168"/>
      <c r="F6" s="169"/>
      <c r="G6" s="169"/>
      <c r="H6" s="169"/>
      <c r="I6" s="169"/>
      <c r="J6" s="169"/>
      <c r="K6" s="169"/>
      <c r="L6" s="169"/>
      <c r="M6" s="169"/>
      <c r="N6" s="170"/>
    </row>
    <row r="7" spans="1:14" s="304" customFormat="1" ht="36" customHeight="1">
      <c r="A7" s="866" t="s">
        <v>517</v>
      </c>
      <c r="B7" s="834"/>
      <c r="C7" s="835"/>
      <c r="D7" s="947" t="s">
        <v>910</v>
      </c>
      <c r="E7" s="948"/>
      <c r="F7" s="948"/>
      <c r="G7" s="948"/>
      <c r="H7" s="948"/>
      <c r="I7" s="948"/>
      <c r="J7" s="948"/>
      <c r="K7" s="948"/>
      <c r="L7" s="948"/>
      <c r="M7" s="948"/>
      <c r="N7" s="949"/>
    </row>
    <row r="8" spans="1:14" s="304" customFormat="1" ht="36" customHeight="1">
      <c r="A8" s="833" t="s">
        <v>514</v>
      </c>
      <c r="B8" s="834"/>
      <c r="C8" s="835"/>
      <c r="D8" s="953" t="str">
        <f>入力シート!E19</f>
        <v>寒風山 三郎</v>
      </c>
      <c r="E8" s="954"/>
      <c r="F8" s="954"/>
      <c r="G8" s="954"/>
      <c r="H8" s="954"/>
      <c r="I8" s="954"/>
      <c r="J8" s="954"/>
      <c r="K8" s="954"/>
      <c r="L8" s="954"/>
      <c r="M8" s="954"/>
      <c r="N8" s="955"/>
    </row>
    <row r="9" spans="1:14" s="304" customFormat="1" ht="36" customHeight="1">
      <c r="A9" s="839" t="s">
        <v>515</v>
      </c>
      <c r="B9" s="840"/>
      <c r="C9" s="841"/>
      <c r="D9" s="956" t="s">
        <v>911</v>
      </c>
      <c r="E9" s="957"/>
      <c r="F9" s="957"/>
      <c r="G9" s="957"/>
      <c r="H9" s="957"/>
      <c r="I9" s="957"/>
      <c r="J9" s="957"/>
      <c r="K9" s="957"/>
      <c r="L9" s="957"/>
      <c r="M9" s="957"/>
      <c r="N9" s="958"/>
    </row>
    <row r="10" spans="1:14" s="304" customFormat="1" ht="16.5" customHeight="1">
      <c r="A10" s="879"/>
      <c r="B10" s="880"/>
      <c r="C10" s="881"/>
      <c r="D10" s="381"/>
      <c r="E10" s="382"/>
      <c r="F10" s="382"/>
      <c r="G10" s="382"/>
      <c r="H10" s="382" t="s">
        <v>516</v>
      </c>
      <c r="I10" s="950" t="s">
        <v>912</v>
      </c>
      <c r="J10" s="951"/>
      <c r="K10" s="951"/>
      <c r="L10" s="951"/>
      <c r="M10" s="951"/>
      <c r="N10" s="952"/>
    </row>
    <row r="11" spans="1:14" s="304" customFormat="1" ht="16.5" customHeight="1">
      <c r="A11" s="383"/>
      <c r="B11" s="383"/>
      <c r="C11" s="383"/>
      <c r="D11" s="384"/>
      <c r="E11" s="384"/>
      <c r="F11" s="384"/>
      <c r="G11" s="384"/>
      <c r="H11" s="384"/>
      <c r="I11" s="384"/>
      <c r="J11" s="384"/>
      <c r="K11" s="384"/>
      <c r="L11" s="384"/>
      <c r="M11" s="384"/>
      <c r="N11" s="384"/>
    </row>
    <row r="14" spans="1:14" ht="24" customHeight="1">
      <c r="A14" s="154" t="str">
        <f>"　上記によって、"&amp;設定シート!C4&amp;"の選挙運動のため、個人演説会を開催"</f>
        <v>　上記によって、衆議院小選挙区選出議員選挙の選挙運動のため、個人演説会を開催</v>
      </c>
    </row>
    <row r="15" spans="1:14" ht="24" customHeight="1">
      <c r="A15" s="154" t="s">
        <v>518</v>
      </c>
    </row>
    <row r="16" spans="1:14" s="304" customFormat="1" ht="24" customHeight="1"/>
    <row r="17" spans="1:14">
      <c r="H17" s="158"/>
    </row>
    <row r="18" spans="1:14">
      <c r="C18" s="946" t="s">
        <v>908</v>
      </c>
      <c r="D18" s="946"/>
      <c r="E18" s="946"/>
      <c r="F18" s="946"/>
    </row>
    <row r="19" spans="1:14" ht="18" customHeight="1"/>
    <row r="20" spans="1:14">
      <c r="E20" s="154" t="s">
        <v>519</v>
      </c>
      <c r="G20" s="327" t="str">
        <f>入力シート!C24</f>
        <v>秋田県秋田市山王4丁目1番1号</v>
      </c>
    </row>
    <row r="21" spans="1:14" s="304" customFormat="1">
      <c r="G21" s="327"/>
    </row>
    <row r="22" spans="1:14">
      <c r="E22" s="154" t="s">
        <v>520</v>
      </c>
      <c r="G22" s="327" t="str">
        <f>入力シート!C9</f>
        <v>新党なまはげ</v>
      </c>
    </row>
    <row r="23" spans="1:14" s="304" customFormat="1">
      <c r="G23" s="327"/>
    </row>
    <row r="24" spans="1:14" ht="14.25" customHeight="1">
      <c r="E24" s="154" t="s">
        <v>220</v>
      </c>
      <c r="G24" s="327" t="str">
        <f>入力シート!C17&amp;" "&amp;入力シート!C19</f>
        <v>寒風山 三郎</v>
      </c>
      <c r="H24" s="158"/>
      <c r="I24" s="158"/>
      <c r="J24" s="157"/>
      <c r="M24" s="154" t="str" cm="1">
        <f t="array" aca="1" ref="M24" ca="1">IF(VLOOKUP(RIGHT(CELL("filename",A1),LEN(CELL("filename",A1))-FIND("]",CELL("filename",A1))),設定シート!$V$2:$W$136,2,0)="表示する","㊞","")</f>
        <v/>
      </c>
    </row>
    <row r="25" spans="1:14" s="304" customFormat="1" ht="14.25" customHeight="1">
      <c r="G25" s="327"/>
      <c r="H25" s="327"/>
      <c r="I25" s="327"/>
      <c r="J25" s="157"/>
    </row>
    <row r="27" spans="1:14">
      <c r="B27" s="166" t="str">
        <f>入力シート!C72</f>
        <v>秋田市</v>
      </c>
      <c r="C27" s="154" t="s">
        <v>521</v>
      </c>
    </row>
    <row r="28" spans="1:14">
      <c r="B28" s="160"/>
      <c r="C28" s="161"/>
      <c r="D28" s="161"/>
    </row>
    <row r="29" spans="1:14" s="223" customFormat="1">
      <c r="A29" s="223" t="s">
        <v>330</v>
      </c>
      <c r="B29" s="226"/>
      <c r="C29" s="231"/>
      <c r="D29" s="231"/>
    </row>
    <row r="30" spans="1:14" s="223" customFormat="1">
      <c r="A30" s="232"/>
      <c r="B30" s="233"/>
      <c r="C30" s="233"/>
      <c r="D30" s="233"/>
      <c r="E30" s="233"/>
      <c r="F30" s="233"/>
      <c r="G30" s="233"/>
      <c r="H30" s="233"/>
      <c r="I30" s="233"/>
      <c r="J30" s="233"/>
      <c r="K30" s="233"/>
      <c r="L30" s="233"/>
      <c r="M30" s="233"/>
      <c r="N30" s="233"/>
    </row>
    <row r="31" spans="1:14" s="188" customFormat="1">
      <c r="A31" s="188" t="s">
        <v>522</v>
      </c>
    </row>
    <row r="32" spans="1:14" s="188" customFormat="1">
      <c r="A32" s="188" t="s">
        <v>386</v>
      </c>
    </row>
    <row r="33" spans="1:14" s="188" customFormat="1">
      <c r="A33" s="188" t="s">
        <v>387</v>
      </c>
      <c r="N33" s="272"/>
    </row>
    <row r="34" spans="1:14" s="188" customFormat="1">
      <c r="A34" s="188" t="s">
        <v>388</v>
      </c>
    </row>
    <row r="35" spans="1:14">
      <c r="B35" s="162"/>
      <c r="C35" s="163"/>
      <c r="D35" s="163"/>
    </row>
  </sheetData>
  <mergeCells count="10">
    <mergeCell ref="A3:N3"/>
    <mergeCell ref="C18:F18"/>
    <mergeCell ref="A7:C7"/>
    <mergeCell ref="A6:C6"/>
    <mergeCell ref="D7:N7"/>
    <mergeCell ref="A9:C10"/>
    <mergeCell ref="I10:N10"/>
    <mergeCell ref="D8:N8"/>
    <mergeCell ref="D9:N9"/>
    <mergeCell ref="A8:C8"/>
  </mergeCells>
  <phoneticPr fontId="51" type="Hiragana"/>
  <printOptions horizontalCentered="1"/>
  <pageMargins left="0.78740157480314965" right="0.78740157480314965" top="0.78740157480314965" bottom="0.78740157480314965" header="0.31496062992125984" footer="0.31496062992125984"/>
  <pageSetup paperSize="9" scale="96" firstPageNumber="0" orientation="portrait" verticalDpi="200" r:id="rId1"/>
  <headerFooter alignWithMargins="0"/>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D8888-3B82-4F84-B1D2-660245B40172}">
  <sheetPr codeName="Sheet39"/>
  <dimension ref="A1:N34"/>
  <sheetViews>
    <sheetView showZeros="0" view="pageBreakPreview" zoomScaleNormal="100" zoomScaleSheetLayoutView="100" workbookViewId="0">
      <selection activeCell="V22" sqref="V22"/>
    </sheetView>
  </sheetViews>
  <sheetFormatPr defaultColWidth="5.90625" defaultRowHeight="14"/>
  <cols>
    <col min="1" max="13" width="5.90625" style="304" customWidth="1"/>
    <col min="14" max="14" width="6.7265625" style="304" customWidth="1"/>
    <col min="15" max="16384" width="5.90625" style="304"/>
  </cols>
  <sheetData>
    <row r="1" spans="1:14">
      <c r="N1" s="361" t="s">
        <v>611</v>
      </c>
    </row>
    <row r="3" spans="1:14" ht="28">
      <c r="A3" s="830" t="s">
        <v>60</v>
      </c>
      <c r="B3" s="830"/>
      <c r="C3" s="830"/>
      <c r="D3" s="830"/>
      <c r="E3" s="830"/>
      <c r="F3" s="830"/>
      <c r="G3" s="830"/>
      <c r="H3" s="830"/>
      <c r="I3" s="830"/>
      <c r="J3" s="830"/>
      <c r="K3" s="830"/>
      <c r="L3" s="830"/>
      <c r="M3" s="830"/>
      <c r="N3" s="830"/>
    </row>
    <row r="4" spans="1:14" ht="28">
      <c r="A4" s="354"/>
      <c r="B4" s="354"/>
      <c r="C4" s="354"/>
      <c r="D4" s="354"/>
      <c r="E4" s="354"/>
      <c r="F4" s="354"/>
      <c r="G4" s="354"/>
      <c r="H4" s="354"/>
      <c r="I4" s="354"/>
      <c r="J4" s="354"/>
      <c r="K4" s="354"/>
      <c r="L4" s="354"/>
      <c r="M4" s="354"/>
      <c r="N4" s="354"/>
    </row>
    <row r="6" spans="1:14" ht="36" customHeight="1">
      <c r="A6" s="833" t="s">
        <v>136</v>
      </c>
      <c r="B6" s="834"/>
      <c r="C6" s="835"/>
      <c r="D6" s="167" t="s">
        <v>909</v>
      </c>
      <c r="E6" s="168"/>
      <c r="F6" s="169"/>
      <c r="G6" s="169"/>
      <c r="H6" s="169"/>
      <c r="I6" s="169"/>
      <c r="J6" s="169"/>
      <c r="K6" s="169"/>
      <c r="L6" s="169"/>
      <c r="M6" s="169"/>
      <c r="N6" s="170"/>
    </row>
    <row r="7" spans="1:14" ht="36" customHeight="1">
      <c r="A7" s="866" t="s">
        <v>517</v>
      </c>
      <c r="B7" s="834"/>
      <c r="C7" s="835"/>
      <c r="D7" s="947" t="s">
        <v>910</v>
      </c>
      <c r="E7" s="948"/>
      <c r="F7" s="948"/>
      <c r="G7" s="948"/>
      <c r="H7" s="948"/>
      <c r="I7" s="948"/>
      <c r="J7" s="948"/>
      <c r="K7" s="948"/>
      <c r="L7" s="948"/>
      <c r="M7" s="948"/>
      <c r="N7" s="949"/>
    </row>
    <row r="8" spans="1:14" ht="36" customHeight="1">
      <c r="A8" s="833" t="s">
        <v>514</v>
      </c>
      <c r="B8" s="834"/>
      <c r="C8" s="835"/>
      <c r="D8" s="953" t="str">
        <f>入力シート!E19</f>
        <v>寒風山 三郎</v>
      </c>
      <c r="E8" s="954"/>
      <c r="F8" s="954"/>
      <c r="G8" s="954"/>
      <c r="H8" s="954"/>
      <c r="I8" s="954"/>
      <c r="J8" s="954"/>
      <c r="K8" s="954"/>
      <c r="L8" s="954"/>
      <c r="M8" s="954"/>
      <c r="N8" s="955"/>
    </row>
    <row r="9" spans="1:14" ht="36" customHeight="1">
      <c r="A9" s="839" t="s">
        <v>515</v>
      </c>
      <c r="B9" s="840"/>
      <c r="C9" s="841"/>
      <c r="D9" s="956" t="s">
        <v>911</v>
      </c>
      <c r="E9" s="957"/>
      <c r="F9" s="957"/>
      <c r="G9" s="957"/>
      <c r="H9" s="957"/>
      <c r="I9" s="957"/>
      <c r="J9" s="957"/>
      <c r="K9" s="957"/>
      <c r="L9" s="957"/>
      <c r="M9" s="957"/>
      <c r="N9" s="958"/>
    </row>
    <row r="10" spans="1:14" ht="16.5" customHeight="1">
      <c r="A10" s="879"/>
      <c r="B10" s="880"/>
      <c r="C10" s="881"/>
      <c r="D10" s="381"/>
      <c r="E10" s="382"/>
      <c r="F10" s="382"/>
      <c r="G10" s="382"/>
      <c r="H10" s="382" t="s">
        <v>516</v>
      </c>
      <c r="I10" s="950" t="s">
        <v>912</v>
      </c>
      <c r="J10" s="951"/>
      <c r="K10" s="951"/>
      <c r="L10" s="951"/>
      <c r="M10" s="951"/>
      <c r="N10" s="952"/>
    </row>
    <row r="11" spans="1:14" ht="16.5" customHeight="1">
      <c r="A11" s="383"/>
      <c r="B11" s="383"/>
      <c r="C11" s="383"/>
      <c r="D11" s="384"/>
      <c r="E11" s="384"/>
      <c r="F11" s="384"/>
      <c r="G11" s="384"/>
      <c r="H11" s="384"/>
      <c r="I11" s="384"/>
      <c r="J11" s="384"/>
      <c r="K11" s="384"/>
      <c r="L11" s="384"/>
      <c r="M11" s="384"/>
      <c r="N11" s="384"/>
    </row>
    <row r="14" spans="1:14" ht="24" customHeight="1">
      <c r="A14" s="304" t="str">
        <f>"　上記によって、"&amp;設定シート!C4&amp;"の選挙運動のため、政党演説会を開催"</f>
        <v>　上記によって、衆議院小選挙区選出議員選挙の選挙運動のため、政党演説会を開催</v>
      </c>
    </row>
    <row r="15" spans="1:14" ht="24" customHeight="1">
      <c r="A15" s="304" t="s">
        <v>518</v>
      </c>
    </row>
    <row r="16" spans="1:14">
      <c r="H16" s="327"/>
    </row>
    <row r="17" spans="1:14">
      <c r="C17" s="946" t="s">
        <v>908</v>
      </c>
      <c r="D17" s="946"/>
      <c r="E17" s="946"/>
      <c r="F17" s="946"/>
    </row>
    <row r="18" spans="1:14" ht="18" customHeight="1"/>
    <row r="19" spans="1:14">
      <c r="G19" s="327"/>
    </row>
    <row r="20" spans="1:14">
      <c r="E20" s="361" t="s">
        <v>507</v>
      </c>
      <c r="G20" s="327" t="str">
        <f>入力シート!C9</f>
        <v>新党なまはげ</v>
      </c>
    </row>
    <row r="21" spans="1:14">
      <c r="E21" s="361"/>
      <c r="G21" s="327"/>
    </row>
    <row r="22" spans="1:14" ht="14.25" customHeight="1">
      <c r="E22" s="361" t="s">
        <v>472</v>
      </c>
      <c r="G22" s="327" t="str">
        <f>入力シート!C13</f>
        <v>男鹿　八郎</v>
      </c>
      <c r="H22" s="327"/>
      <c r="I22" s="327"/>
      <c r="J22" s="157"/>
      <c r="M22" s="304" t="str" cm="1">
        <f t="array" aca="1" ref="M22" ca="1">IF(VLOOKUP(RIGHT(CELL("filename",A1),LEN(CELL("filename",A1))-FIND("]",CELL("filename",A1))),設定シート!$V$2:$W$136,2,0)="表示する","㊞","")</f>
        <v/>
      </c>
    </row>
    <row r="23" spans="1:14" ht="14.25" customHeight="1">
      <c r="G23" s="327"/>
      <c r="H23" s="327"/>
      <c r="I23" s="327"/>
      <c r="J23" s="157"/>
    </row>
    <row r="24" spans="1:14" ht="14.25" customHeight="1">
      <c r="G24" s="327"/>
      <c r="H24" s="327"/>
      <c r="I24" s="327"/>
      <c r="J24" s="157"/>
    </row>
    <row r="26" spans="1:14">
      <c r="B26" s="353" t="str">
        <f>入力シート!C72</f>
        <v>秋田市</v>
      </c>
      <c r="C26" s="304" t="s">
        <v>521</v>
      </c>
    </row>
    <row r="27" spans="1:14">
      <c r="B27" s="160"/>
      <c r="C27" s="161"/>
      <c r="D27" s="161"/>
    </row>
    <row r="28" spans="1:14" s="223" customFormat="1">
      <c r="A28" s="223" t="s">
        <v>330</v>
      </c>
      <c r="B28" s="226"/>
      <c r="C28" s="231"/>
      <c r="D28" s="231"/>
    </row>
    <row r="29" spans="1:14" s="223" customFormat="1">
      <c r="A29" s="232"/>
      <c r="B29" s="366"/>
      <c r="C29" s="366"/>
      <c r="D29" s="366"/>
      <c r="E29" s="366"/>
      <c r="F29" s="366"/>
      <c r="G29" s="366"/>
      <c r="H29" s="366"/>
      <c r="I29" s="366"/>
      <c r="J29" s="366"/>
      <c r="K29" s="366"/>
      <c r="L29" s="366"/>
      <c r="M29" s="366"/>
      <c r="N29" s="366"/>
    </row>
    <row r="30" spans="1:14" s="188" customFormat="1">
      <c r="A30" s="188" t="s">
        <v>522</v>
      </c>
    </row>
    <row r="31" spans="1:14" s="188" customFormat="1">
      <c r="A31" s="188" t="s">
        <v>386</v>
      </c>
    </row>
    <row r="32" spans="1:14" s="188" customFormat="1">
      <c r="A32" s="188" t="s">
        <v>387</v>
      </c>
      <c r="N32" s="272"/>
    </row>
    <row r="33" spans="1:4" s="188" customFormat="1">
      <c r="A33" s="188" t="s">
        <v>388</v>
      </c>
    </row>
    <row r="34" spans="1:4">
      <c r="B34" s="365"/>
      <c r="C34" s="163"/>
      <c r="D34" s="163"/>
    </row>
  </sheetData>
  <mergeCells count="10">
    <mergeCell ref="A9:C10"/>
    <mergeCell ref="D9:N9"/>
    <mergeCell ref="I10:N10"/>
    <mergeCell ref="C17:F17"/>
    <mergeCell ref="A3:N3"/>
    <mergeCell ref="A6:C6"/>
    <mergeCell ref="A7:C7"/>
    <mergeCell ref="D7:N7"/>
    <mergeCell ref="A8:C8"/>
    <mergeCell ref="D8:N8"/>
  </mergeCells>
  <phoneticPr fontId="59"/>
  <printOptions horizontalCentered="1"/>
  <pageMargins left="0.78740157480314965" right="0.78740157480314965" top="0.78740157480314965" bottom="0.78740157480314965" header="0.31496062992125984" footer="0.31496062992125984"/>
  <pageSetup paperSize="9" scale="96" firstPageNumber="0" orientation="portrait" verticalDpi="200" r:id="rId1"/>
  <headerFooter alignWithMargins="0"/>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pageSetUpPr fitToPage="1"/>
  </sheetPr>
  <dimension ref="A1:O47"/>
  <sheetViews>
    <sheetView showZeros="0" view="pageBreakPreview" zoomScaleNormal="100" zoomScaleSheetLayoutView="100" workbookViewId="0">
      <selection activeCell="V22" sqref="V22"/>
    </sheetView>
  </sheetViews>
  <sheetFormatPr defaultColWidth="9" defaultRowHeight="14"/>
  <cols>
    <col min="1" max="1" width="9" style="154" bestFit="1"/>
    <col min="2" max="3" width="9" style="154"/>
    <col min="4" max="4" width="13.90625" style="154" bestFit="1" customWidth="1"/>
    <col min="5" max="11" width="9" style="154"/>
    <col min="12" max="12" width="12.36328125" style="154" customWidth="1"/>
    <col min="13" max="16384" width="9" style="154"/>
  </cols>
  <sheetData>
    <row r="1" spans="1:15">
      <c r="I1" s="155" t="s">
        <v>612</v>
      </c>
    </row>
    <row r="4" spans="1:15" ht="28">
      <c r="A4" s="959" t="s">
        <v>338</v>
      </c>
      <c r="B4" s="959"/>
      <c r="C4" s="959"/>
      <c r="D4" s="959"/>
      <c r="E4" s="959"/>
      <c r="F4" s="959"/>
      <c r="G4" s="959"/>
      <c r="H4" s="959"/>
      <c r="I4" s="959"/>
    </row>
    <row r="5" spans="1:15" ht="14.25" customHeight="1">
      <c r="A5" s="171"/>
      <c r="B5" s="171"/>
      <c r="C5" s="171"/>
      <c r="D5" s="171"/>
      <c r="E5" s="171"/>
      <c r="F5" s="171"/>
      <c r="G5" s="171"/>
      <c r="H5" s="171"/>
      <c r="I5" s="171"/>
    </row>
    <row r="6" spans="1:15" ht="14.25" customHeight="1">
      <c r="A6" s="171"/>
      <c r="B6" s="171"/>
      <c r="C6" s="171"/>
      <c r="D6" s="171"/>
      <c r="E6" s="171"/>
      <c r="F6" s="171"/>
      <c r="G6" s="171"/>
      <c r="H6" s="171"/>
      <c r="I6" s="171"/>
    </row>
    <row r="7" spans="1:15" ht="14.25" customHeight="1">
      <c r="A7" s="172"/>
      <c r="B7" s="171"/>
      <c r="C7" s="171"/>
      <c r="D7" s="171"/>
      <c r="E7" s="171"/>
      <c r="F7" s="171"/>
      <c r="G7" s="171"/>
      <c r="H7" s="171"/>
      <c r="I7" s="171"/>
    </row>
    <row r="8" spans="1:15" ht="18" customHeight="1">
      <c r="A8" s="143" t="s">
        <v>523</v>
      </c>
      <c r="B8" s="172"/>
      <c r="C8" s="172"/>
      <c r="D8" s="172"/>
      <c r="E8" s="172"/>
      <c r="F8" s="172"/>
      <c r="G8" s="172"/>
      <c r="H8" s="172"/>
      <c r="I8" s="172"/>
    </row>
    <row r="9" spans="1:15" ht="18" customHeight="1">
      <c r="A9" s="154" t="s">
        <v>524</v>
      </c>
      <c r="B9" s="172"/>
      <c r="C9" s="177"/>
      <c r="D9" s="178"/>
      <c r="E9" s="143"/>
      <c r="F9" s="172"/>
      <c r="G9" s="172"/>
      <c r="H9" s="172"/>
      <c r="I9" s="172"/>
    </row>
    <row r="10" spans="1:15" ht="18" customHeight="1">
      <c r="B10" s="172"/>
      <c r="C10" s="172"/>
      <c r="D10" s="172"/>
      <c r="E10" s="172"/>
      <c r="F10" s="172"/>
      <c r="G10" s="172"/>
      <c r="H10" s="172"/>
      <c r="I10" s="172"/>
    </row>
    <row r="11" spans="1:15" ht="14.25" customHeight="1">
      <c r="A11" s="172"/>
      <c r="B11" s="171"/>
      <c r="C11" s="171"/>
      <c r="D11" s="171"/>
      <c r="E11" s="171"/>
      <c r="F11" s="171"/>
      <c r="G11" s="171"/>
      <c r="H11" s="171"/>
      <c r="I11" s="171"/>
    </row>
    <row r="12" spans="1:15" s="96" customFormat="1" ht="18.75" customHeight="1" thickBot="1">
      <c r="L12" s="96" t="s">
        <v>582</v>
      </c>
    </row>
    <row r="13" spans="1:15" s="453" customFormat="1" ht="18.75" customHeight="1" thickBot="1">
      <c r="B13" s="747" t="str">
        <f>IF(L13="",入力シート!$C$4,L13)</f>
        <v>令和８年１月２７日</v>
      </c>
      <c r="C13" s="747"/>
      <c r="D13" s="747"/>
      <c r="E13" s="747"/>
      <c r="L13" s="491"/>
    </row>
    <row r="14" spans="1:15" ht="14.25" customHeight="1">
      <c r="A14" s="172"/>
      <c r="B14" s="171"/>
      <c r="C14" s="171"/>
      <c r="D14" s="171"/>
      <c r="E14" s="171"/>
      <c r="F14" s="171"/>
      <c r="G14" s="171"/>
      <c r="H14" s="171"/>
      <c r="I14" s="171"/>
    </row>
    <row r="15" spans="1:15" ht="14.25" customHeight="1">
      <c r="A15" s="172"/>
      <c r="B15" s="171"/>
      <c r="C15" s="171"/>
      <c r="D15" s="171"/>
      <c r="E15" s="171"/>
      <c r="F15" s="171"/>
      <c r="G15" s="171"/>
      <c r="H15" s="171"/>
      <c r="I15" s="171"/>
    </row>
    <row r="16" spans="1:15" s="304" customFormat="1">
      <c r="A16" s="161"/>
      <c r="B16" s="183"/>
      <c r="F16" s="184"/>
      <c r="H16" s="185"/>
      <c r="I16" s="161"/>
      <c r="J16" s="161"/>
      <c r="K16" s="161"/>
      <c r="L16" s="161"/>
      <c r="M16" s="161"/>
      <c r="N16" s="161"/>
      <c r="O16" s="161"/>
    </row>
    <row r="17" spans="1:14" s="304" customFormat="1" ht="16.5">
      <c r="A17" s="161" t="str">
        <f>"　"&amp;設定シート!$C$4&amp;IF(入力シート!$C$2="　","秋田県第　　区",入力シート!$C$2)&amp;"候補者"</f>
        <v>　衆議院小選挙区選出議員選挙秋田県第１区候補者</v>
      </c>
      <c r="B17" s="185"/>
      <c r="C17" s="186"/>
      <c r="D17" s="363"/>
      <c r="E17" s="185"/>
      <c r="F17" s="327"/>
      <c r="G17" s="165" t="str">
        <f>入力シート!$C$17&amp;" "&amp;入力シート!$C$19</f>
        <v>寒風山 三郎</v>
      </c>
      <c r="H17" s="161"/>
      <c r="I17" s="161" t="str" cm="1">
        <f t="array" aca="1" ref="I17" ca="1">IF(VLOOKUP(RIGHT(CELL("filename",A1),LEN(CELL("filename",A1))-FIND("]",CELL("filename",A1))),設定シート!$V$2:$W$136,2,0)="表示する","㊞","")</f>
        <v/>
      </c>
      <c r="J17" s="161"/>
      <c r="K17" s="161"/>
      <c r="L17" s="161"/>
      <c r="M17" s="161"/>
      <c r="N17" s="161"/>
    </row>
    <row r="18" spans="1:14" ht="14.25" customHeight="1">
      <c r="A18" s="172"/>
      <c r="B18" s="171"/>
      <c r="C18" s="171"/>
      <c r="D18" s="171"/>
      <c r="F18" s="171"/>
      <c r="G18" s="171"/>
      <c r="H18" s="171"/>
      <c r="I18" s="171"/>
    </row>
    <row r="19" spans="1:14" s="304" customFormat="1" ht="14.25" customHeight="1">
      <c r="A19" s="355"/>
      <c r="B19" s="360"/>
      <c r="C19" s="360"/>
      <c r="D19" s="360"/>
      <c r="F19" s="360"/>
      <c r="G19" s="360"/>
      <c r="H19" s="360"/>
      <c r="I19" s="360"/>
    </row>
    <row r="21" spans="1:14">
      <c r="A21" s="154" t="str">
        <f>"　秋田県選挙管理委員会委員長　　"&amp;設定シート!C11&amp;"　様"</f>
        <v>　秋田県選挙管理委員会委員長　　竹　田　勝　美　様</v>
      </c>
    </row>
    <row r="25" spans="1:14" ht="16.5">
      <c r="A25" s="960" t="s">
        <v>221</v>
      </c>
      <c r="B25" s="960"/>
      <c r="C25" s="960"/>
      <c r="D25" s="960"/>
      <c r="E25" s="960"/>
      <c r="F25" s="960"/>
      <c r="G25" s="960"/>
      <c r="H25" s="960"/>
      <c r="I25" s="960"/>
    </row>
    <row r="28" spans="1:14" ht="14.25" customHeight="1"/>
    <row r="29" spans="1:14" ht="14.25" customHeight="1">
      <c r="A29" s="304" t="s">
        <v>527</v>
      </c>
      <c r="D29" s="154" t="s">
        <v>526</v>
      </c>
    </row>
    <row r="30" spans="1:14" ht="14.25" customHeight="1"/>
    <row r="31" spans="1:14">
      <c r="A31" s="154" t="s">
        <v>528</v>
      </c>
      <c r="D31" s="164" t="s">
        <v>525</v>
      </c>
      <c r="E31" s="173"/>
      <c r="F31" s="173"/>
      <c r="G31" s="164"/>
      <c r="H31" s="164"/>
    </row>
    <row r="32" spans="1:14">
      <c r="C32" s="173"/>
      <c r="D32" s="173"/>
      <c r="E32" s="173"/>
      <c r="F32" s="173"/>
      <c r="G32" s="164"/>
      <c r="H32" s="164"/>
    </row>
    <row r="33" spans="1:14">
      <c r="A33" s="154" t="s">
        <v>529</v>
      </c>
      <c r="C33" s="173"/>
      <c r="D33" s="606" t="s">
        <v>530</v>
      </c>
      <c r="E33" s="964" t="s">
        <v>913</v>
      </c>
      <c r="F33" s="964"/>
      <c r="G33" s="964"/>
      <c r="H33" s="964"/>
      <c r="I33" s="964"/>
    </row>
    <row r="34" spans="1:14" s="304" customFormat="1">
      <c r="C34" s="173"/>
      <c r="D34" s="606"/>
      <c r="E34" s="964" t="s">
        <v>914</v>
      </c>
      <c r="F34" s="964"/>
      <c r="G34" s="964"/>
      <c r="H34" s="964"/>
      <c r="I34" s="964"/>
    </row>
    <row r="35" spans="1:14">
      <c r="C35" s="173"/>
      <c r="D35" s="164"/>
      <c r="E35" s="426"/>
      <c r="F35" s="426"/>
      <c r="G35" s="188"/>
      <c r="H35" s="188"/>
      <c r="I35" s="188"/>
    </row>
    <row r="36" spans="1:14">
      <c r="C36" s="173"/>
      <c r="D36" s="164" t="s">
        <v>531</v>
      </c>
      <c r="E36" s="963" t="s">
        <v>873</v>
      </c>
      <c r="F36" s="963"/>
      <c r="G36" s="188"/>
      <c r="H36" s="188"/>
      <c r="I36" s="188"/>
    </row>
    <row r="37" spans="1:14">
      <c r="B37" s="162"/>
      <c r="C37" s="143"/>
      <c r="D37" s="164"/>
      <c r="E37" s="164"/>
      <c r="F37" s="164"/>
      <c r="G37" s="164"/>
      <c r="H37" s="164"/>
      <c r="I37" s="164"/>
    </row>
    <row r="38" spans="1:14" s="188" customFormat="1" ht="15" customHeight="1">
      <c r="A38" s="188" t="s">
        <v>339</v>
      </c>
      <c r="B38" s="488"/>
      <c r="C38" s="489"/>
    </row>
    <row r="39" spans="1:14" s="223" customFormat="1" ht="15" customHeight="1">
      <c r="B39" s="226"/>
      <c r="C39" s="227"/>
    </row>
    <row r="40" spans="1:14" s="223" customFormat="1">
      <c r="A40" s="961" t="s">
        <v>369</v>
      </c>
      <c r="B40" s="962"/>
      <c r="C40" s="962"/>
      <c r="D40" s="962"/>
      <c r="E40" s="962"/>
      <c r="F40" s="962"/>
      <c r="G40" s="962"/>
      <c r="H40" s="962"/>
      <c r="I40" s="962"/>
    </row>
    <row r="41" spans="1:14" s="223" customFormat="1">
      <c r="A41" s="962"/>
      <c r="B41" s="962"/>
      <c r="C41" s="962"/>
      <c r="D41" s="962"/>
      <c r="E41" s="962"/>
      <c r="F41" s="962"/>
      <c r="G41" s="962"/>
      <c r="H41" s="962"/>
      <c r="I41" s="962"/>
    </row>
    <row r="42" spans="1:14" s="223" customFormat="1">
      <c r="A42" s="962"/>
      <c r="B42" s="962"/>
      <c r="C42" s="962"/>
      <c r="D42" s="962"/>
      <c r="E42" s="962"/>
      <c r="F42" s="962"/>
      <c r="G42" s="962"/>
      <c r="H42" s="962"/>
      <c r="I42" s="962"/>
      <c r="N42" s="228"/>
    </row>
    <row r="43" spans="1:14" s="223" customFormat="1">
      <c r="A43" s="962"/>
      <c r="B43" s="962"/>
      <c r="C43" s="962"/>
      <c r="D43" s="962"/>
      <c r="E43" s="962"/>
      <c r="F43" s="962"/>
      <c r="G43" s="962"/>
      <c r="H43" s="962"/>
      <c r="I43" s="962"/>
    </row>
    <row r="44" spans="1:14" s="223" customFormat="1">
      <c r="A44" s="962"/>
      <c r="B44" s="962"/>
      <c r="C44" s="962"/>
      <c r="D44" s="962"/>
      <c r="E44" s="962"/>
      <c r="F44" s="962"/>
      <c r="G44" s="962"/>
      <c r="H44" s="962"/>
      <c r="I44" s="962"/>
    </row>
    <row r="45" spans="1:14" s="223" customFormat="1">
      <c r="A45" s="962"/>
      <c r="B45" s="962"/>
      <c r="C45" s="962"/>
      <c r="D45" s="962"/>
      <c r="E45" s="962"/>
      <c r="F45" s="962"/>
      <c r="G45" s="962"/>
      <c r="H45" s="962"/>
      <c r="I45" s="962"/>
    </row>
    <row r="46" spans="1:14" s="223" customFormat="1">
      <c r="A46" s="962"/>
      <c r="B46" s="962"/>
      <c r="C46" s="962"/>
      <c r="D46" s="962"/>
      <c r="E46" s="962"/>
      <c r="F46" s="962"/>
      <c r="G46" s="962"/>
      <c r="H46" s="962"/>
      <c r="I46" s="962"/>
    </row>
    <row r="47" spans="1:14" s="223" customFormat="1">
      <c r="A47" s="962"/>
      <c r="B47" s="962"/>
      <c r="C47" s="962"/>
      <c r="D47" s="962"/>
      <c r="E47" s="962"/>
      <c r="F47" s="962"/>
      <c r="G47" s="962"/>
      <c r="H47" s="962"/>
      <c r="I47" s="962"/>
    </row>
  </sheetData>
  <mergeCells count="7">
    <mergeCell ref="A4:I4"/>
    <mergeCell ref="A25:I25"/>
    <mergeCell ref="A40:I47"/>
    <mergeCell ref="B13:E13"/>
    <mergeCell ref="E36:F36"/>
    <mergeCell ref="E33:I33"/>
    <mergeCell ref="E34:I34"/>
  </mergeCells>
  <phoneticPr fontId="51" type="Hiragana"/>
  <printOptions horizontalCentered="1"/>
  <pageMargins left="0.78740157480314965" right="0.78740157480314965" top="0.78740157480314965" bottom="0.78740157480314965" header="0.31496062992125984" footer="0.31496062992125984"/>
  <pageSetup paperSize="9" firstPageNumber="0" fitToHeight="0" orientation="portrait" r:id="rId1"/>
  <headerFooter alignWithMargins="0">
    <oddHeader>&amp;L受理日：令和　 年　　月　 　日　　
午前・後　　 　時　　分　受理　</oddHead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N46"/>
  <sheetViews>
    <sheetView showZeros="0" view="pageBreakPreview" zoomScaleNormal="100" zoomScaleSheetLayoutView="100" workbookViewId="0">
      <selection activeCell="V22" sqref="V22"/>
    </sheetView>
  </sheetViews>
  <sheetFormatPr defaultColWidth="9" defaultRowHeight="14"/>
  <cols>
    <col min="1" max="8" width="9" style="154" bestFit="1" customWidth="1"/>
    <col min="9" max="9" width="11.90625" style="154" customWidth="1"/>
    <col min="10" max="10" width="9" style="154" bestFit="1"/>
    <col min="11" max="16384" width="9" style="154"/>
  </cols>
  <sheetData>
    <row r="1" spans="1:9">
      <c r="I1" s="155" t="s">
        <v>613</v>
      </c>
    </row>
    <row r="2" spans="1:9" s="269" customFormat="1" ht="13.5" customHeight="1">
      <c r="A2" s="267"/>
      <c r="B2" s="268"/>
      <c r="C2" s="268"/>
      <c r="D2" s="268"/>
      <c r="E2" s="268"/>
      <c r="F2" s="268"/>
      <c r="G2" s="268"/>
      <c r="H2" s="268"/>
      <c r="I2" s="268"/>
    </row>
    <row r="4" spans="1:9" ht="28">
      <c r="A4" s="830" t="s">
        <v>84</v>
      </c>
      <c r="B4" s="830"/>
      <c r="C4" s="830"/>
      <c r="D4" s="830"/>
      <c r="E4" s="830"/>
      <c r="F4" s="830"/>
      <c r="G4" s="830"/>
      <c r="H4" s="830"/>
      <c r="I4" s="830"/>
    </row>
    <row r="5" spans="1:9" ht="14.25" customHeight="1">
      <c r="A5" s="171"/>
      <c r="B5" s="171"/>
      <c r="C5" s="171"/>
      <c r="D5" s="171"/>
      <c r="E5" s="171"/>
      <c r="F5" s="171"/>
      <c r="G5" s="171"/>
      <c r="H5" s="171"/>
      <c r="I5" s="171"/>
    </row>
    <row r="6" spans="1:9" ht="14.25" customHeight="1">
      <c r="A6" s="171"/>
      <c r="B6" s="171"/>
      <c r="C6" s="171"/>
      <c r="D6" s="171"/>
      <c r="E6" s="171"/>
      <c r="F6" s="171"/>
      <c r="G6" s="171"/>
      <c r="H6" s="171"/>
      <c r="I6" s="171"/>
    </row>
    <row r="7" spans="1:9" ht="14.25" customHeight="1">
      <c r="A7" s="172"/>
      <c r="B7" s="171"/>
      <c r="C7" s="171"/>
      <c r="D7" s="171"/>
      <c r="E7" s="171"/>
      <c r="F7" s="171"/>
      <c r="G7" s="171"/>
      <c r="H7" s="171"/>
      <c r="I7" s="171"/>
    </row>
    <row r="8" spans="1:9" ht="18" customHeight="1">
      <c r="A8" s="175" t="s">
        <v>639</v>
      </c>
      <c r="B8" s="176"/>
      <c r="C8" s="176"/>
      <c r="D8" s="171"/>
      <c r="E8" s="171"/>
      <c r="F8" s="171"/>
      <c r="G8" s="171"/>
      <c r="H8" s="171"/>
      <c r="I8" s="171"/>
    </row>
    <row r="9" spans="1:9" ht="18" customHeight="1">
      <c r="A9" s="154" t="s">
        <v>532</v>
      </c>
      <c r="B9" s="171"/>
      <c r="C9" s="171"/>
      <c r="D9" s="171"/>
      <c r="E9" s="171"/>
      <c r="F9" s="171"/>
      <c r="G9" s="171"/>
      <c r="H9" s="171"/>
      <c r="I9" s="171"/>
    </row>
    <row r="10" spans="1:9" ht="18" customHeight="1">
      <c r="B10" s="171"/>
      <c r="C10" s="171"/>
      <c r="D10" s="171"/>
      <c r="E10" s="171"/>
      <c r="F10" s="171"/>
      <c r="G10" s="171"/>
      <c r="H10" s="171"/>
      <c r="I10" s="171"/>
    </row>
    <row r="11" spans="1:9" ht="14.25" customHeight="1">
      <c r="A11" s="172"/>
      <c r="B11" s="171"/>
      <c r="C11" s="171"/>
      <c r="D11" s="171"/>
      <c r="E11" s="171"/>
      <c r="F11" s="171"/>
      <c r="G11" s="171"/>
      <c r="H11" s="171"/>
      <c r="I11" s="171"/>
    </row>
    <row r="12" spans="1:9" ht="14.25" customHeight="1">
      <c r="A12" s="172"/>
      <c r="B12" s="171"/>
      <c r="C12" s="171"/>
      <c r="D12" s="171"/>
      <c r="E12" s="171"/>
      <c r="F12" s="171"/>
      <c r="G12" s="171"/>
      <c r="H12" s="171"/>
      <c r="I12" s="171"/>
    </row>
    <row r="13" spans="1:9" ht="14.25" customHeight="1">
      <c r="A13" s="172"/>
      <c r="B13" s="965" t="s">
        <v>295</v>
      </c>
      <c r="C13" s="965"/>
      <c r="D13" s="965"/>
      <c r="E13" s="171"/>
      <c r="F13" s="171"/>
      <c r="G13" s="171"/>
      <c r="H13" s="171"/>
      <c r="I13" s="171"/>
    </row>
    <row r="14" spans="1:9" ht="14.25" customHeight="1">
      <c r="A14" s="172"/>
      <c r="B14" s="171"/>
      <c r="C14" s="171"/>
      <c r="D14" s="171"/>
      <c r="E14" s="171"/>
      <c r="F14" s="171"/>
      <c r="G14" s="171"/>
      <c r="H14" s="171"/>
      <c r="I14" s="171"/>
    </row>
    <row r="15" spans="1:9" ht="14.25" customHeight="1">
      <c r="A15" s="172"/>
      <c r="B15" s="171"/>
      <c r="C15" s="171"/>
      <c r="D15" s="171"/>
      <c r="E15" s="171"/>
      <c r="F15" s="171"/>
      <c r="G15" s="171"/>
      <c r="H15" s="171"/>
      <c r="I15" s="171"/>
    </row>
    <row r="16" spans="1:9" ht="14.25" customHeight="1">
      <c r="A16" s="172"/>
      <c r="B16" s="171"/>
      <c r="C16" s="171"/>
      <c r="D16" s="171"/>
      <c r="E16" s="171"/>
      <c r="F16" s="171"/>
      <c r="G16" s="171"/>
      <c r="H16" s="171"/>
      <c r="I16" s="171"/>
    </row>
    <row r="17" spans="1:14" ht="14.25" customHeight="1">
      <c r="A17" s="172"/>
      <c r="B17" s="171"/>
      <c r="C17" s="171"/>
      <c r="D17" s="171"/>
      <c r="E17" s="171"/>
      <c r="F17" s="171"/>
      <c r="G17" s="171"/>
      <c r="H17" s="171"/>
      <c r="I17" s="171"/>
    </row>
    <row r="18" spans="1:14" s="304" customFormat="1" ht="16.5">
      <c r="A18" s="161" t="str">
        <f>"　"&amp;設定シート!$C$4&amp;IF(入力シート!$C$2="　","秋田県第　　区",入力シート!$C$2)&amp;"候補者"</f>
        <v>　衆議院小選挙区選出議員選挙秋田県第１区候補者</v>
      </c>
      <c r="B18" s="185"/>
      <c r="C18" s="186"/>
      <c r="D18" s="363"/>
      <c r="E18" s="185"/>
      <c r="F18" s="327"/>
      <c r="G18" s="165" t="str">
        <f>入力シート!$C$17&amp;" "&amp;入力シート!$C$19</f>
        <v>寒風山 三郎</v>
      </c>
      <c r="H18" s="161"/>
      <c r="I18" s="161" t="str" cm="1">
        <f t="array" aca="1" ref="I18" ca="1">IF(VLOOKUP(RIGHT(CELL("filename",A3),LEN(CELL("filename",A3))-FIND("]",CELL("filename",A3))),設定シート!$V$2:$W$136,2,0)="表示する","㊞","")</f>
        <v/>
      </c>
      <c r="J18" s="161"/>
      <c r="K18" s="161"/>
      <c r="L18" s="161"/>
      <c r="M18" s="161"/>
      <c r="N18" s="161"/>
    </row>
    <row r="22" spans="1:14">
      <c r="A22" s="154" t="str">
        <f>"　秋田県選挙管理委員会委員長　　"&amp;設定シート!C11&amp;"　様"</f>
        <v>　秋田県選挙管理委員会委員長　　竹　田　勝　美　様</v>
      </c>
    </row>
    <row r="25" spans="1:14" s="223" customFormat="1">
      <c r="A25" s="188" t="s">
        <v>339</v>
      </c>
      <c r="B25" s="226"/>
      <c r="C25" s="227"/>
    </row>
    <row r="26" spans="1:14" s="223" customFormat="1">
      <c r="A26" s="908" t="s">
        <v>638</v>
      </c>
      <c r="B26" s="966"/>
      <c r="C26" s="966"/>
      <c r="D26" s="966"/>
      <c r="E26" s="966"/>
      <c r="F26" s="966"/>
      <c r="G26" s="966"/>
      <c r="H26" s="966"/>
      <c r="I26" s="966"/>
    </row>
    <row r="27" spans="1:14" s="223" customFormat="1">
      <c r="A27" s="966"/>
      <c r="B27" s="966"/>
      <c r="C27" s="966"/>
      <c r="D27" s="966"/>
      <c r="E27" s="966"/>
      <c r="F27" s="966"/>
      <c r="G27" s="966"/>
      <c r="H27" s="966"/>
      <c r="I27" s="966"/>
    </row>
    <row r="28" spans="1:14" s="223" customFormat="1">
      <c r="A28" s="966"/>
      <c r="B28" s="966"/>
      <c r="C28" s="966"/>
      <c r="D28" s="966"/>
      <c r="E28" s="966"/>
      <c r="F28" s="966"/>
      <c r="G28" s="966"/>
      <c r="H28" s="966"/>
      <c r="I28" s="966"/>
    </row>
    <row r="29" spans="1:14" s="223" customFormat="1">
      <c r="A29" s="966"/>
      <c r="B29" s="966"/>
      <c r="C29" s="966"/>
      <c r="D29" s="966"/>
      <c r="E29" s="966"/>
      <c r="F29" s="966"/>
      <c r="G29" s="966"/>
      <c r="H29" s="966"/>
      <c r="I29" s="966"/>
    </row>
    <row r="30" spans="1:14" s="223" customFormat="1">
      <c r="A30" s="966"/>
      <c r="B30" s="966"/>
      <c r="C30" s="966"/>
      <c r="D30" s="966"/>
      <c r="E30" s="966"/>
      <c r="F30" s="966"/>
      <c r="G30" s="966"/>
      <c r="H30" s="966"/>
      <c r="I30" s="966"/>
    </row>
    <row r="31" spans="1:14" s="223" customFormat="1">
      <c r="A31" s="966"/>
      <c r="B31" s="966"/>
      <c r="C31" s="966"/>
      <c r="D31" s="966"/>
      <c r="E31" s="966"/>
      <c r="F31" s="966"/>
      <c r="G31" s="966"/>
      <c r="H31" s="966"/>
      <c r="I31" s="966"/>
    </row>
    <row r="32" spans="1:14" s="223" customFormat="1">
      <c r="A32" s="966"/>
      <c r="B32" s="966"/>
      <c r="C32" s="966"/>
      <c r="D32" s="966"/>
      <c r="E32" s="966"/>
      <c r="F32" s="966"/>
      <c r="G32" s="966"/>
      <c r="H32" s="966"/>
      <c r="I32" s="966"/>
    </row>
    <row r="33" spans="1:9" s="223" customFormat="1">
      <c r="A33" s="966"/>
      <c r="B33" s="966"/>
      <c r="C33" s="966"/>
      <c r="D33" s="966"/>
      <c r="E33" s="966"/>
      <c r="F33" s="966"/>
      <c r="G33" s="966"/>
      <c r="H33" s="966"/>
      <c r="I33" s="966"/>
    </row>
    <row r="38" spans="1:9">
      <c r="B38" s="162"/>
      <c r="C38" s="143"/>
    </row>
    <row r="39" spans="1:9">
      <c r="B39" s="162"/>
      <c r="C39" s="143"/>
    </row>
    <row r="41" spans="1:9">
      <c r="E41" s="155"/>
      <c r="F41" s="174"/>
    </row>
    <row r="46" spans="1:9">
      <c r="E46" s="155"/>
      <c r="F46" s="158"/>
      <c r="G46" s="158"/>
    </row>
  </sheetData>
  <mergeCells count="3">
    <mergeCell ref="A4:I4"/>
    <mergeCell ref="B13:D13"/>
    <mergeCell ref="A26:I33"/>
  </mergeCells>
  <phoneticPr fontId="51" type="Hiragana"/>
  <printOptions horizontalCentered="1"/>
  <pageMargins left="0.78740157480314965" right="0.78740157480314965" top="0.78740157480314965" bottom="0.78740157480314965" header="0.31496062992125984" footer="0.31496062992125984"/>
  <pageSetup paperSize="9" scale="96" firstPageNumber="0" orientation="portrait" verticalDpi="200" r:id="rId1"/>
  <headerFooter alignWithMargins="0">
    <oddHeader>&amp;L受理日：令和　 年　　月　 　日　　
午前・後　　 　時　　分　受理　</oddHeader>
  </headerFooter>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M46"/>
  <sheetViews>
    <sheetView showZeros="0" view="pageBreakPreview" zoomScaleNormal="100" zoomScaleSheetLayoutView="100" workbookViewId="0">
      <selection activeCell="V22" sqref="V22"/>
    </sheetView>
  </sheetViews>
  <sheetFormatPr defaultColWidth="9" defaultRowHeight="14"/>
  <cols>
    <col min="1" max="8" width="10.08984375" style="154" customWidth="1"/>
    <col min="9" max="9" width="8.6328125" style="154" customWidth="1"/>
    <col min="10" max="10" width="9" style="154" bestFit="1"/>
    <col min="11" max="16384" width="9" style="154"/>
  </cols>
  <sheetData>
    <row r="1" spans="1:9">
      <c r="H1" s="155" t="s">
        <v>614</v>
      </c>
    </row>
    <row r="4" spans="1:9" ht="28">
      <c r="A4" s="830" t="s">
        <v>141</v>
      </c>
      <c r="B4" s="967"/>
      <c r="C4" s="967"/>
      <c r="D4" s="967"/>
      <c r="E4" s="967"/>
      <c r="F4" s="967"/>
      <c r="G4" s="967"/>
      <c r="H4" s="967"/>
      <c r="I4" s="360"/>
    </row>
    <row r="5" spans="1:9" ht="14.25" customHeight="1">
      <c r="A5" s="171"/>
      <c r="B5" s="171"/>
      <c r="C5" s="171"/>
      <c r="D5" s="171"/>
      <c r="E5" s="171"/>
      <c r="F5" s="171"/>
      <c r="G5" s="171"/>
      <c r="H5" s="171"/>
      <c r="I5" s="171"/>
    </row>
    <row r="6" spans="1:9" ht="14.25" customHeight="1">
      <c r="A6" s="171"/>
      <c r="B6" s="171"/>
      <c r="C6" s="171"/>
      <c r="D6" s="171"/>
      <c r="E6" s="171"/>
      <c r="F6" s="171"/>
      <c r="G6" s="171"/>
      <c r="H6" s="171"/>
      <c r="I6" s="171"/>
    </row>
    <row r="7" spans="1:9" ht="14.25" customHeight="1">
      <c r="A7" s="172"/>
      <c r="B7" s="171"/>
      <c r="C7" s="171"/>
      <c r="D7" s="171"/>
      <c r="E7" s="171"/>
      <c r="F7" s="171"/>
      <c r="G7" s="171"/>
      <c r="H7" s="171"/>
      <c r="I7" s="171"/>
    </row>
    <row r="8" spans="1:9" s="223" customFormat="1" ht="18" customHeight="1">
      <c r="A8" s="208" t="s">
        <v>533</v>
      </c>
      <c r="B8" s="176"/>
      <c r="C8" s="176"/>
      <c r="D8" s="207"/>
      <c r="E8" s="207"/>
      <c r="F8" s="207"/>
      <c r="G8" s="229"/>
      <c r="H8" s="229"/>
      <c r="I8" s="229"/>
    </row>
    <row r="9" spans="1:9" s="223" customFormat="1" ht="18" customHeight="1">
      <c r="A9" s="188" t="s">
        <v>640</v>
      </c>
      <c r="B9" s="207"/>
      <c r="C9" s="207"/>
      <c r="D9" s="207"/>
      <c r="E9" s="207"/>
      <c r="F9" s="207"/>
      <c r="G9" s="229"/>
      <c r="H9" s="229"/>
      <c r="I9" s="229"/>
    </row>
    <row r="10" spans="1:9" ht="18" customHeight="1">
      <c r="B10" s="171"/>
      <c r="C10" s="171"/>
      <c r="D10" s="171"/>
      <c r="E10" s="171"/>
      <c r="F10" s="171"/>
      <c r="G10" s="171"/>
      <c r="H10" s="171"/>
      <c r="I10" s="171"/>
    </row>
    <row r="11" spans="1:9" ht="14.25" customHeight="1">
      <c r="A11" s="172"/>
      <c r="B11" s="171"/>
      <c r="C11" s="171"/>
      <c r="D11" s="171"/>
      <c r="E11" s="171"/>
      <c r="F11" s="171"/>
      <c r="G11" s="171"/>
      <c r="H11" s="171"/>
      <c r="I11" s="171"/>
    </row>
    <row r="12" spans="1:9" ht="14.25" customHeight="1">
      <c r="A12" s="172"/>
      <c r="B12" s="171"/>
      <c r="C12" s="171"/>
      <c r="D12" s="171"/>
      <c r="E12" s="171"/>
      <c r="F12" s="171"/>
      <c r="G12" s="171"/>
      <c r="H12" s="171"/>
      <c r="I12" s="171"/>
    </row>
    <row r="13" spans="1:9" ht="14.25" customHeight="1">
      <c r="A13" s="172"/>
      <c r="B13" s="965" t="s">
        <v>295</v>
      </c>
      <c r="C13" s="965"/>
      <c r="D13" s="965"/>
      <c r="E13" s="171"/>
      <c r="F13" s="171"/>
      <c r="G13" s="171"/>
      <c r="H13" s="171"/>
      <c r="I13" s="171"/>
    </row>
    <row r="14" spans="1:9" ht="14.25" customHeight="1">
      <c r="A14" s="172"/>
      <c r="B14" s="171"/>
      <c r="C14" s="171"/>
      <c r="D14" s="171"/>
      <c r="E14" s="171"/>
      <c r="F14" s="171"/>
      <c r="G14" s="171"/>
      <c r="H14" s="171"/>
      <c r="I14" s="171"/>
    </row>
    <row r="15" spans="1:9" ht="14.25" customHeight="1">
      <c r="A15" s="172"/>
      <c r="B15" s="171"/>
      <c r="C15" s="171"/>
      <c r="D15" s="171"/>
      <c r="E15" s="171"/>
      <c r="F15" s="171"/>
      <c r="G15" s="171"/>
      <c r="H15" s="171"/>
      <c r="I15" s="171"/>
    </row>
    <row r="16" spans="1:9" ht="14.25" customHeight="1">
      <c r="A16" s="172"/>
      <c r="B16" s="171"/>
      <c r="C16" s="171"/>
      <c r="D16" s="171"/>
      <c r="E16" s="171"/>
      <c r="F16" s="171"/>
      <c r="G16" s="171"/>
      <c r="H16" s="171"/>
      <c r="I16" s="171"/>
    </row>
    <row r="17" spans="1:13" ht="14.25" customHeight="1">
      <c r="A17" s="172"/>
      <c r="B17" s="171"/>
      <c r="C17" s="171"/>
      <c r="D17" s="171"/>
      <c r="E17" s="171"/>
      <c r="F17" s="171"/>
      <c r="G17" s="171"/>
      <c r="H17" s="171"/>
      <c r="I17" s="171"/>
    </row>
    <row r="18" spans="1:13" s="304" customFormat="1" ht="16.5">
      <c r="A18" s="161" t="str">
        <f>"　"&amp;設定シート!$C$4&amp;IF(入力シート!$C$2="　","秋田県第　　区",入力シート!$C$2)&amp;"候補者"</f>
        <v>　衆議院小選挙区選出議員選挙秋田県第１区候補者</v>
      </c>
      <c r="B18" s="185"/>
      <c r="C18" s="186"/>
      <c r="D18" s="363"/>
      <c r="E18" s="185"/>
      <c r="F18" s="165" t="str">
        <f>入力シート!$C$17&amp;" "&amp;入力シート!$C$19</f>
        <v>寒風山 三郎</v>
      </c>
      <c r="G18" s="161"/>
      <c r="H18" s="161" t="str" cm="1">
        <f t="array" aca="1" ref="H18" ca="1">IF(VLOOKUP(RIGHT(CELL("filename",A6),LEN(CELL("filename",A6))-FIND("]",CELL("filename",A6))),設定シート!$V$2:$W$136,2,0)="表示する","㊞","")</f>
        <v/>
      </c>
      <c r="I18" s="161"/>
      <c r="J18" s="161"/>
      <c r="K18" s="161"/>
      <c r="L18" s="161"/>
      <c r="M18" s="161"/>
    </row>
    <row r="22" spans="1:13">
      <c r="A22" s="154" t="str">
        <f>"　秋田県選挙管理委員会委員長　　"&amp;設定シート!C11&amp;"　様"</f>
        <v>　秋田県選挙管理委員会委員長　　竹　田　勝　美　様</v>
      </c>
    </row>
    <row r="25" spans="1:13" s="188" customFormat="1">
      <c r="A25" s="188" t="s">
        <v>339</v>
      </c>
      <c r="B25" s="488"/>
      <c r="C25" s="489"/>
    </row>
    <row r="26" spans="1:13" s="223" customFormat="1">
      <c r="B26" s="226"/>
      <c r="C26" s="227"/>
    </row>
    <row r="27" spans="1:13" s="223" customFormat="1">
      <c r="A27" s="908" t="s">
        <v>534</v>
      </c>
      <c r="B27" s="966"/>
      <c r="C27" s="966"/>
      <c r="D27" s="966"/>
      <c r="E27" s="966"/>
      <c r="F27" s="966"/>
      <c r="G27" s="966"/>
      <c r="H27" s="966"/>
      <c r="I27" s="966"/>
    </row>
    <row r="28" spans="1:13" s="223" customFormat="1">
      <c r="A28" s="966"/>
      <c r="B28" s="966"/>
      <c r="C28" s="966"/>
      <c r="D28" s="966"/>
      <c r="E28" s="966"/>
      <c r="F28" s="966"/>
      <c r="G28" s="966"/>
      <c r="H28" s="966"/>
      <c r="I28" s="966"/>
    </row>
    <row r="29" spans="1:13" s="223" customFormat="1" ht="25.5" customHeight="1">
      <c r="A29" s="966"/>
      <c r="B29" s="966"/>
      <c r="C29" s="966"/>
      <c r="D29" s="966"/>
      <c r="E29" s="966"/>
      <c r="F29" s="966"/>
      <c r="G29" s="966"/>
      <c r="H29" s="966"/>
      <c r="I29" s="966"/>
    </row>
    <row r="30" spans="1:13" ht="14.25" customHeight="1"/>
    <row r="31" spans="1:13" ht="14.25" customHeight="1"/>
    <row r="38" spans="2:7">
      <c r="B38" s="162"/>
      <c r="C38" s="143"/>
    </row>
    <row r="39" spans="2:7">
      <c r="B39" s="162"/>
      <c r="C39" s="143"/>
    </row>
    <row r="41" spans="2:7">
      <c r="E41" s="155"/>
      <c r="F41" s="174"/>
    </row>
    <row r="46" spans="2:7">
      <c r="E46" s="155"/>
      <c r="F46" s="158"/>
      <c r="G46" s="158"/>
    </row>
  </sheetData>
  <mergeCells count="3">
    <mergeCell ref="B13:D13"/>
    <mergeCell ref="A27:I29"/>
    <mergeCell ref="A4:H4"/>
  </mergeCells>
  <phoneticPr fontId="51" type="Hiragana"/>
  <printOptions horizontalCentered="1"/>
  <pageMargins left="0.78740157480314965" right="0.78740157480314965" top="0.78740157480314965" bottom="0.78740157480314965" header="0.31496062992125984" footer="0.31496062992125984"/>
  <pageSetup paperSize="9" scale="96" firstPageNumber="0" orientation="portrait" verticalDpi="200" r:id="rId1"/>
  <headerFooter alignWithMargins="0">
    <oddHeader>&amp;L受理日：令和　 年　　月　 　日　　
午前・後　　 　時　　分　受理　</oddHeader>
  </headerFooter>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46AFB-3313-4523-8245-47D6F19C25DA}">
  <sheetPr codeName="Sheet40"/>
  <dimension ref="A1:AQ57"/>
  <sheetViews>
    <sheetView showZeros="0" view="pageBreakPreview" zoomScale="81" zoomScaleNormal="100" zoomScaleSheetLayoutView="100" workbookViewId="0">
      <selection activeCell="V22" sqref="V22"/>
    </sheetView>
  </sheetViews>
  <sheetFormatPr defaultColWidth="6.26953125" defaultRowHeight="14" outlineLevelCol="1"/>
  <cols>
    <col min="1" max="13" width="6.26953125" style="134" customWidth="1"/>
    <col min="14" max="14" width="6.453125" style="256" customWidth="1"/>
    <col min="15" max="16" width="6.26953125" style="134"/>
    <col min="17" max="17" width="16" style="134" customWidth="1"/>
    <col min="18" max="18" width="11.26953125" style="134" customWidth="1"/>
    <col min="19" max="20" width="6.26953125" style="134"/>
    <col min="21" max="21" width="13" style="134" customWidth="1"/>
    <col min="22" max="22" width="13.36328125" style="134" customWidth="1"/>
    <col min="23" max="23" width="29.08984375" style="134" customWidth="1"/>
    <col min="24" max="24" width="18.36328125" style="134" customWidth="1"/>
    <col min="25" max="25" width="14" style="134" customWidth="1"/>
    <col min="26" max="28" width="6.26953125" style="134"/>
    <col min="29" max="29" width="13.7265625" style="134" hidden="1" customWidth="1" outlineLevel="1"/>
    <col min="30" max="30" width="14.90625" style="134" hidden="1" customWidth="1" outlineLevel="1"/>
    <col min="31" max="31" width="15.453125" style="134" hidden="1" customWidth="1" outlineLevel="1"/>
    <col min="32" max="32" width="6.26953125" style="134" collapsed="1"/>
    <col min="33" max="16384" width="6.26953125" style="134"/>
  </cols>
  <sheetData>
    <row r="1" spans="1:43" s="399" customFormat="1" ht="18.75" customHeight="1">
      <c r="M1" s="311"/>
      <c r="N1" s="104" t="s">
        <v>826</v>
      </c>
    </row>
    <row r="2" spans="1:43" s="453" customFormat="1" ht="18.75" customHeight="1" thickBot="1">
      <c r="M2" s="311"/>
      <c r="N2" s="104"/>
    </row>
    <row r="3" spans="1:43" s="399" customFormat="1" ht="26.25" customHeight="1" thickBot="1">
      <c r="A3" s="830" t="s">
        <v>35</v>
      </c>
      <c r="B3" s="830"/>
      <c r="C3" s="830"/>
      <c r="D3" s="830"/>
      <c r="E3" s="830"/>
      <c r="F3" s="830"/>
      <c r="G3" s="830"/>
      <c r="H3" s="830"/>
      <c r="I3" s="830"/>
      <c r="J3" s="830"/>
      <c r="K3" s="830"/>
      <c r="L3" s="830"/>
      <c r="M3" s="830"/>
      <c r="N3" s="830"/>
      <c r="P3" s="421">
        <v>1</v>
      </c>
      <c r="R3" s="399" t="s">
        <v>549</v>
      </c>
      <c r="AC3" s="399" t="s">
        <v>548</v>
      </c>
    </row>
    <row r="4" spans="1:43" s="399" customFormat="1" ht="30.75" customHeight="1">
      <c r="N4" s="254"/>
      <c r="T4" s="422" t="s">
        <v>158</v>
      </c>
      <c r="U4" s="422" t="s">
        <v>63</v>
      </c>
      <c r="V4" s="422" t="s">
        <v>159</v>
      </c>
      <c r="W4" s="423" t="s">
        <v>10</v>
      </c>
      <c r="X4" s="423" t="s">
        <v>545</v>
      </c>
      <c r="Y4" s="423" t="s">
        <v>546</v>
      </c>
      <c r="AC4" s="418" t="s">
        <v>253</v>
      </c>
      <c r="AD4" s="418" t="s">
        <v>257</v>
      </c>
      <c r="AE4" s="418" t="s">
        <v>260</v>
      </c>
    </row>
    <row r="5" spans="1:43" s="399" customFormat="1" ht="18.75" customHeight="1">
      <c r="N5" s="254"/>
      <c r="T5" s="422">
        <v>1</v>
      </c>
      <c r="U5" s="422" t="s">
        <v>253</v>
      </c>
      <c r="V5" s="422" t="s">
        <v>547</v>
      </c>
      <c r="W5" s="422" t="s">
        <v>915</v>
      </c>
      <c r="X5" s="422" t="s">
        <v>916</v>
      </c>
      <c r="Y5" s="424">
        <v>31296</v>
      </c>
      <c r="AC5" s="399" t="s">
        <v>547</v>
      </c>
      <c r="AD5" s="419" t="s">
        <v>258</v>
      </c>
      <c r="AE5" s="420" t="s">
        <v>261</v>
      </c>
    </row>
    <row r="6" spans="1:43" s="399" customFormat="1" ht="18.75" customHeight="1">
      <c r="N6" s="254"/>
      <c r="T6" s="422">
        <v>2</v>
      </c>
      <c r="U6" s="422"/>
      <c r="V6" s="422"/>
      <c r="W6" s="422"/>
      <c r="X6" s="422"/>
      <c r="Y6" s="422"/>
      <c r="AC6" s="419"/>
      <c r="AD6" s="419" t="s">
        <v>262</v>
      </c>
      <c r="AE6" s="420" t="s">
        <v>267</v>
      </c>
      <c r="AF6" s="419"/>
      <c r="AG6" s="419"/>
      <c r="AH6" s="419"/>
      <c r="AI6" s="419"/>
      <c r="AJ6" s="419"/>
      <c r="AK6" s="419"/>
      <c r="AL6" s="419"/>
      <c r="AM6" s="419"/>
      <c r="AN6" s="419"/>
      <c r="AO6" s="419"/>
      <c r="AP6" s="419"/>
      <c r="AQ6" s="419"/>
    </row>
    <row r="7" spans="1:43" s="399" customFormat="1" ht="18.75" customHeight="1">
      <c r="D7" s="104" t="s">
        <v>228</v>
      </c>
      <c r="N7" s="254"/>
      <c r="T7" s="422">
        <v>3</v>
      </c>
      <c r="U7" s="422"/>
      <c r="V7" s="422"/>
      <c r="W7" s="422"/>
      <c r="X7" s="422"/>
      <c r="Y7" s="422"/>
      <c r="AC7" s="420"/>
      <c r="AD7" s="419" t="s">
        <v>265</v>
      </c>
      <c r="AE7" s="420" t="s">
        <v>271</v>
      </c>
      <c r="AF7" s="420"/>
      <c r="AG7" s="420"/>
      <c r="AH7" s="420"/>
      <c r="AI7" s="420"/>
      <c r="AJ7" s="420"/>
      <c r="AK7" s="420"/>
      <c r="AL7" s="304"/>
      <c r="AM7" s="304"/>
      <c r="AN7" s="304"/>
      <c r="AO7" s="304"/>
      <c r="AP7" s="304"/>
      <c r="AQ7" s="304"/>
    </row>
    <row r="8" spans="1:43" s="399" customFormat="1" ht="18.75" customHeight="1">
      <c r="N8" s="254"/>
      <c r="T8" s="422">
        <v>4</v>
      </c>
      <c r="U8" s="422"/>
      <c r="V8" s="422"/>
      <c r="W8" s="422"/>
      <c r="X8" s="422"/>
      <c r="Y8" s="422"/>
      <c r="AD8" s="419" t="s">
        <v>269</v>
      </c>
      <c r="AE8" s="420" t="s">
        <v>275</v>
      </c>
    </row>
    <row r="9" spans="1:43" s="399" customFormat="1" ht="18.75" customHeight="1">
      <c r="D9" s="104" t="s">
        <v>240</v>
      </c>
      <c r="F9" s="705" t="str">
        <f>IFERROR(VLOOKUP($P$3,$T$5:$Y$14,4,0),"")</f>
        <v>秋田県秋田市川尻1丁目1</v>
      </c>
      <c r="G9" s="705"/>
      <c r="H9" s="705"/>
      <c r="I9" s="705"/>
      <c r="J9" s="705"/>
      <c r="K9" s="705"/>
      <c r="L9" s="705"/>
      <c r="M9" s="705"/>
      <c r="N9" s="254"/>
      <c r="T9" s="422">
        <v>5</v>
      </c>
      <c r="U9" s="422"/>
      <c r="V9" s="422"/>
      <c r="W9" s="422"/>
      <c r="X9" s="422"/>
      <c r="Y9" s="422"/>
      <c r="AD9" s="419" t="s">
        <v>274</v>
      </c>
      <c r="AE9" s="420" t="s">
        <v>277</v>
      </c>
    </row>
    <row r="10" spans="1:43" s="399" customFormat="1" ht="18.75" customHeight="1">
      <c r="F10" s="394"/>
      <c r="G10" s="394"/>
      <c r="H10" s="394"/>
      <c r="I10" s="394"/>
      <c r="N10" s="254"/>
      <c r="T10" s="422">
        <v>6</v>
      </c>
      <c r="U10" s="422"/>
      <c r="V10" s="422"/>
      <c r="W10" s="422"/>
      <c r="X10" s="422"/>
      <c r="Y10" s="422"/>
      <c r="AD10" s="419" t="s">
        <v>276</v>
      </c>
      <c r="AE10" s="420" t="s">
        <v>278</v>
      </c>
    </row>
    <row r="11" spans="1:43" s="399" customFormat="1" ht="18.75" customHeight="1">
      <c r="D11" s="104" t="s">
        <v>209</v>
      </c>
      <c r="F11" s="705" t="str">
        <f>IFERROR(VLOOKUP($P$3,$T$5:$Y$14,5,0),"")</f>
        <v>開票　九郎</v>
      </c>
      <c r="G11" s="705"/>
      <c r="H11" s="705"/>
      <c r="I11" s="705"/>
      <c r="J11" s="705"/>
      <c r="K11" s="705"/>
      <c r="L11" s="705"/>
      <c r="M11" s="705"/>
      <c r="N11" s="254"/>
      <c r="T11" s="422">
        <v>7</v>
      </c>
      <c r="U11" s="422"/>
      <c r="V11" s="422"/>
      <c r="W11" s="422"/>
      <c r="X11" s="422"/>
      <c r="Y11" s="422"/>
      <c r="AD11" s="419" t="s">
        <v>279</v>
      </c>
      <c r="AE11" s="420" t="s">
        <v>288</v>
      </c>
    </row>
    <row r="12" spans="1:43" s="399" customFormat="1" ht="18.75" customHeight="1">
      <c r="D12" s="104"/>
      <c r="E12" s="398"/>
      <c r="F12" s="398"/>
      <c r="G12" s="398"/>
      <c r="H12" s="968">
        <f>IF(VLOOKUP($P$3,$T$5:$Y$14,6,0)="","   年　　月　　日",VLOOKUP($P$3,$T$5:$Y$14,6,0))</f>
        <v>31296</v>
      </c>
      <c r="I12" s="968"/>
      <c r="J12" s="968"/>
      <c r="K12" s="968"/>
      <c r="L12" s="385" t="s">
        <v>182</v>
      </c>
      <c r="P12" s="254"/>
      <c r="T12" s="422">
        <v>8</v>
      </c>
      <c r="U12" s="422"/>
      <c r="V12" s="422"/>
      <c r="W12" s="422"/>
      <c r="X12" s="422"/>
      <c r="Y12" s="422"/>
      <c r="AD12" s="419" t="s">
        <v>280</v>
      </c>
      <c r="AE12" s="420" t="s">
        <v>289</v>
      </c>
    </row>
    <row r="13" spans="1:43" s="399" customFormat="1" ht="18.75" customHeight="1">
      <c r="D13" s="104"/>
      <c r="E13" s="398"/>
      <c r="F13" s="393"/>
      <c r="G13" s="393"/>
      <c r="H13" s="393"/>
      <c r="I13" s="393"/>
      <c r="J13" s="396"/>
      <c r="N13" s="254"/>
      <c r="T13" s="422">
        <v>9</v>
      </c>
      <c r="U13" s="422"/>
      <c r="V13" s="422"/>
      <c r="W13" s="422"/>
      <c r="X13" s="422"/>
      <c r="Y13" s="422"/>
      <c r="AD13" s="419" t="s">
        <v>281</v>
      </c>
      <c r="AE13" s="420" t="s">
        <v>290</v>
      </c>
    </row>
    <row r="14" spans="1:43" s="399" customFormat="1" ht="18.75" customHeight="1">
      <c r="N14" s="254"/>
      <c r="T14" s="422">
        <v>10</v>
      </c>
      <c r="U14" s="422"/>
      <c r="V14" s="422"/>
      <c r="W14" s="422"/>
      <c r="X14" s="422"/>
      <c r="Y14" s="422"/>
      <c r="AD14" s="419" t="s">
        <v>282</v>
      </c>
      <c r="AE14" s="304"/>
    </row>
    <row r="15" spans="1:43" s="399" customFormat="1" ht="18.75" customHeight="1">
      <c r="A15" s="399" t="s">
        <v>167</v>
      </c>
      <c r="C15" s="393" t="str">
        <f>入力シート!C1&amp;IF(入力シート!$C$2="　","秋田県第　  　区",入力シート!$C$2)</f>
        <v>令和８年２月８日執行衆議院小選挙区選出議員選挙秋田県第１区</v>
      </c>
      <c r="M15" s="254"/>
      <c r="AC15" s="419" t="s">
        <v>283</v>
      </c>
    </row>
    <row r="16" spans="1:43" s="399" customFormat="1" ht="18.75" customHeight="1">
      <c r="C16" s="397"/>
      <c r="D16" s="822"/>
      <c r="E16" s="822"/>
      <c r="F16" s="822"/>
      <c r="G16" s="822"/>
      <c r="N16" s="254"/>
      <c r="AD16" s="419" t="s">
        <v>284</v>
      </c>
    </row>
    <row r="17" spans="1:31" s="399" customFormat="1" ht="18.75" customHeight="1">
      <c r="C17" s="397"/>
      <c r="D17" s="395"/>
      <c r="E17" s="395"/>
      <c r="F17" s="395"/>
      <c r="G17" s="395"/>
      <c r="N17" s="254"/>
      <c r="AD17" s="419" t="s">
        <v>285</v>
      </c>
    </row>
    <row r="18" spans="1:31" s="399" customFormat="1" ht="18.75" customHeight="1">
      <c r="A18" s="399" t="s">
        <v>230</v>
      </c>
      <c r="F18" s="969" t="str">
        <f>IFERROR(VLOOKUP($P$3,$T$5:$Y$14,3,0),"")</f>
        <v>秋田市</v>
      </c>
      <c r="G18" s="969"/>
      <c r="H18" s="969"/>
      <c r="I18" s="399" t="s">
        <v>242</v>
      </c>
      <c r="J18" s="394"/>
      <c r="N18" s="254"/>
      <c r="AD18" s="419" t="s">
        <v>286</v>
      </c>
    </row>
    <row r="19" spans="1:31" s="399" customFormat="1" ht="18.75" customHeight="1">
      <c r="G19" s="394"/>
      <c r="J19" s="394"/>
      <c r="N19" s="254"/>
      <c r="AD19" s="419" t="s">
        <v>287</v>
      </c>
      <c r="AE19" s="134"/>
    </row>
    <row r="20" spans="1:31" s="399" customFormat="1" ht="18.75" customHeight="1">
      <c r="A20" s="399" t="s">
        <v>229</v>
      </c>
      <c r="N20" s="254"/>
      <c r="AD20" s="419"/>
      <c r="AE20" s="134"/>
    </row>
    <row r="21" spans="1:31" s="399" customFormat="1" ht="18.75" customHeight="1">
      <c r="N21" s="254"/>
      <c r="AD21" s="419"/>
      <c r="AE21" s="134"/>
    </row>
    <row r="22" spans="1:31" s="96" customFormat="1" ht="18.75" customHeight="1" thickBot="1">
      <c r="R22" s="96" t="s">
        <v>582</v>
      </c>
    </row>
    <row r="23" spans="1:31" s="453" customFormat="1" ht="18.75" customHeight="1" thickBot="1">
      <c r="B23" s="747" t="str">
        <f>IF(R23="",入力シート!$C$4,R23)</f>
        <v>令和８年１月２７日</v>
      </c>
      <c r="C23" s="747"/>
      <c r="D23" s="747"/>
      <c r="E23" s="747"/>
      <c r="R23" s="491"/>
    </row>
    <row r="24" spans="1:31" ht="18.75" customHeight="1">
      <c r="A24" s="399"/>
      <c r="B24" s="399"/>
      <c r="C24" s="399"/>
      <c r="D24" s="399"/>
      <c r="E24" s="399"/>
      <c r="F24" s="399"/>
      <c r="G24" s="399"/>
      <c r="H24" s="399"/>
      <c r="I24" s="399"/>
      <c r="J24" s="399"/>
      <c r="K24" s="399"/>
      <c r="L24" s="399"/>
      <c r="M24" s="399"/>
      <c r="N24" s="254"/>
      <c r="O24" s="399"/>
    </row>
    <row r="25" spans="1:31" ht="18.75" customHeight="1">
      <c r="A25" s="399"/>
      <c r="B25" s="399"/>
      <c r="C25" s="399"/>
      <c r="E25" s="104" t="s">
        <v>168</v>
      </c>
      <c r="F25" s="399"/>
      <c r="G25" s="327" t="str">
        <f>入力シート!$C$9</f>
        <v>新党なまはげ</v>
      </c>
      <c r="H25" s="399"/>
      <c r="I25" s="393"/>
      <c r="J25" s="393"/>
      <c r="K25" s="393"/>
      <c r="L25" s="393"/>
      <c r="M25" s="393"/>
      <c r="N25" s="393"/>
      <c r="O25" s="399"/>
    </row>
    <row r="26" spans="1:31" ht="18.75" customHeight="1">
      <c r="A26" s="399"/>
      <c r="B26" s="399"/>
      <c r="C26" s="399"/>
      <c r="D26" s="399"/>
      <c r="E26" s="399"/>
      <c r="F26" s="399"/>
      <c r="G26" s="399"/>
      <c r="H26" s="399"/>
      <c r="I26" s="399"/>
      <c r="J26" s="399"/>
      <c r="K26" s="399"/>
      <c r="L26" s="399"/>
      <c r="M26" s="399"/>
      <c r="N26" s="254"/>
      <c r="O26" s="399"/>
    </row>
    <row r="27" spans="1:31" ht="18.75" customHeight="1">
      <c r="A27" s="399"/>
      <c r="B27" s="399"/>
      <c r="C27" s="399"/>
      <c r="E27" s="92" t="s">
        <v>129</v>
      </c>
      <c r="F27" s="108"/>
      <c r="G27" s="759" t="str">
        <f>入力シート!$C$13</f>
        <v>男鹿　八郎</v>
      </c>
      <c r="H27" s="759"/>
      <c r="I27" s="759"/>
      <c r="J27" s="759"/>
      <c r="K27" s="759"/>
      <c r="L27" s="759"/>
      <c r="M27" s="108" t="str" cm="1">
        <f t="array" aca="1" ref="M27" ca="1">IF(VLOOKUP(RIGHT(CELL("filename",A1),LEN(CELL("filename",A1))-FIND("]",CELL("filename",A1))),設定シート!$V$2:$W$137,2,0)="表示する","㊞","")</f>
        <v/>
      </c>
      <c r="N27" s="254"/>
      <c r="O27" s="47"/>
    </row>
    <row r="28" spans="1:31" ht="18.75" customHeight="1">
      <c r="A28" s="399"/>
      <c r="B28" s="399"/>
      <c r="C28" s="399"/>
      <c r="D28" s="111"/>
      <c r="E28" s="111"/>
      <c r="F28" s="112"/>
      <c r="G28" s="111"/>
      <c r="H28" s="399"/>
      <c r="I28" s="399"/>
      <c r="J28" s="399"/>
      <c r="K28" s="396"/>
      <c r="L28" s="396"/>
      <c r="M28" s="399"/>
      <c r="N28" s="254"/>
      <c r="O28" s="399"/>
    </row>
    <row r="29" spans="1:31" ht="18.75" customHeight="1">
      <c r="A29" s="399"/>
      <c r="B29" s="399"/>
      <c r="C29" s="399"/>
      <c r="D29" s="399"/>
      <c r="E29" s="399"/>
      <c r="F29" s="399"/>
      <c r="G29" s="399"/>
      <c r="H29" s="399"/>
      <c r="I29" s="399"/>
      <c r="J29" s="399"/>
      <c r="K29" s="399"/>
      <c r="L29" s="399"/>
      <c r="M29" s="399"/>
      <c r="N29" s="254"/>
      <c r="O29" s="399"/>
    </row>
    <row r="30" spans="1:31" ht="18.75" customHeight="1">
      <c r="A30" s="117"/>
      <c r="B30" s="399"/>
      <c r="C30" s="399"/>
      <c r="D30" s="399"/>
      <c r="E30" s="399"/>
      <c r="F30" s="399"/>
      <c r="G30" s="399"/>
      <c r="H30" s="399"/>
      <c r="I30" s="399"/>
      <c r="J30" s="399"/>
      <c r="K30" s="396"/>
      <c r="L30" s="396"/>
      <c r="M30" s="396"/>
      <c r="N30" s="254"/>
      <c r="O30" s="399"/>
    </row>
    <row r="31" spans="1:31" ht="18.75" customHeight="1">
      <c r="A31" s="399"/>
      <c r="B31" s="775" t="str">
        <f>IFERROR(VLOOKUP($P$3,$T$5:$Y$14,3,0),"")</f>
        <v>秋田市</v>
      </c>
      <c r="C31" s="775"/>
      <c r="D31" s="823" t="s">
        <v>536</v>
      </c>
      <c r="E31" s="823"/>
      <c r="F31" s="823"/>
      <c r="G31" s="823"/>
      <c r="H31" s="823"/>
      <c r="I31" s="396"/>
      <c r="K31" s="399" t="s">
        <v>163</v>
      </c>
      <c r="L31" s="395"/>
      <c r="M31" s="395"/>
      <c r="N31" s="254"/>
      <c r="O31" s="399"/>
    </row>
    <row r="32" spans="1:31" ht="18.75" customHeight="1">
      <c r="A32" s="399"/>
      <c r="B32" s="399"/>
      <c r="C32" s="399"/>
      <c r="D32" s="399"/>
      <c r="E32" s="399"/>
      <c r="F32" s="399"/>
      <c r="G32" s="399"/>
      <c r="H32" s="399"/>
      <c r="I32" s="399"/>
      <c r="J32" s="399"/>
      <c r="K32" s="399"/>
      <c r="L32" s="399"/>
      <c r="M32" s="399"/>
      <c r="N32" s="254"/>
      <c r="O32" s="399"/>
      <c r="AE32" s="141"/>
    </row>
    <row r="33" spans="1:31" ht="18.75" customHeight="1">
      <c r="A33" s="399"/>
      <c r="B33" s="399"/>
      <c r="C33" s="399"/>
      <c r="D33" s="399"/>
      <c r="E33" s="399"/>
      <c r="F33" s="399"/>
      <c r="G33" s="399"/>
      <c r="H33" s="399"/>
      <c r="I33" s="399"/>
      <c r="J33" s="399"/>
      <c r="K33" s="399"/>
      <c r="L33" s="399"/>
      <c r="M33" s="399"/>
      <c r="N33" s="254"/>
      <c r="O33" s="399"/>
      <c r="AE33" s="141"/>
    </row>
    <row r="34" spans="1:31" ht="18.75" customHeight="1">
      <c r="A34" s="399"/>
      <c r="B34" s="399"/>
      <c r="C34" s="399"/>
      <c r="D34" s="399"/>
      <c r="E34" s="399"/>
      <c r="F34" s="399"/>
      <c r="G34" s="399"/>
      <c r="H34" s="399"/>
      <c r="I34" s="399"/>
      <c r="J34" s="399"/>
      <c r="K34" s="399"/>
      <c r="L34" s="399"/>
      <c r="M34" s="399"/>
      <c r="N34" s="254"/>
      <c r="O34" s="399"/>
      <c r="AE34" s="141"/>
    </row>
    <row r="35" spans="1:31" ht="18.75" customHeight="1">
      <c r="A35" s="399"/>
      <c r="B35" s="399"/>
      <c r="C35" s="399"/>
      <c r="D35" s="399"/>
      <c r="E35" s="399"/>
      <c r="F35" s="399"/>
      <c r="G35" s="399"/>
      <c r="H35" s="399"/>
      <c r="I35" s="399"/>
      <c r="J35" s="399"/>
      <c r="K35" s="399"/>
      <c r="L35" s="399"/>
      <c r="M35" s="399"/>
      <c r="N35" s="254"/>
      <c r="O35" s="399"/>
      <c r="AE35" s="142"/>
    </row>
    <row r="36" spans="1:31" s="141" customFormat="1" ht="18.75" customHeight="1">
      <c r="A36" s="47" t="s">
        <v>14</v>
      </c>
      <c r="B36" s="47"/>
      <c r="C36" s="47"/>
      <c r="D36" s="47"/>
      <c r="E36" s="47"/>
      <c r="F36" s="47"/>
      <c r="G36" s="47"/>
      <c r="H36" s="47"/>
      <c r="I36" s="47"/>
      <c r="J36" s="47"/>
      <c r="K36" s="47"/>
      <c r="L36" s="47"/>
      <c r="M36" s="47"/>
      <c r="N36" s="255"/>
      <c r="O36" s="47"/>
      <c r="AE36" s="142"/>
    </row>
    <row r="37" spans="1:31" s="141" customFormat="1" ht="7.5" customHeight="1">
      <c r="A37" s="47"/>
      <c r="B37" s="47"/>
      <c r="C37" s="47"/>
      <c r="D37" s="47"/>
      <c r="E37" s="47"/>
      <c r="F37" s="47"/>
      <c r="G37" s="47"/>
      <c r="H37" s="47"/>
      <c r="I37" s="47"/>
      <c r="J37" s="47"/>
      <c r="K37" s="47"/>
      <c r="L37" s="47"/>
      <c r="M37" s="47"/>
      <c r="N37" s="255"/>
      <c r="O37" s="47"/>
      <c r="AE37" s="142"/>
    </row>
    <row r="38" spans="1:31" s="141" customFormat="1" ht="18.75" customHeight="1">
      <c r="A38" s="47" t="s">
        <v>190</v>
      </c>
      <c r="B38" s="47"/>
      <c r="C38" s="47"/>
      <c r="D38" s="47"/>
      <c r="E38" s="47"/>
      <c r="F38" s="47"/>
      <c r="G38" s="47"/>
      <c r="H38" s="47"/>
      <c r="I38" s="47"/>
      <c r="J38" s="47"/>
      <c r="K38" s="47"/>
      <c r="L38" s="47"/>
      <c r="M38" s="47"/>
      <c r="N38" s="255"/>
      <c r="O38" s="47"/>
      <c r="AE38" s="142"/>
    </row>
    <row r="39" spans="1:31" s="142" customFormat="1" ht="18.75" customHeight="1">
      <c r="A39" s="142" t="s">
        <v>24</v>
      </c>
      <c r="K39" s="392"/>
      <c r="L39" s="392"/>
      <c r="M39" s="400"/>
      <c r="N39" s="255"/>
    </row>
    <row r="40" spans="1:31" s="142" customFormat="1" ht="18.75" customHeight="1">
      <c r="A40" s="47" t="s">
        <v>241</v>
      </c>
      <c r="N40" s="255"/>
      <c r="AE40" s="134"/>
    </row>
    <row r="41" spans="1:31" s="142" customFormat="1" ht="18.75" customHeight="1">
      <c r="A41" s="142" t="s">
        <v>238</v>
      </c>
      <c r="N41" s="255"/>
      <c r="AE41" s="134"/>
    </row>
    <row r="42" spans="1:31" s="142" customFormat="1" ht="14.25" customHeight="1">
      <c r="N42" s="255"/>
      <c r="AE42" s="134"/>
    </row>
    <row r="43" spans="1:31" s="142" customFormat="1" ht="15.75" customHeight="1">
      <c r="N43" s="255"/>
      <c r="AE43" s="134"/>
    </row>
    <row r="44" spans="1:31">
      <c r="A44" s="117"/>
      <c r="B44" s="399"/>
      <c r="C44" s="399"/>
      <c r="D44" s="399"/>
      <c r="E44" s="399"/>
      <c r="F44" s="399"/>
      <c r="G44" s="399"/>
      <c r="H44" s="399"/>
      <c r="I44" s="399"/>
      <c r="J44" s="399"/>
      <c r="K44" s="396"/>
      <c r="L44" s="396"/>
      <c r="M44" s="396"/>
      <c r="N44" s="254"/>
    </row>
    <row r="45" spans="1:31">
      <c r="A45" s="399"/>
      <c r="B45" s="775"/>
      <c r="C45" s="775"/>
      <c r="D45" s="823"/>
      <c r="E45" s="823"/>
      <c r="F45" s="823"/>
      <c r="G45" s="823"/>
      <c r="H45" s="823"/>
      <c r="I45" s="396"/>
      <c r="J45" s="399"/>
      <c r="K45" s="395"/>
      <c r="L45" s="395"/>
      <c r="M45" s="395"/>
      <c r="N45" s="254"/>
    </row>
    <row r="46" spans="1:31">
      <c r="A46" s="399"/>
      <c r="B46" s="399"/>
      <c r="C46" s="399"/>
      <c r="D46" s="399"/>
      <c r="E46" s="399"/>
      <c r="F46" s="399"/>
      <c r="G46" s="399"/>
      <c r="H46" s="399"/>
      <c r="I46" s="399"/>
      <c r="J46" s="399"/>
      <c r="K46" s="399"/>
      <c r="L46" s="399"/>
      <c r="M46" s="399"/>
      <c r="N46" s="254"/>
    </row>
    <row r="47" spans="1:31">
      <c r="A47" s="399"/>
      <c r="B47" s="399"/>
      <c r="C47" s="399"/>
      <c r="D47" s="399"/>
      <c r="E47" s="399"/>
      <c r="F47" s="399"/>
      <c r="G47" s="399"/>
      <c r="H47" s="399"/>
      <c r="I47" s="399"/>
      <c r="J47" s="399"/>
      <c r="K47" s="399"/>
      <c r="L47" s="399"/>
      <c r="M47" s="399"/>
      <c r="N47" s="254"/>
    </row>
    <row r="48" spans="1:31">
      <c r="A48" s="399"/>
      <c r="B48" s="399"/>
      <c r="C48" s="399"/>
      <c r="D48" s="399"/>
      <c r="E48" s="399"/>
      <c r="F48" s="399"/>
      <c r="G48" s="399"/>
      <c r="H48" s="399"/>
      <c r="I48" s="399"/>
      <c r="J48" s="399"/>
      <c r="K48" s="399"/>
      <c r="L48" s="399"/>
      <c r="M48" s="399"/>
      <c r="N48" s="254"/>
    </row>
    <row r="49" spans="1:14">
      <c r="A49" s="399"/>
      <c r="B49" s="399"/>
      <c r="C49" s="399"/>
      <c r="D49" s="399"/>
      <c r="E49" s="399"/>
      <c r="F49" s="399"/>
      <c r="G49" s="399"/>
      <c r="H49" s="399"/>
      <c r="I49" s="399"/>
      <c r="J49" s="399"/>
      <c r="K49" s="399"/>
      <c r="L49" s="399"/>
      <c r="M49" s="399"/>
      <c r="N49" s="254"/>
    </row>
    <row r="50" spans="1:14">
      <c r="A50" s="47"/>
      <c r="B50" s="47"/>
      <c r="C50" s="47"/>
      <c r="D50" s="47"/>
      <c r="E50" s="47"/>
      <c r="F50" s="47"/>
      <c r="G50" s="47"/>
      <c r="H50" s="47"/>
      <c r="I50" s="47"/>
      <c r="J50" s="47"/>
      <c r="K50" s="47"/>
      <c r="L50" s="47"/>
      <c r="M50" s="47"/>
      <c r="N50" s="255"/>
    </row>
    <row r="51" spans="1:14">
      <c r="A51" s="47"/>
      <c r="B51" s="47"/>
      <c r="C51" s="47"/>
      <c r="D51" s="47"/>
      <c r="E51" s="47"/>
      <c r="F51" s="47"/>
      <c r="G51" s="47"/>
      <c r="H51" s="47"/>
      <c r="I51" s="47"/>
      <c r="J51" s="47"/>
      <c r="K51" s="47"/>
      <c r="L51" s="47"/>
      <c r="M51" s="47"/>
      <c r="N51" s="255"/>
    </row>
    <row r="52" spans="1:14">
      <c r="A52" s="47"/>
      <c r="B52" s="47"/>
      <c r="C52" s="47"/>
      <c r="D52" s="47"/>
      <c r="E52" s="47"/>
      <c r="F52" s="47"/>
      <c r="G52" s="47"/>
      <c r="H52" s="47"/>
      <c r="I52" s="47"/>
      <c r="J52" s="47"/>
      <c r="K52" s="47"/>
      <c r="L52" s="47"/>
      <c r="M52" s="47"/>
      <c r="N52" s="255"/>
    </row>
    <row r="53" spans="1:14">
      <c r="A53" s="142"/>
      <c r="B53" s="142"/>
      <c r="C53" s="142"/>
      <c r="D53" s="142"/>
      <c r="E53" s="142"/>
      <c r="F53" s="142"/>
      <c r="G53" s="142"/>
      <c r="H53" s="142"/>
      <c r="I53" s="142"/>
      <c r="J53" s="142"/>
      <c r="K53" s="392"/>
      <c r="L53" s="392"/>
      <c r="M53" s="400"/>
      <c r="N53" s="255"/>
    </row>
    <row r="54" spans="1:14">
      <c r="A54" s="47"/>
      <c r="B54" s="142"/>
      <c r="C54" s="142"/>
      <c r="D54" s="142"/>
      <c r="E54" s="142"/>
      <c r="F54" s="142"/>
      <c r="G54" s="142"/>
      <c r="H54" s="142"/>
      <c r="I54" s="142"/>
      <c r="J54" s="142"/>
      <c r="K54" s="142"/>
      <c r="L54" s="142"/>
      <c r="M54" s="142"/>
      <c r="N54" s="255"/>
    </row>
    <row r="55" spans="1:14">
      <c r="A55" s="142"/>
      <c r="B55" s="142"/>
      <c r="C55" s="142"/>
      <c r="D55" s="142"/>
      <c r="E55" s="142"/>
      <c r="F55" s="142"/>
      <c r="G55" s="142"/>
      <c r="H55" s="142"/>
      <c r="I55" s="142"/>
      <c r="J55" s="142"/>
      <c r="K55" s="142"/>
      <c r="L55" s="142"/>
      <c r="M55" s="142"/>
      <c r="N55" s="255"/>
    </row>
    <row r="56" spans="1:14">
      <c r="A56" s="142"/>
      <c r="B56" s="142"/>
      <c r="C56" s="142"/>
      <c r="D56" s="142"/>
      <c r="E56" s="142"/>
      <c r="F56" s="142"/>
      <c r="G56" s="142"/>
      <c r="H56" s="142"/>
      <c r="I56" s="142"/>
      <c r="J56" s="142"/>
      <c r="K56" s="142"/>
      <c r="L56" s="142"/>
      <c r="M56" s="142"/>
      <c r="N56" s="255"/>
    </row>
    <row r="57" spans="1:14">
      <c r="A57" s="142"/>
      <c r="B57" s="142"/>
      <c r="C57" s="142"/>
      <c r="D57" s="142"/>
      <c r="E57" s="142"/>
      <c r="F57" s="142"/>
      <c r="G57" s="142"/>
      <c r="H57" s="142"/>
      <c r="I57" s="142"/>
      <c r="J57" s="142"/>
      <c r="K57" s="142"/>
      <c r="L57" s="142"/>
      <c r="M57" s="142"/>
      <c r="N57" s="255"/>
    </row>
  </sheetData>
  <mergeCells count="12">
    <mergeCell ref="B45:C45"/>
    <mergeCell ref="D45:H45"/>
    <mergeCell ref="F11:M11"/>
    <mergeCell ref="G27:L27"/>
    <mergeCell ref="B31:C31"/>
    <mergeCell ref="D31:H31"/>
    <mergeCell ref="B23:E23"/>
    <mergeCell ref="A3:N3"/>
    <mergeCell ref="F9:M9"/>
    <mergeCell ref="H12:K12"/>
    <mergeCell ref="D16:G16"/>
    <mergeCell ref="F18:H18"/>
  </mergeCells>
  <phoneticPr fontId="59"/>
  <dataValidations count="2">
    <dataValidation type="list" allowBlank="1" showInputMessage="1" showErrorMessage="1" sqref="V5:V14" xr:uid="{42EF3278-D84A-44F9-B6A7-F57DB5CE37D4}">
      <formula1>INDIRECT(U5)</formula1>
    </dataValidation>
    <dataValidation type="list" allowBlank="1" showInputMessage="1" showErrorMessage="1" sqref="U5:U14" xr:uid="{40F503E7-EA31-4E21-9448-700F4643FC14}">
      <formula1>選挙区名</formula1>
    </dataValidation>
  </dataValidations>
  <printOptions horizontalCentered="1"/>
  <pageMargins left="0.78740157480314965" right="0.78740157480314965" top="0.78740157480314965" bottom="0.78740157480314965" header="0.31496062992125984" footer="0.31496062992125984"/>
  <pageSetup paperSize="9" scale="95" firstPageNumber="0" orientation="portrait" verticalDpi="200" r:id="rId1"/>
  <headerFooter alignWithMargins="0">
    <oddHeader>&amp;L受理日：令和　 年　　月　 　日　　
午前・後　　 　時　　分　受理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11008" r:id="rId4" name="Spinner 32">
              <controlPr defaultSize="0" autoPict="0">
                <anchor moveWithCells="1" sizeWithCells="1">
                  <from>
                    <xdr:col>16</xdr:col>
                    <xdr:colOff>323850</xdr:colOff>
                    <xdr:row>0</xdr:row>
                    <xdr:rowOff>184150</xdr:rowOff>
                  </from>
                  <to>
                    <xdr:col>16</xdr:col>
                    <xdr:colOff>908050</xdr:colOff>
                    <xdr:row>4</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6BFD16F1-24A2-48A9-9873-4D5FEBB7809B}">
          <x14:formula1>
            <xm:f>設定シート!$E$2:$E$4</xm:f>
          </x14:formula1>
          <xm:sqref>AE4</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R29"/>
  <sheetViews>
    <sheetView showZeros="0" view="pageBreakPreview" zoomScaleNormal="100" zoomScaleSheetLayoutView="100" workbookViewId="0">
      <selection activeCell="V22" sqref="V22"/>
    </sheetView>
  </sheetViews>
  <sheetFormatPr defaultColWidth="5.90625" defaultRowHeight="18.75" customHeight="1"/>
  <cols>
    <col min="1" max="1" width="6.26953125" style="46" customWidth="1"/>
    <col min="2" max="2" width="7.453125" style="46" customWidth="1"/>
    <col min="3" max="8" width="6.26953125" style="46" customWidth="1"/>
    <col min="9" max="9" width="8.36328125" style="46" customWidth="1"/>
    <col min="10" max="13" width="6.26953125" style="46" customWidth="1"/>
    <col min="14" max="14" width="7.08984375" style="46" customWidth="1"/>
    <col min="15" max="15" width="5.90625" style="46" bestFit="1"/>
    <col min="16" max="16" width="5.90625" style="46"/>
    <col min="17" max="17" width="10.6328125" style="46" customWidth="1"/>
    <col min="18" max="18" width="11.08984375" style="46" customWidth="1"/>
    <col min="19" max="16384" width="5.90625" style="46"/>
  </cols>
  <sheetData>
    <row r="1" spans="1:18" ht="18.75" customHeight="1" thickBot="1">
      <c r="M1" s="311"/>
      <c r="N1" s="104" t="s">
        <v>615</v>
      </c>
    </row>
    <row r="2" spans="1:18" s="249" customFormat="1" ht="25.5" customHeight="1" thickBot="1">
      <c r="N2" s="104"/>
      <c r="P2" s="425">
        <v>1</v>
      </c>
      <c r="R2" s="417" t="s">
        <v>550</v>
      </c>
    </row>
    <row r="3" spans="1:18" s="249" customFormat="1" ht="18.75" customHeight="1">
      <c r="N3" s="104"/>
    </row>
    <row r="4" spans="1:18" ht="35.25" customHeight="1">
      <c r="A4" s="970" t="s">
        <v>370</v>
      </c>
      <c r="B4" s="970"/>
      <c r="C4" s="970"/>
      <c r="D4" s="970"/>
      <c r="E4" s="970"/>
      <c r="F4" s="970"/>
      <c r="G4" s="970"/>
      <c r="H4" s="970"/>
      <c r="I4" s="970"/>
      <c r="J4" s="970"/>
      <c r="K4" s="970"/>
      <c r="L4" s="970"/>
      <c r="M4" s="970"/>
      <c r="N4" s="970"/>
    </row>
    <row r="8" spans="1:18" ht="26.25" customHeight="1">
      <c r="A8" s="210" t="str">
        <f>"　"&amp;設定シート!$C$2&amp;"執行"&amp;設定シート!$C$4&amp;IF(入力シート!$C$2="　","秋田県第　　区",入力シート!$C$2)</f>
        <v>　令和８年２月８日執行衆議院小選挙区選出議員選挙秋田県第１区</v>
      </c>
      <c r="B8" s="209"/>
      <c r="C8" s="209"/>
      <c r="J8" s="367"/>
      <c r="K8" s="367"/>
      <c r="L8" s="367"/>
    </row>
    <row r="9" spans="1:18" ht="26.25" customHeight="1">
      <c r="A9" s="46" t="s">
        <v>535</v>
      </c>
      <c r="H9" s="106"/>
      <c r="J9" s="106"/>
      <c r="K9" s="106"/>
    </row>
    <row r="10" spans="1:18" ht="18.75" customHeight="1">
      <c r="H10" s="106"/>
      <c r="I10" s="106"/>
      <c r="J10" s="106"/>
      <c r="K10" s="106"/>
    </row>
    <row r="11" spans="1:18" ht="18.75" customHeight="1">
      <c r="H11" s="106"/>
      <c r="J11" s="106"/>
    </row>
    <row r="12" spans="1:18" s="96" customFormat="1" ht="18.75" customHeight="1" thickBot="1">
      <c r="R12" s="96" t="s">
        <v>582</v>
      </c>
    </row>
    <row r="13" spans="1:18" s="453" customFormat="1" ht="18.75" customHeight="1" thickBot="1">
      <c r="B13" s="747" t="str">
        <f>IF(R13="",入力シート!$C$4,R13)</f>
        <v>令和８年１月２７日</v>
      </c>
      <c r="C13" s="747"/>
      <c r="D13" s="747"/>
      <c r="E13" s="747"/>
      <c r="R13" s="491"/>
    </row>
    <row r="14" spans="1:18" ht="18.75" customHeight="1">
      <c r="B14" s="108"/>
      <c r="C14" s="93"/>
      <c r="D14" s="93"/>
    </row>
    <row r="15" spans="1:18" ht="18.75" customHeight="1">
      <c r="B15" s="108"/>
      <c r="C15" s="93"/>
      <c r="D15" s="93"/>
      <c r="F15" s="104" t="s">
        <v>100</v>
      </c>
      <c r="H15" s="756" t="str">
        <f>IFERROR(VLOOKUP(P2,様式34!$T$5:$Y$14,4,0),"")</f>
        <v>秋田県秋田市川尻1丁目1</v>
      </c>
      <c r="I15" s="640"/>
      <c r="J15" s="640"/>
      <c r="K15" s="640"/>
      <c r="L15" s="640"/>
      <c r="M15" s="640"/>
    </row>
    <row r="16" spans="1:18" ht="18.75" customHeight="1">
      <c r="B16" s="108"/>
      <c r="C16" s="93"/>
      <c r="D16" s="93"/>
      <c r="F16" s="104"/>
      <c r="H16" s="109"/>
      <c r="I16" s="109"/>
      <c r="J16" s="109"/>
      <c r="K16" s="109"/>
    </row>
    <row r="17" spans="1:14" ht="18.75" customHeight="1">
      <c r="B17" s="108"/>
      <c r="C17" s="93"/>
      <c r="D17" s="93"/>
      <c r="F17" s="104" t="s">
        <v>161</v>
      </c>
      <c r="H17" s="252" t="str">
        <f>IFERROR(VLOOKUP(P2,様式34!$T$5:$Y$14,5,0),"")</f>
        <v>開票　九郎</v>
      </c>
      <c r="I17" s="251"/>
      <c r="J17" s="756"/>
      <c r="K17" s="640"/>
      <c r="L17" s="154" t="str" cm="1">
        <f t="array" aca="1" ref="L17" ca="1">IF(VLOOKUP(RIGHT(CELL("filename",A1),LEN(CELL("filename",A1))-FIND("]",CELL("filename",A1))),設定シート!$V$2:$W$136,2,0)="表示する","㊞","")</f>
        <v/>
      </c>
    </row>
    <row r="18" spans="1:14" ht="18.75" customHeight="1">
      <c r="B18" s="108"/>
      <c r="C18" s="93"/>
      <c r="D18" s="93"/>
    </row>
    <row r="19" spans="1:14" ht="18.75" customHeight="1">
      <c r="B19" s="108"/>
      <c r="C19" s="93"/>
      <c r="D19" s="93"/>
    </row>
    <row r="20" spans="1:14" ht="18.75" customHeight="1">
      <c r="B20" s="108"/>
      <c r="C20" s="93"/>
      <c r="D20" s="93"/>
    </row>
    <row r="21" spans="1:14" ht="18.75" customHeight="1">
      <c r="D21" s="115"/>
      <c r="E21" s="120"/>
      <c r="F21" s="112" t="s">
        <v>168</v>
      </c>
      <c r="H21" s="759" t="str">
        <f>入力シート!$C$9</f>
        <v>新党なまはげ</v>
      </c>
      <c r="I21" s="759"/>
      <c r="J21" s="759"/>
      <c r="K21" s="759"/>
      <c r="L21" s="759"/>
      <c r="M21" s="759"/>
    </row>
    <row r="23" spans="1:14" ht="18.75" customHeight="1">
      <c r="D23" s="111"/>
      <c r="E23" s="111"/>
      <c r="F23" s="112"/>
      <c r="G23" s="111"/>
      <c r="I23" s="971"/>
      <c r="J23" s="971"/>
      <c r="K23" s="823"/>
      <c r="L23" s="823"/>
    </row>
    <row r="24" spans="1:14" ht="18.75" customHeight="1">
      <c r="D24" s="111"/>
      <c r="F24" s="112" t="s">
        <v>237</v>
      </c>
      <c r="H24" s="972" t="str">
        <f>入力シート!$C$13</f>
        <v>男鹿　八郎</v>
      </c>
      <c r="I24" s="972"/>
      <c r="J24" s="972"/>
      <c r="K24" s="972"/>
      <c r="L24" s="144" t="s">
        <v>163</v>
      </c>
      <c r="N24" s="110"/>
    </row>
    <row r="25" spans="1:14" ht="18.75" customHeight="1">
      <c r="D25" s="111"/>
      <c r="E25" s="111"/>
      <c r="F25" s="112"/>
      <c r="G25" s="111"/>
      <c r="K25" s="110"/>
      <c r="L25" s="110"/>
    </row>
    <row r="26" spans="1:14" ht="18.75" customHeight="1">
      <c r="D26" s="111"/>
      <c r="E26" s="111"/>
      <c r="F26" s="112"/>
      <c r="G26" s="111"/>
      <c r="K26" s="110"/>
      <c r="L26" s="110"/>
    </row>
    <row r="27" spans="1:14" ht="18.75" customHeight="1">
      <c r="A27" s="145"/>
    </row>
    <row r="28" spans="1:14" ht="18.75" customHeight="1">
      <c r="K28" s="751"/>
      <c r="L28" s="751"/>
      <c r="M28" s="104"/>
      <c r="N28" s="104"/>
    </row>
    <row r="29" spans="1:14" ht="18.75" customHeight="1">
      <c r="A29" s="253"/>
      <c r="B29" s="253"/>
      <c r="C29" s="253"/>
      <c r="D29" s="253"/>
      <c r="E29" s="253"/>
      <c r="F29" s="253"/>
      <c r="G29" s="253"/>
      <c r="H29" s="253"/>
      <c r="I29" s="253"/>
      <c r="J29" s="253"/>
      <c r="K29" s="751"/>
      <c r="L29" s="751"/>
      <c r="M29" s="104"/>
      <c r="N29" s="104"/>
    </row>
  </sheetData>
  <mergeCells count="10">
    <mergeCell ref="K29:L29"/>
    <mergeCell ref="J17:K17"/>
    <mergeCell ref="A4:N4"/>
    <mergeCell ref="B13:E13"/>
    <mergeCell ref="H15:M15"/>
    <mergeCell ref="H21:M21"/>
    <mergeCell ref="I23:J23"/>
    <mergeCell ref="K23:L23"/>
    <mergeCell ref="H24:K24"/>
    <mergeCell ref="K28:L28"/>
  </mergeCells>
  <phoneticPr fontId="51" type="Hiragana"/>
  <printOptions horizontalCentered="1"/>
  <pageMargins left="0.78740157480314965" right="0.78740157480314965" top="0.78740157480314965" bottom="0.78740157480314965" header="0.31496062992125984" footer="0.31496062992125984"/>
  <pageSetup paperSize="9" scale="94" firstPageNumber="0" orientation="portrait" verticalDpi="2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3025" r:id="rId4" name="Spinner 1">
              <controlPr defaultSize="0" autoPict="0">
                <anchor moveWithCells="1" sizeWithCells="1">
                  <from>
                    <xdr:col>16</xdr:col>
                    <xdr:colOff>38100</xdr:colOff>
                    <xdr:row>0</xdr:row>
                    <xdr:rowOff>76200</xdr:rowOff>
                  </from>
                  <to>
                    <xdr:col>16</xdr:col>
                    <xdr:colOff>781050</xdr:colOff>
                    <xdr:row>3</xdr:row>
                    <xdr:rowOff>171450</xdr:rowOff>
                  </to>
                </anchor>
              </controlPr>
            </control>
          </mc:Choice>
        </mc:AlternateContent>
      </controls>
    </mc:Choice>
  </mc:AlternateConten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R41"/>
  <sheetViews>
    <sheetView showZeros="0" view="pageBreakPreview" zoomScaleNormal="100" zoomScaleSheetLayoutView="100" workbookViewId="0">
      <selection activeCell="V22" sqref="V22"/>
    </sheetView>
  </sheetViews>
  <sheetFormatPr defaultColWidth="6.26953125" defaultRowHeight="18.75" customHeight="1"/>
  <cols>
    <col min="1" max="13" width="6.26953125" style="46" customWidth="1"/>
    <col min="14" max="14" width="10.08984375" style="46" customWidth="1"/>
    <col min="15" max="16" width="6.26953125" style="46"/>
    <col min="17" max="17" width="6.453125" style="46" customWidth="1"/>
    <col min="18" max="18" width="11" style="46" customWidth="1"/>
    <col min="19" max="16384" width="6.26953125" style="46"/>
  </cols>
  <sheetData>
    <row r="1" spans="1:14" ht="18.75" customHeight="1">
      <c r="N1" s="104" t="s">
        <v>616</v>
      </c>
    </row>
    <row r="2" spans="1:14" s="368" customFormat="1" ht="18.75" customHeight="1">
      <c r="N2" s="104"/>
    </row>
    <row r="3" spans="1:14" s="368" customFormat="1" ht="18.75" customHeight="1">
      <c r="N3" s="104"/>
    </row>
    <row r="4" spans="1:14" ht="26.25" customHeight="1">
      <c r="A4" s="830" t="s">
        <v>28</v>
      </c>
      <c r="B4" s="830"/>
      <c r="C4" s="830"/>
      <c r="D4" s="830"/>
      <c r="E4" s="830"/>
      <c r="F4" s="830"/>
      <c r="G4" s="830"/>
      <c r="H4" s="830"/>
      <c r="I4" s="830"/>
      <c r="J4" s="830"/>
      <c r="K4" s="830"/>
      <c r="L4" s="830"/>
      <c r="M4" s="830"/>
      <c r="N4" s="830"/>
    </row>
    <row r="8" spans="1:14" ht="18.75" customHeight="1">
      <c r="D8" s="104" t="s">
        <v>228</v>
      </c>
    </row>
    <row r="10" spans="1:14" ht="18.75" customHeight="1">
      <c r="D10" s="104" t="s">
        <v>240</v>
      </c>
      <c r="F10" s="327" t="str">
        <f>DBCS(入力シート!$C$34)</f>
        <v>秋田県秋田市広面字板橋添１番地１</v>
      </c>
      <c r="H10" s="115"/>
      <c r="I10" s="115"/>
    </row>
    <row r="11" spans="1:14" ht="18.75" customHeight="1">
      <c r="F11" s="115"/>
      <c r="G11" s="115"/>
      <c r="H11" s="115"/>
      <c r="I11" s="115"/>
    </row>
    <row r="12" spans="1:14" ht="18.75" customHeight="1">
      <c r="D12" s="104" t="s">
        <v>209</v>
      </c>
      <c r="F12" s="327" t="str">
        <f>入力シート!$C$33</f>
        <v>立会　二郎</v>
      </c>
      <c r="G12" s="109"/>
      <c r="H12" s="109"/>
      <c r="I12" s="109"/>
      <c r="J12" s="120"/>
    </row>
    <row r="13" spans="1:14" s="605" customFormat="1" ht="12.75" customHeight="1">
      <c r="D13" s="104"/>
      <c r="F13" s="327"/>
      <c r="G13" s="601"/>
      <c r="H13" s="601"/>
      <c r="I13" s="601"/>
      <c r="J13" s="603"/>
    </row>
    <row r="14" spans="1:14" ht="18.75" customHeight="1">
      <c r="D14" s="104"/>
      <c r="E14" s="104"/>
      <c r="F14" s="140"/>
      <c r="G14" s="974">
        <f>IF(入力シート!$C$36="","年　　月　　日",入力シート!$C$36)</f>
        <v>30409</v>
      </c>
      <c r="H14" s="974"/>
      <c r="I14" s="974"/>
      <c r="J14" s="974"/>
      <c r="K14" s="602" t="s">
        <v>182</v>
      </c>
    </row>
    <row r="15" spans="1:14" ht="18.75" customHeight="1">
      <c r="D15" s="104"/>
      <c r="E15" s="140"/>
      <c r="F15" s="109"/>
      <c r="G15" s="109"/>
      <c r="H15" s="109"/>
      <c r="I15" s="109"/>
      <c r="J15" s="110"/>
    </row>
    <row r="17" spans="1:18" ht="18.75" customHeight="1">
      <c r="A17" s="46" t="s">
        <v>167</v>
      </c>
      <c r="D17" s="304" t="str">
        <f>入力シート!$C$1&amp;IF(入力シート!$C$2="　","秋田県第　　区",入力シート!$C$2)</f>
        <v>令和８年２月８日執行衆議院小選挙区選出議員選挙秋田県第１区</v>
      </c>
    </row>
    <row r="18" spans="1:18" ht="18.75" customHeight="1">
      <c r="C18" s="120"/>
    </row>
    <row r="19" spans="1:18" ht="18.75" customHeight="1">
      <c r="A19" s="46" t="s">
        <v>751</v>
      </c>
      <c r="F19" s="267" t="str">
        <f>設定シート!$C$4&amp;IF(入力シート!$C$2="　","秋田県第　　区",入力シート!$C$2)&amp;"選挙会"</f>
        <v>衆議院小選挙区選出議員選挙秋田県第１区選挙会</v>
      </c>
      <c r="G19" s="351"/>
      <c r="H19" s="351"/>
      <c r="I19" s="351"/>
      <c r="J19" s="347"/>
      <c r="K19" s="368"/>
      <c r="L19" s="368"/>
      <c r="M19" s="368"/>
    </row>
    <row r="20" spans="1:18" ht="18.75" customHeight="1">
      <c r="G20" s="115"/>
      <c r="J20" s="115"/>
    </row>
    <row r="21" spans="1:18" ht="18.75" customHeight="1">
      <c r="A21" s="46" t="s">
        <v>229</v>
      </c>
    </row>
    <row r="23" spans="1:18" s="96" customFormat="1" ht="18.75" customHeight="1" thickBot="1">
      <c r="R23" s="96" t="s">
        <v>582</v>
      </c>
    </row>
    <row r="24" spans="1:18" s="453" customFormat="1" ht="18.75" customHeight="1" thickBot="1">
      <c r="B24" s="747" t="str">
        <f>IF(R24="",入力シート!$C$4,$R$24)</f>
        <v>令和８年１月２７日</v>
      </c>
      <c r="C24" s="747"/>
      <c r="D24" s="747"/>
      <c r="E24" s="747"/>
      <c r="R24" s="491"/>
    </row>
    <row r="25" spans="1:18" s="134" customFormat="1" ht="18.75" customHeight="1">
      <c r="A25" s="46"/>
      <c r="B25" s="46"/>
      <c r="C25" s="46"/>
      <c r="D25" s="46"/>
      <c r="E25" s="46"/>
      <c r="F25" s="46"/>
      <c r="G25" s="46"/>
      <c r="H25" s="46"/>
      <c r="I25" s="46"/>
      <c r="J25" s="46"/>
      <c r="K25" s="46"/>
      <c r="L25" s="46"/>
      <c r="M25" s="46"/>
      <c r="N25" s="46"/>
      <c r="O25" s="46"/>
    </row>
    <row r="26" spans="1:18" s="134" customFormat="1" ht="18.75" customHeight="1">
      <c r="A26" s="46"/>
      <c r="B26" s="46"/>
      <c r="C26" s="46"/>
      <c r="E26" s="104" t="s">
        <v>168</v>
      </c>
      <c r="F26" s="46"/>
      <c r="G26" s="46" t="str">
        <f>入力シート!$C$9</f>
        <v>新党なまはげ</v>
      </c>
      <c r="H26" s="46"/>
      <c r="I26" s="346"/>
      <c r="J26" s="346"/>
      <c r="K26" s="346"/>
      <c r="L26" s="346"/>
      <c r="M26" s="346"/>
      <c r="N26" s="346"/>
      <c r="O26" s="46"/>
    </row>
    <row r="27" spans="1:18" s="134" customFormat="1" ht="18.75" customHeight="1">
      <c r="A27" s="46"/>
      <c r="B27" s="46"/>
      <c r="C27" s="46"/>
      <c r="E27" s="104"/>
      <c r="F27" s="46"/>
      <c r="G27" s="46"/>
      <c r="H27" s="46"/>
      <c r="I27" s="46"/>
      <c r="J27" s="46"/>
      <c r="K27" s="46"/>
      <c r="L27" s="46"/>
      <c r="M27" s="46"/>
      <c r="N27" s="46"/>
      <c r="O27" s="46"/>
    </row>
    <row r="28" spans="1:18" s="134" customFormat="1" ht="18.75" customHeight="1">
      <c r="A28" s="46"/>
      <c r="B28" s="46"/>
      <c r="C28" s="46"/>
      <c r="E28" s="92" t="s">
        <v>129</v>
      </c>
      <c r="F28" s="108"/>
      <c r="G28" s="975" t="str">
        <f>入力シート!$C$13</f>
        <v>男鹿　八郎</v>
      </c>
      <c r="H28" s="975"/>
      <c r="I28" s="975"/>
      <c r="J28" s="975"/>
      <c r="K28" s="975"/>
      <c r="L28" s="975"/>
      <c r="M28" s="108" t="str" cm="1">
        <f t="array" aca="1" ref="M28" ca="1">IF(VLOOKUP(RIGHT(CELL("filename",A1),LEN(CELL("filename",A1))-FIND("]",CELL("filename",A1))),設定シート!$V$2:$W$136,2,0)="表示する","㊞","")</f>
        <v/>
      </c>
      <c r="N28" s="46"/>
      <c r="O28" s="47"/>
    </row>
    <row r="29" spans="1:18" s="134" customFormat="1" ht="18.75" customHeight="1">
      <c r="A29" s="46"/>
      <c r="B29" s="46"/>
      <c r="C29" s="46"/>
      <c r="D29" s="111"/>
      <c r="E29" s="111"/>
      <c r="F29" s="112"/>
      <c r="G29" s="111"/>
      <c r="H29" s="46"/>
      <c r="I29" s="46"/>
      <c r="J29" s="46"/>
      <c r="K29" s="110"/>
      <c r="L29" s="110"/>
      <c r="M29" s="46"/>
      <c r="N29" s="46"/>
      <c r="O29" s="46"/>
    </row>
    <row r="30" spans="1:18" s="134" customFormat="1" ht="18.75" customHeight="1">
      <c r="A30" s="46"/>
      <c r="B30" s="46"/>
      <c r="C30" s="46"/>
      <c r="D30" s="46"/>
      <c r="E30" s="46"/>
      <c r="F30" s="46"/>
      <c r="G30" s="46"/>
      <c r="H30" s="46"/>
      <c r="I30" s="46"/>
      <c r="J30" s="46"/>
      <c r="K30" s="46"/>
      <c r="L30" s="46"/>
      <c r="M30" s="46"/>
      <c r="N30" s="46"/>
      <c r="O30" s="46"/>
    </row>
    <row r="31" spans="1:18" s="134" customFormat="1" ht="18.75" customHeight="1">
      <c r="A31" s="117"/>
      <c r="B31" s="46"/>
      <c r="C31" s="46"/>
      <c r="D31" s="46"/>
      <c r="E31" s="46"/>
      <c r="F31" s="46"/>
      <c r="G31" s="46"/>
      <c r="H31" s="46"/>
      <c r="I31" s="46"/>
      <c r="J31" s="46"/>
      <c r="K31" s="110"/>
      <c r="L31" s="110"/>
      <c r="M31" s="110"/>
      <c r="N31" s="110"/>
      <c r="O31" s="46"/>
    </row>
    <row r="32" spans="1:18" s="134" customFormat="1" ht="18.75" customHeight="1">
      <c r="A32" s="46"/>
      <c r="B32" s="350" t="str">
        <f>設定シート!$C$4&amp;IF(入力シート!$C$2="　","秋田県第　　区",入力シート!$C$2)</f>
        <v>衆議院小選挙区選出議員選挙秋田県第１区</v>
      </c>
      <c r="C32" s="350"/>
      <c r="D32" s="350"/>
      <c r="E32" s="350"/>
      <c r="F32" s="350"/>
      <c r="G32" s="348"/>
      <c r="H32" s="348"/>
      <c r="I32" s="110" t="s">
        <v>81</v>
      </c>
      <c r="J32" s="46"/>
      <c r="K32" s="973" t="str">
        <f>入力シート!E2</f>
        <v>竹田　勝美</v>
      </c>
      <c r="L32" s="973"/>
      <c r="M32" s="973"/>
      <c r="N32" s="110" t="s">
        <v>189</v>
      </c>
      <c r="O32" s="46"/>
      <c r="P32" s="582" t="s">
        <v>843</v>
      </c>
    </row>
    <row r="33" spans="1:15" s="134" customFormat="1" ht="18.75" customHeight="1">
      <c r="A33" s="46"/>
      <c r="B33" s="46"/>
      <c r="C33" s="46"/>
      <c r="D33" s="46"/>
      <c r="E33" s="46"/>
      <c r="F33" s="46"/>
      <c r="G33" s="46"/>
      <c r="H33" s="46"/>
      <c r="I33" s="46"/>
      <c r="J33" s="46"/>
      <c r="K33" s="46"/>
      <c r="L33" s="46"/>
      <c r="M33" s="46"/>
      <c r="N33" s="46"/>
      <c r="O33" s="46"/>
    </row>
    <row r="34" spans="1:15" s="134" customFormat="1" ht="18.75" customHeight="1">
      <c r="A34" s="46"/>
      <c r="B34" s="46"/>
      <c r="C34" s="46"/>
      <c r="D34" s="46"/>
      <c r="E34" s="46"/>
      <c r="F34" s="46"/>
      <c r="G34" s="46"/>
      <c r="H34" s="46"/>
      <c r="I34" s="46"/>
      <c r="J34" s="46"/>
      <c r="K34" s="46"/>
      <c r="L34" s="46"/>
      <c r="M34" s="46"/>
      <c r="N34" s="46"/>
      <c r="O34" s="46"/>
    </row>
    <row r="35" spans="1:15" s="134" customFormat="1" ht="18.75" customHeight="1">
      <c r="A35" s="46"/>
      <c r="B35" s="46"/>
      <c r="C35" s="46"/>
      <c r="D35" s="46"/>
      <c r="E35" s="46"/>
      <c r="F35" s="46"/>
      <c r="G35" s="46"/>
      <c r="H35" s="46"/>
      <c r="I35" s="46"/>
      <c r="J35" s="46"/>
      <c r="K35" s="46"/>
      <c r="L35" s="46"/>
      <c r="M35" s="46"/>
      <c r="N35" s="46"/>
      <c r="O35" s="46"/>
    </row>
    <row r="36" spans="1:15" s="141" customFormat="1" ht="18.75" customHeight="1">
      <c r="A36" s="47" t="s">
        <v>14</v>
      </c>
      <c r="B36" s="47"/>
      <c r="C36" s="47"/>
      <c r="D36" s="47"/>
      <c r="E36" s="47"/>
      <c r="F36" s="47"/>
      <c r="G36" s="47"/>
      <c r="H36" s="47"/>
      <c r="I36" s="47"/>
      <c r="J36" s="47"/>
      <c r="K36" s="47"/>
      <c r="L36" s="47"/>
      <c r="M36" s="47"/>
      <c r="N36" s="47"/>
      <c r="O36" s="47"/>
    </row>
    <row r="37" spans="1:15" s="141" customFormat="1" ht="7.5" customHeight="1">
      <c r="A37" s="47"/>
      <c r="B37" s="47"/>
      <c r="C37" s="47"/>
      <c r="D37" s="47"/>
      <c r="E37" s="47"/>
      <c r="F37" s="47"/>
      <c r="G37" s="47"/>
      <c r="H37" s="47"/>
      <c r="I37" s="47"/>
      <c r="J37" s="47"/>
      <c r="K37" s="47"/>
      <c r="L37" s="47"/>
      <c r="M37" s="47"/>
      <c r="N37" s="47"/>
      <c r="O37" s="47"/>
    </row>
    <row r="38" spans="1:15" s="141" customFormat="1" ht="18.75" customHeight="1">
      <c r="A38" s="47" t="s">
        <v>190</v>
      </c>
      <c r="B38" s="47"/>
      <c r="C38" s="47"/>
      <c r="D38" s="47"/>
      <c r="E38" s="47"/>
      <c r="F38" s="47"/>
      <c r="G38" s="47"/>
      <c r="H38" s="47"/>
      <c r="I38" s="47"/>
      <c r="J38" s="47"/>
      <c r="K38" s="47"/>
      <c r="L38" s="47"/>
      <c r="M38" s="47"/>
      <c r="N38" s="47"/>
      <c r="O38" s="47"/>
    </row>
    <row r="39" spans="1:15" s="142" customFormat="1" ht="18.75" customHeight="1">
      <c r="A39" s="142" t="s">
        <v>24</v>
      </c>
      <c r="K39" s="95"/>
      <c r="L39" s="95"/>
      <c r="M39" s="49"/>
    </row>
    <row r="40" spans="1:15" s="142" customFormat="1" ht="18.75" customHeight="1">
      <c r="A40" s="47" t="s">
        <v>241</v>
      </c>
    </row>
    <row r="41" spans="1:15" s="142" customFormat="1" ht="18.75" customHeight="1">
      <c r="A41" s="142" t="s">
        <v>238</v>
      </c>
    </row>
  </sheetData>
  <mergeCells count="5">
    <mergeCell ref="K32:M32"/>
    <mergeCell ref="A4:N4"/>
    <mergeCell ref="G14:J14"/>
    <mergeCell ref="B24:E24"/>
    <mergeCell ref="G28:L28"/>
  </mergeCells>
  <phoneticPr fontId="51" type="Hiragana"/>
  <printOptions horizontalCentered="1"/>
  <pageMargins left="0.78740157480314965" right="0.78740157480314965" top="0.78740157480314965" bottom="0.78740157480314965" header="0.31496062992125984" footer="0.31496062992125984"/>
  <pageSetup paperSize="9" scale="94" firstPageNumber="0" orientation="portrait" verticalDpi="200" r:id="rId1"/>
  <headerFooter alignWithMargins="0">
    <oddHeader>&amp;L受理日：令和　 年　　月　 　日　　
午前・後　　 　時　　分　受理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Q102"/>
  <sheetViews>
    <sheetView showZeros="0" tabSelected="1" view="pageBreakPreview" zoomScaleNormal="100" zoomScaleSheetLayoutView="100" workbookViewId="0">
      <selection activeCell="W25" sqref="W25"/>
    </sheetView>
  </sheetViews>
  <sheetFormatPr defaultColWidth="5.90625" defaultRowHeight="14"/>
  <cols>
    <col min="1" max="6" width="6.26953125" style="46" customWidth="1"/>
    <col min="7" max="11" width="4.7265625" style="46" customWidth="1"/>
    <col min="12" max="15" width="6.26953125" style="46" customWidth="1"/>
    <col min="16" max="16" width="5.90625" style="46" bestFit="1"/>
    <col min="17" max="17" width="9.26953125" style="46" customWidth="1"/>
    <col min="18" max="16384" width="5.90625" style="46"/>
  </cols>
  <sheetData>
    <row r="1" spans="1:17" s="258" customFormat="1"/>
    <row r="2" spans="1:17" s="47" customFormat="1" ht="15" customHeight="1">
      <c r="O2" s="49" t="s">
        <v>583</v>
      </c>
    </row>
    <row r="3" spans="1:17" s="47" customFormat="1" ht="15" customHeight="1">
      <c r="O3" s="49"/>
    </row>
    <row r="4" spans="1:17" ht="26.25" customHeight="1">
      <c r="A4" s="638" t="str">
        <f>設定シート!C4&amp;"候補者届出書（政党届出）"</f>
        <v>衆議院小選挙区選出議員選挙候補者届出書（政党届出）</v>
      </c>
      <c r="B4" s="638"/>
      <c r="C4" s="638"/>
      <c r="D4" s="638"/>
      <c r="E4" s="638"/>
      <c r="F4" s="638"/>
      <c r="G4" s="638"/>
      <c r="H4" s="638"/>
      <c r="I4" s="638"/>
      <c r="J4" s="638"/>
      <c r="K4" s="638"/>
      <c r="L4" s="638"/>
      <c r="M4" s="638"/>
      <c r="N4" s="638"/>
      <c r="O4" s="638"/>
    </row>
    <row r="5" spans="1:17" ht="3.75" customHeight="1">
      <c r="A5" s="50"/>
      <c r="B5" s="50"/>
      <c r="C5" s="50"/>
      <c r="D5" s="50"/>
      <c r="E5" s="50"/>
      <c r="F5" s="50"/>
      <c r="G5" s="50"/>
      <c r="H5" s="50"/>
      <c r="I5" s="50"/>
      <c r="J5" s="50"/>
      <c r="K5" s="50"/>
      <c r="L5" s="50"/>
      <c r="M5" s="50"/>
      <c r="N5" s="50"/>
      <c r="O5" s="50"/>
    </row>
    <row r="6" spans="1:17" s="47" customFormat="1" ht="15" customHeight="1">
      <c r="A6" s="51"/>
      <c r="H6" s="639">
        <f>Q8</f>
        <v>0</v>
      </c>
      <c r="I6" s="640"/>
      <c r="J6" s="640"/>
      <c r="K6" s="640"/>
      <c r="O6" s="49"/>
    </row>
    <row r="7" spans="1:17" ht="3.75" customHeight="1"/>
    <row r="8" spans="1:17" ht="18.75" customHeight="1">
      <c r="A8" s="52" t="s">
        <v>169</v>
      </c>
      <c r="B8" s="53"/>
      <c r="C8" s="53"/>
      <c r="D8" s="53"/>
      <c r="E8" s="53"/>
      <c r="F8" s="53"/>
      <c r="G8" s="53"/>
      <c r="H8" s="53"/>
      <c r="I8" s="53"/>
      <c r="J8" s="53"/>
      <c r="K8" s="53"/>
      <c r="L8" s="53"/>
      <c r="M8" s="53"/>
      <c r="N8" s="53"/>
      <c r="O8" s="54"/>
      <c r="Q8" s="243"/>
    </row>
    <row r="9" spans="1:17" ht="3.75" customHeight="1">
      <c r="A9" s="55"/>
      <c r="B9" s="56"/>
      <c r="C9" s="57"/>
      <c r="D9" s="57"/>
      <c r="E9" s="57"/>
      <c r="F9" s="57"/>
      <c r="G9" s="57"/>
      <c r="H9" s="57"/>
      <c r="I9" s="57"/>
      <c r="J9" s="57"/>
      <c r="K9" s="57"/>
      <c r="L9" s="57"/>
      <c r="M9" s="57"/>
      <c r="N9" s="57"/>
      <c r="O9" s="58"/>
    </row>
    <row r="10" spans="1:17" ht="11.25" customHeight="1">
      <c r="A10" s="641" t="s">
        <v>453</v>
      </c>
      <c r="B10" s="642"/>
      <c r="C10" s="643" t="str">
        <f>入力シート!C10</f>
        <v>しんとうなまはげ</v>
      </c>
      <c r="D10" s="644"/>
      <c r="E10" s="644"/>
      <c r="F10" s="644"/>
      <c r="G10" s="644"/>
      <c r="H10" s="644"/>
      <c r="I10" s="644"/>
      <c r="J10" s="644"/>
      <c r="K10" s="644"/>
      <c r="L10" s="644"/>
      <c r="M10" s="644"/>
      <c r="N10" s="644"/>
      <c r="O10" s="58"/>
    </row>
    <row r="11" spans="1:17" ht="3.75" customHeight="1">
      <c r="A11" s="59"/>
      <c r="B11" s="58"/>
      <c r="C11" s="60"/>
      <c r="D11" s="60"/>
      <c r="E11" s="60"/>
      <c r="F11" s="60"/>
      <c r="G11" s="60"/>
      <c r="H11" s="60"/>
      <c r="I11" s="60"/>
      <c r="J11" s="60"/>
      <c r="K11" s="60"/>
      <c r="L11" s="60"/>
      <c r="M11" s="60"/>
      <c r="N11" s="60"/>
      <c r="O11" s="61"/>
    </row>
    <row r="12" spans="1:17" ht="3.75" customHeight="1">
      <c r="A12" s="59"/>
      <c r="B12" s="58"/>
      <c r="C12" s="57"/>
      <c r="D12" s="57"/>
      <c r="E12" s="57"/>
      <c r="F12" s="57"/>
      <c r="G12" s="57"/>
      <c r="H12" s="57"/>
      <c r="I12" s="57"/>
      <c r="J12" s="57"/>
      <c r="K12" s="57"/>
      <c r="L12" s="57"/>
      <c r="M12" s="57"/>
      <c r="N12" s="57"/>
      <c r="O12" s="58"/>
    </row>
    <row r="13" spans="1:17" ht="15" customHeight="1">
      <c r="A13" s="645" t="s">
        <v>123</v>
      </c>
      <c r="B13" s="646"/>
      <c r="C13" s="647" t="str">
        <f>入力シート!C9</f>
        <v>新党なまはげ</v>
      </c>
      <c r="D13" s="644"/>
      <c r="E13" s="644"/>
      <c r="F13" s="644"/>
      <c r="G13" s="644"/>
      <c r="H13" s="644"/>
      <c r="I13" s="644"/>
      <c r="J13" s="644"/>
      <c r="K13" s="644"/>
      <c r="L13" s="644"/>
      <c r="M13" s="644"/>
      <c r="N13" s="644"/>
      <c r="O13" s="58"/>
    </row>
    <row r="14" spans="1:17" ht="3.75" customHeight="1">
      <c r="A14" s="64"/>
      <c r="B14" s="65"/>
      <c r="C14" s="57"/>
      <c r="D14" s="57"/>
      <c r="E14" s="57"/>
      <c r="F14" s="57"/>
      <c r="G14" s="57"/>
      <c r="H14" s="57"/>
      <c r="I14" s="57"/>
      <c r="J14" s="57"/>
      <c r="K14" s="57"/>
      <c r="L14" s="57"/>
      <c r="M14" s="57"/>
      <c r="N14" s="57"/>
      <c r="O14" s="58"/>
    </row>
    <row r="15" spans="1:17" ht="3.75" customHeight="1">
      <c r="A15" s="66"/>
      <c r="B15" s="57"/>
      <c r="C15" s="67"/>
      <c r="D15" s="68"/>
      <c r="E15" s="68"/>
      <c r="F15" s="68"/>
      <c r="G15" s="68"/>
      <c r="H15" s="68"/>
      <c r="I15" s="68"/>
      <c r="J15" s="68"/>
      <c r="K15" s="68"/>
      <c r="L15" s="68"/>
      <c r="M15" s="68"/>
      <c r="N15" s="68"/>
      <c r="O15" s="56"/>
    </row>
    <row r="16" spans="1:17" ht="15" customHeight="1">
      <c r="A16" s="66"/>
      <c r="B16" s="57"/>
      <c r="C16" s="69" t="s">
        <v>170</v>
      </c>
      <c r="D16" s="648" t="str">
        <f>入力シート!C11</f>
        <v>010-0041</v>
      </c>
      <c r="E16" s="649"/>
      <c r="F16" s="70" t="s">
        <v>172</v>
      </c>
      <c r="G16" s="70"/>
      <c r="H16" s="70"/>
      <c r="I16" s="70"/>
      <c r="J16" s="70"/>
      <c r="K16" s="70"/>
      <c r="L16" s="70"/>
      <c r="M16" s="70"/>
      <c r="N16" s="70"/>
      <c r="O16" s="71"/>
    </row>
    <row r="17" spans="1:15" ht="15" customHeight="1">
      <c r="A17" s="645" t="s">
        <v>75</v>
      </c>
      <c r="B17" s="650"/>
      <c r="C17" s="651" t="str">
        <f>入力シート!C12</f>
        <v>秋田県秋田市山王1丁目1番1号</v>
      </c>
      <c r="D17" s="644"/>
      <c r="E17" s="644"/>
      <c r="F17" s="644"/>
      <c r="G17" s="644"/>
      <c r="H17" s="644"/>
      <c r="I17" s="644"/>
      <c r="J17" s="644"/>
      <c r="K17" s="644"/>
      <c r="L17" s="644"/>
      <c r="M17" s="644"/>
      <c r="N17" s="644"/>
      <c r="O17" s="71"/>
    </row>
    <row r="18" spans="1:15" ht="15" customHeight="1">
      <c r="A18" s="66"/>
      <c r="B18" s="57"/>
      <c r="C18" s="59"/>
      <c r="D18" s="70"/>
      <c r="E18" s="70"/>
      <c r="F18" s="70"/>
      <c r="G18" s="70"/>
      <c r="H18" s="70"/>
      <c r="I18" s="72" t="s">
        <v>173</v>
      </c>
      <c r="J18" s="649" t="str">
        <f>入力シート!C14</f>
        <v>000-111-3333</v>
      </c>
      <c r="K18" s="649"/>
      <c r="L18" s="649"/>
      <c r="M18" s="649"/>
      <c r="N18" s="649"/>
      <c r="O18" s="71" t="s">
        <v>172</v>
      </c>
    </row>
    <row r="19" spans="1:15" ht="3.75" customHeight="1">
      <c r="A19" s="66"/>
      <c r="B19" s="57"/>
      <c r="C19" s="64"/>
      <c r="D19" s="73"/>
      <c r="E19" s="73"/>
      <c r="F19" s="73"/>
      <c r="G19" s="73"/>
      <c r="H19" s="73"/>
      <c r="I19" s="73"/>
      <c r="J19" s="73"/>
      <c r="K19" s="73"/>
      <c r="L19" s="73"/>
      <c r="M19" s="73"/>
      <c r="N19" s="73"/>
      <c r="O19" s="65"/>
    </row>
    <row r="20" spans="1:15" ht="3.75" customHeight="1">
      <c r="A20" s="67"/>
      <c r="B20" s="56"/>
      <c r="C20" s="57"/>
      <c r="D20" s="57"/>
      <c r="E20" s="57"/>
      <c r="F20" s="57"/>
      <c r="G20" s="57"/>
      <c r="H20" s="57"/>
      <c r="I20" s="57"/>
      <c r="J20" s="57"/>
      <c r="K20" s="57"/>
      <c r="L20" s="57"/>
      <c r="M20" s="57"/>
      <c r="N20" s="57"/>
      <c r="O20" s="58"/>
    </row>
    <row r="21" spans="1:15" ht="15" customHeight="1">
      <c r="A21" s="645" t="s">
        <v>103</v>
      </c>
      <c r="B21" s="652"/>
      <c r="C21" s="647" t="str">
        <f>入力シート!C13</f>
        <v>男鹿　八郎</v>
      </c>
      <c r="D21" s="644"/>
      <c r="E21" s="644"/>
      <c r="F21" s="644"/>
      <c r="G21" s="644"/>
      <c r="H21" s="644"/>
      <c r="I21" s="57"/>
      <c r="J21" s="57"/>
      <c r="K21" s="57"/>
      <c r="L21" s="57"/>
      <c r="M21" s="57"/>
      <c r="N21" s="57"/>
      <c r="O21" s="58"/>
    </row>
    <row r="22" spans="1:15" ht="3.75" customHeight="1">
      <c r="A22" s="64"/>
      <c r="B22" s="65"/>
      <c r="C22" s="57"/>
      <c r="D22" s="57"/>
      <c r="E22" s="57"/>
      <c r="F22" s="57"/>
      <c r="G22" s="57"/>
      <c r="H22" s="57"/>
      <c r="I22" s="57"/>
      <c r="J22" s="57"/>
      <c r="K22" s="57"/>
      <c r="L22" s="57"/>
      <c r="M22" s="57"/>
      <c r="N22" s="57"/>
      <c r="O22" s="58"/>
    </row>
    <row r="23" spans="1:15" ht="24" customHeight="1">
      <c r="A23" s="653" t="s">
        <v>174</v>
      </c>
      <c r="B23" s="654"/>
      <c r="C23" s="655" t="str">
        <f>入力シート!C15</f>
        <v>https://www.senkyo.jp/</v>
      </c>
      <c r="D23" s="656"/>
      <c r="E23" s="656"/>
      <c r="F23" s="656"/>
      <c r="G23" s="656"/>
      <c r="H23" s="656"/>
      <c r="I23" s="656"/>
      <c r="J23" s="656"/>
      <c r="K23" s="656"/>
      <c r="L23" s="656"/>
      <c r="M23" s="656"/>
      <c r="N23" s="656"/>
      <c r="O23" s="657"/>
    </row>
    <row r="24" spans="1:15" ht="18.75" customHeight="1">
      <c r="A24" s="52" t="s">
        <v>175</v>
      </c>
      <c r="B24" s="53"/>
      <c r="C24" s="53"/>
      <c r="D24" s="53"/>
      <c r="E24" s="53"/>
      <c r="F24" s="53"/>
      <c r="G24" s="53"/>
      <c r="H24" s="53"/>
      <c r="I24" s="53"/>
      <c r="J24" s="53"/>
      <c r="K24" s="53"/>
      <c r="L24" s="53"/>
      <c r="M24" s="53"/>
      <c r="N24" s="53"/>
      <c r="O24" s="54"/>
    </row>
    <row r="25" spans="1:15" ht="3.75" customHeight="1">
      <c r="A25" s="67"/>
      <c r="B25" s="56"/>
      <c r="C25" s="658" t="str">
        <f>入力シート!C18</f>
        <v>かんぷうざん</v>
      </c>
      <c r="D25" s="658"/>
      <c r="E25" s="658"/>
      <c r="F25" s="658"/>
      <c r="G25" s="660" t="str">
        <f>入力シート!C20</f>
        <v>さぶろう</v>
      </c>
      <c r="H25" s="660"/>
      <c r="I25" s="660"/>
      <c r="J25" s="660"/>
      <c r="K25" s="660"/>
      <c r="L25" s="662" t="s">
        <v>73</v>
      </c>
      <c r="M25" s="665" t="str">
        <f>入力シート!C21</f>
        <v>男</v>
      </c>
      <c r="N25" s="666"/>
      <c r="O25" s="667"/>
    </row>
    <row r="26" spans="1:15" ht="11.25" customHeight="1">
      <c r="A26" s="641" t="s">
        <v>453</v>
      </c>
      <c r="B26" s="642"/>
      <c r="C26" s="658"/>
      <c r="D26" s="658"/>
      <c r="E26" s="658"/>
      <c r="F26" s="658"/>
      <c r="G26" s="660"/>
      <c r="H26" s="660"/>
      <c r="I26" s="660"/>
      <c r="J26" s="660"/>
      <c r="K26" s="660"/>
      <c r="L26" s="663"/>
      <c r="M26" s="668"/>
      <c r="N26" s="669"/>
      <c r="O26" s="670"/>
    </row>
    <row r="27" spans="1:15" ht="3.75" customHeight="1">
      <c r="A27" s="59"/>
      <c r="B27" s="71"/>
      <c r="C27" s="659"/>
      <c r="D27" s="659"/>
      <c r="E27" s="659"/>
      <c r="F27" s="659"/>
      <c r="G27" s="661"/>
      <c r="H27" s="661"/>
      <c r="I27" s="661"/>
      <c r="J27" s="661"/>
      <c r="K27" s="661"/>
      <c r="L27" s="663"/>
      <c r="M27" s="668"/>
      <c r="N27" s="669"/>
      <c r="O27" s="670"/>
    </row>
    <row r="28" spans="1:15" ht="3.75" customHeight="1">
      <c r="A28" s="59"/>
      <c r="B28" s="71"/>
      <c r="C28" s="674" t="str">
        <f>入力シート!C17</f>
        <v>寒風山</v>
      </c>
      <c r="D28" s="674"/>
      <c r="E28" s="674"/>
      <c r="F28" s="674"/>
      <c r="G28" s="676" t="str">
        <f>入力シート!C19</f>
        <v>三郎</v>
      </c>
      <c r="H28" s="676"/>
      <c r="I28" s="676"/>
      <c r="J28" s="676"/>
      <c r="K28" s="676"/>
      <c r="L28" s="663"/>
      <c r="M28" s="668"/>
      <c r="N28" s="669"/>
      <c r="O28" s="670"/>
    </row>
    <row r="29" spans="1:15" ht="15" customHeight="1">
      <c r="A29" s="645" t="s">
        <v>209</v>
      </c>
      <c r="B29" s="646"/>
      <c r="C29" s="675"/>
      <c r="D29" s="675"/>
      <c r="E29" s="675"/>
      <c r="F29" s="675"/>
      <c r="G29" s="677"/>
      <c r="H29" s="677"/>
      <c r="I29" s="677"/>
      <c r="J29" s="677"/>
      <c r="K29" s="677"/>
      <c r="L29" s="663"/>
      <c r="M29" s="668"/>
      <c r="N29" s="669"/>
      <c r="O29" s="670"/>
    </row>
    <row r="30" spans="1:15" ht="3.75" customHeight="1">
      <c r="A30" s="74"/>
      <c r="B30" s="75"/>
      <c r="C30" s="675"/>
      <c r="D30" s="675"/>
      <c r="E30" s="675"/>
      <c r="F30" s="675"/>
      <c r="G30" s="677"/>
      <c r="H30" s="677"/>
      <c r="I30" s="677"/>
      <c r="J30" s="677"/>
      <c r="K30" s="677"/>
      <c r="L30" s="664"/>
      <c r="M30" s="671"/>
      <c r="N30" s="672"/>
      <c r="O30" s="673"/>
    </row>
    <row r="31" spans="1:15" ht="3.75" customHeight="1">
      <c r="A31" s="55"/>
      <c r="B31" s="76"/>
      <c r="C31" s="678" t="str">
        <f>入力シート!C23</f>
        <v>秋田県秋田市山王4丁目1番1号</v>
      </c>
      <c r="D31" s="679"/>
      <c r="E31" s="679"/>
      <c r="F31" s="679"/>
      <c r="G31" s="679"/>
      <c r="H31" s="679"/>
      <c r="I31" s="679"/>
      <c r="J31" s="679"/>
      <c r="K31" s="679"/>
      <c r="L31" s="679"/>
      <c r="M31" s="679"/>
      <c r="N31" s="679"/>
      <c r="O31" s="680"/>
    </row>
    <row r="32" spans="1:15" ht="15" customHeight="1">
      <c r="A32" s="645" t="s">
        <v>132</v>
      </c>
      <c r="B32" s="646"/>
      <c r="C32" s="681"/>
      <c r="D32" s="647"/>
      <c r="E32" s="647"/>
      <c r="F32" s="647"/>
      <c r="G32" s="647"/>
      <c r="H32" s="647"/>
      <c r="I32" s="647"/>
      <c r="J32" s="647"/>
      <c r="K32" s="647"/>
      <c r="L32" s="647"/>
      <c r="M32" s="647"/>
      <c r="N32" s="647"/>
      <c r="O32" s="682"/>
    </row>
    <row r="33" spans="1:17" ht="3.75" customHeight="1">
      <c r="A33" s="74"/>
      <c r="B33" s="75"/>
      <c r="C33" s="683"/>
      <c r="D33" s="684"/>
      <c r="E33" s="684"/>
      <c r="F33" s="684"/>
      <c r="G33" s="684"/>
      <c r="H33" s="684"/>
      <c r="I33" s="684"/>
      <c r="J33" s="684"/>
      <c r="K33" s="684"/>
      <c r="L33" s="684"/>
      <c r="M33" s="684"/>
      <c r="N33" s="684"/>
      <c r="O33" s="685"/>
    </row>
    <row r="34" spans="1:17" ht="3.75" customHeight="1">
      <c r="A34" s="55"/>
      <c r="B34" s="76"/>
      <c r="C34" s="678" t="str">
        <f>入力シート!C24</f>
        <v>秋田県秋田市山王4丁目1番1号</v>
      </c>
      <c r="D34" s="679"/>
      <c r="E34" s="679"/>
      <c r="F34" s="679"/>
      <c r="G34" s="679"/>
      <c r="H34" s="679"/>
      <c r="I34" s="679"/>
      <c r="J34" s="679"/>
      <c r="K34" s="679"/>
      <c r="L34" s="679"/>
      <c r="M34" s="679"/>
      <c r="N34" s="679"/>
      <c r="O34" s="680"/>
    </row>
    <row r="35" spans="1:17" ht="15" customHeight="1">
      <c r="A35" s="645" t="s">
        <v>21</v>
      </c>
      <c r="B35" s="646"/>
      <c r="C35" s="681"/>
      <c r="D35" s="647"/>
      <c r="E35" s="647"/>
      <c r="F35" s="647"/>
      <c r="G35" s="647"/>
      <c r="H35" s="647"/>
      <c r="I35" s="647"/>
      <c r="J35" s="647"/>
      <c r="K35" s="647"/>
      <c r="L35" s="647"/>
      <c r="M35" s="647"/>
      <c r="N35" s="647"/>
      <c r="O35" s="682"/>
    </row>
    <row r="36" spans="1:17" ht="3.75" customHeight="1">
      <c r="A36" s="74"/>
      <c r="B36" s="75"/>
      <c r="C36" s="683"/>
      <c r="D36" s="684"/>
      <c r="E36" s="684"/>
      <c r="F36" s="684"/>
      <c r="G36" s="684"/>
      <c r="H36" s="684"/>
      <c r="I36" s="684"/>
      <c r="J36" s="684"/>
      <c r="K36" s="684"/>
      <c r="L36" s="684"/>
      <c r="M36" s="684"/>
      <c r="N36" s="684"/>
      <c r="O36" s="685"/>
    </row>
    <row r="37" spans="1:17" ht="3.75" customHeight="1">
      <c r="A37" s="55"/>
      <c r="B37" s="76"/>
      <c r="C37" s="686">
        <f>入力シート!C22</f>
        <v>32203</v>
      </c>
      <c r="D37" s="687"/>
      <c r="E37" s="687"/>
      <c r="F37" s="687"/>
      <c r="G37" s="687"/>
      <c r="H37" s="687"/>
      <c r="I37" s="687"/>
      <c r="J37" s="687"/>
      <c r="K37" s="687"/>
      <c r="L37" s="57"/>
      <c r="M37" s="57"/>
      <c r="N37" s="57"/>
      <c r="O37" s="58"/>
    </row>
    <row r="38" spans="1:17" ht="15" customHeight="1">
      <c r="A38" s="645" t="s">
        <v>138</v>
      </c>
      <c r="B38" s="646"/>
      <c r="C38" s="688"/>
      <c r="D38" s="689"/>
      <c r="E38" s="689"/>
      <c r="F38" s="689"/>
      <c r="G38" s="689"/>
      <c r="H38" s="689"/>
      <c r="I38" s="689"/>
      <c r="J38" s="689"/>
      <c r="K38" s="689"/>
      <c r="L38" s="77" t="s">
        <v>176</v>
      </c>
      <c r="M38" s="388">
        <f>入力シート!E22</f>
        <v>37</v>
      </c>
      <c r="N38" s="78" t="s">
        <v>29</v>
      </c>
      <c r="O38" s="58"/>
    </row>
    <row r="39" spans="1:17" ht="3.75" customHeight="1">
      <c r="A39" s="74"/>
      <c r="B39" s="75"/>
      <c r="C39" s="690"/>
      <c r="D39" s="691"/>
      <c r="E39" s="691"/>
      <c r="F39" s="691"/>
      <c r="G39" s="691"/>
      <c r="H39" s="691"/>
      <c r="I39" s="691"/>
      <c r="J39" s="691"/>
      <c r="K39" s="691"/>
      <c r="L39" s="57"/>
      <c r="M39" s="57"/>
      <c r="N39" s="57"/>
      <c r="O39" s="58"/>
    </row>
    <row r="40" spans="1:17" s="534" customFormat="1" ht="6" customHeight="1">
      <c r="A40" s="55"/>
      <c r="B40" s="76"/>
      <c r="C40" s="678" t="str">
        <f>入力シート!C29</f>
        <v>会社役員</v>
      </c>
      <c r="D40" s="679"/>
      <c r="E40" s="679"/>
      <c r="F40" s="679"/>
      <c r="G40" s="679"/>
      <c r="H40" s="679"/>
      <c r="I40" s="679"/>
      <c r="J40" s="679"/>
      <c r="K40" s="679"/>
      <c r="L40" s="679"/>
      <c r="M40" s="679"/>
      <c r="N40" s="679"/>
      <c r="O40" s="680"/>
      <c r="P40" s="46"/>
      <c r="Q40" s="46"/>
    </row>
    <row r="41" spans="1:17" s="534" customFormat="1" ht="12" customHeight="1">
      <c r="A41" s="645" t="s">
        <v>165</v>
      </c>
      <c r="B41" s="646"/>
      <c r="C41" s="681"/>
      <c r="D41" s="647"/>
      <c r="E41" s="647"/>
      <c r="F41" s="647"/>
      <c r="G41" s="647"/>
      <c r="H41" s="647"/>
      <c r="I41" s="647"/>
      <c r="J41" s="647"/>
      <c r="K41" s="647"/>
      <c r="L41" s="647"/>
      <c r="M41" s="647"/>
      <c r="N41" s="647"/>
      <c r="O41" s="682"/>
      <c r="P41" s="46"/>
      <c r="Q41" s="46"/>
    </row>
    <row r="42" spans="1:17" s="534" customFormat="1" ht="6.75" customHeight="1">
      <c r="A42" s="74"/>
      <c r="B42" s="75"/>
      <c r="C42" s="683"/>
      <c r="D42" s="684"/>
      <c r="E42" s="684"/>
      <c r="F42" s="684"/>
      <c r="G42" s="684"/>
      <c r="H42" s="684"/>
      <c r="I42" s="684"/>
      <c r="J42" s="684"/>
      <c r="K42" s="684"/>
      <c r="L42" s="684"/>
      <c r="M42" s="684"/>
      <c r="N42" s="684"/>
      <c r="O42" s="685"/>
      <c r="P42" s="46"/>
      <c r="Q42" s="46"/>
    </row>
    <row r="43" spans="1:17" ht="24" customHeight="1">
      <c r="A43" s="653" t="s">
        <v>174</v>
      </c>
      <c r="B43" s="654"/>
      <c r="C43" s="655" t="str">
        <f>入力シート!C30</f>
        <v>https://www.abcdefg.com</v>
      </c>
      <c r="D43" s="656"/>
      <c r="E43" s="656"/>
      <c r="F43" s="656"/>
      <c r="G43" s="656"/>
      <c r="H43" s="656"/>
      <c r="I43" s="656"/>
      <c r="J43" s="656"/>
      <c r="K43" s="656"/>
      <c r="L43" s="656"/>
      <c r="M43" s="656"/>
      <c r="N43" s="656"/>
      <c r="O43" s="657"/>
    </row>
    <row r="44" spans="1:17" ht="3.75" customHeight="1">
      <c r="A44" s="55"/>
      <c r="B44" s="76"/>
      <c r="C44" s="698" t="str">
        <f>入力シート!C1</f>
        <v>令和８年２月８日執行衆議院小選挙区選出議員選挙</v>
      </c>
      <c r="D44" s="699"/>
      <c r="E44" s="699"/>
      <c r="F44" s="699"/>
      <c r="G44" s="699"/>
      <c r="H44" s="699"/>
      <c r="I44" s="699"/>
      <c r="J44" s="699"/>
      <c r="K44" s="699"/>
      <c r="L44" s="699"/>
      <c r="M44" s="703" t="str">
        <f>入力シート!C2</f>
        <v>秋田県第１区</v>
      </c>
      <c r="N44" s="703"/>
      <c r="O44" s="704"/>
    </row>
    <row r="45" spans="1:17" ht="15" customHeight="1">
      <c r="A45" s="645" t="s">
        <v>4</v>
      </c>
      <c r="B45" s="646"/>
      <c r="C45" s="651"/>
      <c r="D45" s="700"/>
      <c r="E45" s="700"/>
      <c r="F45" s="700"/>
      <c r="G45" s="700"/>
      <c r="H45" s="700"/>
      <c r="I45" s="700"/>
      <c r="J45" s="700"/>
      <c r="K45" s="700"/>
      <c r="L45" s="700"/>
      <c r="M45" s="705"/>
      <c r="N45" s="705"/>
      <c r="O45" s="706"/>
    </row>
    <row r="46" spans="1:17" ht="3.75" customHeight="1">
      <c r="A46" s="74"/>
      <c r="B46" s="75"/>
      <c r="C46" s="701"/>
      <c r="D46" s="702"/>
      <c r="E46" s="702"/>
      <c r="F46" s="702"/>
      <c r="G46" s="702"/>
      <c r="H46" s="702"/>
      <c r="I46" s="702"/>
      <c r="J46" s="702"/>
      <c r="K46" s="702"/>
      <c r="L46" s="702"/>
      <c r="M46" s="707"/>
      <c r="N46" s="707"/>
      <c r="O46" s="708"/>
    </row>
    <row r="47" spans="1:17" s="613" customFormat="1" ht="27.5" customHeight="1">
      <c r="A47" s="634" t="s">
        <v>917</v>
      </c>
      <c r="B47" s="635"/>
      <c r="C47" s="635"/>
      <c r="D47" s="635"/>
      <c r="E47" s="635"/>
      <c r="F47" s="635"/>
      <c r="G47" s="636" t="str">
        <f>入力シート!C31</f>
        <v>地方議会議員</v>
      </c>
      <c r="H47" s="637"/>
      <c r="I47" s="637"/>
      <c r="J47" s="637"/>
      <c r="K47" s="637"/>
      <c r="L47" s="637"/>
      <c r="M47" s="637"/>
      <c r="N47" s="637"/>
      <c r="O47" s="637"/>
    </row>
    <row r="48" spans="1:17" ht="3.75" customHeight="1">
      <c r="A48" s="55"/>
      <c r="B48" s="79"/>
      <c r="C48" s="80"/>
      <c r="D48" s="80"/>
      <c r="E48" s="80"/>
      <c r="F48" s="80"/>
      <c r="G48" s="80"/>
      <c r="H48" s="80"/>
      <c r="I48" s="80"/>
      <c r="J48" s="80"/>
      <c r="K48" s="81"/>
      <c r="L48" s="692" t="str">
        <f>入力シート!C32</f>
        <v>該　当</v>
      </c>
      <c r="M48" s="692"/>
      <c r="N48" s="692"/>
      <c r="O48" s="692"/>
    </row>
    <row r="49" spans="1:15" ht="15" customHeight="1">
      <c r="A49" s="59" t="s">
        <v>178</v>
      </c>
      <c r="B49" s="70"/>
      <c r="C49" s="82"/>
      <c r="D49" s="82"/>
      <c r="E49" s="82"/>
      <c r="F49" s="82"/>
      <c r="G49" s="82"/>
      <c r="H49" s="82"/>
      <c r="I49" s="82"/>
      <c r="J49" s="82"/>
      <c r="K49" s="83"/>
      <c r="L49" s="692"/>
      <c r="M49" s="692"/>
      <c r="N49" s="692"/>
      <c r="O49" s="692"/>
    </row>
    <row r="50" spans="1:15" ht="15" customHeight="1">
      <c r="A50" s="59" t="s">
        <v>49</v>
      </c>
      <c r="B50" s="70"/>
      <c r="C50" s="82"/>
      <c r="D50" s="82"/>
      <c r="E50" s="82"/>
      <c r="F50" s="82"/>
      <c r="G50" s="82"/>
      <c r="H50" s="82"/>
      <c r="I50" s="82"/>
      <c r="J50" s="82"/>
      <c r="K50" s="83"/>
      <c r="L50" s="692"/>
      <c r="M50" s="692"/>
      <c r="N50" s="692"/>
      <c r="O50" s="692"/>
    </row>
    <row r="51" spans="1:15" ht="3.75" customHeight="1">
      <c r="A51" s="74"/>
      <c r="B51" s="84"/>
      <c r="C51" s="85"/>
      <c r="D51" s="85"/>
      <c r="E51" s="85"/>
      <c r="F51" s="85"/>
      <c r="G51" s="85"/>
      <c r="H51" s="85"/>
      <c r="I51" s="85"/>
      <c r="J51" s="85"/>
      <c r="K51" s="86"/>
      <c r="L51" s="692"/>
      <c r="M51" s="692"/>
      <c r="N51" s="692"/>
      <c r="O51" s="692"/>
    </row>
    <row r="52" spans="1:15" ht="3.75" customHeight="1">
      <c r="A52" s="55"/>
      <c r="B52" s="76"/>
      <c r="C52" s="82"/>
      <c r="D52" s="82"/>
      <c r="E52" s="82"/>
      <c r="F52" s="82"/>
      <c r="G52" s="82"/>
      <c r="H52" s="82"/>
      <c r="I52" s="82"/>
      <c r="J52" s="82"/>
      <c r="K52" s="82"/>
      <c r="L52" s="82"/>
      <c r="M52" s="82"/>
      <c r="N52" s="82"/>
      <c r="O52" s="83"/>
    </row>
    <row r="53" spans="1:15" ht="15" customHeight="1">
      <c r="A53" s="59"/>
      <c r="B53" s="71"/>
      <c r="C53" s="87" t="s">
        <v>180</v>
      </c>
      <c r="D53" s="87"/>
      <c r="E53" s="87"/>
      <c r="F53" s="87"/>
      <c r="G53" s="87"/>
      <c r="H53" s="87"/>
      <c r="I53" s="87"/>
      <c r="J53" s="87"/>
      <c r="K53" s="87"/>
      <c r="L53" s="87"/>
      <c r="M53" s="87"/>
      <c r="N53" s="87"/>
      <c r="O53" s="88"/>
    </row>
    <row r="54" spans="1:15" ht="15" customHeight="1">
      <c r="A54" s="645"/>
      <c r="B54" s="646"/>
      <c r="C54" s="89" t="s">
        <v>5</v>
      </c>
      <c r="D54" s="87"/>
      <c r="E54" s="87"/>
      <c r="F54" s="87"/>
      <c r="G54" s="87"/>
      <c r="H54" s="87"/>
      <c r="I54" s="87"/>
      <c r="J54" s="89"/>
      <c r="K54" s="87"/>
      <c r="L54" s="87"/>
      <c r="M54" s="87"/>
      <c r="N54" s="87"/>
      <c r="O54" s="88"/>
    </row>
    <row r="55" spans="1:15" ht="15" customHeight="1">
      <c r="A55" s="62"/>
      <c r="B55" s="63"/>
      <c r="C55" s="89" t="s">
        <v>181</v>
      </c>
      <c r="D55" s="87"/>
      <c r="E55" s="87"/>
      <c r="F55" s="87"/>
      <c r="G55" s="87"/>
      <c r="H55" s="87"/>
      <c r="I55" s="87"/>
      <c r="J55" s="89"/>
      <c r="K55" s="87"/>
      <c r="L55" s="87"/>
      <c r="M55" s="87"/>
      <c r="N55" s="87"/>
      <c r="O55" s="88"/>
    </row>
    <row r="56" spans="1:15" ht="15" customHeight="1">
      <c r="A56" s="62"/>
      <c r="B56" s="63"/>
      <c r="C56" s="89" t="s">
        <v>183</v>
      </c>
      <c r="D56" s="87"/>
      <c r="E56" s="87"/>
      <c r="F56" s="87"/>
      <c r="G56" s="87"/>
      <c r="H56" s="87"/>
      <c r="I56" s="87"/>
      <c r="J56" s="89"/>
      <c r="K56" s="87"/>
      <c r="L56" s="87"/>
      <c r="M56" s="87"/>
      <c r="N56" s="87"/>
      <c r="O56" s="88"/>
    </row>
    <row r="57" spans="1:15" ht="15" customHeight="1">
      <c r="A57" s="645" t="s">
        <v>184</v>
      </c>
      <c r="B57" s="646"/>
      <c r="C57" s="89" t="s">
        <v>185</v>
      </c>
      <c r="D57" s="87"/>
      <c r="E57" s="87"/>
      <c r="F57" s="87"/>
      <c r="G57" s="87"/>
      <c r="H57" s="87"/>
      <c r="I57" s="87"/>
      <c r="J57" s="89"/>
      <c r="K57" s="87"/>
      <c r="L57" s="87"/>
      <c r="M57" s="87"/>
      <c r="N57" s="87"/>
      <c r="O57" s="88"/>
    </row>
    <row r="58" spans="1:15" ht="15" customHeight="1">
      <c r="A58" s="59"/>
      <c r="B58" s="71"/>
      <c r="C58" s="89" t="s">
        <v>186</v>
      </c>
      <c r="D58" s="87"/>
      <c r="E58" s="87"/>
      <c r="F58" s="87"/>
      <c r="G58" s="87"/>
      <c r="H58" s="87"/>
      <c r="I58" s="87"/>
      <c r="J58" s="89"/>
      <c r="K58" s="87"/>
      <c r="L58" s="87"/>
      <c r="M58" s="87"/>
      <c r="N58" s="87"/>
      <c r="O58" s="88"/>
    </row>
    <row r="59" spans="1:15" ht="15" customHeight="1">
      <c r="A59" s="59"/>
      <c r="B59" s="71"/>
      <c r="C59" s="89" t="s">
        <v>115</v>
      </c>
      <c r="D59" s="87"/>
      <c r="E59" s="87"/>
      <c r="F59" s="87"/>
      <c r="G59" s="87"/>
      <c r="H59" s="87"/>
      <c r="I59" s="87"/>
      <c r="J59" s="89"/>
      <c r="K59" s="87"/>
      <c r="L59" s="87"/>
      <c r="M59" s="87"/>
      <c r="N59" s="87"/>
      <c r="O59" s="88"/>
    </row>
    <row r="60" spans="1:15" ht="15" customHeight="1">
      <c r="A60" s="59"/>
      <c r="B60" s="71"/>
      <c r="C60" s="89" t="s">
        <v>371</v>
      </c>
      <c r="D60" s="87"/>
      <c r="E60" s="87"/>
      <c r="F60" s="87"/>
      <c r="G60" s="87"/>
      <c r="H60" s="87"/>
      <c r="I60" s="87"/>
      <c r="J60" s="89"/>
      <c r="K60" s="87"/>
      <c r="L60" s="87"/>
      <c r="M60" s="87"/>
      <c r="N60" s="87"/>
      <c r="O60" s="88"/>
    </row>
    <row r="61" spans="1:15" s="242" customFormat="1" ht="15" customHeight="1">
      <c r="A61" s="59"/>
      <c r="B61" s="71"/>
      <c r="C61" s="89" t="s">
        <v>363</v>
      </c>
      <c r="D61" s="87"/>
      <c r="E61" s="87"/>
      <c r="F61" s="87"/>
      <c r="G61" s="87"/>
      <c r="H61" s="87"/>
      <c r="I61" s="87"/>
      <c r="J61" s="89"/>
      <c r="K61" s="87"/>
      <c r="L61" s="87"/>
      <c r="M61" s="87"/>
      <c r="N61" s="87"/>
      <c r="O61" s="88"/>
    </row>
    <row r="62" spans="1:15" ht="3.75" customHeight="1">
      <c r="A62" s="59"/>
      <c r="B62" s="71"/>
      <c r="C62" s="89"/>
      <c r="D62" s="87"/>
      <c r="E62" s="87"/>
      <c r="F62" s="87"/>
      <c r="G62" s="87"/>
      <c r="H62" s="87"/>
      <c r="I62" s="87"/>
      <c r="J62" s="89"/>
      <c r="K62" s="87"/>
      <c r="L62" s="87"/>
      <c r="M62" s="87"/>
      <c r="N62" s="87"/>
      <c r="O62" s="88"/>
    </row>
    <row r="63" spans="1:15" ht="22.5" customHeight="1">
      <c r="A63" s="74"/>
      <c r="B63" s="75"/>
      <c r="C63" s="693" t="s">
        <v>171</v>
      </c>
      <c r="D63" s="694"/>
      <c r="E63" s="695" t="str">
        <f>入力シート!D16</f>
        <v>衆議院名称保護届出政党につき、上記１、２の書類の添付を省略</v>
      </c>
      <c r="F63" s="696"/>
      <c r="G63" s="696"/>
      <c r="H63" s="696"/>
      <c r="I63" s="696"/>
      <c r="J63" s="696"/>
      <c r="K63" s="696"/>
      <c r="L63" s="696"/>
      <c r="M63" s="696"/>
      <c r="N63" s="696"/>
      <c r="O63" s="697"/>
    </row>
    <row r="64" spans="1:15" ht="3.75" customHeight="1">
      <c r="A64" s="57"/>
      <c r="B64" s="57"/>
      <c r="C64" s="57"/>
      <c r="D64" s="57"/>
      <c r="E64" s="57"/>
      <c r="F64" s="57"/>
      <c r="G64" s="57"/>
      <c r="H64" s="57"/>
      <c r="I64" s="57"/>
      <c r="J64" s="57"/>
      <c r="K64" s="57"/>
      <c r="L64" s="57"/>
      <c r="M64" s="57"/>
      <c r="N64" s="57"/>
      <c r="O64" s="57"/>
    </row>
    <row r="65" spans="1:15" ht="15" customHeight="1">
      <c r="A65" s="47" t="s">
        <v>187</v>
      </c>
      <c r="B65" s="47"/>
      <c r="C65" s="47"/>
      <c r="D65" s="47"/>
      <c r="E65" s="47"/>
      <c r="F65" s="47"/>
      <c r="G65" s="47"/>
      <c r="H65" s="47"/>
      <c r="I65" s="47"/>
      <c r="J65" s="47"/>
      <c r="K65" s="47"/>
      <c r="L65" s="47"/>
      <c r="M65" s="47"/>
      <c r="N65" s="47"/>
      <c r="O65" s="47"/>
    </row>
    <row r="66" spans="1:15" ht="7.5" customHeight="1">
      <c r="A66" s="47"/>
      <c r="B66" s="47"/>
      <c r="C66" s="47"/>
      <c r="D66" s="47"/>
      <c r="E66" s="47"/>
      <c r="F66" s="47"/>
      <c r="G66" s="47"/>
      <c r="H66" s="47"/>
      <c r="I66" s="47"/>
      <c r="J66" s="47"/>
      <c r="K66" s="47"/>
      <c r="L66" s="47"/>
      <c r="M66" s="47"/>
      <c r="N66" s="47"/>
      <c r="O66" s="47"/>
    </row>
    <row r="67" spans="1:15" ht="15" customHeight="1">
      <c r="A67" s="47"/>
      <c r="B67" s="713" t="str">
        <f>入力シート!C4</f>
        <v>令和８年１月２７日</v>
      </c>
      <c r="C67" s="713"/>
      <c r="D67" s="713"/>
      <c r="E67" s="713"/>
      <c r="F67" s="90"/>
      <c r="G67" s="90"/>
      <c r="H67" s="90"/>
      <c r="I67" s="47"/>
      <c r="J67" s="47"/>
      <c r="K67" s="47"/>
      <c r="L67" s="47"/>
      <c r="M67" s="47"/>
      <c r="N67" s="47"/>
      <c r="O67" s="47"/>
    </row>
    <row r="68" spans="1:15" ht="7.5" customHeight="1">
      <c r="A68" s="47"/>
      <c r="B68" s="47"/>
      <c r="C68" s="47"/>
      <c r="D68" s="90"/>
      <c r="E68" s="90"/>
      <c r="F68" s="90"/>
      <c r="G68" s="90"/>
      <c r="H68" s="90"/>
      <c r="I68" s="47"/>
      <c r="J68" s="47"/>
      <c r="K68" s="47"/>
      <c r="L68" s="47"/>
      <c r="M68" s="47"/>
      <c r="N68" s="47"/>
      <c r="O68" s="47"/>
    </row>
    <row r="69" spans="1:15" ht="15" customHeight="1">
      <c r="A69" s="47"/>
      <c r="B69" s="47"/>
      <c r="C69" s="91" t="s">
        <v>177</v>
      </c>
      <c r="D69" s="47"/>
      <c r="E69" s="90"/>
      <c r="F69" s="90"/>
      <c r="H69" s="92"/>
      <c r="I69" s="709" t="str">
        <f>入力シート!C9</f>
        <v>新党なまはげ</v>
      </c>
      <c r="J69" s="709"/>
      <c r="K69" s="709"/>
      <c r="L69" s="709"/>
      <c r="M69" s="709"/>
      <c r="N69" s="709"/>
      <c r="O69" s="47"/>
    </row>
    <row r="70" spans="1:15" ht="7.5" customHeight="1">
      <c r="A70" s="47"/>
      <c r="B70" s="47"/>
      <c r="C70" s="47"/>
      <c r="D70" s="90"/>
      <c r="E70" s="90"/>
      <c r="F70" s="90"/>
      <c r="G70" s="90"/>
      <c r="H70" s="90"/>
      <c r="I70" s="47"/>
      <c r="J70" s="47"/>
      <c r="K70" s="47"/>
      <c r="L70" s="47"/>
      <c r="M70" s="47"/>
      <c r="N70" s="47"/>
      <c r="O70" s="47"/>
    </row>
    <row r="71" spans="1:15" ht="15" customHeight="1">
      <c r="A71" s="47"/>
      <c r="B71" s="47"/>
      <c r="C71" s="47" t="s">
        <v>188</v>
      </c>
      <c r="D71" s="90"/>
      <c r="E71" s="92"/>
      <c r="F71" s="92"/>
      <c r="G71" s="709" t="str">
        <f>入力シート!C12</f>
        <v>秋田県秋田市山王1丁目1番1号</v>
      </c>
      <c r="H71" s="709"/>
      <c r="I71" s="709"/>
      <c r="J71" s="709"/>
      <c r="K71" s="709"/>
      <c r="L71" s="709"/>
      <c r="M71" s="709"/>
      <c r="N71" s="709"/>
      <c r="O71" s="709"/>
    </row>
    <row r="72" spans="1:15" ht="7.5" customHeight="1">
      <c r="A72" s="47"/>
      <c r="B72" s="47"/>
      <c r="C72" s="47"/>
      <c r="D72" s="90"/>
      <c r="E72" s="90"/>
      <c r="F72" s="92"/>
      <c r="G72" s="90"/>
      <c r="H72" s="90"/>
      <c r="I72" s="47"/>
      <c r="J72" s="47"/>
      <c r="K72" s="47"/>
      <c r="L72" s="93"/>
      <c r="M72" s="93"/>
      <c r="N72" s="47"/>
      <c r="O72" s="47"/>
    </row>
    <row r="73" spans="1:15" ht="15" customHeight="1">
      <c r="A73" s="47"/>
      <c r="B73" s="47"/>
      <c r="C73" s="47" t="s">
        <v>355</v>
      </c>
      <c r="D73" s="90"/>
      <c r="E73" s="92"/>
      <c r="F73" s="47"/>
      <c r="G73" s="93"/>
      <c r="H73" s="93"/>
      <c r="I73" s="710" t="str">
        <f>入力シート!C13</f>
        <v>男鹿　八郎</v>
      </c>
      <c r="J73" s="710"/>
      <c r="K73" s="710"/>
      <c r="L73" s="710"/>
      <c r="M73" s="710"/>
      <c r="N73" s="217" t="str" cm="1">
        <f t="array" aca="1" ref="N73" ca="1">IF(VLOOKUP(RIGHT(CELL("filename",A2),LEN(CELL("filename",A2))-FIND("]",CELL("filename",A2))),設定シート!$V$2:$W$136,2,0)="表示する","㊞","")</f>
        <v/>
      </c>
    </row>
    <row r="74" spans="1:15" ht="15" customHeight="1">
      <c r="A74" s="94"/>
      <c r="B74" s="47"/>
      <c r="C74" s="47"/>
      <c r="D74" s="47"/>
      <c r="E74" s="47"/>
      <c r="F74" s="47"/>
      <c r="G74" s="47"/>
      <c r="H74" s="47"/>
      <c r="I74" s="47"/>
      <c r="J74" s="47"/>
      <c r="K74" s="47"/>
      <c r="L74" s="47"/>
      <c r="M74" s="47"/>
      <c r="N74" s="47"/>
      <c r="O74" s="47"/>
    </row>
    <row r="75" spans="1:15" ht="15" customHeight="1">
      <c r="A75" s="714" t="str">
        <f>設定シート!C4</f>
        <v>衆議院小選挙区選出議員選挙</v>
      </c>
      <c r="B75" s="715"/>
      <c r="C75" s="715"/>
      <c r="D75" s="715"/>
      <c r="E75" s="715"/>
      <c r="F75" s="47"/>
      <c r="G75" s="47"/>
      <c r="H75" s="47"/>
      <c r="I75" s="47"/>
      <c r="J75" s="47"/>
      <c r="K75" s="47"/>
      <c r="L75" s="711"/>
      <c r="M75" s="711"/>
      <c r="N75" s="49"/>
      <c r="O75" s="47"/>
    </row>
    <row r="76" spans="1:15" ht="15" customHeight="1">
      <c r="A76" s="47"/>
      <c r="B76" s="161" t="str">
        <f>IF(入力シート!$C$2="　","秋田県第　  　区選挙長",入力シート!$C$2&amp;"選挙長")</f>
        <v>秋田県第１区選挙長</v>
      </c>
      <c r="C76" s="497"/>
      <c r="D76" s="47"/>
      <c r="E76" s="47"/>
      <c r="F76" s="712" t="str">
        <f>入力シート!E2</f>
        <v>竹田　勝美</v>
      </c>
      <c r="G76" s="712"/>
      <c r="H76" s="712"/>
      <c r="I76" s="712"/>
      <c r="J76" s="281" t="s">
        <v>189</v>
      </c>
      <c r="K76" s="47"/>
      <c r="L76" s="47"/>
      <c r="M76" s="47"/>
      <c r="N76" s="47"/>
      <c r="O76" s="47"/>
    </row>
    <row r="77" spans="1:15" s="48" customFormat="1" ht="15" customHeight="1">
      <c r="A77" s="47" t="s">
        <v>62</v>
      </c>
    </row>
    <row r="78" spans="1:15" s="48" customFormat="1" ht="7.5" customHeight="1"/>
    <row r="79" spans="1:15" s="48" customFormat="1" ht="15" customHeight="1">
      <c r="A79" s="47" t="s">
        <v>191</v>
      </c>
    </row>
    <row r="80" spans="1:15" s="48" customFormat="1" ht="7.5" customHeight="1"/>
    <row r="81" spans="1:1" s="48" customFormat="1" ht="15" customHeight="1">
      <c r="A81" s="47" t="s">
        <v>36</v>
      </c>
    </row>
    <row r="82" spans="1:1" s="48" customFormat="1" ht="15" customHeight="1">
      <c r="A82" s="47" t="s">
        <v>192</v>
      </c>
    </row>
    <row r="83" spans="1:1" s="48" customFormat="1" ht="7.5" customHeight="1">
      <c r="A83" s="47"/>
    </row>
    <row r="84" spans="1:1" s="48" customFormat="1" ht="15" customHeight="1">
      <c r="A84" s="47" t="s">
        <v>193</v>
      </c>
    </row>
    <row r="85" spans="1:1" s="48" customFormat="1" ht="15" customHeight="1">
      <c r="A85" s="47" t="s">
        <v>164</v>
      </c>
    </row>
    <row r="86" spans="1:1" s="48" customFormat="1" ht="15" customHeight="1">
      <c r="A86" s="47" t="s">
        <v>194</v>
      </c>
    </row>
    <row r="87" spans="1:1" s="48" customFormat="1" ht="7.5" customHeight="1">
      <c r="A87" s="47"/>
    </row>
    <row r="88" spans="1:1" s="48" customFormat="1" ht="15" customHeight="1">
      <c r="A88" s="47" t="s">
        <v>196</v>
      </c>
    </row>
    <row r="89" spans="1:1" s="48" customFormat="1" ht="15" customHeight="1">
      <c r="A89" s="47" t="s">
        <v>155</v>
      </c>
    </row>
    <row r="90" spans="1:1" s="48" customFormat="1" ht="15" customHeight="1">
      <c r="A90" s="47" t="s">
        <v>197</v>
      </c>
    </row>
    <row r="91" spans="1:1" s="48" customFormat="1" ht="15" customHeight="1">
      <c r="A91" s="47" t="s">
        <v>66</v>
      </c>
    </row>
    <row r="92" spans="1:1" s="48" customFormat="1" ht="7.5" customHeight="1">
      <c r="A92" s="47"/>
    </row>
    <row r="93" spans="1:1" s="48" customFormat="1" ht="15" customHeight="1">
      <c r="A93" s="47" t="s">
        <v>70</v>
      </c>
    </row>
    <row r="94" spans="1:1" s="48" customFormat="1" ht="15" customHeight="1">
      <c r="A94" s="47" t="s">
        <v>7</v>
      </c>
    </row>
    <row r="95" spans="1:1" s="48" customFormat="1" ht="15" customHeight="1">
      <c r="A95" s="47" t="s">
        <v>96</v>
      </c>
    </row>
    <row r="96" spans="1:1" s="48" customFormat="1" ht="15" customHeight="1">
      <c r="A96" s="47"/>
    </row>
    <row r="97" spans="1:1" s="48" customFormat="1" ht="15" customHeight="1">
      <c r="A97" s="47" t="s">
        <v>160</v>
      </c>
    </row>
    <row r="98" spans="1:1" s="48" customFormat="1" ht="15" customHeight="1">
      <c r="A98" s="47" t="s">
        <v>198</v>
      </c>
    </row>
    <row r="99" spans="1:1" s="48" customFormat="1" ht="15" customHeight="1">
      <c r="A99" s="47" t="s">
        <v>200</v>
      </c>
    </row>
    <row r="100" spans="1:1" s="48" customFormat="1" ht="15" customHeight="1">
      <c r="A100" s="47" t="s">
        <v>201</v>
      </c>
    </row>
    <row r="101" spans="1:1" s="48" customFormat="1" ht="13"/>
    <row r="102" spans="1:1" s="48" customFormat="1" ht="13"/>
  </sheetData>
  <mergeCells count="49">
    <mergeCell ref="G71:O71"/>
    <mergeCell ref="I73:M73"/>
    <mergeCell ref="L75:M75"/>
    <mergeCell ref="F76:I76"/>
    <mergeCell ref="B67:E67"/>
    <mergeCell ref="A75:E75"/>
    <mergeCell ref="I69:N69"/>
    <mergeCell ref="A43:B43"/>
    <mergeCell ref="C43:O43"/>
    <mergeCell ref="C40:O42"/>
    <mergeCell ref="A41:B41"/>
    <mergeCell ref="C44:L46"/>
    <mergeCell ref="M44:O46"/>
    <mergeCell ref="A45:B45"/>
    <mergeCell ref="L48:O51"/>
    <mergeCell ref="A54:B54"/>
    <mergeCell ref="A57:B57"/>
    <mergeCell ref="C63:D63"/>
    <mergeCell ref="E63:O63"/>
    <mergeCell ref="C31:O33"/>
    <mergeCell ref="A32:B32"/>
    <mergeCell ref="C34:O36"/>
    <mergeCell ref="A35:B35"/>
    <mergeCell ref="C37:K39"/>
    <mergeCell ref="A38:B38"/>
    <mergeCell ref="C25:F27"/>
    <mergeCell ref="G25:K27"/>
    <mergeCell ref="L25:L30"/>
    <mergeCell ref="M25:O30"/>
    <mergeCell ref="A26:B26"/>
    <mergeCell ref="C28:F30"/>
    <mergeCell ref="G28:K30"/>
    <mergeCell ref="A29:B29"/>
    <mergeCell ref="A47:F47"/>
    <mergeCell ref="G47:O47"/>
    <mergeCell ref="A4:O4"/>
    <mergeCell ref="H6:K6"/>
    <mergeCell ref="A10:B10"/>
    <mergeCell ref="C10:N10"/>
    <mergeCell ref="A13:B13"/>
    <mergeCell ref="C13:N13"/>
    <mergeCell ref="D16:E16"/>
    <mergeCell ref="A17:B17"/>
    <mergeCell ref="C17:N17"/>
    <mergeCell ref="J18:N18"/>
    <mergeCell ref="A21:B21"/>
    <mergeCell ref="C21:H21"/>
    <mergeCell ref="A23:B23"/>
    <mergeCell ref="C23:O23"/>
  </mergeCells>
  <phoneticPr fontId="51" type="Hiragana"/>
  <printOptions horizontalCentered="1"/>
  <pageMargins left="0.78740157480314965" right="0.78740157480314965" top="0.78740157480314965" bottom="0.78740157480314965" header="0.31496062992125984" footer="0.31496062992125984"/>
  <pageSetup paperSize="9" scale="93" firstPageNumber="0" orientation="portrait" r:id="rId1"/>
  <headerFooter differentFirst="1" alignWithMargins="0">
    <firstHeader>&amp;L受理日：令和　 年　　月　 　日　　
午前・後　　 　時　　分　受理　</firstHeader>
  </headerFooter>
  <rowBreaks count="1" manualBreakCount="1">
    <brk id="76" max="14"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R38"/>
  <sheetViews>
    <sheetView showZeros="0" view="pageBreakPreview" zoomScaleNormal="100" zoomScaleSheetLayoutView="100" workbookViewId="0">
      <selection activeCell="V22" sqref="V22"/>
    </sheetView>
  </sheetViews>
  <sheetFormatPr defaultColWidth="5.90625" defaultRowHeight="21" customHeight="1"/>
  <cols>
    <col min="1" max="14" width="5.90625" style="154" customWidth="1"/>
    <col min="15" max="15" width="5.90625" style="154" bestFit="1"/>
    <col min="16" max="17" width="5.90625" style="154"/>
    <col min="18" max="18" width="15" style="154" customWidth="1"/>
    <col min="19" max="16384" width="5.90625" style="154"/>
  </cols>
  <sheetData>
    <row r="1" spans="1:18" ht="21" customHeight="1">
      <c r="N1" s="250" t="s">
        <v>617</v>
      </c>
      <c r="O1" s="202"/>
    </row>
    <row r="5" spans="1:18" ht="28.5" customHeight="1">
      <c r="A5" s="830" t="s">
        <v>372</v>
      </c>
      <c r="B5" s="830"/>
      <c r="C5" s="830"/>
      <c r="D5" s="830"/>
      <c r="E5" s="830"/>
      <c r="F5" s="830"/>
      <c r="G5" s="830"/>
      <c r="H5" s="830"/>
      <c r="I5" s="830"/>
      <c r="J5" s="830"/>
      <c r="K5" s="830"/>
      <c r="L5" s="830"/>
      <c r="M5" s="830"/>
      <c r="N5" s="830"/>
    </row>
    <row r="10" spans="1:18" ht="21" customHeight="1">
      <c r="A10" s="154" t="str">
        <f>"　"&amp;設定シート!$C$2&amp;"執行の"&amp;設定シート!$C$4&amp;IF(入力シート!$C$2="　","秋田県第　　区",入力シート!$C$2)</f>
        <v>　令和８年２月８日執行の衆議院小選挙区選出議員選挙秋田県第１区</v>
      </c>
      <c r="L10" s="201"/>
      <c r="M10" s="201"/>
      <c r="N10" s="201"/>
      <c r="P10" s="582"/>
    </row>
    <row r="11" spans="1:18" ht="21" customHeight="1">
      <c r="A11" s="154" t="s">
        <v>537</v>
      </c>
      <c r="H11" s="106"/>
      <c r="J11" s="106"/>
      <c r="K11" s="106"/>
    </row>
    <row r="12" spans="1:18" ht="21" customHeight="1">
      <c r="H12" s="106"/>
      <c r="J12" s="106"/>
    </row>
    <row r="14" spans="1:18" s="96" customFormat="1" ht="18.75" customHeight="1" thickBot="1">
      <c r="R14" s="96" t="s">
        <v>582</v>
      </c>
    </row>
    <row r="15" spans="1:18" s="453" customFormat="1" ht="18.75" customHeight="1" thickBot="1">
      <c r="B15" s="747" t="str">
        <f>IF(R15="",入力シート!$C$4,R15)</f>
        <v>令和８年１月２７日</v>
      </c>
      <c r="C15" s="747"/>
      <c r="D15" s="747"/>
      <c r="E15" s="747"/>
      <c r="R15" s="491"/>
    </row>
    <row r="16" spans="1:18" ht="21" customHeight="1">
      <c r="B16" s="204"/>
      <c r="C16" s="163"/>
      <c r="D16" s="163"/>
    </row>
    <row r="17" spans="2:14" ht="21" customHeight="1">
      <c r="B17" s="204"/>
      <c r="C17" s="163"/>
      <c r="D17" s="163"/>
    </row>
    <row r="18" spans="2:14" ht="21" customHeight="1">
      <c r="B18" s="204"/>
      <c r="C18" s="163"/>
      <c r="D18" s="163"/>
    </row>
    <row r="19" spans="2:14" ht="21" customHeight="1">
      <c r="B19" s="204"/>
      <c r="C19" s="163"/>
      <c r="D19" s="163"/>
    </row>
    <row r="20" spans="2:14" ht="21" customHeight="1">
      <c r="B20" s="204"/>
      <c r="C20" s="163"/>
      <c r="E20" s="154" t="s">
        <v>218</v>
      </c>
      <c r="G20" s="201" t="str">
        <f>DBCS(入力シート!C34)</f>
        <v>秋田県秋田市広面字板橋添１番地１</v>
      </c>
    </row>
    <row r="21" spans="2:14" ht="21" customHeight="1">
      <c r="B21" s="204"/>
      <c r="C21" s="163"/>
      <c r="D21" s="163"/>
    </row>
    <row r="22" spans="2:14" ht="21" customHeight="1">
      <c r="B22" s="204"/>
      <c r="C22" s="163"/>
      <c r="D22" s="163"/>
      <c r="F22" s="154" t="s">
        <v>161</v>
      </c>
      <c r="H22" s="138" t="str">
        <f>入力シート!C33</f>
        <v>立会　二郎</v>
      </c>
      <c r="I22" s="264"/>
      <c r="J22" s="259"/>
      <c r="K22" s="259"/>
      <c r="L22" s="197"/>
      <c r="N22" s="154" t="str" cm="1">
        <f t="array" aca="1" ref="N22" ca="1">IF(VLOOKUP(RIGHT(CELL("filename",A1),LEN(CELL("filename",A1))-FIND("]",CELL("filename",A1))),設定シート!$V$2:$W$136,2,0)="表示する","㊞","")</f>
        <v/>
      </c>
    </row>
    <row r="23" spans="2:14" ht="21" customHeight="1">
      <c r="B23" s="204"/>
      <c r="C23" s="163"/>
      <c r="D23" s="163"/>
    </row>
    <row r="24" spans="2:14" ht="21" customHeight="1">
      <c r="B24" s="204"/>
      <c r="C24" s="163"/>
      <c r="D24" s="163"/>
    </row>
    <row r="25" spans="2:14" ht="21" customHeight="1">
      <c r="B25" s="204"/>
      <c r="C25" s="163"/>
      <c r="D25" s="163"/>
    </row>
    <row r="26" spans="2:14" ht="21" customHeight="1">
      <c r="D26" s="157"/>
      <c r="E26" s="201"/>
      <c r="F26" s="363" t="s">
        <v>168</v>
      </c>
      <c r="H26" s="201" t="str">
        <f>入力シート!C9</f>
        <v>新党なまはげ</v>
      </c>
      <c r="I26" s="201"/>
      <c r="J26" s="201"/>
      <c r="K26" s="201"/>
      <c r="L26" s="201"/>
    </row>
    <row r="27" spans="2:14" ht="21" customHeight="1">
      <c r="F27" s="361"/>
    </row>
    <row r="28" spans="2:14" ht="21" customHeight="1">
      <c r="D28" s="186"/>
      <c r="E28" s="186"/>
      <c r="F28" s="363" t="s">
        <v>538</v>
      </c>
      <c r="G28" s="186"/>
      <c r="H28" s="201" t="str">
        <f>入力シート!C13</f>
        <v>男鹿　八郎</v>
      </c>
      <c r="I28" s="201"/>
      <c r="J28" s="201"/>
      <c r="K28" s="201"/>
      <c r="M28" s="205" t="s">
        <v>341</v>
      </c>
    </row>
    <row r="29" spans="2:14" ht="21" customHeight="1">
      <c r="D29" s="186"/>
      <c r="E29" s="186"/>
      <c r="F29" s="203"/>
      <c r="G29" s="186"/>
      <c r="I29" s="197"/>
      <c r="J29" s="197"/>
      <c r="K29" s="197"/>
      <c r="L29" s="197"/>
    </row>
    <row r="30" spans="2:14" ht="21" customHeight="1">
      <c r="D30" s="186"/>
      <c r="E30" s="186"/>
      <c r="F30" s="203"/>
      <c r="G30" s="186"/>
      <c r="I30" s="197"/>
      <c r="J30" s="197"/>
      <c r="K30" s="198"/>
      <c r="L30" s="198"/>
    </row>
    <row r="31" spans="2:14" ht="21" customHeight="1">
      <c r="D31" s="186"/>
      <c r="E31" s="186"/>
      <c r="F31" s="203"/>
      <c r="G31" s="186"/>
      <c r="I31" s="197"/>
      <c r="J31" s="197"/>
      <c r="K31" s="198"/>
      <c r="L31" s="198"/>
    </row>
    <row r="32" spans="2:14" ht="21" customHeight="1">
      <c r="D32" s="186"/>
      <c r="E32" s="186"/>
      <c r="F32" s="203"/>
      <c r="G32" s="186"/>
      <c r="I32" s="197"/>
      <c r="J32" s="197"/>
      <c r="K32" s="198"/>
      <c r="L32" s="198"/>
    </row>
    <row r="33" spans="4:12" ht="21" customHeight="1">
      <c r="D33" s="186"/>
      <c r="E33" s="186"/>
      <c r="F33" s="203"/>
      <c r="G33" s="186"/>
      <c r="I33" s="197"/>
      <c r="J33" s="197"/>
      <c r="K33" s="198"/>
      <c r="L33" s="198"/>
    </row>
    <row r="34" spans="4:12" ht="21" customHeight="1">
      <c r="D34" s="186"/>
      <c r="E34" s="186"/>
      <c r="F34" s="203"/>
      <c r="G34" s="186"/>
      <c r="I34" s="197"/>
      <c r="J34" s="197"/>
      <c r="K34" s="197"/>
      <c r="L34" s="197"/>
    </row>
    <row r="35" spans="4:12" ht="21" customHeight="1">
      <c r="D35" s="186"/>
      <c r="E35" s="186"/>
      <c r="F35" s="203"/>
      <c r="G35" s="186"/>
      <c r="I35" s="197"/>
      <c r="J35" s="197"/>
      <c r="K35" s="198"/>
      <c r="L35" s="198"/>
    </row>
    <row r="36" spans="4:12" ht="21" customHeight="1">
      <c r="D36" s="186"/>
      <c r="E36" s="186"/>
      <c r="F36" s="203"/>
      <c r="G36" s="186"/>
      <c r="I36" s="197"/>
      <c r="J36" s="197"/>
      <c r="K36" s="198"/>
      <c r="L36" s="198"/>
    </row>
    <row r="37" spans="4:12" ht="21" customHeight="1">
      <c r="D37" s="186"/>
      <c r="E37" s="186"/>
      <c r="F37" s="203"/>
      <c r="G37" s="186"/>
      <c r="I37" s="197"/>
      <c r="J37" s="197"/>
      <c r="K37" s="198"/>
      <c r="L37" s="198"/>
    </row>
    <row r="38" spans="4:12" ht="21" customHeight="1">
      <c r="D38" s="186"/>
      <c r="E38" s="186"/>
      <c r="F38" s="203"/>
      <c r="G38" s="186"/>
      <c r="I38" s="197"/>
      <c r="J38" s="197"/>
      <c r="K38" s="198"/>
      <c r="L38" s="198"/>
    </row>
  </sheetData>
  <mergeCells count="2">
    <mergeCell ref="A5:N5"/>
    <mergeCell ref="B15:E15"/>
  </mergeCells>
  <phoneticPr fontId="51" type="Hiragana"/>
  <printOptions horizontalCentered="1"/>
  <pageMargins left="0.78740157480314965" right="0.78740157480314965" top="0.78740157480314965" bottom="0.78740157480314965" header="0.31496062992125984" footer="0.31496062992125984"/>
  <pageSetup paperSize="9" scale="92" firstPageNumber="0" orientation="portrait" verticalDpi="2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74F75-29BC-45AD-92E8-16290C173BD1}">
  <sheetPr codeName="Sheet41">
    <pageSetUpPr fitToPage="1"/>
  </sheetPr>
  <dimension ref="A1:O36"/>
  <sheetViews>
    <sheetView showZeros="0" view="pageBreakPreview" zoomScaleNormal="100" zoomScaleSheetLayoutView="100" workbookViewId="0">
      <selection activeCell="V22" sqref="V22"/>
    </sheetView>
  </sheetViews>
  <sheetFormatPr defaultColWidth="5.90625" defaultRowHeight="21" customHeight="1"/>
  <cols>
    <col min="1" max="13" width="5.90625" style="502" customWidth="1"/>
    <col min="14" max="14" width="12.90625" style="502" customWidth="1"/>
    <col min="15" max="16384" width="5.90625" style="502"/>
  </cols>
  <sheetData>
    <row r="1" spans="1:15" ht="21" customHeight="1">
      <c r="N1" s="503" t="s">
        <v>643</v>
      </c>
      <c r="O1" s="503"/>
    </row>
    <row r="5" spans="1:15" ht="28.5" customHeight="1">
      <c r="A5" s="976" t="s">
        <v>644</v>
      </c>
      <c r="B5" s="976"/>
      <c r="C5" s="976"/>
      <c r="D5" s="976"/>
      <c r="E5" s="976"/>
      <c r="F5" s="976"/>
      <c r="G5" s="976"/>
      <c r="H5" s="976"/>
      <c r="I5" s="976"/>
      <c r="J5" s="976"/>
      <c r="K5" s="976"/>
      <c r="L5" s="976"/>
      <c r="M5" s="976"/>
      <c r="N5" s="976"/>
    </row>
    <row r="8" spans="1:15" ht="21" customHeight="1">
      <c r="B8" s="504"/>
      <c r="C8" s="505"/>
      <c r="D8" s="502" t="s">
        <v>649</v>
      </c>
      <c r="F8" s="515"/>
      <c r="G8" s="516"/>
      <c r="H8" s="515"/>
      <c r="I8" s="515"/>
      <c r="J8" s="515"/>
      <c r="K8" s="515"/>
      <c r="L8" s="515"/>
    </row>
    <row r="9" spans="1:15" ht="21" customHeight="1">
      <c r="B9" s="504"/>
      <c r="C9" s="505"/>
      <c r="D9" s="505"/>
    </row>
    <row r="10" spans="1:15" ht="21" customHeight="1">
      <c r="B10" s="504"/>
      <c r="C10" s="505"/>
      <c r="D10" s="505" t="s">
        <v>648</v>
      </c>
      <c r="F10" s="515"/>
      <c r="G10" s="517"/>
      <c r="H10" s="517"/>
      <c r="I10" s="518"/>
      <c r="J10" s="518"/>
      <c r="K10" s="519"/>
      <c r="L10" s="515"/>
      <c r="M10" s="502" t="s">
        <v>641</v>
      </c>
    </row>
    <row r="12" spans="1:15" ht="21" customHeight="1">
      <c r="D12" s="502" t="s">
        <v>647</v>
      </c>
      <c r="H12" s="521" t="s">
        <v>752</v>
      </c>
      <c r="I12" s="515"/>
      <c r="J12" s="515"/>
      <c r="K12" s="515"/>
    </row>
    <row r="14" spans="1:15" s="511" customFormat="1" ht="21" customHeight="1">
      <c r="A14" s="511" t="str">
        <f>"　上記の者は、"&amp;IF(入力シート!$E$19=" ","     　    ",入力シート!$E$19)&amp;"の"&amp;設定シート!$C$5</f>
        <v>　上記の者は、寒風山 三郎の令和８年２月８日執行衆議院小選挙区選出議員選挙</v>
      </c>
      <c r="L14" s="512"/>
      <c r="M14" s="512"/>
      <c r="N14" s="512"/>
    </row>
    <row r="15" spans="1:15" s="511" customFormat="1" ht="21" customHeight="1">
      <c r="A15" s="511" t="s">
        <v>646</v>
      </c>
      <c r="H15" s="513"/>
      <c r="J15" s="513"/>
      <c r="K15" s="513"/>
    </row>
    <row r="16" spans="1:15" s="511" customFormat="1" ht="21" customHeight="1">
      <c r="A16" s="514" t="s">
        <v>645</v>
      </c>
      <c r="H16" s="513"/>
      <c r="J16" s="513"/>
    </row>
    <row r="19" spans="1:12" ht="21" customHeight="1">
      <c r="B19" s="977" t="s">
        <v>508</v>
      </c>
      <c r="C19" s="977"/>
      <c r="D19" s="977"/>
      <c r="E19" s="977"/>
    </row>
    <row r="20" spans="1:12" ht="21" customHeight="1">
      <c r="B20" s="504"/>
      <c r="C20" s="505"/>
      <c r="D20" s="505"/>
    </row>
    <row r="21" spans="1:12" ht="21" customHeight="1">
      <c r="B21" s="504"/>
      <c r="C21" s="505"/>
      <c r="D21" s="505"/>
      <c r="E21" s="499" t="s">
        <v>476</v>
      </c>
      <c r="G21" s="539" t="str">
        <f>入力シート!$C$9</f>
        <v>新党なまはげ</v>
      </c>
    </row>
    <row r="22" spans="1:12" ht="21" customHeight="1">
      <c r="B22" s="504"/>
      <c r="C22" s="505"/>
      <c r="D22" s="505"/>
      <c r="E22" s="499"/>
    </row>
    <row r="23" spans="1:12" ht="21" customHeight="1">
      <c r="B23" s="504"/>
      <c r="C23" s="505"/>
      <c r="D23" s="505" t="s">
        <v>650</v>
      </c>
      <c r="E23" s="499"/>
      <c r="G23" s="539" t="str">
        <f>入力シート!$C$12</f>
        <v>秋田県秋田市山王1丁目1番1号</v>
      </c>
    </row>
    <row r="24" spans="1:12" ht="21" customHeight="1">
      <c r="D24" s="504"/>
      <c r="E24" s="499"/>
      <c r="F24" s="508"/>
      <c r="G24" s="535"/>
      <c r="I24" s="506"/>
      <c r="J24" s="506"/>
      <c r="K24" s="506"/>
      <c r="L24" s="506"/>
    </row>
    <row r="25" spans="1:12" ht="21" customHeight="1">
      <c r="D25" s="500" t="s">
        <v>472</v>
      </c>
      <c r="E25" s="499"/>
      <c r="F25" s="508"/>
      <c r="G25" s="540" t="str">
        <f>入力シート!$C$13</f>
        <v>男鹿　八郎</v>
      </c>
      <c r="I25" s="506"/>
      <c r="J25" s="506"/>
      <c r="K25" s="509"/>
      <c r="L25" s="520" t="s">
        <v>642</v>
      </c>
    </row>
    <row r="26" spans="1:12" ht="21" customHeight="1">
      <c r="D26" s="507"/>
      <c r="E26" s="507"/>
      <c r="F26" s="508"/>
      <c r="G26" s="507"/>
      <c r="I26" s="506"/>
      <c r="J26" s="506"/>
      <c r="K26" s="510"/>
      <c r="L26" s="510"/>
    </row>
    <row r="27" spans="1:12" ht="21" customHeight="1">
      <c r="A27" s="502" t="s">
        <v>449</v>
      </c>
      <c r="D27" s="507"/>
      <c r="E27" s="507"/>
      <c r="F27" s="508"/>
      <c r="G27" s="507"/>
      <c r="I27" s="506"/>
      <c r="J27" s="506"/>
      <c r="K27" s="510"/>
      <c r="L27" s="510"/>
    </row>
    <row r="28" spans="1:12" ht="21" customHeight="1">
      <c r="D28" s="507"/>
      <c r="E28" s="507"/>
      <c r="F28" s="508"/>
      <c r="G28" s="507"/>
      <c r="I28" s="506"/>
      <c r="J28" s="506"/>
      <c r="K28" s="510"/>
      <c r="L28" s="510"/>
    </row>
    <row r="29" spans="1:12" ht="21" customHeight="1">
      <c r="A29" s="502" t="s">
        <v>651</v>
      </c>
      <c r="D29" s="507"/>
      <c r="E29" s="507"/>
      <c r="F29" s="508"/>
      <c r="G29" s="507"/>
      <c r="I29" s="506"/>
      <c r="J29" s="506"/>
      <c r="K29" s="506"/>
      <c r="L29" s="506"/>
    </row>
    <row r="30" spans="1:12" ht="21" customHeight="1">
      <c r="A30" s="502" t="s">
        <v>654</v>
      </c>
      <c r="D30" s="507"/>
      <c r="E30" s="507"/>
      <c r="F30" s="508"/>
      <c r="G30" s="507"/>
      <c r="I30" s="506"/>
      <c r="J30" s="506"/>
      <c r="K30" s="510"/>
      <c r="L30" s="510"/>
    </row>
    <row r="31" spans="1:12" ht="21" customHeight="1">
      <c r="A31" s="502" t="s">
        <v>655</v>
      </c>
      <c r="D31" s="507"/>
      <c r="E31" s="507"/>
      <c r="F31" s="508"/>
      <c r="G31" s="507"/>
      <c r="I31" s="506"/>
      <c r="J31" s="506"/>
      <c r="K31" s="510"/>
      <c r="L31" s="510"/>
    </row>
    <row r="32" spans="1:12" ht="21" customHeight="1">
      <c r="D32" s="507"/>
      <c r="E32" s="507"/>
      <c r="F32" s="508"/>
      <c r="G32" s="507"/>
      <c r="I32" s="506"/>
      <c r="J32" s="506"/>
      <c r="K32" s="510"/>
      <c r="L32" s="510"/>
    </row>
    <row r="33" spans="1:12" ht="21" customHeight="1">
      <c r="A33" s="502" t="s">
        <v>656</v>
      </c>
      <c r="D33" s="507"/>
      <c r="E33" s="507"/>
      <c r="F33" s="508"/>
      <c r="G33" s="507"/>
      <c r="I33" s="506"/>
      <c r="J33" s="506"/>
      <c r="K33" s="510"/>
      <c r="L33" s="510"/>
    </row>
    <row r="34" spans="1:12" ht="21" customHeight="1">
      <c r="A34" s="502" t="s">
        <v>653</v>
      </c>
      <c r="D34" s="507"/>
      <c r="E34" s="507"/>
      <c r="F34" s="508"/>
      <c r="G34" s="507"/>
      <c r="I34" s="506"/>
      <c r="J34" s="506"/>
      <c r="K34" s="510"/>
      <c r="L34" s="510"/>
    </row>
    <row r="35" spans="1:12" ht="21" customHeight="1">
      <c r="A35" s="502" t="s">
        <v>657</v>
      </c>
      <c r="D35" s="507"/>
      <c r="E35" s="507"/>
      <c r="F35" s="508"/>
      <c r="G35" s="507"/>
      <c r="I35" s="506"/>
      <c r="J35" s="506"/>
      <c r="K35" s="510"/>
      <c r="L35" s="510"/>
    </row>
    <row r="36" spans="1:12" ht="21" customHeight="1">
      <c r="A36" s="502" t="s">
        <v>652</v>
      </c>
      <c r="D36" s="507"/>
      <c r="E36" s="507"/>
      <c r="F36" s="508"/>
      <c r="G36" s="507"/>
      <c r="I36" s="506"/>
      <c r="J36" s="506"/>
      <c r="K36" s="510"/>
      <c r="L36" s="510"/>
    </row>
  </sheetData>
  <mergeCells count="2">
    <mergeCell ref="A5:N5"/>
    <mergeCell ref="B19:E19"/>
  </mergeCells>
  <phoneticPr fontId="59"/>
  <printOptions horizontalCentered="1"/>
  <pageMargins left="0.78740157480314965" right="0.78740157480314965" top="0.78740157480314965" bottom="0.78740157480314965" header="0.31496062992125984" footer="0.31496062992125984"/>
  <pageSetup paperSize="9" scale="96" firstPageNumber="0" fitToHeight="0" orientation="portrait" verticalDpi="2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36540-27A0-4B10-92F3-73EFFB11D368}">
  <sheetPr codeName="Sheet42">
    <pageSetUpPr fitToPage="1"/>
  </sheetPr>
  <dimension ref="A1:O36"/>
  <sheetViews>
    <sheetView showZeros="0" view="pageBreakPreview" zoomScaleNormal="100" zoomScaleSheetLayoutView="100" workbookViewId="0">
      <selection activeCell="V22" sqref="V22"/>
    </sheetView>
  </sheetViews>
  <sheetFormatPr defaultColWidth="5.90625" defaultRowHeight="21" customHeight="1"/>
  <cols>
    <col min="1" max="13" width="5.90625" style="502" customWidth="1"/>
    <col min="14" max="14" width="12.90625" style="502" customWidth="1"/>
    <col min="15" max="16384" width="5.90625" style="502"/>
  </cols>
  <sheetData>
    <row r="1" spans="1:15" ht="21" customHeight="1">
      <c r="N1" s="503" t="s">
        <v>643</v>
      </c>
      <c r="O1" s="503"/>
    </row>
    <row r="5" spans="1:15" ht="28.5" customHeight="1">
      <c r="A5" s="976" t="s">
        <v>644</v>
      </c>
      <c r="B5" s="976"/>
      <c r="C5" s="976"/>
      <c r="D5" s="976"/>
      <c r="E5" s="976"/>
      <c r="F5" s="976"/>
      <c r="G5" s="976"/>
      <c r="H5" s="976"/>
      <c r="I5" s="976"/>
      <c r="J5" s="976"/>
      <c r="K5" s="976"/>
      <c r="L5" s="976"/>
      <c r="M5" s="976"/>
      <c r="N5" s="976"/>
    </row>
    <row r="8" spans="1:15" ht="21" customHeight="1">
      <c r="B8" s="504"/>
      <c r="C8" s="505"/>
      <c r="D8" s="502" t="s">
        <v>649</v>
      </c>
      <c r="F8" s="515"/>
      <c r="G8" s="516"/>
      <c r="H8" s="515"/>
      <c r="I8" s="515"/>
      <c r="J8" s="515"/>
      <c r="K8" s="515"/>
      <c r="L8" s="515"/>
    </row>
    <row r="9" spans="1:15" ht="21" customHeight="1">
      <c r="B9" s="504"/>
      <c r="C9" s="505"/>
      <c r="D9" s="505"/>
    </row>
    <row r="10" spans="1:15" ht="21" customHeight="1">
      <c r="B10" s="504"/>
      <c r="C10" s="505"/>
      <c r="D10" s="505" t="s">
        <v>648</v>
      </c>
      <c r="F10" s="515"/>
      <c r="G10" s="517"/>
      <c r="H10" s="517"/>
      <c r="I10" s="518"/>
      <c r="J10" s="518"/>
      <c r="K10" s="519"/>
      <c r="L10" s="515"/>
      <c r="M10" s="502" t="s">
        <v>641</v>
      </c>
    </row>
    <row r="12" spans="1:15" ht="21" customHeight="1">
      <c r="D12" s="502" t="s">
        <v>647</v>
      </c>
      <c r="H12" s="521" t="s">
        <v>752</v>
      </c>
      <c r="I12" s="515"/>
      <c r="J12" s="515"/>
      <c r="K12" s="515"/>
    </row>
    <row r="14" spans="1:15" s="511" customFormat="1" ht="21" customHeight="1">
      <c r="A14" s="511" t="str">
        <f>"　上記の者は、"&amp;IF(入力シート!$E$19=" ","     　    ",入力シート!$E$19)&amp;"の"&amp;設定シート!$C$5</f>
        <v>　上記の者は、寒風山 三郎の令和８年２月８日執行衆議院小選挙区選出議員選挙</v>
      </c>
      <c r="L14" s="512"/>
      <c r="M14" s="512"/>
      <c r="N14" s="512"/>
    </row>
    <row r="15" spans="1:15" s="511" customFormat="1" ht="21" customHeight="1">
      <c r="A15" s="511" t="s">
        <v>646</v>
      </c>
      <c r="H15" s="513"/>
      <c r="J15" s="513"/>
      <c r="K15" s="513"/>
    </row>
    <row r="16" spans="1:15" s="511" customFormat="1" ht="21" customHeight="1">
      <c r="A16" s="514" t="s">
        <v>645</v>
      </c>
      <c r="H16" s="513"/>
      <c r="J16" s="513"/>
    </row>
    <row r="19" spans="1:12" ht="21" customHeight="1">
      <c r="B19" s="977" t="s">
        <v>508</v>
      </c>
      <c r="C19" s="977"/>
      <c r="D19" s="977"/>
      <c r="E19" s="977"/>
    </row>
    <row r="20" spans="1:12" ht="21" customHeight="1">
      <c r="B20" s="504"/>
      <c r="C20" s="505"/>
      <c r="D20" s="505"/>
    </row>
    <row r="21" spans="1:12" ht="21" customHeight="1">
      <c r="B21" s="504"/>
      <c r="C21" s="505"/>
      <c r="D21" s="505"/>
      <c r="E21" s="541"/>
      <c r="G21" s="539"/>
    </row>
    <row r="22" spans="1:12" ht="21" customHeight="1">
      <c r="B22" s="504"/>
      <c r="C22" s="505"/>
      <c r="D22" s="505"/>
      <c r="E22" s="541"/>
    </row>
    <row r="23" spans="1:12" ht="21" customHeight="1">
      <c r="B23" s="504"/>
      <c r="C23" s="505"/>
      <c r="D23" s="505" t="s">
        <v>650</v>
      </c>
      <c r="E23" s="541"/>
      <c r="G23" s="539" t="str">
        <f>DBCS(入力シート!C24)</f>
        <v>秋田県秋田市山王４丁目１番１号</v>
      </c>
    </row>
    <row r="24" spans="1:12" ht="21" customHeight="1">
      <c r="D24" s="504"/>
      <c r="E24" s="541"/>
      <c r="F24" s="508"/>
      <c r="G24" s="543"/>
      <c r="I24" s="506"/>
      <c r="J24" s="506"/>
      <c r="K24" s="506"/>
      <c r="L24" s="506"/>
    </row>
    <row r="25" spans="1:12" ht="21" customHeight="1">
      <c r="D25" s="542" t="s">
        <v>381</v>
      </c>
      <c r="E25" s="541"/>
      <c r="F25" s="508"/>
      <c r="G25" s="540" t="str">
        <f>入力シート!E19</f>
        <v>寒風山 三郎</v>
      </c>
      <c r="I25" s="506"/>
      <c r="J25" s="506"/>
      <c r="K25" s="509"/>
      <c r="L25" s="520" t="s">
        <v>642</v>
      </c>
    </row>
    <row r="26" spans="1:12" ht="21" customHeight="1">
      <c r="D26" s="507"/>
      <c r="E26" s="507"/>
      <c r="F26" s="508"/>
      <c r="G26" s="507"/>
      <c r="I26" s="506"/>
      <c r="J26" s="506"/>
      <c r="K26" s="510"/>
      <c r="L26" s="510"/>
    </row>
    <row r="27" spans="1:12" ht="21" customHeight="1">
      <c r="A27" s="502" t="s">
        <v>449</v>
      </c>
      <c r="D27" s="507"/>
      <c r="E27" s="507"/>
      <c r="F27" s="508"/>
      <c r="G27" s="507"/>
      <c r="I27" s="506"/>
      <c r="J27" s="506"/>
      <c r="K27" s="510"/>
      <c r="L27" s="510"/>
    </row>
    <row r="28" spans="1:12" ht="21" customHeight="1">
      <c r="D28" s="507"/>
      <c r="E28" s="507"/>
      <c r="F28" s="508"/>
      <c r="G28" s="507"/>
      <c r="I28" s="506"/>
      <c r="J28" s="506"/>
      <c r="K28" s="510"/>
      <c r="L28" s="510"/>
    </row>
    <row r="29" spans="1:12" ht="21" customHeight="1">
      <c r="A29" s="502" t="s">
        <v>651</v>
      </c>
      <c r="D29" s="507"/>
      <c r="E29" s="507"/>
      <c r="F29" s="508"/>
      <c r="G29" s="507"/>
      <c r="I29" s="506"/>
      <c r="J29" s="506"/>
      <c r="K29" s="506"/>
      <c r="L29" s="506"/>
    </row>
    <row r="30" spans="1:12" ht="21" customHeight="1">
      <c r="A30" s="502" t="s">
        <v>654</v>
      </c>
      <c r="D30" s="507"/>
      <c r="E30" s="507"/>
      <c r="F30" s="508"/>
      <c r="G30" s="507"/>
      <c r="I30" s="506"/>
      <c r="J30" s="506"/>
      <c r="K30" s="510"/>
      <c r="L30" s="510"/>
    </row>
    <row r="31" spans="1:12" ht="21" customHeight="1">
      <c r="A31" s="502" t="s">
        <v>655</v>
      </c>
      <c r="D31" s="507"/>
      <c r="E31" s="507"/>
      <c r="F31" s="508"/>
      <c r="G31" s="507"/>
      <c r="I31" s="506"/>
      <c r="J31" s="506"/>
      <c r="K31" s="510"/>
      <c r="L31" s="510"/>
    </row>
    <row r="32" spans="1:12" ht="21" customHeight="1">
      <c r="D32" s="507"/>
      <c r="E32" s="507"/>
      <c r="F32" s="508"/>
      <c r="G32" s="507"/>
      <c r="I32" s="506"/>
      <c r="J32" s="506"/>
      <c r="K32" s="510"/>
      <c r="L32" s="510"/>
    </row>
    <row r="33" spans="1:12" ht="21" customHeight="1">
      <c r="A33" s="502" t="s">
        <v>656</v>
      </c>
      <c r="D33" s="507"/>
      <c r="E33" s="507"/>
      <c r="F33" s="508"/>
      <c r="G33" s="507"/>
      <c r="I33" s="506"/>
      <c r="J33" s="506"/>
      <c r="K33" s="510"/>
      <c r="L33" s="510"/>
    </row>
    <row r="34" spans="1:12" ht="21" customHeight="1">
      <c r="A34" s="502" t="s">
        <v>785</v>
      </c>
      <c r="D34" s="507"/>
      <c r="E34" s="507"/>
      <c r="F34" s="508"/>
      <c r="G34" s="507"/>
      <c r="I34" s="506"/>
      <c r="J34" s="506"/>
      <c r="K34" s="510"/>
      <c r="L34" s="510"/>
    </row>
    <row r="35" spans="1:12" ht="21" customHeight="1">
      <c r="A35" s="502" t="s">
        <v>657</v>
      </c>
      <c r="D35" s="507"/>
      <c r="E35" s="507"/>
      <c r="F35" s="508"/>
      <c r="G35" s="507"/>
      <c r="I35" s="506"/>
      <c r="J35" s="506"/>
      <c r="K35" s="510"/>
      <c r="L35" s="510"/>
    </row>
    <row r="36" spans="1:12" ht="21" customHeight="1">
      <c r="A36" s="502" t="s">
        <v>652</v>
      </c>
      <c r="D36" s="507"/>
      <c r="E36" s="507"/>
      <c r="F36" s="508"/>
      <c r="G36" s="507"/>
      <c r="I36" s="506"/>
      <c r="J36" s="506"/>
      <c r="K36" s="510"/>
      <c r="L36" s="510"/>
    </row>
  </sheetData>
  <mergeCells count="2">
    <mergeCell ref="A5:N5"/>
    <mergeCell ref="B19:E19"/>
  </mergeCells>
  <phoneticPr fontId="59"/>
  <printOptions horizontalCentered="1"/>
  <pageMargins left="0.78740157480314965" right="0.78740157480314965" top="0.78740157480314965" bottom="0.78740157480314965" header="0.31496062992125984" footer="0.31496062992125984"/>
  <pageSetup paperSize="9" scale="96" firstPageNumber="0" fitToHeight="0" orientation="portrait" verticalDpi="2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B2E22-B42D-4994-918F-98D4348796F2}">
  <sheetPr codeName="Sheet43"/>
  <dimension ref="A1:O30"/>
  <sheetViews>
    <sheetView showZeros="0" view="pageBreakPreview" zoomScaleNormal="100" zoomScaleSheetLayoutView="100" workbookViewId="0">
      <selection activeCell="V22" sqref="V22"/>
    </sheetView>
  </sheetViews>
  <sheetFormatPr defaultColWidth="5.90625" defaultRowHeight="18.75" customHeight="1"/>
  <cols>
    <col min="1" max="1" width="6.26953125" style="123" customWidth="1"/>
    <col min="2" max="2" width="7.453125" style="123" customWidth="1"/>
    <col min="3" max="11" width="6.26953125" style="123" customWidth="1"/>
    <col min="12" max="12" width="4.36328125" style="123" customWidth="1"/>
    <col min="13" max="15" width="6.26953125" style="123" customWidth="1"/>
    <col min="16" max="16384" width="5.90625" style="583"/>
  </cols>
  <sheetData>
    <row r="1" spans="1:15" ht="18.75" customHeight="1">
      <c r="N1" s="124" t="s">
        <v>795</v>
      </c>
    </row>
    <row r="2" spans="1:15" ht="18.75" customHeight="1">
      <c r="N2" s="124"/>
    </row>
    <row r="3" spans="1:15" ht="18.75" customHeight="1">
      <c r="N3" s="124"/>
    </row>
    <row r="4" spans="1:15" ht="33" customHeight="1">
      <c r="A4" s="986" t="s">
        <v>759</v>
      </c>
      <c r="B4" s="987"/>
      <c r="C4" s="987"/>
      <c r="D4" s="987"/>
      <c r="E4" s="987"/>
      <c r="F4" s="987"/>
      <c r="G4" s="987"/>
      <c r="H4" s="987"/>
      <c r="I4" s="987"/>
      <c r="J4" s="987"/>
      <c r="K4" s="987"/>
      <c r="L4" s="987"/>
      <c r="M4" s="987"/>
      <c r="N4" s="987"/>
      <c r="O4" s="584"/>
    </row>
    <row r="7" spans="1:15" ht="26.25" customHeight="1">
      <c r="A7" s="585" t="str">
        <f>"　"&amp;設定シート!C2&amp;"執行の衆議院小選挙区選出議員選挙において、次の団体の"</f>
        <v>　令和８年２月８日執行の衆議院小選挙区選出議員選挙において、次の団体の</v>
      </c>
      <c r="B7" s="586"/>
      <c r="C7" s="586"/>
      <c r="J7" s="587"/>
      <c r="K7" s="587"/>
      <c r="L7" s="587"/>
    </row>
    <row r="8" spans="1:15" ht="26.25" customHeight="1">
      <c r="A8" s="123" t="s">
        <v>760</v>
      </c>
    </row>
    <row r="9" spans="1:15" ht="26.25" customHeight="1" thickBot="1"/>
    <row r="10" spans="1:15" ht="35.15" customHeight="1">
      <c r="A10" s="995" t="s">
        <v>766</v>
      </c>
      <c r="B10" s="996"/>
      <c r="C10" s="996"/>
      <c r="D10" s="996"/>
      <c r="E10" s="983" t="str">
        <f>入力シート!C9</f>
        <v>新党なまはげ</v>
      </c>
      <c r="F10" s="984"/>
      <c r="G10" s="984"/>
      <c r="H10" s="984"/>
      <c r="I10" s="984"/>
      <c r="J10" s="984"/>
      <c r="K10" s="984"/>
      <c r="L10" s="984"/>
      <c r="M10" s="985"/>
    </row>
    <row r="11" spans="1:15" ht="35.15" customHeight="1">
      <c r="A11" s="988" t="s">
        <v>540</v>
      </c>
      <c r="B11" s="989"/>
      <c r="C11" s="989"/>
      <c r="D11" s="989"/>
      <c r="E11" s="978" t="str">
        <f>DBCS(入力シート!C12)</f>
        <v>秋田県秋田市山王１丁目１番１号</v>
      </c>
      <c r="F11" s="979"/>
      <c r="G11" s="979"/>
      <c r="H11" s="979"/>
      <c r="I11" s="979"/>
      <c r="J11" s="979"/>
      <c r="K11" s="979"/>
      <c r="L11" s="979"/>
      <c r="M11" s="980"/>
    </row>
    <row r="12" spans="1:15" ht="35.15" customHeight="1">
      <c r="A12" s="988" t="s">
        <v>472</v>
      </c>
      <c r="B12" s="989"/>
      <c r="C12" s="989"/>
      <c r="D12" s="989"/>
      <c r="E12" s="978" t="str">
        <f>DBCS(入力シート!C13)</f>
        <v>男鹿　八郎</v>
      </c>
      <c r="F12" s="979"/>
      <c r="G12" s="979"/>
      <c r="H12" s="979"/>
      <c r="I12" s="979"/>
      <c r="J12" s="979"/>
      <c r="K12" s="979"/>
      <c r="L12" s="979"/>
      <c r="M12" s="980"/>
    </row>
    <row r="13" spans="1:15" ht="35.15" customHeight="1">
      <c r="A13" s="988" t="s">
        <v>761</v>
      </c>
      <c r="B13" s="989"/>
      <c r="C13" s="989"/>
      <c r="D13" s="989"/>
      <c r="E13" s="978" t="str">
        <f>入力シート!C13</f>
        <v>男鹿　八郎</v>
      </c>
      <c r="F13" s="979"/>
      <c r="G13" s="979"/>
      <c r="H13" s="979"/>
      <c r="I13" s="979"/>
      <c r="J13" s="979"/>
      <c r="K13" s="979"/>
      <c r="L13" s="979"/>
      <c r="M13" s="980"/>
    </row>
    <row r="14" spans="1:15" ht="35.15" customHeight="1">
      <c r="A14" s="988" t="s">
        <v>762</v>
      </c>
      <c r="B14" s="989"/>
      <c r="C14" s="989"/>
      <c r="D14" s="989"/>
      <c r="E14" s="981" t="s">
        <v>771</v>
      </c>
      <c r="F14" s="799"/>
      <c r="G14" s="799"/>
      <c r="H14" s="799"/>
      <c r="I14" s="799"/>
      <c r="J14" s="799"/>
      <c r="K14" s="799"/>
      <c r="L14" s="799"/>
      <c r="M14" s="982"/>
    </row>
    <row r="15" spans="1:15" ht="35.15" customHeight="1">
      <c r="A15" s="988" t="s">
        <v>763</v>
      </c>
      <c r="B15" s="989"/>
      <c r="C15" s="989"/>
      <c r="D15" s="989"/>
      <c r="E15" s="981" t="s">
        <v>474</v>
      </c>
      <c r="F15" s="799"/>
      <c r="G15" s="799"/>
      <c r="H15" s="799"/>
      <c r="I15" s="799"/>
      <c r="J15" s="799"/>
      <c r="K15" s="799"/>
      <c r="L15" s="799"/>
      <c r="M15" s="982"/>
    </row>
    <row r="16" spans="1:15" ht="35.15" customHeight="1">
      <c r="A16" s="988" t="s">
        <v>764</v>
      </c>
      <c r="B16" s="989"/>
      <c r="C16" s="989"/>
      <c r="D16" s="989"/>
      <c r="E16" s="981"/>
      <c r="F16" s="799"/>
      <c r="G16" s="799"/>
      <c r="H16" s="799"/>
      <c r="I16" s="799"/>
      <c r="J16" s="799"/>
      <c r="K16" s="799"/>
      <c r="L16" s="799"/>
      <c r="M16" s="982"/>
    </row>
    <row r="17" spans="1:15" ht="35.15" customHeight="1" thickBot="1">
      <c r="A17" s="990" t="s">
        <v>765</v>
      </c>
      <c r="B17" s="991"/>
      <c r="C17" s="991"/>
      <c r="D17" s="991"/>
      <c r="E17" s="992"/>
      <c r="F17" s="993"/>
      <c r="G17" s="993"/>
      <c r="H17" s="993"/>
      <c r="I17" s="993"/>
      <c r="J17" s="993"/>
      <c r="K17" s="993"/>
      <c r="L17" s="993"/>
      <c r="M17" s="994"/>
    </row>
    <row r="18" spans="1:15" ht="35.15" customHeight="1">
      <c r="A18" s="588"/>
      <c r="B18" s="589"/>
      <c r="C18" s="589"/>
      <c r="D18" s="589"/>
      <c r="E18" s="577"/>
      <c r="F18" s="578"/>
      <c r="G18" s="578"/>
      <c r="H18" s="578"/>
      <c r="I18" s="578"/>
      <c r="J18" s="578"/>
      <c r="K18" s="578"/>
      <c r="L18" s="578"/>
      <c r="M18" s="578"/>
    </row>
    <row r="20" spans="1:15" ht="18.75" customHeight="1">
      <c r="B20" s="862" t="s">
        <v>847</v>
      </c>
      <c r="C20" s="862"/>
      <c r="D20" s="862"/>
      <c r="E20" s="862"/>
    </row>
    <row r="22" spans="1:15" ht="18.75" customHeight="1">
      <c r="D22" s="123" t="s">
        <v>769</v>
      </c>
      <c r="G22" s="620"/>
      <c r="H22" s="620"/>
      <c r="I22" s="621"/>
      <c r="J22" s="621"/>
      <c r="K22" s="621"/>
      <c r="L22" s="621"/>
      <c r="M22" s="580"/>
      <c r="N22" s="580"/>
    </row>
    <row r="24" spans="1:15" ht="18.75" customHeight="1">
      <c r="D24" s="123" t="s">
        <v>770</v>
      </c>
      <c r="G24" s="622"/>
      <c r="H24" s="622"/>
      <c r="I24" s="622"/>
      <c r="J24" s="622"/>
      <c r="K24" s="622"/>
      <c r="L24" s="622"/>
      <c r="M24" s="579"/>
      <c r="N24" s="579"/>
    </row>
    <row r="26" spans="1:15" ht="18.75" customHeight="1">
      <c r="D26" s="280" t="s">
        <v>401</v>
      </c>
      <c r="E26" s="590"/>
      <c r="F26" s="591"/>
      <c r="G26" s="622"/>
      <c r="H26" s="622"/>
      <c r="I26" s="622"/>
      <c r="J26" s="622"/>
      <c r="K26" s="622"/>
      <c r="L26" s="622"/>
      <c r="M26" s="591" t="s">
        <v>768</v>
      </c>
      <c r="O26" s="281"/>
    </row>
    <row r="27" spans="1:15" ht="18.75" customHeight="1">
      <c r="D27" s="590"/>
      <c r="E27" s="590"/>
      <c r="F27" s="592"/>
      <c r="G27" s="590"/>
      <c r="K27" s="593"/>
      <c r="L27" s="593"/>
    </row>
    <row r="29" spans="1:15" ht="18.75" customHeight="1">
      <c r="A29" s="594"/>
      <c r="K29" s="593"/>
      <c r="L29" s="593"/>
      <c r="M29" s="593"/>
      <c r="N29" s="593"/>
    </row>
    <row r="30" spans="1:15" ht="18.75" customHeight="1">
      <c r="B30" s="593"/>
      <c r="C30" s="593" t="s">
        <v>767</v>
      </c>
      <c r="D30" s="593"/>
      <c r="E30" s="124"/>
      <c r="F30" s="593"/>
      <c r="G30" s="595"/>
      <c r="H30" s="596" t="str">
        <f>設定シート!C11</f>
        <v>竹　田　勝　美</v>
      </c>
      <c r="I30" s="593"/>
      <c r="K30" s="973" t="s">
        <v>498</v>
      </c>
      <c r="L30" s="973"/>
      <c r="M30" s="973"/>
      <c r="N30" s="593"/>
    </row>
  </sheetData>
  <mergeCells count="19">
    <mergeCell ref="K30:M30"/>
    <mergeCell ref="E10:M10"/>
    <mergeCell ref="A4:N4"/>
    <mergeCell ref="A16:D16"/>
    <mergeCell ref="E16:M16"/>
    <mergeCell ref="A17:D17"/>
    <mergeCell ref="E17:M17"/>
    <mergeCell ref="E15:M15"/>
    <mergeCell ref="A10:D10"/>
    <mergeCell ref="A11:D11"/>
    <mergeCell ref="A12:D12"/>
    <mergeCell ref="A13:D13"/>
    <mergeCell ref="A14:D14"/>
    <mergeCell ref="A15:D15"/>
    <mergeCell ref="E11:M11"/>
    <mergeCell ref="E12:M12"/>
    <mergeCell ref="E13:M13"/>
    <mergeCell ref="E14:M14"/>
    <mergeCell ref="B20:E20"/>
  </mergeCells>
  <phoneticPr fontId="59"/>
  <dataValidations count="1">
    <dataValidation type="list" allowBlank="1" showInputMessage="1" showErrorMessage="1" sqref="E14:M14" xr:uid="{632DF85B-D5EA-4433-8F45-2E2A0E871D81}">
      <formula1>"朝刊・夕刊,朝刊,夕刊"</formula1>
    </dataValidation>
  </dataValidations>
  <printOptions horizontalCentered="1"/>
  <pageMargins left="0.78740157480314965" right="0.78740157480314965" top="0.78740157480314965" bottom="0.78740157480314965" header="0.31496062992125984" footer="0.31496062992125984"/>
  <pageSetup paperSize="9" scale="93" firstPageNumber="0" orientation="portrait" verticalDpi="2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BE4F1-2DF4-4A5E-9CDE-440420552EB1}">
  <sheetPr codeName="Sheet44"/>
  <dimension ref="A1:O31"/>
  <sheetViews>
    <sheetView showZeros="0" view="pageBreakPreview" zoomScaleNormal="100" zoomScaleSheetLayoutView="100" workbookViewId="0">
      <selection activeCell="V22" sqref="V22"/>
    </sheetView>
  </sheetViews>
  <sheetFormatPr defaultColWidth="5.90625" defaultRowHeight="18.75" customHeight="1"/>
  <cols>
    <col min="1" max="1" width="6.26953125" style="123" customWidth="1"/>
    <col min="2" max="2" width="7.453125" style="123" customWidth="1"/>
    <col min="3" max="11" width="6.26953125" style="123" customWidth="1"/>
    <col min="12" max="12" width="4.36328125" style="123" customWidth="1"/>
    <col min="13" max="15" width="6.26953125" style="123" customWidth="1"/>
    <col min="16" max="16384" width="5.90625" style="583"/>
  </cols>
  <sheetData>
    <row r="1" spans="1:15" ht="18.75" customHeight="1">
      <c r="N1" s="124" t="s">
        <v>795</v>
      </c>
    </row>
    <row r="2" spans="1:15" ht="18.75" customHeight="1">
      <c r="N2" s="124"/>
    </row>
    <row r="3" spans="1:15" ht="18.75" customHeight="1">
      <c r="N3" s="124"/>
    </row>
    <row r="4" spans="1:15" ht="33" customHeight="1">
      <c r="A4" s="986" t="s">
        <v>774</v>
      </c>
      <c r="B4" s="987"/>
      <c r="C4" s="987"/>
      <c r="D4" s="987"/>
      <c r="E4" s="987"/>
      <c r="F4" s="987"/>
      <c r="G4" s="987"/>
      <c r="H4" s="987"/>
      <c r="I4" s="987"/>
      <c r="J4" s="987"/>
      <c r="K4" s="987"/>
      <c r="L4" s="987"/>
      <c r="M4" s="987"/>
      <c r="N4" s="987"/>
      <c r="O4" s="584"/>
    </row>
    <row r="7" spans="1:15" ht="26.25" customHeight="1">
      <c r="A7" s="585" t="str">
        <f>"　"&amp;設定シート!C2&amp;"執行の衆議院小選挙区選出議員選挙において、次の者の"</f>
        <v>　令和８年２月８日執行の衆議院小選挙区選出議員選挙において、次の者の</v>
      </c>
      <c r="B7" s="586"/>
      <c r="C7" s="586"/>
      <c r="J7" s="587"/>
      <c r="K7" s="587"/>
      <c r="L7" s="587"/>
    </row>
    <row r="8" spans="1:15" ht="26.25" customHeight="1">
      <c r="A8" s="123" t="s">
        <v>760</v>
      </c>
    </row>
    <row r="9" spans="1:15" ht="26.25" customHeight="1" thickBot="1"/>
    <row r="10" spans="1:15" ht="35.15" customHeight="1">
      <c r="A10" s="997" t="s">
        <v>381</v>
      </c>
      <c r="B10" s="996"/>
      <c r="C10" s="996"/>
      <c r="D10" s="996"/>
      <c r="E10" s="983" t="str">
        <f>入力シート!E19</f>
        <v>寒風山 三郎</v>
      </c>
      <c r="F10" s="984"/>
      <c r="G10" s="984"/>
      <c r="H10" s="984"/>
      <c r="I10" s="984"/>
      <c r="J10" s="984"/>
      <c r="K10" s="984"/>
      <c r="L10" s="984"/>
      <c r="M10" s="985"/>
    </row>
    <row r="11" spans="1:15" ht="35.15" customHeight="1">
      <c r="A11" s="988" t="s">
        <v>761</v>
      </c>
      <c r="B11" s="989"/>
      <c r="C11" s="989"/>
      <c r="D11" s="989"/>
      <c r="E11" s="981"/>
      <c r="F11" s="799"/>
      <c r="G11" s="799"/>
      <c r="H11" s="799"/>
      <c r="I11" s="799"/>
      <c r="J11" s="799"/>
      <c r="K11" s="799"/>
      <c r="L11" s="799"/>
      <c r="M11" s="982"/>
    </row>
    <row r="12" spans="1:15" ht="35.15" customHeight="1">
      <c r="A12" s="988" t="s">
        <v>762</v>
      </c>
      <c r="B12" s="989"/>
      <c r="C12" s="989"/>
      <c r="D12" s="989"/>
      <c r="E12" s="981" t="s">
        <v>771</v>
      </c>
      <c r="F12" s="799"/>
      <c r="G12" s="799"/>
      <c r="H12" s="799"/>
      <c r="I12" s="799"/>
      <c r="J12" s="799"/>
      <c r="K12" s="799"/>
      <c r="L12" s="799"/>
      <c r="M12" s="982"/>
    </row>
    <row r="13" spans="1:15" ht="35.15" customHeight="1">
      <c r="A13" s="988" t="s">
        <v>763</v>
      </c>
      <c r="B13" s="989"/>
      <c r="C13" s="989"/>
      <c r="D13" s="989"/>
      <c r="E13" s="981" t="s">
        <v>823</v>
      </c>
      <c r="F13" s="799"/>
      <c r="G13" s="799"/>
      <c r="H13" s="799"/>
      <c r="I13" s="799"/>
      <c r="J13" s="799"/>
      <c r="K13" s="799"/>
      <c r="L13" s="799"/>
      <c r="M13" s="982"/>
    </row>
    <row r="14" spans="1:15" ht="35.15" customHeight="1" thickBot="1">
      <c r="A14" s="990" t="s">
        <v>765</v>
      </c>
      <c r="B14" s="991"/>
      <c r="C14" s="991"/>
      <c r="D14" s="991"/>
      <c r="E14" s="992"/>
      <c r="F14" s="993"/>
      <c r="G14" s="993"/>
      <c r="H14" s="993"/>
      <c r="I14" s="993"/>
      <c r="J14" s="993"/>
      <c r="K14" s="993"/>
      <c r="L14" s="993"/>
      <c r="M14" s="994"/>
    </row>
    <row r="15" spans="1:15" ht="35.15" customHeight="1">
      <c r="A15" s="588"/>
      <c r="B15" s="589"/>
      <c r="C15" s="589"/>
      <c r="D15" s="589"/>
      <c r="E15" s="577"/>
      <c r="F15" s="578"/>
      <c r="G15" s="578"/>
      <c r="H15" s="578"/>
      <c r="I15" s="578"/>
      <c r="J15" s="578"/>
      <c r="K15" s="578"/>
      <c r="L15" s="578"/>
      <c r="M15" s="578"/>
    </row>
    <row r="17" spans="1:15" ht="18.75" customHeight="1">
      <c r="B17" s="998" t="s">
        <v>847</v>
      </c>
      <c r="C17" s="998"/>
      <c r="D17" s="998"/>
      <c r="E17" s="998"/>
    </row>
    <row r="19" spans="1:15" ht="18.75" customHeight="1">
      <c r="D19" s="123" t="s">
        <v>769</v>
      </c>
      <c r="G19" s="620"/>
      <c r="H19" s="620"/>
      <c r="I19" s="621"/>
      <c r="J19" s="621"/>
      <c r="K19" s="621"/>
      <c r="L19" s="621"/>
      <c r="M19" s="580"/>
      <c r="N19" s="580"/>
    </row>
    <row r="21" spans="1:15" ht="18.75" customHeight="1">
      <c r="D21" s="123" t="s">
        <v>770</v>
      </c>
      <c r="G21" s="622"/>
      <c r="H21" s="622"/>
      <c r="I21" s="622"/>
      <c r="J21" s="622"/>
      <c r="K21" s="622"/>
      <c r="L21" s="622"/>
      <c r="M21" s="579"/>
      <c r="N21" s="579"/>
    </row>
    <row r="23" spans="1:15" ht="18.75" customHeight="1">
      <c r="D23" s="280" t="s">
        <v>401</v>
      </c>
      <c r="E23" s="590"/>
      <c r="F23" s="591"/>
      <c r="G23" s="622"/>
      <c r="H23" s="622"/>
      <c r="I23" s="622"/>
      <c r="J23" s="622"/>
      <c r="K23" s="622"/>
      <c r="L23" s="622"/>
      <c r="M23" s="591" t="s">
        <v>768</v>
      </c>
      <c r="O23" s="281"/>
    </row>
    <row r="24" spans="1:15" ht="18.75" customHeight="1">
      <c r="D24" s="590"/>
      <c r="E24" s="590"/>
      <c r="F24" s="592"/>
      <c r="G24" s="590"/>
      <c r="K24" s="593"/>
      <c r="L24" s="593"/>
    </row>
    <row r="26" spans="1:15" ht="18.75" customHeight="1">
      <c r="A26" s="594"/>
      <c r="K26" s="593"/>
      <c r="L26" s="593"/>
      <c r="M26" s="593"/>
      <c r="N26" s="593"/>
    </row>
    <row r="27" spans="1:15" ht="18.75" customHeight="1">
      <c r="B27" s="593"/>
      <c r="C27" s="593" t="s">
        <v>767</v>
      </c>
      <c r="D27" s="593"/>
      <c r="E27" s="124"/>
      <c r="F27" s="593"/>
      <c r="G27" s="595"/>
      <c r="H27" s="596" t="str">
        <f>設定シート!C11</f>
        <v>竹　田　勝　美</v>
      </c>
      <c r="I27" s="593"/>
      <c r="K27" s="973" t="s">
        <v>498</v>
      </c>
      <c r="L27" s="973"/>
      <c r="M27" s="973"/>
      <c r="N27" s="593"/>
    </row>
    <row r="29" spans="1:15" ht="18.75" customHeight="1">
      <c r="A29" s="123" t="s">
        <v>449</v>
      </c>
    </row>
    <row r="30" spans="1:15" ht="18.75" customHeight="1">
      <c r="A30" s="123" t="s">
        <v>772</v>
      </c>
    </row>
    <row r="31" spans="1:15" ht="18.75" customHeight="1">
      <c r="A31" s="123" t="s">
        <v>773</v>
      </c>
    </row>
  </sheetData>
  <mergeCells count="13">
    <mergeCell ref="B17:E17"/>
    <mergeCell ref="K27:M27"/>
    <mergeCell ref="A11:D11"/>
    <mergeCell ref="E11:M11"/>
    <mergeCell ref="A12:D12"/>
    <mergeCell ref="E12:M12"/>
    <mergeCell ref="A13:D13"/>
    <mergeCell ref="E13:M13"/>
    <mergeCell ref="A4:N4"/>
    <mergeCell ref="A10:D10"/>
    <mergeCell ref="E10:M10"/>
    <mergeCell ref="A14:D14"/>
    <mergeCell ref="E14:M14"/>
  </mergeCells>
  <phoneticPr fontId="59"/>
  <dataValidations count="1">
    <dataValidation type="list" allowBlank="1" showInputMessage="1" showErrorMessage="1" sqref="E12:M12" xr:uid="{04C96414-76AA-4D89-AC64-385D0BA54BB7}">
      <formula1>"朝刊・夕刊,朝刊,夕刊"</formula1>
    </dataValidation>
  </dataValidations>
  <printOptions horizontalCentered="1"/>
  <pageMargins left="0.78740157480314965" right="0.78740157480314965" top="0.78740157480314965" bottom="0.78740157480314965" header="0.31496062992125984" footer="0.31496062992125984"/>
  <pageSetup paperSize="9" scale="93" firstPageNumber="0" orientation="portrait" verticalDpi="200" r:id="rId1"/>
  <headerFooter alignWithMargins="0"/>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B7659-36C1-432C-8841-D51B8CD23674}">
  <sheetPr codeName="Sheet45"/>
  <dimension ref="A1:AQ45"/>
  <sheetViews>
    <sheetView showZeros="0" view="pageBreakPreview" zoomScaleNormal="100" zoomScaleSheetLayoutView="100" workbookViewId="0">
      <selection activeCell="V22" sqref="V22"/>
    </sheetView>
  </sheetViews>
  <sheetFormatPr defaultColWidth="6.26953125" defaultRowHeight="14" outlineLevelCol="1"/>
  <cols>
    <col min="1" max="14" width="5.90625" style="546" customWidth="1"/>
    <col min="15" max="16" width="6.26953125" style="566"/>
    <col min="17" max="17" width="16" style="566" customWidth="1"/>
    <col min="18" max="18" width="11.26953125" style="566" customWidth="1"/>
    <col min="19" max="20" width="6.26953125" style="566"/>
    <col min="21" max="21" width="13" style="566" customWidth="1"/>
    <col min="22" max="22" width="13.36328125" style="566" customWidth="1"/>
    <col min="23" max="23" width="29.08984375" style="566" customWidth="1"/>
    <col min="24" max="24" width="18.36328125" style="566" customWidth="1"/>
    <col min="25" max="25" width="14" style="566" customWidth="1"/>
    <col min="26" max="28" width="6.26953125" style="566"/>
    <col min="29" max="29" width="13.7265625" style="566" hidden="1" customWidth="1" outlineLevel="1"/>
    <col min="30" max="30" width="14.90625" style="566" hidden="1" customWidth="1" outlineLevel="1"/>
    <col min="31" max="31" width="15.453125" style="566" hidden="1" customWidth="1" outlineLevel="1"/>
    <col min="32" max="32" width="6.26953125" style="566" collapsed="1"/>
    <col min="33" max="16384" width="6.26953125" style="566"/>
  </cols>
  <sheetData>
    <row r="1" spans="1:43" s="548" customFormat="1" ht="18.75" customHeight="1">
      <c r="A1" s="546"/>
      <c r="B1" s="546"/>
      <c r="C1" s="546"/>
      <c r="D1" s="546"/>
      <c r="E1" s="546"/>
      <c r="F1" s="546"/>
      <c r="G1" s="546"/>
      <c r="H1" s="546"/>
      <c r="I1" s="546"/>
      <c r="J1" s="546"/>
      <c r="K1" s="546"/>
      <c r="L1" s="546"/>
      <c r="M1" s="546"/>
      <c r="N1" s="547" t="s">
        <v>782</v>
      </c>
    </row>
    <row r="2" spans="1:43" s="548" customFormat="1" ht="18.75" customHeight="1">
      <c r="A2" s="546"/>
      <c r="B2" s="546"/>
      <c r="C2" s="546"/>
      <c r="D2" s="546"/>
      <c r="E2" s="546"/>
      <c r="F2" s="546"/>
      <c r="G2" s="546"/>
      <c r="H2" s="546"/>
      <c r="I2" s="546"/>
      <c r="J2" s="546"/>
      <c r="K2" s="546"/>
      <c r="L2" s="546"/>
      <c r="M2" s="546"/>
      <c r="N2" s="546"/>
    </row>
    <row r="3" spans="1:43" s="548" customFormat="1" ht="18.75" customHeight="1">
      <c r="A3" s="546"/>
      <c r="B3" s="546"/>
      <c r="C3" s="546"/>
      <c r="D3" s="546"/>
      <c r="E3" s="546"/>
      <c r="F3" s="546"/>
      <c r="G3" s="546"/>
      <c r="H3" s="546"/>
      <c r="I3" s="546"/>
      <c r="J3" s="546"/>
      <c r="K3" s="546"/>
      <c r="L3" s="546"/>
      <c r="M3" s="546"/>
      <c r="N3" s="546"/>
    </row>
    <row r="4" spans="1:43" s="548" customFormat="1" ht="18.75" customHeight="1" thickBot="1">
      <c r="A4" s="546"/>
      <c r="B4" s="546"/>
      <c r="C4" s="546"/>
      <c r="D4" s="546"/>
      <c r="E4" s="546"/>
      <c r="F4" s="546"/>
      <c r="G4" s="546"/>
      <c r="H4" s="546"/>
      <c r="I4" s="546"/>
      <c r="J4" s="546"/>
      <c r="K4" s="546"/>
      <c r="L4" s="546"/>
      <c r="M4" s="546"/>
      <c r="N4" s="546"/>
    </row>
    <row r="5" spans="1:43" s="548" customFormat="1" ht="26.25" customHeight="1" thickBot="1">
      <c r="A5" s="999" t="s">
        <v>777</v>
      </c>
      <c r="B5" s="999"/>
      <c r="C5" s="999"/>
      <c r="D5" s="999"/>
      <c r="E5" s="999"/>
      <c r="F5" s="999"/>
      <c r="G5" s="999"/>
      <c r="H5" s="999"/>
      <c r="I5" s="999"/>
      <c r="J5" s="999"/>
      <c r="K5" s="999"/>
      <c r="L5" s="999"/>
      <c r="M5" s="999"/>
      <c r="N5" s="999"/>
      <c r="P5" s="549">
        <v>1</v>
      </c>
      <c r="R5" s="548" t="s">
        <v>787</v>
      </c>
      <c r="AC5" s="548" t="s">
        <v>548</v>
      </c>
    </row>
    <row r="6" spans="1:43" s="548" customFormat="1" ht="30.75" customHeight="1">
      <c r="A6" s="546"/>
      <c r="B6" s="546"/>
      <c r="C6" s="546"/>
      <c r="D6" s="546"/>
      <c r="E6" s="546"/>
      <c r="F6" s="546"/>
      <c r="G6" s="546"/>
      <c r="H6" s="546"/>
      <c r="I6" s="546"/>
      <c r="J6" s="546"/>
      <c r="K6" s="546"/>
      <c r="L6" s="546"/>
      <c r="M6" s="546"/>
      <c r="N6" s="546"/>
      <c r="T6" s="544" t="s">
        <v>158</v>
      </c>
      <c r="U6" s="544" t="s">
        <v>786</v>
      </c>
      <c r="V6" s="544" t="s">
        <v>789</v>
      </c>
      <c r="W6" s="550" t="s">
        <v>157</v>
      </c>
      <c r="X6" s="550" t="s">
        <v>790</v>
      </c>
      <c r="Y6" s="550" t="s">
        <v>647</v>
      </c>
      <c r="AC6" s="551" t="s">
        <v>253</v>
      </c>
      <c r="AD6" s="551" t="s">
        <v>257</v>
      </c>
      <c r="AE6" s="551" t="s">
        <v>260</v>
      </c>
    </row>
    <row r="7" spans="1:43" s="548" customFormat="1" ht="18.75" customHeight="1">
      <c r="A7" s="546"/>
      <c r="B7" s="546"/>
      <c r="C7" s="546"/>
      <c r="D7" s="546"/>
      <c r="E7" s="546"/>
      <c r="F7" s="546"/>
      <c r="G7" s="546"/>
      <c r="H7" s="546"/>
      <c r="I7" s="546"/>
      <c r="J7" s="546"/>
      <c r="K7" s="546"/>
      <c r="L7" s="546"/>
      <c r="M7" s="546"/>
      <c r="N7" s="546"/>
      <c r="T7" s="544">
        <v>1</v>
      </c>
      <c r="U7" s="544"/>
      <c r="V7" s="545" t="str">
        <f>RIGHT(U7,1)</f>
        <v/>
      </c>
      <c r="W7" s="544"/>
      <c r="X7" s="544"/>
      <c r="Y7" s="552"/>
      <c r="AC7" s="548" t="s">
        <v>547</v>
      </c>
      <c r="AD7" s="553" t="s">
        <v>258</v>
      </c>
      <c r="AE7" s="554" t="s">
        <v>261</v>
      </c>
    </row>
    <row r="8" spans="1:43" s="548" customFormat="1" ht="18.75" customHeight="1">
      <c r="A8" s="546"/>
      <c r="B8" s="555"/>
      <c r="C8" s="556"/>
      <c r="D8" s="546" t="s">
        <v>778</v>
      </c>
      <c r="E8" s="546"/>
      <c r="F8" s="546">
        <f>IFERROR(VLOOKUP($P$5,$T$7:$Y$16,4,0),"")</f>
        <v>0</v>
      </c>
      <c r="G8" s="557"/>
      <c r="H8" s="546"/>
      <c r="I8" s="546"/>
      <c r="J8" s="546"/>
      <c r="K8" s="546"/>
      <c r="L8" s="546"/>
      <c r="M8" s="546"/>
      <c r="N8" s="546"/>
      <c r="T8" s="544">
        <v>2</v>
      </c>
      <c r="U8" s="544"/>
      <c r="V8" s="545" t="str">
        <f t="shared" ref="V8:V16" si="0">RIGHT(U8,1)</f>
        <v/>
      </c>
      <c r="W8" s="544"/>
      <c r="X8" s="544"/>
      <c r="Y8" s="544"/>
      <c r="AC8" s="553"/>
      <c r="AD8" s="553" t="s">
        <v>262</v>
      </c>
      <c r="AE8" s="554" t="s">
        <v>267</v>
      </c>
      <c r="AF8" s="553"/>
      <c r="AG8" s="553"/>
      <c r="AH8" s="553"/>
      <c r="AI8" s="553"/>
      <c r="AJ8" s="553"/>
      <c r="AK8" s="553"/>
      <c r="AL8" s="553"/>
      <c r="AM8" s="553"/>
      <c r="AN8" s="553"/>
      <c r="AO8" s="553"/>
      <c r="AP8" s="553"/>
      <c r="AQ8" s="553"/>
    </row>
    <row r="9" spans="1:43" s="548" customFormat="1" ht="18.75" customHeight="1">
      <c r="A9" s="546"/>
      <c r="B9" s="555"/>
      <c r="C9" s="556"/>
      <c r="D9" s="556"/>
      <c r="E9" s="546"/>
      <c r="F9" s="546"/>
      <c r="G9" s="546"/>
      <c r="H9" s="546"/>
      <c r="I9" s="546"/>
      <c r="J9" s="546"/>
      <c r="K9" s="546"/>
      <c r="L9" s="546"/>
      <c r="M9" s="546"/>
      <c r="N9" s="546"/>
      <c r="T9" s="544">
        <v>3</v>
      </c>
      <c r="U9" s="544"/>
      <c r="V9" s="545" t="str">
        <f t="shared" si="0"/>
        <v/>
      </c>
      <c r="W9" s="544"/>
      <c r="X9" s="544"/>
      <c r="Y9" s="544"/>
      <c r="AC9" s="554"/>
      <c r="AD9" s="553" t="s">
        <v>265</v>
      </c>
      <c r="AE9" s="554" t="s">
        <v>271</v>
      </c>
      <c r="AF9" s="554"/>
      <c r="AG9" s="554"/>
      <c r="AH9" s="554"/>
      <c r="AI9" s="554"/>
      <c r="AJ9" s="554"/>
      <c r="AK9" s="554"/>
      <c r="AL9" s="558"/>
      <c r="AM9" s="558"/>
      <c r="AN9" s="558"/>
      <c r="AO9" s="558"/>
      <c r="AP9" s="558"/>
      <c r="AQ9" s="558"/>
    </row>
    <row r="10" spans="1:43" s="548" customFormat="1" ht="18.75" customHeight="1">
      <c r="A10" s="546"/>
      <c r="B10" s="555"/>
      <c r="C10" s="556"/>
      <c r="D10" s="556" t="s">
        <v>779</v>
      </c>
      <c r="E10" s="546"/>
      <c r="F10" s="546">
        <f>IFERROR(VLOOKUP($P$5,$T$7:$Y$16,5,0),"")</f>
        <v>0</v>
      </c>
      <c r="G10" s="559"/>
      <c r="H10" s="559"/>
      <c r="I10" s="560"/>
      <c r="J10" s="560"/>
      <c r="K10" s="561"/>
      <c r="L10" s="546"/>
      <c r="M10" s="546" t="s">
        <v>641</v>
      </c>
      <c r="N10" s="546"/>
      <c r="T10" s="544">
        <v>4</v>
      </c>
      <c r="U10" s="544"/>
      <c r="V10" s="545" t="str">
        <f t="shared" si="0"/>
        <v/>
      </c>
      <c r="W10" s="544"/>
      <c r="X10" s="544"/>
      <c r="Y10" s="544"/>
      <c r="AD10" s="553" t="s">
        <v>269</v>
      </c>
      <c r="AE10" s="554" t="s">
        <v>275</v>
      </c>
    </row>
    <row r="11" spans="1:43" s="548" customFormat="1" ht="18.75" customHeight="1">
      <c r="A11" s="546"/>
      <c r="B11" s="546"/>
      <c r="C11" s="546"/>
      <c r="D11" s="546"/>
      <c r="E11" s="546"/>
      <c r="F11" s="546"/>
      <c r="G11" s="546"/>
      <c r="H11" s="546"/>
      <c r="I11" s="546"/>
      <c r="J11" s="546"/>
      <c r="K11" s="546"/>
      <c r="L11" s="546"/>
      <c r="M11" s="546"/>
      <c r="N11" s="546"/>
      <c r="T11" s="544">
        <v>5</v>
      </c>
      <c r="U11" s="544"/>
      <c r="V11" s="545" t="str">
        <f t="shared" si="0"/>
        <v/>
      </c>
      <c r="W11" s="544"/>
      <c r="X11" s="544"/>
      <c r="Y11" s="544"/>
      <c r="AD11" s="553" t="s">
        <v>274</v>
      </c>
      <c r="AE11" s="554" t="s">
        <v>277</v>
      </c>
    </row>
    <row r="12" spans="1:43" s="548" customFormat="1" ht="18.75" customHeight="1">
      <c r="A12" s="546"/>
      <c r="B12" s="546"/>
      <c r="C12" s="546"/>
      <c r="D12" s="546"/>
      <c r="E12" s="546"/>
      <c r="F12" s="546"/>
      <c r="G12" s="546"/>
      <c r="H12" s="546"/>
      <c r="I12" s="546"/>
      <c r="J12" s="546"/>
      <c r="K12" s="546"/>
      <c r="L12" s="546"/>
      <c r="M12" s="546"/>
      <c r="N12" s="546"/>
      <c r="T12" s="544">
        <v>6</v>
      </c>
      <c r="U12" s="544"/>
      <c r="V12" s="545" t="str">
        <f t="shared" si="0"/>
        <v/>
      </c>
      <c r="W12" s="544"/>
      <c r="X12" s="544"/>
      <c r="Y12" s="544"/>
      <c r="AD12" s="553" t="s">
        <v>276</v>
      </c>
      <c r="AE12" s="554" t="s">
        <v>278</v>
      </c>
    </row>
    <row r="13" spans="1:43" s="548" customFormat="1" ht="18.75" customHeight="1">
      <c r="A13" s="546" t="str">
        <f>"　上記の者は、 本 "&amp;IFERROR(VLOOKUP(P5,T7:X16,3,0),"")</f>
        <v xml:space="preserve">　上記の者は、 本 </v>
      </c>
      <c r="B13" s="546"/>
      <c r="C13" s="546"/>
      <c r="D13" s="546"/>
      <c r="E13" s="546" t="s">
        <v>791</v>
      </c>
      <c r="G13" s="546"/>
      <c r="H13" s="546"/>
      <c r="I13" s="546"/>
      <c r="J13" s="546"/>
      <c r="K13" s="546"/>
      <c r="L13" s="557"/>
      <c r="M13" s="557"/>
      <c r="N13" s="557"/>
      <c r="T13" s="544">
        <v>7</v>
      </c>
      <c r="U13" s="544"/>
      <c r="V13" s="545" t="str">
        <f t="shared" si="0"/>
        <v/>
      </c>
      <c r="W13" s="544"/>
      <c r="X13" s="544"/>
      <c r="Y13" s="544"/>
      <c r="AD13" s="553" t="s">
        <v>279</v>
      </c>
      <c r="AE13" s="554" t="s">
        <v>288</v>
      </c>
    </row>
    <row r="14" spans="1:43" s="548" customFormat="1" ht="18.75" customHeight="1">
      <c r="A14" s="546" t="s">
        <v>780</v>
      </c>
      <c r="B14" s="546"/>
      <c r="C14" s="546"/>
      <c r="D14" s="546"/>
      <c r="E14" s="546"/>
      <c r="F14" s="546"/>
      <c r="G14" s="546"/>
      <c r="H14" s="562"/>
      <c r="I14" s="546"/>
      <c r="J14" s="562"/>
      <c r="K14" s="562"/>
      <c r="L14" s="546"/>
      <c r="M14" s="546"/>
      <c r="N14" s="546"/>
      <c r="P14" s="563"/>
      <c r="T14" s="544">
        <v>8</v>
      </c>
      <c r="U14" s="544"/>
      <c r="V14" s="545" t="str">
        <f t="shared" si="0"/>
        <v/>
      </c>
      <c r="W14" s="544"/>
      <c r="X14" s="544"/>
      <c r="Y14" s="544"/>
      <c r="AD14" s="553" t="s">
        <v>280</v>
      </c>
      <c r="AE14" s="554" t="s">
        <v>289</v>
      </c>
    </row>
    <row r="15" spans="1:43" s="548" customFormat="1" ht="18.75" customHeight="1">
      <c r="A15" s="546"/>
      <c r="B15" s="546"/>
      <c r="C15" s="546"/>
      <c r="D15" s="546"/>
      <c r="E15" s="546"/>
      <c r="F15" s="546"/>
      <c r="G15" s="546"/>
      <c r="H15" s="562"/>
      <c r="I15" s="546"/>
      <c r="J15" s="562"/>
      <c r="K15" s="546"/>
      <c r="L15" s="546"/>
      <c r="M15" s="546"/>
      <c r="N15" s="546"/>
      <c r="T15" s="544">
        <v>9</v>
      </c>
      <c r="U15" s="544"/>
      <c r="V15" s="545" t="str">
        <f t="shared" si="0"/>
        <v/>
      </c>
      <c r="W15" s="544"/>
      <c r="X15" s="544"/>
      <c r="Y15" s="544"/>
      <c r="AD15" s="553" t="s">
        <v>281</v>
      </c>
      <c r="AE15" s="554" t="s">
        <v>290</v>
      </c>
    </row>
    <row r="16" spans="1:43" s="548" customFormat="1" ht="18.75" customHeight="1">
      <c r="A16" s="546"/>
      <c r="B16" s="546"/>
      <c r="C16" s="546"/>
      <c r="D16" s="546"/>
      <c r="E16" s="546"/>
      <c r="F16" s="546"/>
      <c r="G16" s="546"/>
      <c r="H16" s="546"/>
      <c r="I16" s="546"/>
      <c r="J16" s="546"/>
      <c r="K16" s="546"/>
      <c r="L16" s="546"/>
      <c r="M16" s="546"/>
      <c r="N16" s="546"/>
      <c r="T16" s="544">
        <v>10</v>
      </c>
      <c r="U16" s="544"/>
      <c r="V16" s="545" t="str">
        <f t="shared" si="0"/>
        <v/>
      </c>
      <c r="W16" s="544"/>
      <c r="X16" s="544"/>
      <c r="Y16" s="544"/>
      <c r="AD16" s="553" t="s">
        <v>282</v>
      </c>
      <c r="AE16" s="558"/>
    </row>
    <row r="17" spans="1:31" s="548" customFormat="1" ht="18.75" customHeight="1">
      <c r="A17" s="546"/>
      <c r="B17" s="546"/>
      <c r="C17" s="546"/>
      <c r="D17" s="546"/>
      <c r="E17" s="546"/>
      <c r="F17" s="546"/>
      <c r="G17" s="546"/>
      <c r="H17" s="546"/>
      <c r="I17" s="546"/>
      <c r="J17" s="546"/>
      <c r="K17" s="546"/>
      <c r="L17" s="546"/>
      <c r="M17" s="546"/>
      <c r="N17" s="546"/>
      <c r="AC17" s="553" t="s">
        <v>283</v>
      </c>
    </row>
    <row r="18" spans="1:31" s="548" customFormat="1" ht="18.75" customHeight="1">
      <c r="A18" s="546"/>
      <c r="B18" s="1000" t="s">
        <v>508</v>
      </c>
      <c r="C18" s="1000"/>
      <c r="D18" s="1000"/>
      <c r="E18" s="1000"/>
      <c r="F18" s="546"/>
      <c r="G18" s="546"/>
      <c r="H18" s="546"/>
      <c r="I18" s="546"/>
      <c r="J18" s="546"/>
      <c r="K18" s="546"/>
      <c r="L18" s="546"/>
      <c r="M18" s="546"/>
      <c r="N18" s="546"/>
      <c r="AD18" s="553" t="s">
        <v>284</v>
      </c>
    </row>
    <row r="19" spans="1:31" s="548" customFormat="1" ht="18.75" customHeight="1">
      <c r="A19" s="546"/>
      <c r="B19" s="555"/>
      <c r="C19" s="556"/>
      <c r="D19" s="556"/>
      <c r="E19" s="546"/>
      <c r="F19" s="546"/>
      <c r="G19" s="546"/>
      <c r="H19" s="546"/>
      <c r="I19" s="546"/>
      <c r="J19" s="546"/>
      <c r="K19" s="546"/>
      <c r="L19" s="546"/>
      <c r="M19" s="546"/>
      <c r="N19" s="546"/>
      <c r="AD19" s="553" t="s">
        <v>285</v>
      </c>
    </row>
    <row r="20" spans="1:31" s="548" customFormat="1" ht="18.75" customHeight="1">
      <c r="A20" s="546"/>
      <c r="B20" s="555"/>
      <c r="C20" s="556"/>
      <c r="D20" s="556"/>
      <c r="E20" s="546"/>
      <c r="F20" s="546"/>
      <c r="G20" s="546"/>
      <c r="H20" s="546"/>
      <c r="I20" s="546"/>
      <c r="J20" s="546"/>
      <c r="K20" s="546"/>
      <c r="L20" s="546"/>
      <c r="M20" s="546"/>
      <c r="N20" s="546"/>
      <c r="AD20" s="553" t="s">
        <v>286</v>
      </c>
    </row>
    <row r="21" spans="1:31" s="548" customFormat="1" ht="18.75" customHeight="1">
      <c r="A21" s="546"/>
      <c r="B21" s="546"/>
      <c r="C21" s="546"/>
      <c r="D21" s="564"/>
      <c r="E21" s="564"/>
      <c r="F21" s="565"/>
      <c r="G21" s="564"/>
      <c r="H21" s="546"/>
      <c r="I21" s="561"/>
      <c r="J21" s="561"/>
      <c r="K21" s="561"/>
      <c r="L21" s="561"/>
      <c r="M21" s="546"/>
      <c r="N21" s="546"/>
      <c r="AD21" s="553" t="s">
        <v>287</v>
      </c>
      <c r="AE21" s="566"/>
    </row>
    <row r="22" spans="1:31" s="548" customFormat="1" ht="18.75" customHeight="1">
      <c r="A22" s="546"/>
      <c r="B22" s="546"/>
      <c r="C22" s="567">
        <f>IFERROR(VLOOKUP($P$5,$T$7:$Y$16,2,0),"")</f>
        <v>0</v>
      </c>
      <c r="D22" s="568" t="s">
        <v>781</v>
      </c>
      <c r="E22" s="564"/>
      <c r="F22" s="565"/>
      <c r="G22" s="564"/>
      <c r="H22" s="546" t="str">
        <f>IFERROR(VLOOKUP(C22,設定シート!M2:Q26,5,0),"")</f>
        <v/>
      </c>
      <c r="I22" s="561"/>
      <c r="J22" s="561"/>
      <c r="K22" s="569"/>
      <c r="L22" s="569" t="s">
        <v>768</v>
      </c>
      <c r="M22" s="546"/>
      <c r="N22" s="546"/>
      <c r="AD22" s="553"/>
      <c r="AE22" s="566"/>
    </row>
    <row r="23" spans="1:31" s="548" customFormat="1" ht="18.75" customHeight="1">
      <c r="A23" s="546"/>
      <c r="B23" s="546"/>
      <c r="C23" s="546"/>
      <c r="D23" s="564"/>
      <c r="E23" s="564"/>
      <c r="F23" s="565"/>
      <c r="G23" s="564"/>
      <c r="H23" s="546"/>
      <c r="I23" s="561"/>
      <c r="J23" s="561"/>
      <c r="K23" s="570"/>
      <c r="L23" s="570"/>
      <c r="M23" s="546"/>
      <c r="N23" s="546"/>
      <c r="AD23" s="553"/>
      <c r="AE23" s="566"/>
    </row>
    <row r="24" spans="1:31" s="571" customFormat="1" ht="18.75" customHeight="1">
      <c r="A24" s="546"/>
      <c r="B24" s="546"/>
      <c r="C24" s="546"/>
      <c r="D24" s="564"/>
      <c r="E24" s="564"/>
      <c r="F24" s="565"/>
      <c r="G24" s="564"/>
      <c r="H24" s="546"/>
      <c r="I24" s="561"/>
      <c r="J24" s="561"/>
      <c r="K24" s="570"/>
      <c r="L24" s="570"/>
      <c r="M24" s="546"/>
      <c r="N24" s="546"/>
      <c r="R24" s="572"/>
    </row>
    <row r="25" spans="1:31" s="548" customFormat="1" ht="18.75" customHeight="1">
      <c r="A25" s="546"/>
      <c r="B25" s="546"/>
      <c r="C25" s="546"/>
      <c r="D25" s="564"/>
      <c r="E25" s="564"/>
      <c r="F25" s="565"/>
      <c r="G25" s="564"/>
      <c r="H25" s="546"/>
      <c r="I25" s="561"/>
      <c r="J25" s="561"/>
      <c r="K25" s="570"/>
      <c r="L25" s="570"/>
      <c r="M25" s="546"/>
      <c r="N25" s="546"/>
      <c r="R25" s="573"/>
    </row>
    <row r="26" spans="1:31" ht="18.75" customHeight="1">
      <c r="D26" s="564"/>
      <c r="E26" s="564"/>
      <c r="F26" s="565"/>
      <c r="G26" s="564"/>
      <c r="I26" s="561"/>
      <c r="J26" s="561"/>
      <c r="K26" s="561"/>
      <c r="L26" s="561"/>
      <c r="O26" s="548"/>
    </row>
    <row r="27" spans="1:31" ht="18.75" customHeight="1">
      <c r="D27" s="564"/>
      <c r="E27" s="564"/>
      <c r="F27" s="565"/>
      <c r="G27" s="564"/>
      <c r="I27" s="561"/>
      <c r="J27" s="561"/>
      <c r="K27" s="570"/>
      <c r="L27" s="570"/>
      <c r="O27" s="548"/>
    </row>
    <row r="28" spans="1:31" ht="18.75" customHeight="1">
      <c r="D28" s="564"/>
      <c r="E28" s="564"/>
      <c r="F28" s="565"/>
      <c r="G28" s="564"/>
      <c r="I28" s="561"/>
      <c r="J28" s="561"/>
      <c r="K28" s="570"/>
      <c r="L28" s="570"/>
      <c r="O28" s="548"/>
    </row>
    <row r="29" spans="1:31" ht="18.75" customHeight="1">
      <c r="D29" s="564"/>
      <c r="E29" s="564"/>
      <c r="F29" s="565"/>
      <c r="G29" s="564"/>
      <c r="I29" s="561"/>
      <c r="J29" s="561"/>
      <c r="K29" s="570"/>
      <c r="L29" s="570"/>
      <c r="O29" s="574"/>
    </row>
    <row r="30" spans="1:31" ht="18.75" customHeight="1">
      <c r="D30" s="564"/>
      <c r="E30" s="564"/>
      <c r="F30" s="565"/>
      <c r="G30" s="564"/>
      <c r="I30" s="561"/>
      <c r="J30" s="561"/>
      <c r="K30" s="570"/>
      <c r="L30" s="570"/>
      <c r="O30" s="548"/>
    </row>
    <row r="31" spans="1:31" ht="18.75" customHeight="1">
      <c r="O31" s="548"/>
    </row>
    <row r="32" spans="1:31" ht="18.75" customHeight="1">
      <c r="O32" s="548"/>
    </row>
    <row r="33" spans="1:31" ht="18.75" customHeight="1">
      <c r="O33" s="548"/>
    </row>
    <row r="34" spans="1:31" ht="18.75" customHeight="1">
      <c r="O34" s="548"/>
      <c r="AE34" s="575"/>
    </row>
    <row r="35" spans="1:31" ht="18.75" customHeight="1">
      <c r="O35" s="548"/>
      <c r="AE35" s="575"/>
    </row>
    <row r="36" spans="1:31" ht="18.75" customHeight="1">
      <c r="O36" s="548"/>
      <c r="AE36" s="575"/>
    </row>
    <row r="37" spans="1:31" ht="18.75" customHeight="1">
      <c r="O37" s="548"/>
      <c r="AE37" s="576"/>
    </row>
    <row r="38" spans="1:31" s="575" customFormat="1" ht="18.75" customHeight="1">
      <c r="A38" s="546"/>
      <c r="B38" s="546"/>
      <c r="C38" s="546"/>
      <c r="D38" s="546"/>
      <c r="E38" s="546"/>
      <c r="F38" s="546"/>
      <c r="G38" s="546"/>
      <c r="H38" s="546"/>
      <c r="I38" s="546"/>
      <c r="J38" s="546"/>
      <c r="K38" s="546"/>
      <c r="L38" s="546"/>
      <c r="M38" s="546"/>
      <c r="N38" s="546"/>
      <c r="O38" s="574"/>
      <c r="AE38" s="576"/>
    </row>
    <row r="39" spans="1:31" s="575" customFormat="1" ht="7.5" customHeight="1">
      <c r="A39" s="546"/>
      <c r="B39" s="546"/>
      <c r="C39" s="546"/>
      <c r="D39" s="546"/>
      <c r="E39" s="546"/>
      <c r="F39" s="546"/>
      <c r="G39" s="546"/>
      <c r="H39" s="546"/>
      <c r="I39" s="546"/>
      <c r="J39" s="546"/>
      <c r="K39" s="546"/>
      <c r="L39" s="546"/>
      <c r="M39" s="546"/>
      <c r="N39" s="546"/>
      <c r="O39" s="574"/>
      <c r="AE39" s="576"/>
    </row>
    <row r="40" spans="1:31" s="575" customFormat="1" ht="18.75" customHeight="1">
      <c r="A40" s="546"/>
      <c r="B40" s="546"/>
      <c r="C40" s="546"/>
      <c r="D40" s="546"/>
      <c r="E40" s="546"/>
      <c r="F40" s="546"/>
      <c r="G40" s="546"/>
      <c r="H40" s="546"/>
      <c r="I40" s="546"/>
      <c r="J40" s="546"/>
      <c r="K40" s="546"/>
      <c r="L40" s="546"/>
      <c r="M40" s="546"/>
      <c r="N40" s="546"/>
      <c r="O40" s="574"/>
      <c r="AE40" s="576"/>
    </row>
    <row r="41" spans="1:31" s="576" customFormat="1" ht="18.75" customHeight="1">
      <c r="A41" s="546"/>
      <c r="B41" s="546"/>
      <c r="C41" s="546"/>
      <c r="D41" s="546"/>
      <c r="E41" s="546"/>
      <c r="F41" s="546"/>
      <c r="G41" s="546"/>
      <c r="H41" s="546"/>
      <c r="I41" s="546"/>
      <c r="J41" s="546"/>
      <c r="K41" s="546"/>
      <c r="L41" s="546"/>
      <c r="M41" s="546"/>
      <c r="N41" s="546"/>
    </row>
    <row r="42" spans="1:31" s="576" customFormat="1" ht="18.75" customHeight="1">
      <c r="A42" s="546"/>
      <c r="B42" s="546"/>
      <c r="C42" s="546"/>
      <c r="D42" s="546"/>
      <c r="E42" s="546"/>
      <c r="F42" s="546"/>
      <c r="G42" s="546"/>
      <c r="H42" s="546"/>
      <c r="I42" s="546"/>
      <c r="J42" s="546"/>
      <c r="K42" s="546"/>
      <c r="L42" s="546"/>
      <c r="M42" s="546"/>
      <c r="N42" s="546"/>
      <c r="AE42" s="566"/>
    </row>
    <row r="43" spans="1:31" s="576" customFormat="1" ht="18.75" customHeight="1">
      <c r="A43" s="546"/>
      <c r="B43" s="546"/>
      <c r="C43" s="546"/>
      <c r="D43" s="546"/>
      <c r="E43" s="546"/>
      <c r="F43" s="546"/>
      <c r="G43" s="546"/>
      <c r="H43" s="546"/>
      <c r="I43" s="546"/>
      <c r="J43" s="546"/>
      <c r="K43" s="546"/>
      <c r="L43" s="546"/>
      <c r="M43" s="546"/>
      <c r="N43" s="546"/>
      <c r="AE43" s="566"/>
    </row>
    <row r="44" spans="1:31" s="576" customFormat="1" ht="14.25" customHeight="1">
      <c r="A44" s="546"/>
      <c r="B44" s="546"/>
      <c r="C44" s="546"/>
      <c r="D44" s="546"/>
      <c r="E44" s="546"/>
      <c r="F44" s="546"/>
      <c r="G44" s="546"/>
      <c r="H44" s="546"/>
      <c r="I44" s="546"/>
      <c r="J44" s="546"/>
      <c r="K44" s="546"/>
      <c r="L44" s="546"/>
      <c r="M44" s="546"/>
      <c r="N44" s="546"/>
      <c r="AE44" s="566"/>
    </row>
    <row r="45" spans="1:31" s="576" customFormat="1" ht="15.75" customHeight="1">
      <c r="A45" s="546"/>
      <c r="B45" s="546"/>
      <c r="C45" s="546"/>
      <c r="D45" s="546"/>
      <c r="E45" s="546"/>
      <c r="F45" s="546"/>
      <c r="G45" s="546"/>
      <c r="H45" s="546"/>
      <c r="I45" s="546"/>
      <c r="J45" s="546"/>
      <c r="K45" s="546"/>
      <c r="L45" s="546"/>
      <c r="M45" s="546"/>
      <c r="N45" s="546"/>
      <c r="AE45" s="566"/>
    </row>
  </sheetData>
  <mergeCells count="2">
    <mergeCell ref="A5:N5"/>
    <mergeCell ref="B18:E18"/>
  </mergeCells>
  <phoneticPr fontId="59"/>
  <dataValidations count="1">
    <dataValidation type="list" allowBlank="1" showInputMessage="1" showErrorMessage="1" sqref="U7:U16" xr:uid="{3A794297-3CF1-4C7D-8BAC-D43C277FA936}">
      <formula1>市町村名</formula1>
    </dataValidation>
  </dataValidations>
  <printOptions horizontalCentered="1"/>
  <pageMargins left="0.78740157480314965" right="0.78740157480314965" top="0.78740157480314965" bottom="0.78740157480314965" header="0.31496062992125984" footer="0.31496062992125984"/>
  <pageSetup paperSize="9" scale="96" firstPageNumber="0" orientation="portrait" r:id="rId1"/>
  <headerFooter alignWithMargins="0">
    <oddHeader>&amp;L受理日：令和　 年　　月　 　日　　
午前・後　　 　時　　分　受理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14049" r:id="rId4" name="Spinner 1">
              <controlPr defaultSize="0" autoPict="0">
                <anchor moveWithCells="1" sizeWithCells="1">
                  <from>
                    <xdr:col>16</xdr:col>
                    <xdr:colOff>323850</xdr:colOff>
                    <xdr:row>2</xdr:row>
                    <xdr:rowOff>127000</xdr:rowOff>
                  </from>
                  <to>
                    <xdr:col>16</xdr:col>
                    <xdr:colOff>946150</xdr:colOff>
                    <xdr:row>6</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38BAB858-0086-4F84-B2D0-9E8F8DE68083}">
          <x14:formula1>
            <xm:f>設定シート!$E$2:$E$4</xm:f>
          </x14:formula1>
          <xm:sqref>AE6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R70"/>
  <sheetViews>
    <sheetView showZeros="0" tabSelected="1" view="pageBreakPreview" zoomScaleNormal="100" zoomScaleSheetLayoutView="100" workbookViewId="0">
      <selection activeCell="W25" sqref="W25"/>
    </sheetView>
  </sheetViews>
  <sheetFormatPr defaultColWidth="5.6328125" defaultRowHeight="13"/>
  <cols>
    <col min="1" max="1" width="5.6328125" style="96"/>
    <col min="2" max="15" width="5.6328125" style="96" customWidth="1"/>
    <col min="16" max="16" width="6.6328125" style="96" customWidth="1"/>
    <col min="17" max="17" width="5.6328125" style="96" bestFit="1"/>
    <col min="18" max="18" width="19.36328125" style="96" customWidth="1"/>
    <col min="19" max="16384" width="5.6328125" style="96"/>
  </cols>
  <sheetData>
    <row r="1" spans="2:18" ht="18.75" customHeight="1">
      <c r="P1" s="97" t="s">
        <v>584</v>
      </c>
    </row>
    <row r="2" spans="2:18" ht="26.25" customHeight="1">
      <c r="B2" s="722" t="s">
        <v>343</v>
      </c>
      <c r="C2" s="722"/>
      <c r="D2" s="722"/>
      <c r="E2" s="722"/>
      <c r="F2" s="722"/>
      <c r="G2" s="722"/>
      <c r="H2" s="722"/>
      <c r="I2" s="722"/>
      <c r="J2" s="722"/>
      <c r="K2" s="722"/>
      <c r="L2" s="722"/>
      <c r="M2" s="722"/>
      <c r="N2" s="722"/>
      <c r="O2" s="722"/>
      <c r="P2" s="722"/>
    </row>
    <row r="3" spans="2:18" ht="18.75" customHeight="1"/>
    <row r="4" spans="2:18" ht="26.25" customHeight="1">
      <c r="B4" s="96" t="s">
        <v>620</v>
      </c>
    </row>
    <row r="5" spans="2:18" ht="26.25" customHeight="1">
      <c r="B5" s="96" t="s">
        <v>619</v>
      </c>
    </row>
    <row r="6" spans="2:18" ht="18.75" customHeight="1" thickBot="1">
      <c r="R6" s="96" t="s">
        <v>580</v>
      </c>
    </row>
    <row r="7" spans="2:18" ht="18.75" customHeight="1" thickBot="1">
      <c r="C7" s="737" t="str">
        <f>IF(R7="",入力シート!$C$4,R7)</f>
        <v>令和８年１月２７日</v>
      </c>
      <c r="D7" s="738"/>
      <c r="E7" s="738"/>
      <c r="F7" s="738"/>
      <c r="R7" s="490"/>
    </row>
    <row r="8" spans="2:18" ht="18.75" customHeight="1">
      <c r="C8" s="273"/>
      <c r="D8" s="273"/>
      <c r="E8" s="273"/>
      <c r="F8" s="273"/>
    </row>
    <row r="9" spans="2:18" ht="18.75" customHeight="1">
      <c r="E9" s="91" t="s">
        <v>168</v>
      </c>
      <c r="F9" s="47"/>
      <c r="G9" s="90"/>
      <c r="H9" s="90"/>
      <c r="J9" s="92"/>
      <c r="K9" s="723" t="str">
        <f>入力シート!C9</f>
        <v>新党なまはげ</v>
      </c>
      <c r="L9" s="723"/>
      <c r="M9" s="723"/>
      <c r="N9" s="723"/>
      <c r="O9" s="723"/>
      <c r="P9" s="723"/>
    </row>
    <row r="10" spans="2:18" ht="18.75" customHeight="1">
      <c r="E10" s="91"/>
      <c r="F10" s="47"/>
      <c r="G10" s="431"/>
      <c r="H10" s="431"/>
      <c r="J10" s="92"/>
      <c r="K10" s="432"/>
      <c r="L10" s="432"/>
      <c r="M10" s="432"/>
      <c r="N10" s="432"/>
      <c r="O10" s="432"/>
      <c r="P10" s="432"/>
    </row>
    <row r="11" spans="2:18" ht="18.75" customHeight="1">
      <c r="E11" s="91" t="s">
        <v>75</v>
      </c>
      <c r="F11" s="90"/>
      <c r="H11" s="92"/>
      <c r="I11" s="723" t="str">
        <f>入力シート!C12</f>
        <v>秋田県秋田市山王1丁目1番1号</v>
      </c>
      <c r="J11" s="723"/>
      <c r="K11" s="723"/>
      <c r="L11" s="723"/>
      <c r="M11" s="723"/>
      <c r="N11" s="723"/>
      <c r="O11" s="723"/>
      <c r="P11" s="723"/>
    </row>
    <row r="12" spans="2:18" ht="18.75" customHeight="1">
      <c r="E12" s="91"/>
      <c r="F12" s="431"/>
      <c r="H12" s="92"/>
      <c r="I12" s="432"/>
      <c r="J12" s="432"/>
      <c r="K12" s="432"/>
      <c r="L12" s="432"/>
      <c r="M12" s="432"/>
      <c r="N12" s="432"/>
      <c r="O12" s="432"/>
      <c r="P12" s="432"/>
    </row>
    <row r="13" spans="2:18" ht="19.5" customHeight="1">
      <c r="E13" s="91" t="s">
        <v>356</v>
      </c>
      <c r="F13" s="90"/>
      <c r="H13" s="47"/>
      <c r="I13" s="724" t="str">
        <f>入力シート!C13</f>
        <v>男鹿　八郎</v>
      </c>
      <c r="J13" s="724"/>
      <c r="K13" s="724"/>
      <c r="L13" s="724"/>
      <c r="M13" s="724"/>
      <c r="N13" s="724"/>
      <c r="O13" s="93" t="str" cm="1">
        <f t="array" aca="1" ref="O13" ca="1">IF(VLOOKUP(RIGHT(CELL("filename",B1),LEN(CELL("filename",B1))-FIND("]",CELL("filename",B1))),設定シート!$V$2:$W$136,2,0)="表示する","㊞","")</f>
        <v/>
      </c>
      <c r="P13" s="46"/>
    </row>
    <row r="14" spans="2:18" ht="18.75" customHeight="1"/>
    <row r="15" spans="2:18" ht="18.75" customHeight="1">
      <c r="I15" s="316" t="s">
        <v>448</v>
      </c>
    </row>
    <row r="16" spans="2:18" ht="7.5" customHeight="1">
      <c r="B16" s="98"/>
      <c r="C16" s="99"/>
      <c r="D16" s="100"/>
      <c r="E16" s="725" t="s">
        <v>78</v>
      </c>
      <c r="F16" s="726"/>
      <c r="G16" s="727"/>
      <c r="H16" s="99"/>
      <c r="I16" s="99"/>
      <c r="J16" s="100"/>
      <c r="K16" s="99"/>
      <c r="L16" s="99"/>
      <c r="M16" s="99"/>
      <c r="N16" s="100"/>
      <c r="O16" s="99"/>
      <c r="P16" s="100"/>
    </row>
    <row r="17" spans="1:16" ht="18.75" customHeight="1">
      <c r="B17" s="734" t="s">
        <v>166</v>
      </c>
      <c r="C17" s="735"/>
      <c r="D17" s="736"/>
      <c r="E17" s="728"/>
      <c r="F17" s="729"/>
      <c r="G17" s="730"/>
      <c r="H17" s="734" t="s">
        <v>80</v>
      </c>
      <c r="I17" s="735"/>
      <c r="J17" s="736"/>
      <c r="K17" s="734" t="s">
        <v>83</v>
      </c>
      <c r="L17" s="735"/>
      <c r="M17" s="735"/>
      <c r="N17" s="736"/>
      <c r="O17" s="734" t="s">
        <v>65</v>
      </c>
      <c r="P17" s="736"/>
    </row>
    <row r="18" spans="1:16" ht="7.5" customHeight="1">
      <c r="B18" s="101"/>
      <c r="C18" s="102"/>
      <c r="D18" s="103"/>
      <c r="E18" s="731"/>
      <c r="F18" s="732"/>
      <c r="G18" s="733"/>
      <c r="H18" s="102"/>
      <c r="I18" s="102"/>
      <c r="J18" s="103"/>
      <c r="K18" s="102"/>
      <c r="L18" s="102"/>
      <c r="M18" s="102"/>
      <c r="N18" s="103"/>
      <c r="O18" s="102"/>
      <c r="P18" s="103"/>
    </row>
    <row r="19" spans="1:16" ht="15" customHeight="1">
      <c r="A19" s="96">
        <v>1</v>
      </c>
      <c r="B19" s="716" t="s">
        <v>894</v>
      </c>
      <c r="C19" s="717"/>
      <c r="D19" s="718"/>
      <c r="E19" s="719" t="s">
        <v>893</v>
      </c>
      <c r="F19" s="720"/>
      <c r="G19" s="721"/>
      <c r="H19" s="716" t="s">
        <v>895</v>
      </c>
      <c r="I19" s="717"/>
      <c r="J19" s="718"/>
      <c r="K19" s="739" t="s">
        <v>896</v>
      </c>
      <c r="L19" s="740"/>
      <c r="M19" s="740"/>
      <c r="N19" s="741"/>
      <c r="O19" s="719"/>
      <c r="P19" s="721"/>
    </row>
    <row r="20" spans="1:16" ht="15" customHeight="1">
      <c r="A20" s="96">
        <v>2</v>
      </c>
      <c r="B20" s="716"/>
      <c r="C20" s="717"/>
      <c r="D20" s="718"/>
      <c r="E20" s="719"/>
      <c r="F20" s="720"/>
      <c r="G20" s="721"/>
      <c r="H20" s="716"/>
      <c r="I20" s="717"/>
      <c r="J20" s="718"/>
      <c r="K20" s="739" t="s">
        <v>618</v>
      </c>
      <c r="L20" s="740"/>
      <c r="M20" s="740"/>
      <c r="N20" s="741"/>
      <c r="O20" s="719"/>
      <c r="P20" s="721"/>
    </row>
    <row r="21" spans="1:16" ht="15" customHeight="1">
      <c r="A21" s="96">
        <v>3</v>
      </c>
      <c r="B21" s="716"/>
      <c r="C21" s="717"/>
      <c r="D21" s="718"/>
      <c r="E21" s="719" t="s">
        <v>202</v>
      </c>
      <c r="F21" s="720"/>
      <c r="G21" s="721"/>
      <c r="H21" s="716"/>
      <c r="I21" s="717"/>
      <c r="J21" s="718"/>
      <c r="K21" s="739" t="s">
        <v>618</v>
      </c>
      <c r="L21" s="740"/>
      <c r="M21" s="740"/>
      <c r="N21" s="741"/>
      <c r="O21" s="719"/>
      <c r="P21" s="721"/>
    </row>
    <row r="22" spans="1:16" ht="15" customHeight="1">
      <c r="A22" s="96">
        <v>4</v>
      </c>
      <c r="B22" s="716"/>
      <c r="C22" s="717"/>
      <c r="D22" s="718"/>
      <c r="E22" s="719" t="s">
        <v>202</v>
      </c>
      <c r="F22" s="720"/>
      <c r="G22" s="721"/>
      <c r="H22" s="716"/>
      <c r="I22" s="717"/>
      <c r="J22" s="718"/>
      <c r="K22" s="739" t="s">
        <v>618</v>
      </c>
      <c r="L22" s="740"/>
      <c r="M22" s="740"/>
      <c r="N22" s="741"/>
      <c r="O22" s="719"/>
      <c r="P22" s="721"/>
    </row>
    <row r="23" spans="1:16" ht="15" customHeight="1">
      <c r="A23" s="96">
        <v>5</v>
      </c>
      <c r="B23" s="716"/>
      <c r="C23" s="717"/>
      <c r="D23" s="718"/>
      <c r="E23" s="719" t="s">
        <v>202</v>
      </c>
      <c r="F23" s="720"/>
      <c r="G23" s="721"/>
      <c r="H23" s="716"/>
      <c r="I23" s="717"/>
      <c r="J23" s="718"/>
      <c r="K23" s="739" t="s">
        <v>618</v>
      </c>
      <c r="L23" s="740"/>
      <c r="M23" s="740"/>
      <c r="N23" s="741"/>
      <c r="O23" s="719"/>
      <c r="P23" s="721"/>
    </row>
    <row r="24" spans="1:16" ht="15" customHeight="1">
      <c r="A24" s="96">
        <v>6</v>
      </c>
      <c r="B24" s="716"/>
      <c r="C24" s="717"/>
      <c r="D24" s="718"/>
      <c r="E24" s="719" t="s">
        <v>202</v>
      </c>
      <c r="F24" s="720"/>
      <c r="G24" s="721"/>
      <c r="H24" s="716"/>
      <c r="I24" s="717"/>
      <c r="J24" s="718"/>
      <c r="K24" s="739" t="s">
        <v>618</v>
      </c>
      <c r="L24" s="740"/>
      <c r="M24" s="740"/>
      <c r="N24" s="741"/>
      <c r="O24" s="719"/>
      <c r="P24" s="721"/>
    </row>
    <row r="25" spans="1:16" ht="15" customHeight="1">
      <c r="A25" s="96">
        <v>7</v>
      </c>
      <c r="B25" s="716"/>
      <c r="C25" s="717"/>
      <c r="D25" s="718"/>
      <c r="E25" s="719" t="s">
        <v>202</v>
      </c>
      <c r="F25" s="720"/>
      <c r="G25" s="721"/>
      <c r="H25" s="716"/>
      <c r="I25" s="717"/>
      <c r="J25" s="718"/>
      <c r="K25" s="739" t="s">
        <v>618</v>
      </c>
      <c r="L25" s="740"/>
      <c r="M25" s="740"/>
      <c r="N25" s="741"/>
      <c r="O25" s="719"/>
      <c r="P25" s="721"/>
    </row>
    <row r="26" spans="1:16" ht="15" customHeight="1">
      <c r="A26" s="96">
        <v>8</v>
      </c>
      <c r="B26" s="716"/>
      <c r="C26" s="717"/>
      <c r="D26" s="718"/>
      <c r="E26" s="719" t="s">
        <v>202</v>
      </c>
      <c r="F26" s="720"/>
      <c r="G26" s="721"/>
      <c r="H26" s="716"/>
      <c r="I26" s="717"/>
      <c r="J26" s="718"/>
      <c r="K26" s="739" t="s">
        <v>618</v>
      </c>
      <c r="L26" s="740"/>
      <c r="M26" s="740"/>
      <c r="N26" s="741"/>
      <c r="O26" s="719"/>
      <c r="P26" s="721"/>
    </row>
    <row r="27" spans="1:16" ht="15" customHeight="1">
      <c r="A27" s="96">
        <v>9</v>
      </c>
      <c r="B27" s="716"/>
      <c r="C27" s="717"/>
      <c r="D27" s="718"/>
      <c r="E27" s="719" t="s">
        <v>202</v>
      </c>
      <c r="F27" s="720"/>
      <c r="G27" s="721"/>
      <c r="H27" s="716"/>
      <c r="I27" s="717"/>
      <c r="J27" s="718"/>
      <c r="K27" s="739" t="s">
        <v>618</v>
      </c>
      <c r="L27" s="740"/>
      <c r="M27" s="740"/>
      <c r="N27" s="741"/>
      <c r="O27" s="719"/>
      <c r="P27" s="721"/>
    </row>
    <row r="28" spans="1:16" ht="15" customHeight="1">
      <c r="A28" s="96">
        <v>10</v>
      </c>
      <c r="B28" s="716"/>
      <c r="C28" s="717"/>
      <c r="D28" s="718"/>
      <c r="E28" s="719" t="s">
        <v>202</v>
      </c>
      <c r="F28" s="720"/>
      <c r="G28" s="721"/>
      <c r="H28" s="716"/>
      <c r="I28" s="717"/>
      <c r="J28" s="718"/>
      <c r="K28" s="739" t="s">
        <v>618</v>
      </c>
      <c r="L28" s="740"/>
      <c r="M28" s="740"/>
      <c r="N28" s="741"/>
      <c r="O28" s="719"/>
      <c r="P28" s="721"/>
    </row>
    <row r="29" spans="1:16" ht="15" customHeight="1">
      <c r="A29" s="96">
        <v>11</v>
      </c>
      <c r="B29" s="716"/>
      <c r="C29" s="717"/>
      <c r="D29" s="718"/>
      <c r="E29" s="719" t="s">
        <v>202</v>
      </c>
      <c r="F29" s="720"/>
      <c r="G29" s="721"/>
      <c r="H29" s="716"/>
      <c r="I29" s="717"/>
      <c r="J29" s="718"/>
      <c r="K29" s="739" t="s">
        <v>618</v>
      </c>
      <c r="L29" s="740"/>
      <c r="M29" s="740"/>
      <c r="N29" s="741"/>
      <c r="O29" s="719"/>
      <c r="P29" s="721"/>
    </row>
    <row r="30" spans="1:16" ht="15" customHeight="1">
      <c r="A30" s="96">
        <v>12</v>
      </c>
      <c r="B30" s="716"/>
      <c r="C30" s="717"/>
      <c r="D30" s="718"/>
      <c r="E30" s="719" t="s">
        <v>202</v>
      </c>
      <c r="F30" s="720"/>
      <c r="G30" s="721"/>
      <c r="H30" s="716"/>
      <c r="I30" s="717"/>
      <c r="J30" s="718"/>
      <c r="K30" s="739" t="s">
        <v>618</v>
      </c>
      <c r="L30" s="740"/>
      <c r="M30" s="740"/>
      <c r="N30" s="741"/>
      <c r="O30" s="719"/>
      <c r="P30" s="721"/>
    </row>
    <row r="31" spans="1:16" ht="15" customHeight="1">
      <c r="A31" s="96">
        <v>13</v>
      </c>
      <c r="B31" s="716"/>
      <c r="C31" s="717"/>
      <c r="D31" s="718"/>
      <c r="E31" s="719" t="s">
        <v>202</v>
      </c>
      <c r="F31" s="720"/>
      <c r="G31" s="721"/>
      <c r="H31" s="716"/>
      <c r="I31" s="717"/>
      <c r="J31" s="718"/>
      <c r="K31" s="739" t="s">
        <v>618</v>
      </c>
      <c r="L31" s="740"/>
      <c r="M31" s="740"/>
      <c r="N31" s="741"/>
      <c r="O31" s="719"/>
      <c r="P31" s="721"/>
    </row>
    <row r="32" spans="1:16" ht="15" customHeight="1">
      <c r="A32" s="96">
        <v>14</v>
      </c>
      <c r="B32" s="716"/>
      <c r="C32" s="717"/>
      <c r="D32" s="718"/>
      <c r="E32" s="719" t="s">
        <v>202</v>
      </c>
      <c r="F32" s="720"/>
      <c r="G32" s="721"/>
      <c r="H32" s="716"/>
      <c r="I32" s="717"/>
      <c r="J32" s="718"/>
      <c r="K32" s="739" t="s">
        <v>618</v>
      </c>
      <c r="L32" s="740"/>
      <c r="M32" s="740"/>
      <c r="N32" s="741"/>
      <c r="O32" s="719"/>
      <c r="P32" s="721"/>
    </row>
    <row r="33" spans="1:16" ht="15" customHeight="1">
      <c r="A33" s="96">
        <v>15</v>
      </c>
      <c r="B33" s="716"/>
      <c r="C33" s="717"/>
      <c r="D33" s="718"/>
      <c r="E33" s="719" t="s">
        <v>202</v>
      </c>
      <c r="F33" s="720"/>
      <c r="G33" s="721"/>
      <c r="H33" s="716"/>
      <c r="I33" s="717"/>
      <c r="J33" s="718"/>
      <c r="K33" s="739" t="s">
        <v>618</v>
      </c>
      <c r="L33" s="740"/>
      <c r="M33" s="740"/>
      <c r="N33" s="741"/>
      <c r="O33" s="719"/>
      <c r="P33" s="721"/>
    </row>
    <row r="34" spans="1:16" ht="15" customHeight="1">
      <c r="A34" s="96">
        <v>16</v>
      </c>
      <c r="B34" s="716"/>
      <c r="C34" s="717"/>
      <c r="D34" s="718"/>
      <c r="E34" s="719" t="s">
        <v>202</v>
      </c>
      <c r="F34" s="720"/>
      <c r="G34" s="721"/>
      <c r="H34" s="716"/>
      <c r="I34" s="717"/>
      <c r="J34" s="718"/>
      <c r="K34" s="739" t="s">
        <v>618</v>
      </c>
      <c r="L34" s="740"/>
      <c r="M34" s="740"/>
      <c r="N34" s="741"/>
      <c r="O34" s="719"/>
      <c r="P34" s="721"/>
    </row>
    <row r="35" spans="1:16" ht="15" customHeight="1">
      <c r="A35" s="96">
        <v>17</v>
      </c>
      <c r="B35" s="716"/>
      <c r="C35" s="717"/>
      <c r="D35" s="718"/>
      <c r="E35" s="719" t="s">
        <v>202</v>
      </c>
      <c r="F35" s="720"/>
      <c r="G35" s="721"/>
      <c r="H35" s="716"/>
      <c r="I35" s="717"/>
      <c r="J35" s="718"/>
      <c r="K35" s="739" t="s">
        <v>618</v>
      </c>
      <c r="L35" s="740"/>
      <c r="M35" s="740"/>
      <c r="N35" s="741"/>
      <c r="O35" s="719"/>
      <c r="P35" s="721"/>
    </row>
    <row r="36" spans="1:16" ht="15" customHeight="1">
      <c r="A36" s="96">
        <v>18</v>
      </c>
      <c r="B36" s="716"/>
      <c r="C36" s="717"/>
      <c r="D36" s="718"/>
      <c r="E36" s="719" t="s">
        <v>202</v>
      </c>
      <c r="F36" s="720"/>
      <c r="G36" s="721"/>
      <c r="H36" s="716"/>
      <c r="I36" s="717"/>
      <c r="J36" s="718"/>
      <c r="K36" s="739" t="s">
        <v>618</v>
      </c>
      <c r="L36" s="740"/>
      <c r="M36" s="740"/>
      <c r="N36" s="741"/>
      <c r="O36" s="719"/>
      <c r="P36" s="721"/>
    </row>
    <row r="37" spans="1:16" ht="15" customHeight="1">
      <c r="A37" s="96">
        <v>19</v>
      </c>
      <c r="B37" s="716"/>
      <c r="C37" s="717"/>
      <c r="D37" s="718"/>
      <c r="E37" s="719" t="s">
        <v>202</v>
      </c>
      <c r="F37" s="720"/>
      <c r="G37" s="721"/>
      <c r="H37" s="716"/>
      <c r="I37" s="717"/>
      <c r="J37" s="718"/>
      <c r="K37" s="739" t="s">
        <v>618</v>
      </c>
      <c r="L37" s="740"/>
      <c r="M37" s="740"/>
      <c r="N37" s="741"/>
      <c r="O37" s="719"/>
      <c r="P37" s="721"/>
    </row>
    <row r="38" spans="1:16" ht="15" customHeight="1">
      <c r="A38" s="96">
        <v>20</v>
      </c>
      <c r="B38" s="716"/>
      <c r="C38" s="717"/>
      <c r="D38" s="718"/>
      <c r="E38" s="719" t="s">
        <v>202</v>
      </c>
      <c r="F38" s="720"/>
      <c r="G38" s="721"/>
      <c r="H38" s="716"/>
      <c r="I38" s="717"/>
      <c r="J38" s="718"/>
      <c r="K38" s="739" t="s">
        <v>618</v>
      </c>
      <c r="L38" s="740"/>
      <c r="M38" s="740"/>
      <c r="N38" s="741"/>
      <c r="O38" s="719"/>
      <c r="P38" s="721"/>
    </row>
    <row r="39" spans="1:16" ht="15" customHeight="1">
      <c r="A39" s="96">
        <v>21</v>
      </c>
      <c r="B39" s="716"/>
      <c r="C39" s="717"/>
      <c r="D39" s="718"/>
      <c r="E39" s="719" t="s">
        <v>202</v>
      </c>
      <c r="F39" s="720"/>
      <c r="G39" s="721"/>
      <c r="H39" s="716"/>
      <c r="I39" s="717"/>
      <c r="J39" s="718"/>
      <c r="K39" s="739" t="s">
        <v>618</v>
      </c>
      <c r="L39" s="740"/>
      <c r="M39" s="740"/>
      <c r="N39" s="741"/>
      <c r="O39" s="719"/>
      <c r="P39" s="721"/>
    </row>
    <row r="40" spans="1:16" ht="15" customHeight="1">
      <c r="A40" s="96">
        <v>22</v>
      </c>
      <c r="B40" s="716"/>
      <c r="C40" s="717"/>
      <c r="D40" s="718"/>
      <c r="E40" s="719" t="s">
        <v>202</v>
      </c>
      <c r="F40" s="720"/>
      <c r="G40" s="721"/>
      <c r="H40" s="716"/>
      <c r="I40" s="717"/>
      <c r="J40" s="718"/>
      <c r="K40" s="739" t="s">
        <v>618</v>
      </c>
      <c r="L40" s="740"/>
      <c r="M40" s="740"/>
      <c r="N40" s="741"/>
      <c r="O40" s="719"/>
      <c r="P40" s="721"/>
    </row>
    <row r="41" spans="1:16" ht="15" customHeight="1">
      <c r="A41" s="96">
        <v>23</v>
      </c>
      <c r="B41" s="716"/>
      <c r="C41" s="717"/>
      <c r="D41" s="718"/>
      <c r="E41" s="719" t="s">
        <v>202</v>
      </c>
      <c r="F41" s="720"/>
      <c r="G41" s="721"/>
      <c r="H41" s="716"/>
      <c r="I41" s="717"/>
      <c r="J41" s="718"/>
      <c r="K41" s="739" t="s">
        <v>618</v>
      </c>
      <c r="L41" s="740"/>
      <c r="M41" s="740"/>
      <c r="N41" s="741"/>
      <c r="O41" s="719"/>
      <c r="P41" s="721"/>
    </row>
    <row r="42" spans="1:16" ht="15" customHeight="1">
      <c r="A42" s="96">
        <v>24</v>
      </c>
      <c r="B42" s="716"/>
      <c r="C42" s="717"/>
      <c r="D42" s="718"/>
      <c r="E42" s="719" t="s">
        <v>202</v>
      </c>
      <c r="F42" s="720"/>
      <c r="G42" s="721"/>
      <c r="H42" s="716"/>
      <c r="I42" s="717"/>
      <c r="J42" s="718"/>
      <c r="K42" s="739" t="s">
        <v>618</v>
      </c>
      <c r="L42" s="740"/>
      <c r="M42" s="740"/>
      <c r="N42" s="741"/>
      <c r="O42" s="719"/>
      <c r="P42" s="721"/>
    </row>
    <row r="43" spans="1:16" ht="15" customHeight="1">
      <c r="A43" s="96">
        <v>25</v>
      </c>
      <c r="B43" s="716"/>
      <c r="C43" s="717"/>
      <c r="D43" s="718"/>
      <c r="E43" s="719" t="s">
        <v>202</v>
      </c>
      <c r="F43" s="720"/>
      <c r="G43" s="721"/>
      <c r="H43" s="716"/>
      <c r="I43" s="717"/>
      <c r="J43" s="718"/>
      <c r="K43" s="739" t="s">
        <v>618</v>
      </c>
      <c r="L43" s="740"/>
      <c r="M43" s="740"/>
      <c r="N43" s="741"/>
      <c r="O43" s="719"/>
      <c r="P43" s="721"/>
    </row>
    <row r="44" spans="1:16" ht="15" customHeight="1">
      <c r="A44" s="96">
        <v>26</v>
      </c>
      <c r="B44" s="716"/>
      <c r="C44" s="717"/>
      <c r="D44" s="718"/>
      <c r="E44" s="719" t="s">
        <v>202</v>
      </c>
      <c r="F44" s="720"/>
      <c r="G44" s="721"/>
      <c r="H44" s="716"/>
      <c r="I44" s="717"/>
      <c r="J44" s="718"/>
      <c r="K44" s="739" t="s">
        <v>618</v>
      </c>
      <c r="L44" s="740"/>
      <c r="M44" s="740"/>
      <c r="N44" s="741"/>
      <c r="O44" s="719"/>
      <c r="P44" s="721"/>
    </row>
    <row r="45" spans="1:16" ht="15" customHeight="1">
      <c r="A45" s="96">
        <v>27</v>
      </c>
      <c r="B45" s="716"/>
      <c r="C45" s="717"/>
      <c r="D45" s="718"/>
      <c r="E45" s="719" t="s">
        <v>202</v>
      </c>
      <c r="F45" s="720"/>
      <c r="G45" s="721"/>
      <c r="H45" s="716"/>
      <c r="I45" s="717"/>
      <c r="J45" s="718"/>
      <c r="K45" s="739" t="s">
        <v>618</v>
      </c>
      <c r="L45" s="740"/>
      <c r="M45" s="740"/>
      <c r="N45" s="741"/>
      <c r="O45" s="719"/>
      <c r="P45" s="721"/>
    </row>
    <row r="46" spans="1:16" ht="15" customHeight="1">
      <c r="A46" s="96">
        <v>28</v>
      </c>
      <c r="B46" s="716"/>
      <c r="C46" s="717"/>
      <c r="D46" s="718"/>
      <c r="E46" s="719" t="s">
        <v>202</v>
      </c>
      <c r="F46" s="720"/>
      <c r="G46" s="721"/>
      <c r="H46" s="716"/>
      <c r="I46" s="717"/>
      <c r="J46" s="718"/>
      <c r="K46" s="739" t="s">
        <v>618</v>
      </c>
      <c r="L46" s="740"/>
      <c r="M46" s="740"/>
      <c r="N46" s="741"/>
      <c r="O46" s="719"/>
      <c r="P46" s="721"/>
    </row>
    <row r="47" spans="1:16" ht="15" customHeight="1">
      <c r="A47" s="96">
        <v>29</v>
      </c>
      <c r="B47" s="716"/>
      <c r="C47" s="717"/>
      <c r="D47" s="718"/>
      <c r="E47" s="719" t="s">
        <v>202</v>
      </c>
      <c r="F47" s="720"/>
      <c r="G47" s="721"/>
      <c r="H47" s="716"/>
      <c r="I47" s="717"/>
      <c r="J47" s="718"/>
      <c r="K47" s="739" t="s">
        <v>618</v>
      </c>
      <c r="L47" s="740"/>
      <c r="M47" s="740"/>
      <c r="N47" s="741"/>
      <c r="O47" s="719"/>
      <c r="P47" s="721"/>
    </row>
    <row r="48" spans="1:16" ht="15" customHeight="1">
      <c r="A48" s="96">
        <v>30</v>
      </c>
      <c r="B48" s="716"/>
      <c r="C48" s="717"/>
      <c r="D48" s="718"/>
      <c r="E48" s="719" t="s">
        <v>202</v>
      </c>
      <c r="F48" s="720"/>
      <c r="G48" s="721"/>
      <c r="H48" s="716"/>
      <c r="I48" s="717"/>
      <c r="J48" s="718"/>
      <c r="K48" s="739" t="s">
        <v>618</v>
      </c>
      <c r="L48" s="740"/>
      <c r="M48" s="740"/>
      <c r="N48" s="741"/>
      <c r="O48" s="719"/>
      <c r="P48" s="721"/>
    </row>
    <row r="49" spans="1:16" ht="15" customHeight="1">
      <c r="A49" s="96">
        <v>31</v>
      </c>
      <c r="B49" s="716"/>
      <c r="C49" s="717"/>
      <c r="D49" s="718"/>
      <c r="E49" s="719" t="s">
        <v>202</v>
      </c>
      <c r="F49" s="720"/>
      <c r="G49" s="721"/>
      <c r="H49" s="716"/>
      <c r="I49" s="717"/>
      <c r="J49" s="718"/>
      <c r="K49" s="739" t="s">
        <v>618</v>
      </c>
      <c r="L49" s="740"/>
      <c r="M49" s="740"/>
      <c r="N49" s="741"/>
      <c r="O49" s="719"/>
      <c r="P49" s="721"/>
    </row>
    <row r="50" spans="1:16" ht="15" customHeight="1">
      <c r="A50" s="96">
        <v>32</v>
      </c>
      <c r="B50" s="742"/>
      <c r="C50" s="743"/>
      <c r="D50" s="744"/>
      <c r="E50" s="719" t="s">
        <v>202</v>
      </c>
      <c r="F50" s="720"/>
      <c r="G50" s="721"/>
      <c r="H50" s="742"/>
      <c r="I50" s="743"/>
      <c r="J50" s="744"/>
      <c r="K50" s="739" t="s">
        <v>618</v>
      </c>
      <c r="L50" s="740"/>
      <c r="M50" s="740"/>
      <c r="N50" s="741"/>
      <c r="O50" s="745"/>
      <c r="P50" s="746"/>
    </row>
    <row r="51" spans="1:16" ht="15" customHeight="1">
      <c r="A51" s="96">
        <v>33</v>
      </c>
      <c r="B51" s="742"/>
      <c r="C51" s="743"/>
      <c r="D51" s="744"/>
      <c r="E51" s="719" t="s">
        <v>202</v>
      </c>
      <c r="F51" s="720"/>
      <c r="G51" s="721"/>
      <c r="H51" s="742"/>
      <c r="I51" s="743"/>
      <c r="J51" s="744"/>
      <c r="K51" s="739" t="s">
        <v>618</v>
      </c>
      <c r="L51" s="740"/>
      <c r="M51" s="740"/>
      <c r="N51" s="741"/>
      <c r="O51" s="745"/>
      <c r="P51" s="746"/>
    </row>
    <row r="52" spans="1:16" ht="15" customHeight="1">
      <c r="A52" s="96">
        <v>34</v>
      </c>
      <c r="B52" s="742"/>
      <c r="C52" s="743"/>
      <c r="D52" s="744"/>
      <c r="E52" s="745" t="s">
        <v>202</v>
      </c>
      <c r="F52" s="1001"/>
      <c r="G52" s="746"/>
      <c r="H52" s="742"/>
      <c r="I52" s="743"/>
      <c r="J52" s="744"/>
      <c r="K52" s="739" t="s">
        <v>618</v>
      </c>
      <c r="L52" s="740"/>
      <c r="M52" s="740"/>
      <c r="N52" s="741"/>
      <c r="O52" s="745"/>
      <c r="P52" s="746"/>
    </row>
    <row r="53" spans="1:16" ht="15" customHeight="1"/>
    <row r="54" spans="1:16" ht="15" customHeight="1">
      <c r="B54" s="46" t="s">
        <v>62</v>
      </c>
    </row>
    <row r="55" spans="1:16" ht="7.5" customHeight="1"/>
    <row r="56" spans="1:16" ht="15" customHeight="1">
      <c r="B56" s="96" t="s">
        <v>154</v>
      </c>
    </row>
    <row r="57" spans="1:16" ht="15" customHeight="1">
      <c r="B57" s="96" t="s">
        <v>44</v>
      </c>
    </row>
    <row r="58" spans="1:16" ht="7.5" customHeight="1"/>
    <row r="59" spans="1:16" ht="15" customHeight="1">
      <c r="B59" s="96" t="s">
        <v>162</v>
      </c>
    </row>
    <row r="60" spans="1:16" ht="7.5" customHeight="1"/>
    <row r="61" spans="1:16" ht="15" customHeight="1">
      <c r="B61" s="96" t="s">
        <v>43</v>
      </c>
    </row>
    <row r="62" spans="1:16" ht="15" customHeight="1">
      <c r="B62" s="96" t="s">
        <v>50</v>
      </c>
    </row>
    <row r="63" spans="1:16" ht="15" customHeight="1">
      <c r="B63" s="96" t="s">
        <v>203</v>
      </c>
    </row>
    <row r="64" spans="1:16" ht="15" customHeight="1">
      <c r="B64" s="96" t="s">
        <v>204</v>
      </c>
    </row>
    <row r="65" spans="2:2" ht="15" customHeight="1">
      <c r="B65" s="96" t="s">
        <v>205</v>
      </c>
    </row>
    <row r="66" spans="2:2" ht="15" customHeight="1"/>
    <row r="67" spans="2:2" ht="15" customHeight="1"/>
    <row r="68" spans="2:2" ht="15" customHeight="1"/>
    <row r="69" spans="2:2" ht="15" customHeight="1"/>
    <row r="70" spans="2:2" ht="15" customHeight="1"/>
  </sheetData>
  <mergeCells count="180">
    <mergeCell ref="B51:D51"/>
    <mergeCell ref="E51:G51"/>
    <mergeCell ref="H51:J51"/>
    <mergeCell ref="O51:P51"/>
    <mergeCell ref="B52:D52"/>
    <mergeCell ref="E52:G52"/>
    <mergeCell ref="H52:J52"/>
    <mergeCell ref="O52:P52"/>
    <mergeCell ref="B49:D49"/>
    <mergeCell ref="E49:G49"/>
    <mergeCell ref="H49:J49"/>
    <mergeCell ref="O49:P49"/>
    <mergeCell ref="B50:D50"/>
    <mergeCell ref="E50:G50"/>
    <mergeCell ref="H50:J50"/>
    <mergeCell ref="O50:P50"/>
    <mergeCell ref="K49:N49"/>
    <mergeCell ref="K50:N50"/>
    <mergeCell ref="K51:N51"/>
    <mergeCell ref="K52:N52"/>
    <mergeCell ref="B47:D47"/>
    <mergeCell ref="E47:G47"/>
    <mergeCell ref="H47:J47"/>
    <mergeCell ref="O47:P47"/>
    <mergeCell ref="B48:D48"/>
    <mergeCell ref="E48:G48"/>
    <mergeCell ref="H48:J48"/>
    <mergeCell ref="O48:P48"/>
    <mergeCell ref="B45:D45"/>
    <mergeCell ref="E45:G45"/>
    <mergeCell ref="H45:J45"/>
    <mergeCell ref="O45:P45"/>
    <mergeCell ref="B46:D46"/>
    <mergeCell ref="E46:G46"/>
    <mergeCell ref="H46:J46"/>
    <mergeCell ref="O46:P46"/>
    <mergeCell ref="K45:N45"/>
    <mergeCell ref="K46:N46"/>
    <mergeCell ref="K47:N47"/>
    <mergeCell ref="K48:N48"/>
    <mergeCell ref="B43:D43"/>
    <mergeCell ref="E43:G43"/>
    <mergeCell ref="H43:J43"/>
    <mergeCell ref="O43:P43"/>
    <mergeCell ref="B44:D44"/>
    <mergeCell ref="E44:G44"/>
    <mergeCell ref="H44:J44"/>
    <mergeCell ref="O44:P44"/>
    <mergeCell ref="B41:D41"/>
    <mergeCell ref="E41:G41"/>
    <mergeCell ref="H41:J41"/>
    <mergeCell ref="O41:P41"/>
    <mergeCell ref="B42:D42"/>
    <mergeCell ref="E42:G42"/>
    <mergeCell ref="H42:J42"/>
    <mergeCell ref="O42:P42"/>
    <mergeCell ref="K41:N41"/>
    <mergeCell ref="K42:N42"/>
    <mergeCell ref="K43:N43"/>
    <mergeCell ref="K44:N44"/>
    <mergeCell ref="B39:D39"/>
    <mergeCell ref="E39:G39"/>
    <mergeCell ref="H39:J39"/>
    <mergeCell ref="O39:P39"/>
    <mergeCell ref="B40:D40"/>
    <mergeCell ref="E40:G40"/>
    <mergeCell ref="H40:J40"/>
    <mergeCell ref="O40:P40"/>
    <mergeCell ref="B37:D37"/>
    <mergeCell ref="E37:G37"/>
    <mergeCell ref="H37:J37"/>
    <mergeCell ref="O37:P37"/>
    <mergeCell ref="B38:D38"/>
    <mergeCell ref="E38:G38"/>
    <mergeCell ref="H38:J38"/>
    <mergeCell ref="O38:P38"/>
    <mergeCell ref="K37:N37"/>
    <mergeCell ref="K38:N38"/>
    <mergeCell ref="K39:N39"/>
    <mergeCell ref="K40:N40"/>
    <mergeCell ref="B35:D35"/>
    <mergeCell ref="E35:G35"/>
    <mergeCell ref="H35:J35"/>
    <mergeCell ref="O35:P35"/>
    <mergeCell ref="B36:D36"/>
    <mergeCell ref="E36:G36"/>
    <mergeCell ref="H36:J36"/>
    <mergeCell ref="O36:P36"/>
    <mergeCell ref="B33:D33"/>
    <mergeCell ref="E33:G33"/>
    <mergeCell ref="H33:J33"/>
    <mergeCell ref="O33:P33"/>
    <mergeCell ref="B34:D34"/>
    <mergeCell ref="E34:G34"/>
    <mergeCell ref="H34:J34"/>
    <mergeCell ref="O34:P34"/>
    <mergeCell ref="K33:N33"/>
    <mergeCell ref="K34:N34"/>
    <mergeCell ref="K35:N35"/>
    <mergeCell ref="K36:N36"/>
    <mergeCell ref="B31:D31"/>
    <mergeCell ref="E31:G31"/>
    <mergeCell ref="H31:J31"/>
    <mergeCell ref="O31:P31"/>
    <mergeCell ref="B32:D32"/>
    <mergeCell ref="E32:G32"/>
    <mergeCell ref="H32:J32"/>
    <mergeCell ref="O32:P32"/>
    <mergeCell ref="B29:D29"/>
    <mergeCell ref="E29:G29"/>
    <mergeCell ref="H29:J29"/>
    <mergeCell ref="O29:P29"/>
    <mergeCell ref="B30:D30"/>
    <mergeCell ref="E30:G30"/>
    <mergeCell ref="H30:J30"/>
    <mergeCell ref="O30:P30"/>
    <mergeCell ref="K29:N29"/>
    <mergeCell ref="K30:N30"/>
    <mergeCell ref="K31:N31"/>
    <mergeCell ref="K32:N32"/>
    <mergeCell ref="B27:D27"/>
    <mergeCell ref="E27:G27"/>
    <mergeCell ref="H27:J27"/>
    <mergeCell ref="O27:P27"/>
    <mergeCell ref="B28:D28"/>
    <mergeCell ref="E28:G28"/>
    <mergeCell ref="H28:J28"/>
    <mergeCell ref="O28:P28"/>
    <mergeCell ref="B25:D25"/>
    <mergeCell ref="E25:G25"/>
    <mergeCell ref="H25:J25"/>
    <mergeCell ref="O25:P25"/>
    <mergeCell ref="B26:D26"/>
    <mergeCell ref="E26:G26"/>
    <mergeCell ref="H26:J26"/>
    <mergeCell ref="O26:P26"/>
    <mergeCell ref="K25:N25"/>
    <mergeCell ref="K26:N26"/>
    <mergeCell ref="K27:N27"/>
    <mergeCell ref="K28:N28"/>
    <mergeCell ref="B23:D23"/>
    <mergeCell ref="E23:G23"/>
    <mergeCell ref="H23:J23"/>
    <mergeCell ref="O23:P23"/>
    <mergeCell ref="B24:D24"/>
    <mergeCell ref="E24:G24"/>
    <mergeCell ref="H24:J24"/>
    <mergeCell ref="O24:P24"/>
    <mergeCell ref="B21:D21"/>
    <mergeCell ref="E21:G21"/>
    <mergeCell ref="H21:J21"/>
    <mergeCell ref="O21:P21"/>
    <mergeCell ref="B22:D22"/>
    <mergeCell ref="E22:G22"/>
    <mergeCell ref="H22:J22"/>
    <mergeCell ref="O22:P22"/>
    <mergeCell ref="K21:N21"/>
    <mergeCell ref="K22:N22"/>
    <mergeCell ref="K23:N23"/>
    <mergeCell ref="K24:N24"/>
    <mergeCell ref="B19:D19"/>
    <mergeCell ref="E19:G19"/>
    <mergeCell ref="H19:J19"/>
    <mergeCell ref="O19:P19"/>
    <mergeCell ref="B20:D20"/>
    <mergeCell ref="E20:G20"/>
    <mergeCell ref="H20:J20"/>
    <mergeCell ref="O20:P20"/>
    <mergeCell ref="B2:P2"/>
    <mergeCell ref="K9:P9"/>
    <mergeCell ref="I11:P11"/>
    <mergeCell ref="I13:N13"/>
    <mergeCell ref="E16:G18"/>
    <mergeCell ref="B17:D17"/>
    <mergeCell ref="H17:J17"/>
    <mergeCell ref="K17:N17"/>
    <mergeCell ref="O17:P17"/>
    <mergeCell ref="C7:F7"/>
    <mergeCell ref="K19:N19"/>
    <mergeCell ref="K20:N20"/>
  </mergeCells>
  <phoneticPr fontId="51" type="Hiragana"/>
  <dataValidations count="1">
    <dataValidation type="list" allowBlank="1" showInputMessage="1" showErrorMessage="1" sqref="E19:G52" xr:uid="{38A7990B-A2F4-4869-B3B9-38A2C602B6B2}">
      <formula1>"衆議院議員,参議院議員"</formula1>
    </dataValidation>
  </dataValidations>
  <printOptions horizontalCentered="1"/>
  <pageMargins left="0.78740157480314965" right="0.78740157480314965" top="0.78740157480314965" bottom="0.78740157480314965" header="0.31496062992125984" footer="0.31496062992125984"/>
  <pageSetup paperSize="9" scale="89" firstPageNumber="0" orientation="portrait" r:id="rId1"/>
  <headerFooter alignWithMargins="0"/>
  <rowBreaks count="1" manualBreakCount="1">
    <brk id="53" min="1" max="15"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R47"/>
  <sheetViews>
    <sheetView showZeros="0" tabSelected="1" view="pageBreakPreview" zoomScaleNormal="100" zoomScaleSheetLayoutView="100" workbookViewId="0">
      <selection activeCell="W25" sqref="W25"/>
    </sheetView>
  </sheetViews>
  <sheetFormatPr defaultColWidth="5.90625" defaultRowHeight="14"/>
  <cols>
    <col min="1" max="1" width="6.26953125" style="46" customWidth="1"/>
    <col min="2" max="2" width="7.453125" style="46" customWidth="1"/>
    <col min="3" max="13" width="6.26953125" style="46" customWidth="1"/>
    <col min="14" max="14" width="4.36328125" style="46" customWidth="1"/>
    <col min="15" max="15" width="4.6328125" style="46" customWidth="1"/>
    <col min="16" max="16" width="5.26953125" style="46" customWidth="1"/>
    <col min="17" max="17" width="13.26953125" style="46" customWidth="1"/>
    <col min="18" max="18" width="21.90625" style="46" customWidth="1"/>
    <col min="19" max="16384" width="5.90625" style="46"/>
  </cols>
  <sheetData>
    <row r="1" spans="1:18" ht="18.75" customHeight="1" thickBot="1">
      <c r="A1" s="46" t="s">
        <v>206</v>
      </c>
      <c r="N1" s="104" t="s">
        <v>585</v>
      </c>
    </row>
    <row r="2" spans="1:18" ht="26.25" customHeight="1" thickBot="1">
      <c r="A2" s="638" t="s">
        <v>207</v>
      </c>
      <c r="B2" s="638"/>
      <c r="C2" s="638"/>
      <c r="D2" s="638"/>
      <c r="E2" s="638"/>
      <c r="F2" s="638"/>
      <c r="G2" s="638"/>
      <c r="H2" s="638"/>
      <c r="I2" s="638"/>
      <c r="J2" s="638"/>
      <c r="K2" s="638"/>
      <c r="L2" s="638"/>
      <c r="M2" s="638"/>
      <c r="N2" s="638"/>
      <c r="P2" s="290">
        <v>1</v>
      </c>
    </row>
    <row r="3" spans="1:18" ht="18.75" customHeight="1"/>
    <row r="4" spans="1:18" ht="18.75" customHeight="1"/>
    <row r="5" spans="1:18" ht="26.25" customHeight="1">
      <c r="A5" s="210" t="str">
        <f>"　"&amp;設定シート!C2&amp;"に執行される衆議院小選挙区選出議員選挙の"&amp;IF(入力シート!$C$2="　","秋田県第　  　区",入力シート!$C$2)</f>
        <v>　令和８年２月８日に執行される衆議院小選挙区選出議員選挙の秋田県第１区</v>
      </c>
      <c r="B5" s="209"/>
      <c r="C5" s="209"/>
      <c r="D5" s="445"/>
      <c r="E5" s="445"/>
      <c r="F5" s="445"/>
      <c r="G5" s="445"/>
      <c r="H5" s="445"/>
      <c r="I5" s="445"/>
      <c r="J5" s="445"/>
      <c r="K5" s="211"/>
      <c r="L5" s="199"/>
      <c r="M5" s="214"/>
      <c r="N5" s="445"/>
    </row>
    <row r="6" spans="1:18" ht="26.25" customHeight="1">
      <c r="A6" s="46" t="s">
        <v>575</v>
      </c>
      <c r="C6" s="748" t="str">
        <f>入力シート!C9</f>
        <v>新党なまはげ</v>
      </c>
      <c r="D6" s="748"/>
      <c r="E6" s="748"/>
      <c r="F6" s="748"/>
      <c r="G6" s="46" t="s">
        <v>208</v>
      </c>
      <c r="H6" s="105"/>
      <c r="I6" s="749" t="str">
        <f>IF(VLOOKUP(P2,様式2!$A$19:$G$52,5,0)="","衆議院議員・参議院議員",VLOOKUP(P2,様式2!$A$19:$G$52,5,0))</f>
        <v>衆議院議員</v>
      </c>
      <c r="J6" s="749"/>
      <c r="K6" s="749"/>
      <c r="L6" s="749"/>
    </row>
    <row r="7" spans="1:18" ht="26.25" customHeight="1">
      <c r="A7" s="46" t="s">
        <v>576</v>
      </c>
      <c r="H7" s="106"/>
      <c r="K7" s="106"/>
    </row>
    <row r="8" spans="1:18" ht="18.75" customHeight="1">
      <c r="H8" s="106"/>
    </row>
    <row r="9" spans="1:18" ht="18.75" customHeight="1"/>
    <row r="10" spans="1:18" ht="18.75" customHeight="1" thickBot="1">
      <c r="R10" s="57" t="s">
        <v>581</v>
      </c>
    </row>
    <row r="11" spans="1:18" ht="18.75" customHeight="1" thickBot="1">
      <c r="B11" s="747" t="str">
        <f>IF(R11="",入力シート!$C$4,R11)</f>
        <v>令和８年１月２７日</v>
      </c>
      <c r="C11" s="747"/>
      <c r="D11" s="747"/>
      <c r="E11" s="747"/>
      <c r="R11" s="491"/>
    </row>
    <row r="12" spans="1:18" ht="18.75" customHeight="1">
      <c r="B12" s="108"/>
      <c r="C12" s="93"/>
      <c r="D12" s="93"/>
    </row>
    <row r="13" spans="1:18" ht="18.75" customHeight="1">
      <c r="B13" s="108"/>
      <c r="C13" s="93"/>
      <c r="D13" s="93"/>
      <c r="G13" s="752" t="str">
        <f>IF(VLOOKUP(P2,様式2!$A$19:$G$52,5,0)="","衆議院議員・参議院議員",VLOOKUP(P2,様式2!$A$19:$G$52,5,0))</f>
        <v>衆議院議員</v>
      </c>
      <c r="H13" s="752"/>
      <c r="I13" s="752"/>
      <c r="J13" s="752"/>
      <c r="K13" s="46" t="str">
        <f>IF(VLOOKUP($P$2,様式2!$A$19:$J$52,8,0)="","(             )","( "&amp;VLOOKUP($P$2,様式2!$A$19:$J$52,8,0)&amp;" )")</f>
        <v>( 秋田県第１区 )</v>
      </c>
    </row>
    <row r="14" spans="1:18" ht="18.75" customHeight="1">
      <c r="B14" s="108"/>
      <c r="C14" s="93"/>
      <c r="D14" s="93"/>
    </row>
    <row r="15" spans="1:18" ht="18.75" customHeight="1">
      <c r="B15" s="108"/>
      <c r="C15" s="93"/>
      <c r="D15" s="93"/>
      <c r="G15" s="46" t="s">
        <v>209</v>
      </c>
      <c r="I15" s="753" t="str">
        <f>VLOOKUP(P2,様式2!$A$19:$J$52,2,0)</f>
        <v>執印　太郎</v>
      </c>
      <c r="J15" s="754"/>
      <c r="K15" s="754"/>
      <c r="L15" s="754"/>
      <c r="M15" s="46" t="str" cm="1">
        <f t="array" aca="1" ref="M15" ca="1">IF(VLOOKUP(RIGHT(CELL("filename",A1),LEN(CELL("filename",A1))-FIND("]",CELL("filename",A1))),設定シート!$V$2:$W$136,2,0)="表示する","㊞","")</f>
        <v/>
      </c>
    </row>
    <row r="16" spans="1:18" ht="18.75" customHeight="1">
      <c r="B16" s="108"/>
      <c r="C16" s="93"/>
      <c r="D16" s="93"/>
    </row>
    <row r="17" spans="2:13" ht="18.75" customHeight="1">
      <c r="B17" s="108"/>
      <c r="C17" s="93"/>
      <c r="D17" s="93"/>
    </row>
    <row r="18" spans="2:13" ht="18.75" customHeight="1">
      <c r="B18" s="108"/>
      <c r="C18" s="93"/>
      <c r="D18" s="93"/>
    </row>
    <row r="19" spans="2:13" ht="18.75" customHeight="1">
      <c r="B19" s="108" t="s">
        <v>168</v>
      </c>
      <c r="C19" s="93"/>
      <c r="D19" s="93"/>
      <c r="G19" s="755" t="str">
        <f>入力シート!C9</f>
        <v>新党なまはげ</v>
      </c>
      <c r="H19" s="755"/>
      <c r="I19" s="755"/>
      <c r="J19" s="755"/>
      <c r="K19" s="755"/>
      <c r="L19" s="755"/>
      <c r="M19" s="755"/>
    </row>
    <row r="20" spans="2:13" ht="18.75" customHeight="1">
      <c r="B20" s="108"/>
      <c r="C20" s="93"/>
      <c r="D20" s="93"/>
    </row>
    <row r="21" spans="2:13" ht="18.75" customHeight="1">
      <c r="B21" s="110" t="s">
        <v>358</v>
      </c>
      <c r="C21" s="93"/>
      <c r="D21" s="93"/>
      <c r="G21" s="756" t="str">
        <f>入力シート!C13</f>
        <v>男鹿　八郎</v>
      </c>
      <c r="H21" s="756"/>
      <c r="I21" s="756"/>
      <c r="J21" s="756"/>
      <c r="K21" s="46" t="s">
        <v>163</v>
      </c>
    </row>
    <row r="22" spans="2:13" ht="18.75" customHeight="1">
      <c r="B22" s="108"/>
      <c r="C22" s="93"/>
      <c r="D22" s="93"/>
    </row>
    <row r="23" spans="2:13" ht="18.75" customHeight="1">
      <c r="B23" s="108"/>
      <c r="C23" s="93"/>
      <c r="D23" s="93"/>
    </row>
    <row r="24" spans="2:13" ht="18.75" customHeight="1"/>
    <row r="25" spans="2:13" ht="18.75" customHeight="1">
      <c r="D25" s="111"/>
      <c r="E25" s="111"/>
      <c r="F25" s="112"/>
      <c r="G25" s="111"/>
      <c r="I25" s="757"/>
      <c r="J25" s="757"/>
      <c r="K25" s="758"/>
      <c r="L25" s="758"/>
    </row>
    <row r="26" spans="2:13" ht="18.75" customHeight="1">
      <c r="D26" s="111"/>
      <c r="E26" s="111"/>
      <c r="F26" s="112"/>
      <c r="G26" s="111"/>
      <c r="I26" s="113"/>
      <c r="J26" s="113"/>
      <c r="K26" s="114"/>
      <c r="L26" s="114"/>
    </row>
    <row r="27" spans="2:13" ht="18.75" customHeight="1">
      <c r="D27" s="111"/>
      <c r="E27" s="111"/>
      <c r="F27" s="112"/>
      <c r="G27" s="111"/>
      <c r="I27" s="113"/>
      <c r="J27" s="113"/>
      <c r="K27" s="114"/>
      <c r="L27" s="114"/>
    </row>
    <row r="28" spans="2:13" ht="18.75" customHeight="1">
      <c r="D28" s="111"/>
      <c r="E28" s="111"/>
      <c r="F28" s="112"/>
      <c r="G28" s="111"/>
      <c r="I28" s="113"/>
      <c r="J28" s="113"/>
      <c r="K28" s="114"/>
      <c r="L28" s="114"/>
    </row>
    <row r="29" spans="2:13" ht="18.75" customHeight="1"/>
    <row r="30" spans="2:13" ht="18.75" customHeight="1">
      <c r="B30" s="108"/>
      <c r="C30" s="93"/>
      <c r="D30" s="93"/>
    </row>
    <row r="31" spans="2:13" ht="18.75" customHeight="1"/>
    <row r="32" spans="2:13" ht="18.75" customHeight="1"/>
    <row r="33" spans="1:14" ht="18.75" customHeight="1">
      <c r="D33" s="750"/>
      <c r="E33" s="750"/>
      <c r="F33" s="115"/>
      <c r="H33" s="110"/>
    </row>
    <row r="34" spans="1:14" ht="18.75" customHeight="1">
      <c r="B34" s="108"/>
      <c r="C34" s="93"/>
      <c r="D34" s="93"/>
    </row>
    <row r="35" spans="1:14" ht="18.75" customHeight="1">
      <c r="K35" s="751"/>
      <c r="L35" s="751"/>
      <c r="M35" s="104"/>
    </row>
    <row r="36" spans="1:14" ht="15.75" customHeight="1">
      <c r="A36" s="47" t="s">
        <v>18</v>
      </c>
      <c r="B36" s="91"/>
      <c r="C36" s="93"/>
      <c r="D36" s="93"/>
      <c r="E36" s="47"/>
      <c r="F36" s="47"/>
      <c r="G36" s="47"/>
      <c r="H36" s="47"/>
      <c r="I36" s="47"/>
      <c r="J36" s="47"/>
      <c r="K36" s="47"/>
      <c r="L36" s="47"/>
      <c r="M36" s="47"/>
      <c r="N36" s="47"/>
    </row>
    <row r="37" spans="1:14" ht="7.5" customHeight="1">
      <c r="A37" s="47"/>
      <c r="B37" s="91"/>
      <c r="C37" s="93"/>
      <c r="D37" s="93"/>
      <c r="E37" s="47"/>
      <c r="F37" s="47"/>
      <c r="G37" s="47"/>
      <c r="H37" s="47"/>
      <c r="I37" s="47"/>
      <c r="J37" s="47"/>
      <c r="K37" s="47"/>
      <c r="L37" s="47"/>
      <c r="M37" s="47"/>
      <c r="N37" s="47"/>
    </row>
    <row r="38" spans="1:14" ht="15.75" customHeight="1">
      <c r="A38" s="47" t="s">
        <v>118</v>
      </c>
      <c r="B38" s="91"/>
      <c r="C38" s="93"/>
      <c r="D38" s="93"/>
      <c r="E38" s="47"/>
      <c r="F38" s="47"/>
      <c r="G38" s="47"/>
      <c r="H38" s="47"/>
      <c r="I38" s="47"/>
      <c r="J38" s="47"/>
      <c r="K38" s="47"/>
      <c r="L38" s="47"/>
      <c r="M38" s="47"/>
      <c r="N38" s="47"/>
    </row>
    <row r="39" spans="1:14" ht="15.75" customHeight="1">
      <c r="A39" s="47" t="s">
        <v>128</v>
      </c>
      <c r="B39" s="91"/>
      <c r="C39" s="93"/>
      <c r="D39" s="93"/>
      <c r="E39" s="47"/>
      <c r="F39" s="47"/>
      <c r="G39" s="47"/>
      <c r="H39" s="116"/>
      <c r="I39" s="116"/>
      <c r="J39" s="116"/>
      <c r="K39" s="47"/>
      <c r="L39" s="47"/>
      <c r="M39" s="47"/>
      <c r="N39" s="47"/>
    </row>
    <row r="40" spans="1:14" ht="15.75" customHeight="1">
      <c r="A40" s="117"/>
    </row>
    <row r="41" spans="1:14" ht="15.75" customHeight="1"/>
    <row r="42" spans="1:14" ht="15.75" customHeight="1"/>
    <row r="43" spans="1:14" ht="15.75" customHeight="1"/>
    <row r="44" spans="1:14" ht="15.75" customHeight="1"/>
    <row r="45" spans="1:14" ht="15.75" customHeight="1"/>
    <row r="46" spans="1:14" ht="15.75" customHeight="1"/>
    <row r="47" spans="1:14" ht="15.75" customHeight="1"/>
  </sheetData>
  <mergeCells count="12">
    <mergeCell ref="K35:L35"/>
    <mergeCell ref="G13:J13"/>
    <mergeCell ref="I15:L15"/>
    <mergeCell ref="G19:M19"/>
    <mergeCell ref="G21:J21"/>
    <mergeCell ref="I25:J25"/>
    <mergeCell ref="K25:L25"/>
    <mergeCell ref="B11:E11"/>
    <mergeCell ref="A2:N2"/>
    <mergeCell ref="C6:F6"/>
    <mergeCell ref="I6:L6"/>
    <mergeCell ref="D33:E33"/>
  </mergeCells>
  <phoneticPr fontId="51" type="Hiragana"/>
  <pageMargins left="0.78740157480314965" right="0.78740157480314965" top="0.78740157480314965" bottom="0.78740157480314965" header="0.31496062992125984" footer="0.31496062992125984"/>
  <pageSetup paperSize="9" scale="96" firstPageNumber="0" orientation="portrait" verticalDpi="2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2234" r:id="rId4" name="Spinner 10">
              <controlPr defaultSize="0" autoPict="0">
                <anchor moveWithCells="1" sizeWithCells="1">
                  <from>
                    <xdr:col>16</xdr:col>
                    <xdr:colOff>171450</xdr:colOff>
                    <xdr:row>0</xdr:row>
                    <xdr:rowOff>88900</xdr:rowOff>
                  </from>
                  <to>
                    <xdr:col>16</xdr:col>
                    <xdr:colOff>641350</xdr:colOff>
                    <xdr:row>2</xdr:row>
                    <xdr:rowOff>203200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Q20"/>
  <sheetViews>
    <sheetView showZeros="0" tabSelected="1" view="pageBreakPreview" zoomScaleNormal="100" zoomScaleSheetLayoutView="100" workbookViewId="0">
      <selection activeCell="W25" sqref="W25"/>
    </sheetView>
  </sheetViews>
  <sheetFormatPr defaultColWidth="9" defaultRowHeight="18.75" customHeight="1"/>
  <cols>
    <col min="1" max="1" width="6.26953125" style="46" customWidth="1"/>
    <col min="2" max="2" width="7.453125" style="46" customWidth="1"/>
    <col min="3" max="13" width="6.26953125" style="46" customWidth="1"/>
    <col min="14" max="14" width="4.36328125" style="46" customWidth="1"/>
    <col min="15" max="15" width="9" style="46" bestFit="1"/>
    <col min="16" max="16384" width="9" style="46"/>
  </cols>
  <sheetData>
    <row r="1" spans="1:17" ht="18.75" customHeight="1">
      <c r="A1" s="46" t="s">
        <v>39</v>
      </c>
      <c r="N1" s="104" t="s">
        <v>746</v>
      </c>
    </row>
    <row r="2" spans="1:17" ht="26.25" customHeight="1">
      <c r="A2" s="760" t="s">
        <v>47</v>
      </c>
      <c r="B2" s="760"/>
      <c r="C2" s="760"/>
      <c r="D2" s="760"/>
      <c r="E2" s="760"/>
      <c r="F2" s="760"/>
      <c r="G2" s="760"/>
      <c r="H2" s="760"/>
      <c r="I2" s="760"/>
      <c r="J2" s="760"/>
      <c r="K2" s="760"/>
      <c r="L2" s="760"/>
      <c r="M2" s="760"/>
      <c r="N2" s="760"/>
    </row>
    <row r="3" spans="1:17" ht="18.75" customHeight="1">
      <c r="A3" s="118"/>
      <c r="B3" s="118"/>
      <c r="C3" s="118"/>
      <c r="D3" s="118"/>
      <c r="E3" s="118"/>
      <c r="F3" s="118"/>
      <c r="G3" s="118"/>
      <c r="H3" s="118"/>
      <c r="I3" s="118"/>
      <c r="J3" s="118"/>
      <c r="K3" s="118"/>
      <c r="L3" s="118"/>
      <c r="M3" s="118"/>
    </row>
    <row r="4" spans="1:17" ht="18.75" customHeight="1">
      <c r="A4" s="118"/>
      <c r="B4" s="118"/>
      <c r="C4" s="118"/>
      <c r="D4" s="118"/>
      <c r="E4" s="118"/>
      <c r="F4" s="118"/>
      <c r="G4" s="118"/>
      <c r="H4" s="118"/>
      <c r="I4" s="118"/>
      <c r="J4" s="118"/>
      <c r="K4" s="118"/>
      <c r="L4" s="118"/>
      <c r="M4" s="118"/>
    </row>
    <row r="5" spans="1:17" s="200" customFormat="1" ht="26.25" customHeight="1">
      <c r="A5" s="210" t="str">
        <f>"　"&amp;設定シート!$C$2&amp;"に執行される"&amp;設定シート!C4&amp;"の"&amp;IF(入力シート!$C$2="　","秋田県第　  　区",入力シート!$C$2)</f>
        <v>　令和８年２月８日に執行される衆議院小選挙区選出議員選挙の秋田県第１区</v>
      </c>
      <c r="B5" s="209"/>
      <c r="C5" s="209"/>
      <c r="D5" s="417"/>
      <c r="E5" s="417"/>
      <c r="F5" s="417"/>
      <c r="G5" s="417"/>
      <c r="H5" s="417"/>
      <c r="I5" s="417"/>
      <c r="J5" s="417"/>
      <c r="K5" s="211"/>
      <c r="L5" s="199"/>
      <c r="M5" s="212"/>
      <c r="N5" s="417"/>
    </row>
    <row r="6" spans="1:17" ht="26.25" customHeight="1">
      <c r="A6" s="46" t="s">
        <v>551</v>
      </c>
    </row>
    <row r="7" spans="1:17" ht="26.25" customHeight="1">
      <c r="A7" s="46" t="s">
        <v>552</v>
      </c>
    </row>
    <row r="8" spans="1:17" ht="26.25" customHeight="1">
      <c r="A8" s="46" t="s">
        <v>554</v>
      </c>
    </row>
    <row r="9" spans="1:17" ht="23.25" customHeight="1">
      <c r="A9" s="46" t="s">
        <v>553</v>
      </c>
    </row>
    <row r="13" spans="1:17" ht="18.75" customHeight="1">
      <c r="B13" s="454" t="str">
        <f>入力シート!C4</f>
        <v>令和８年１月２７日</v>
      </c>
      <c r="C13" s="454"/>
      <c r="D13" s="432"/>
      <c r="E13" s="119"/>
    </row>
    <row r="14" spans="1:17" ht="18.75" customHeight="1">
      <c r="D14" s="108"/>
      <c r="E14" s="108"/>
      <c r="F14" s="110"/>
      <c r="G14" s="110"/>
    </row>
    <row r="15" spans="1:17" ht="18.75" customHeight="1">
      <c r="A15" s="47"/>
      <c r="B15" s="91" t="s">
        <v>177</v>
      </c>
      <c r="D15" s="91"/>
      <c r="G15" s="724" t="str">
        <f>入力シート!C9</f>
        <v>新党なまはげ</v>
      </c>
      <c r="H15" s="724"/>
      <c r="I15" s="724"/>
      <c r="J15" s="724"/>
      <c r="L15" s="47"/>
      <c r="M15" s="47"/>
      <c r="N15" s="47"/>
      <c r="O15" s="47"/>
      <c r="P15" s="47"/>
      <c r="Q15" s="47"/>
    </row>
    <row r="16" spans="1:17" ht="18.75" customHeight="1">
      <c r="A16" s="47"/>
      <c r="B16" s="47"/>
      <c r="C16" s="47"/>
      <c r="D16" s="47"/>
      <c r="E16" s="47"/>
      <c r="F16" s="47"/>
      <c r="G16" s="90"/>
      <c r="H16" s="90"/>
      <c r="I16" s="90"/>
      <c r="J16" s="90"/>
      <c r="K16" s="47"/>
      <c r="L16" s="47"/>
      <c r="M16" s="47"/>
      <c r="N16" s="47"/>
      <c r="O16" s="47"/>
      <c r="P16" s="47"/>
      <c r="Q16" s="47"/>
    </row>
    <row r="17" spans="1:17" ht="18.75" customHeight="1">
      <c r="A17" s="47"/>
      <c r="B17" s="91" t="s">
        <v>150</v>
      </c>
      <c r="D17" s="47"/>
      <c r="F17" s="47"/>
      <c r="G17" s="761" t="str">
        <f>入力シート!C12</f>
        <v>秋田県秋田市山王1丁目1番1号</v>
      </c>
      <c r="H17" s="761"/>
      <c r="I17" s="761"/>
      <c r="J17" s="761"/>
      <c r="K17" s="761"/>
      <c r="L17" s="761"/>
      <c r="M17" s="761"/>
      <c r="N17" s="761"/>
      <c r="O17" s="47"/>
      <c r="P17" s="47"/>
      <c r="Q17" s="47"/>
    </row>
    <row r="18" spans="1:17" ht="18.75" customHeight="1">
      <c r="A18" s="47"/>
      <c r="B18" s="47"/>
      <c r="D18" s="47"/>
      <c r="E18" s="47"/>
      <c r="F18" s="47"/>
      <c r="G18" s="90"/>
      <c r="H18" s="92"/>
      <c r="I18" s="90"/>
      <c r="J18" s="90"/>
      <c r="K18" s="47"/>
      <c r="L18" s="47"/>
      <c r="M18" s="47"/>
      <c r="N18" s="93"/>
      <c r="O18" s="93"/>
      <c r="P18" s="47"/>
      <c r="Q18" s="47"/>
    </row>
    <row r="19" spans="1:17" ht="18.75" customHeight="1">
      <c r="A19" s="47"/>
      <c r="B19" s="91" t="s">
        <v>357</v>
      </c>
      <c r="D19" s="47"/>
      <c r="F19" s="92"/>
      <c r="G19" s="759" t="str">
        <f>入力シート!C13</f>
        <v>男鹿　八郎</v>
      </c>
      <c r="H19" s="759"/>
      <c r="I19" s="759"/>
      <c r="J19" s="90"/>
      <c r="K19" s="47" t="str" cm="1">
        <f t="array" aca="1" ref="K19" ca="1">IF(VLOOKUP(RIGHT(CELL("filename",A1),LEN(CELL("filename",A1))-FIND("]",CELL("filename",A1))),設定シート!$V$2:$W$136,2,0)="表示する","㊞","")</f>
        <v/>
      </c>
      <c r="L19" s="47"/>
      <c r="M19" s="47"/>
      <c r="N19" s="93"/>
      <c r="O19" s="93"/>
      <c r="P19" s="49"/>
    </row>
    <row r="20" spans="1:17" ht="18.75" customHeight="1">
      <c r="J20" s="120"/>
      <c r="K20" s="120"/>
    </row>
  </sheetData>
  <mergeCells count="4">
    <mergeCell ref="G19:I19"/>
    <mergeCell ref="A2:N2"/>
    <mergeCell ref="G15:J15"/>
    <mergeCell ref="G17:N17"/>
  </mergeCells>
  <phoneticPr fontId="51" type="Hiragana"/>
  <printOptions horizontalCentered="1"/>
  <pageMargins left="0.78740157480314965" right="0.78740157480314965" top="0.78740157480314965" bottom="0.78740157480314965" header="0.31496062992125984" footer="0.31496062992125984"/>
  <pageSetup paperSize="9" scale="96" firstPageNumber="0" orientation="portrait" verticalDpi="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R59"/>
  <sheetViews>
    <sheetView showZeros="0" tabSelected="1" view="pageBreakPreview" zoomScaleNormal="100" zoomScaleSheetLayoutView="100" workbookViewId="0">
      <selection activeCell="W25" sqref="W25"/>
    </sheetView>
  </sheetViews>
  <sheetFormatPr defaultColWidth="5.6328125" defaultRowHeight="13"/>
  <cols>
    <col min="1" max="15" width="5.6328125" style="96" customWidth="1"/>
    <col min="16" max="16" width="5.6328125" style="96" bestFit="1"/>
    <col min="17" max="17" width="5.6328125" style="96"/>
    <col min="18" max="18" width="14.08984375" style="96" customWidth="1"/>
    <col min="19" max="16384" width="5.6328125" style="96"/>
  </cols>
  <sheetData>
    <row r="1" spans="1:18" ht="18.75" customHeight="1">
      <c r="O1" s="97" t="s">
        <v>586</v>
      </c>
    </row>
    <row r="2" spans="1:18" ht="26.25" customHeight="1">
      <c r="A2" s="762" t="s">
        <v>344</v>
      </c>
      <c r="B2" s="762"/>
      <c r="C2" s="762"/>
      <c r="D2" s="762"/>
      <c r="E2" s="762"/>
      <c r="F2" s="762"/>
      <c r="G2" s="762"/>
      <c r="H2" s="762"/>
      <c r="I2" s="762"/>
      <c r="J2" s="762"/>
      <c r="K2" s="762"/>
      <c r="L2" s="762"/>
      <c r="M2" s="762"/>
      <c r="N2" s="762"/>
      <c r="O2" s="762"/>
    </row>
    <row r="3" spans="1:18" ht="18.75" customHeight="1"/>
    <row r="4" spans="1:18" ht="26.25" customHeight="1">
      <c r="A4" s="763" t="s">
        <v>210</v>
      </c>
      <c r="B4" s="640"/>
      <c r="C4" s="640"/>
      <c r="D4" s="640"/>
      <c r="E4" s="640"/>
      <c r="F4" s="640"/>
      <c r="G4" s="640"/>
      <c r="H4" s="640"/>
      <c r="I4" s="640"/>
      <c r="J4" s="640"/>
      <c r="K4" s="640"/>
      <c r="L4" s="640"/>
      <c r="M4" s="121" t="s">
        <v>32</v>
      </c>
    </row>
    <row r="5" spans="1:18" ht="26.25" customHeight="1">
      <c r="A5" s="96" t="s">
        <v>87</v>
      </c>
      <c r="F5" s="763"/>
      <c r="G5" s="640"/>
      <c r="H5" s="640"/>
      <c r="I5" s="96" t="s">
        <v>57</v>
      </c>
    </row>
    <row r="6" spans="1:18" ht="26.25" customHeight="1">
      <c r="A6" s="96" t="s">
        <v>577</v>
      </c>
    </row>
    <row r="7" spans="1:18" ht="18.75" customHeight="1" thickBot="1">
      <c r="R7" s="96" t="s">
        <v>832</v>
      </c>
    </row>
    <row r="8" spans="1:18" s="453" customFormat="1" ht="18.75" customHeight="1" thickBot="1">
      <c r="B8" s="747" t="str">
        <f>IF(R8="",入力シート!$C$4,R8)</f>
        <v>令和８年１月２７日</v>
      </c>
      <c r="C8" s="747"/>
      <c r="D8" s="747"/>
      <c r="E8" s="747"/>
      <c r="R8" s="491"/>
    </row>
    <row r="9" spans="1:18" s="453" customFormat="1" ht="18.75" customHeight="1">
      <c r="B9" s="492"/>
      <c r="C9" s="492"/>
      <c r="D9" s="492"/>
      <c r="E9" s="492"/>
      <c r="R9" s="493"/>
    </row>
    <row r="10" spans="1:18" ht="18.75" customHeight="1">
      <c r="D10" s="91" t="s">
        <v>168</v>
      </c>
      <c r="E10" s="47"/>
      <c r="F10" s="90"/>
      <c r="G10" s="90"/>
      <c r="I10" s="92"/>
      <c r="J10" s="723" t="str">
        <f>入力シート!C9</f>
        <v>新党なまはげ</v>
      </c>
      <c r="K10" s="723"/>
      <c r="L10" s="723"/>
      <c r="M10" s="723"/>
      <c r="N10" s="723"/>
      <c r="O10" s="723"/>
    </row>
    <row r="11" spans="1:18" ht="18.75" customHeight="1">
      <c r="D11" s="91"/>
      <c r="E11" s="47"/>
      <c r="F11" s="431"/>
      <c r="G11" s="431"/>
      <c r="I11" s="92"/>
      <c r="J11" s="432"/>
      <c r="K11" s="432"/>
      <c r="L11" s="432"/>
      <c r="M11" s="432"/>
      <c r="N11" s="432"/>
      <c r="O11" s="432"/>
    </row>
    <row r="12" spans="1:18" ht="18.75" customHeight="1">
      <c r="D12" s="91" t="s">
        <v>75</v>
      </c>
      <c r="E12" s="90"/>
      <c r="G12" s="92"/>
      <c r="H12" s="723" t="str">
        <f>入力シート!C12</f>
        <v>秋田県秋田市山王1丁目1番1号</v>
      </c>
      <c r="I12" s="723"/>
      <c r="J12" s="723"/>
      <c r="K12" s="723"/>
      <c r="L12" s="723"/>
      <c r="M12" s="723"/>
      <c r="N12" s="723"/>
      <c r="O12" s="723"/>
    </row>
    <row r="13" spans="1:18" ht="18.75" customHeight="1">
      <c r="D13" s="91"/>
      <c r="E13" s="431"/>
      <c r="G13" s="92"/>
      <c r="H13" s="432"/>
      <c r="I13" s="432"/>
      <c r="J13" s="432"/>
      <c r="K13" s="432"/>
      <c r="L13" s="432"/>
      <c r="M13" s="432"/>
      <c r="N13" s="432"/>
      <c r="O13" s="432"/>
    </row>
    <row r="14" spans="1:18" ht="18.75" customHeight="1">
      <c r="D14" s="91" t="s">
        <v>356</v>
      </c>
      <c r="E14" s="90"/>
      <c r="G14" s="47"/>
      <c r="H14" s="724" t="str">
        <f>入力シート!C13</f>
        <v>男鹿　八郎</v>
      </c>
      <c r="I14" s="724"/>
      <c r="J14" s="724"/>
      <c r="K14" s="724"/>
      <c r="L14" s="724"/>
      <c r="M14" s="724"/>
      <c r="N14" s="93" t="str" cm="1">
        <f t="array" aca="1" ref="N14" ca="1">IF(VLOOKUP(RIGHT(CELL("filename",A1),LEN(CELL("filename",A1))-FIND("]",CELL("filename",A1))),設定シート!$V$2:$W$136,2,0)="表示する","㊞","")</f>
        <v/>
      </c>
      <c r="O14" s="46"/>
    </row>
    <row r="15" spans="1:18" ht="9.75" customHeight="1"/>
    <row r="16" spans="1:18" ht="18.75" customHeight="1">
      <c r="A16" s="96" t="s">
        <v>199</v>
      </c>
    </row>
    <row r="17" spans="1:15" ht="18.75" customHeight="1">
      <c r="A17" s="764" t="s">
        <v>51</v>
      </c>
      <c r="B17" s="765"/>
      <c r="C17" s="765"/>
      <c r="D17" s="765"/>
      <c r="E17" s="766"/>
      <c r="F17" s="764" t="s">
        <v>80</v>
      </c>
      <c r="G17" s="765"/>
      <c r="H17" s="765"/>
      <c r="I17" s="765"/>
      <c r="J17" s="765"/>
      <c r="K17" s="766"/>
      <c r="L17" s="764" t="s">
        <v>211</v>
      </c>
      <c r="M17" s="765"/>
      <c r="N17" s="765"/>
      <c r="O17" s="766"/>
    </row>
    <row r="18" spans="1:15" ht="16.5" customHeight="1">
      <c r="A18" s="767"/>
      <c r="B18" s="768"/>
      <c r="C18" s="768"/>
      <c r="D18" s="768"/>
      <c r="E18" s="769"/>
      <c r="F18" s="767"/>
      <c r="G18" s="768"/>
      <c r="H18" s="768"/>
      <c r="I18" s="768"/>
      <c r="J18" s="768"/>
      <c r="K18" s="769"/>
      <c r="L18" s="770"/>
      <c r="M18" s="771"/>
      <c r="N18" s="771"/>
      <c r="O18" s="772"/>
    </row>
    <row r="19" spans="1:15" ht="16.5" customHeight="1">
      <c r="A19" s="767"/>
      <c r="B19" s="768"/>
      <c r="C19" s="768"/>
      <c r="D19" s="768"/>
      <c r="E19" s="769"/>
      <c r="F19" s="767"/>
      <c r="G19" s="768"/>
      <c r="H19" s="768"/>
      <c r="I19" s="768"/>
      <c r="J19" s="768"/>
      <c r="K19" s="769"/>
      <c r="L19" s="770"/>
      <c r="M19" s="771"/>
      <c r="N19" s="771"/>
      <c r="O19" s="772"/>
    </row>
    <row r="20" spans="1:15" ht="16.5" customHeight="1">
      <c r="A20" s="767"/>
      <c r="B20" s="768"/>
      <c r="C20" s="768"/>
      <c r="D20" s="768"/>
      <c r="E20" s="769"/>
      <c r="F20" s="767"/>
      <c r="G20" s="768"/>
      <c r="H20" s="768"/>
      <c r="I20" s="768"/>
      <c r="J20" s="768"/>
      <c r="K20" s="769"/>
      <c r="L20" s="770"/>
      <c r="M20" s="771"/>
      <c r="N20" s="771"/>
      <c r="O20" s="772"/>
    </row>
    <row r="21" spans="1:15" ht="16.5" customHeight="1">
      <c r="A21" s="767"/>
      <c r="B21" s="768"/>
      <c r="C21" s="768"/>
      <c r="D21" s="768"/>
      <c r="E21" s="769"/>
      <c r="F21" s="767"/>
      <c r="G21" s="768"/>
      <c r="H21" s="768"/>
      <c r="I21" s="768"/>
      <c r="J21" s="768"/>
      <c r="K21" s="769"/>
      <c r="L21" s="770"/>
      <c r="M21" s="771"/>
      <c r="N21" s="771"/>
      <c r="O21" s="772"/>
    </row>
    <row r="22" spans="1:15" ht="16.5" customHeight="1">
      <c r="A22" s="767"/>
      <c r="B22" s="768"/>
      <c r="C22" s="768"/>
      <c r="D22" s="768"/>
      <c r="E22" s="769"/>
      <c r="F22" s="767"/>
      <c r="G22" s="768"/>
      <c r="H22" s="768"/>
      <c r="I22" s="768"/>
      <c r="J22" s="768"/>
      <c r="K22" s="769"/>
      <c r="L22" s="770"/>
      <c r="M22" s="771"/>
      <c r="N22" s="771"/>
      <c r="O22" s="772"/>
    </row>
    <row r="23" spans="1:15" ht="16.5" customHeight="1">
      <c r="A23" s="767"/>
      <c r="B23" s="768"/>
      <c r="C23" s="768"/>
      <c r="D23" s="768"/>
      <c r="E23" s="769"/>
      <c r="F23" s="767"/>
      <c r="G23" s="768"/>
      <c r="H23" s="768"/>
      <c r="I23" s="768"/>
      <c r="J23" s="768"/>
      <c r="K23" s="769"/>
      <c r="L23" s="770"/>
      <c r="M23" s="771"/>
      <c r="N23" s="771"/>
      <c r="O23" s="772"/>
    </row>
    <row r="24" spans="1:15" ht="16.5" customHeight="1">
      <c r="A24" s="767"/>
      <c r="B24" s="768"/>
      <c r="C24" s="768"/>
      <c r="D24" s="768"/>
      <c r="E24" s="769"/>
      <c r="F24" s="767"/>
      <c r="G24" s="768"/>
      <c r="H24" s="768"/>
      <c r="I24" s="768"/>
      <c r="J24" s="768"/>
      <c r="K24" s="769"/>
      <c r="L24" s="770"/>
      <c r="M24" s="771"/>
      <c r="N24" s="771"/>
      <c r="O24" s="772"/>
    </row>
    <row r="25" spans="1:15" ht="16.5" customHeight="1">
      <c r="A25" s="767"/>
      <c r="B25" s="768"/>
      <c r="C25" s="768"/>
      <c r="D25" s="768"/>
      <c r="E25" s="769"/>
      <c r="F25" s="767"/>
      <c r="G25" s="768"/>
      <c r="H25" s="768"/>
      <c r="I25" s="768"/>
      <c r="J25" s="768"/>
      <c r="K25" s="769"/>
      <c r="L25" s="770"/>
      <c r="M25" s="771"/>
      <c r="N25" s="771"/>
      <c r="O25" s="772"/>
    </row>
    <row r="26" spans="1:15" ht="16.5" customHeight="1">
      <c r="A26" s="767"/>
      <c r="B26" s="768"/>
      <c r="C26" s="768"/>
      <c r="D26" s="768"/>
      <c r="E26" s="769"/>
      <c r="F26" s="767"/>
      <c r="G26" s="768"/>
      <c r="H26" s="768"/>
      <c r="I26" s="768"/>
      <c r="J26" s="768"/>
      <c r="K26" s="769"/>
      <c r="L26" s="770"/>
      <c r="M26" s="771"/>
      <c r="N26" s="771"/>
      <c r="O26" s="772"/>
    </row>
    <row r="27" spans="1:15" ht="16.5" customHeight="1">
      <c r="A27" s="767"/>
      <c r="B27" s="768"/>
      <c r="C27" s="768"/>
      <c r="D27" s="768"/>
      <c r="E27" s="769"/>
      <c r="F27" s="767"/>
      <c r="G27" s="768"/>
      <c r="H27" s="768"/>
      <c r="I27" s="768"/>
      <c r="J27" s="768"/>
      <c r="K27" s="769"/>
      <c r="L27" s="770"/>
      <c r="M27" s="771"/>
      <c r="N27" s="771"/>
      <c r="O27" s="772"/>
    </row>
    <row r="28" spans="1:15" ht="16.5" customHeight="1">
      <c r="A28" s="767"/>
      <c r="B28" s="768"/>
      <c r="C28" s="768"/>
      <c r="D28" s="768"/>
      <c r="E28" s="769"/>
      <c r="F28" s="767"/>
      <c r="G28" s="768"/>
      <c r="H28" s="768"/>
      <c r="I28" s="768"/>
      <c r="J28" s="768"/>
      <c r="K28" s="769"/>
      <c r="L28" s="770"/>
      <c r="M28" s="771"/>
      <c r="N28" s="771"/>
      <c r="O28" s="772"/>
    </row>
    <row r="29" spans="1:15" ht="16.5" customHeight="1">
      <c r="A29" s="767"/>
      <c r="B29" s="768"/>
      <c r="C29" s="768"/>
      <c r="D29" s="768"/>
      <c r="E29" s="769"/>
      <c r="F29" s="767"/>
      <c r="G29" s="768"/>
      <c r="H29" s="768"/>
      <c r="I29" s="768"/>
      <c r="J29" s="768"/>
      <c r="K29" s="769"/>
      <c r="L29" s="770"/>
      <c r="M29" s="771"/>
      <c r="N29" s="771"/>
      <c r="O29" s="772"/>
    </row>
    <row r="30" spans="1:15" ht="16.5" customHeight="1">
      <c r="A30" s="767"/>
      <c r="B30" s="768"/>
      <c r="C30" s="768"/>
      <c r="D30" s="768"/>
      <c r="E30" s="769"/>
      <c r="F30" s="767"/>
      <c r="G30" s="768"/>
      <c r="H30" s="768"/>
      <c r="I30" s="768"/>
      <c r="J30" s="768"/>
      <c r="K30" s="769"/>
      <c r="L30" s="770"/>
      <c r="M30" s="771"/>
      <c r="N30" s="771"/>
      <c r="O30" s="772"/>
    </row>
    <row r="31" spans="1:15" ht="16.5" customHeight="1">
      <c r="A31" s="767"/>
      <c r="B31" s="768"/>
      <c r="C31" s="768"/>
      <c r="D31" s="768"/>
      <c r="E31" s="769"/>
      <c r="F31" s="767"/>
      <c r="G31" s="768"/>
      <c r="H31" s="768"/>
      <c r="I31" s="768"/>
      <c r="J31" s="768"/>
      <c r="K31" s="769"/>
      <c r="L31" s="770"/>
      <c r="M31" s="771"/>
      <c r="N31" s="771"/>
      <c r="O31" s="772"/>
    </row>
    <row r="32" spans="1:15" ht="16.5" customHeight="1">
      <c r="A32" s="767"/>
      <c r="B32" s="768"/>
      <c r="C32" s="768"/>
      <c r="D32" s="768"/>
      <c r="E32" s="769"/>
      <c r="F32" s="767"/>
      <c r="G32" s="768"/>
      <c r="H32" s="768"/>
      <c r="I32" s="768"/>
      <c r="J32" s="768"/>
      <c r="K32" s="769"/>
      <c r="L32" s="770"/>
      <c r="M32" s="771"/>
      <c r="N32" s="771"/>
      <c r="O32" s="772"/>
    </row>
    <row r="33" spans="1:15" ht="16.5" customHeight="1">
      <c r="A33" s="767"/>
      <c r="B33" s="768"/>
      <c r="C33" s="768"/>
      <c r="D33" s="768"/>
      <c r="E33" s="769"/>
      <c r="F33" s="767"/>
      <c r="G33" s="768"/>
      <c r="H33" s="768"/>
      <c r="I33" s="768"/>
      <c r="J33" s="768"/>
      <c r="K33" s="769"/>
      <c r="L33" s="770"/>
      <c r="M33" s="771"/>
      <c r="N33" s="771"/>
      <c r="O33" s="772"/>
    </row>
    <row r="34" spans="1:15" ht="16.5" customHeight="1">
      <c r="A34" s="767"/>
      <c r="B34" s="768"/>
      <c r="C34" s="768"/>
      <c r="D34" s="768"/>
      <c r="E34" s="769"/>
      <c r="F34" s="767"/>
      <c r="G34" s="768"/>
      <c r="H34" s="768"/>
      <c r="I34" s="768"/>
      <c r="J34" s="768"/>
      <c r="K34" s="769"/>
      <c r="L34" s="770"/>
      <c r="M34" s="771"/>
      <c r="N34" s="771"/>
      <c r="O34" s="772"/>
    </row>
    <row r="35" spans="1:15" ht="16.5" customHeight="1">
      <c r="A35" s="767"/>
      <c r="B35" s="768"/>
      <c r="C35" s="768"/>
      <c r="D35" s="768"/>
      <c r="E35" s="769"/>
      <c r="F35" s="767"/>
      <c r="G35" s="768"/>
      <c r="H35" s="768"/>
      <c r="I35" s="768"/>
      <c r="J35" s="768"/>
      <c r="K35" s="769"/>
      <c r="L35" s="770"/>
      <c r="M35" s="771"/>
      <c r="N35" s="771"/>
      <c r="O35" s="772"/>
    </row>
    <row r="36" spans="1:15" ht="16.5" customHeight="1">
      <c r="A36" s="767"/>
      <c r="B36" s="768"/>
      <c r="C36" s="768"/>
      <c r="D36" s="768"/>
      <c r="E36" s="769"/>
      <c r="F36" s="767"/>
      <c r="G36" s="768"/>
      <c r="H36" s="768"/>
      <c r="I36" s="768"/>
      <c r="J36" s="768"/>
      <c r="K36" s="769"/>
      <c r="L36" s="770"/>
      <c r="M36" s="771"/>
      <c r="N36" s="771"/>
      <c r="O36" s="772"/>
    </row>
    <row r="37" spans="1:15" ht="16.5" customHeight="1">
      <c r="A37" s="767"/>
      <c r="B37" s="768"/>
      <c r="C37" s="768"/>
      <c r="D37" s="768"/>
      <c r="E37" s="769"/>
      <c r="F37" s="767"/>
      <c r="G37" s="768"/>
      <c r="H37" s="768"/>
      <c r="I37" s="768"/>
      <c r="J37" s="768"/>
      <c r="K37" s="769"/>
      <c r="L37" s="770"/>
      <c r="M37" s="771"/>
      <c r="N37" s="771"/>
      <c r="O37" s="772"/>
    </row>
    <row r="38" spans="1:15" ht="16.5" customHeight="1">
      <c r="A38" s="767"/>
      <c r="B38" s="768"/>
      <c r="C38" s="768"/>
      <c r="D38" s="768"/>
      <c r="E38" s="769"/>
      <c r="F38" s="767"/>
      <c r="G38" s="768"/>
      <c r="H38" s="768"/>
      <c r="I38" s="768"/>
      <c r="J38" s="768"/>
      <c r="K38" s="769"/>
      <c r="L38" s="770"/>
      <c r="M38" s="771"/>
      <c r="N38" s="771"/>
      <c r="O38" s="772"/>
    </row>
    <row r="39" spans="1:15" ht="16.5" customHeight="1">
      <c r="A39" s="767"/>
      <c r="B39" s="768"/>
      <c r="C39" s="768"/>
      <c r="D39" s="768"/>
      <c r="E39" s="769"/>
      <c r="F39" s="767"/>
      <c r="G39" s="768"/>
      <c r="H39" s="768"/>
      <c r="I39" s="768"/>
      <c r="J39" s="768"/>
      <c r="K39" s="769"/>
      <c r="L39" s="770"/>
      <c r="M39" s="771"/>
      <c r="N39" s="771"/>
      <c r="O39" s="772"/>
    </row>
    <row r="40" spans="1:15" ht="16.5" customHeight="1">
      <c r="A40" s="767"/>
      <c r="B40" s="768"/>
      <c r="C40" s="768"/>
      <c r="D40" s="768"/>
      <c r="E40" s="769"/>
      <c r="F40" s="767"/>
      <c r="G40" s="768"/>
      <c r="H40" s="768"/>
      <c r="I40" s="768"/>
      <c r="J40" s="768"/>
      <c r="K40" s="769"/>
      <c r="L40" s="770"/>
      <c r="M40" s="771"/>
      <c r="N40" s="771"/>
      <c r="O40" s="772"/>
    </row>
    <row r="41" spans="1:15" ht="16.5" customHeight="1">
      <c r="A41" s="767"/>
      <c r="B41" s="768"/>
      <c r="C41" s="768"/>
      <c r="D41" s="768"/>
      <c r="E41" s="769"/>
      <c r="F41" s="767"/>
      <c r="G41" s="768"/>
      <c r="H41" s="768"/>
      <c r="I41" s="768"/>
      <c r="J41" s="768"/>
      <c r="K41" s="769"/>
      <c r="L41" s="770"/>
      <c r="M41" s="771"/>
      <c r="N41" s="771"/>
      <c r="O41" s="772"/>
    </row>
    <row r="42" spans="1:15" ht="16.5" customHeight="1">
      <c r="A42" s="767"/>
      <c r="B42" s="768"/>
      <c r="C42" s="768"/>
      <c r="D42" s="768"/>
      <c r="E42" s="769"/>
      <c r="F42" s="767"/>
      <c r="G42" s="768"/>
      <c r="H42" s="768"/>
      <c r="I42" s="768"/>
      <c r="J42" s="768"/>
      <c r="K42" s="769"/>
      <c r="L42" s="770"/>
      <c r="M42" s="771"/>
      <c r="N42" s="771"/>
      <c r="O42" s="772"/>
    </row>
    <row r="43" spans="1:15" ht="16.5" customHeight="1">
      <c r="A43" s="767"/>
      <c r="B43" s="768"/>
      <c r="C43" s="768"/>
      <c r="D43" s="768"/>
      <c r="E43" s="769"/>
      <c r="F43" s="767"/>
      <c r="G43" s="768"/>
      <c r="H43" s="768"/>
      <c r="I43" s="768"/>
      <c r="J43" s="768"/>
      <c r="K43" s="769"/>
      <c r="L43" s="770"/>
      <c r="M43" s="771"/>
      <c r="N43" s="771"/>
      <c r="O43" s="772"/>
    </row>
    <row r="44" spans="1:15" ht="16.5" customHeight="1">
      <c r="A44" s="767"/>
      <c r="B44" s="768"/>
      <c r="C44" s="768"/>
      <c r="D44" s="768"/>
      <c r="E44" s="769"/>
      <c r="F44" s="767"/>
      <c r="G44" s="768"/>
      <c r="H44" s="768"/>
      <c r="I44" s="768"/>
      <c r="J44" s="768"/>
      <c r="K44" s="769"/>
      <c r="L44" s="770"/>
      <c r="M44" s="771"/>
      <c r="N44" s="771"/>
      <c r="O44" s="772"/>
    </row>
    <row r="45" spans="1:15" ht="16.5" customHeight="1">
      <c r="A45" s="767"/>
      <c r="B45" s="768"/>
      <c r="C45" s="768"/>
      <c r="D45" s="768"/>
      <c r="E45" s="769"/>
      <c r="F45" s="767"/>
      <c r="G45" s="768"/>
      <c r="H45" s="768"/>
      <c r="I45" s="768"/>
      <c r="J45" s="768"/>
      <c r="K45" s="769"/>
      <c r="L45" s="770"/>
      <c r="M45" s="771"/>
      <c r="N45" s="771"/>
      <c r="O45" s="772"/>
    </row>
    <row r="46" spans="1:15" ht="16.5" customHeight="1">
      <c r="A46" s="745" t="s">
        <v>53</v>
      </c>
      <c r="B46" s="773"/>
      <c r="C46" s="773"/>
      <c r="D46" s="773"/>
      <c r="E46" s="774"/>
      <c r="F46" s="767">
        <f>COUNTA(F18:K45)</f>
        <v>0</v>
      </c>
      <c r="G46" s="768"/>
      <c r="H46" s="768"/>
      <c r="I46" s="768"/>
      <c r="J46" s="768"/>
      <c r="K46" s="769"/>
      <c r="L46" s="770">
        <f>SUM(L18:O45)</f>
        <v>0</v>
      </c>
      <c r="M46" s="771"/>
      <c r="N46" s="771"/>
      <c r="O46" s="772"/>
    </row>
    <row r="47" spans="1:15" ht="15" customHeight="1">
      <c r="A47" s="99"/>
      <c r="B47" s="99"/>
      <c r="C47" s="99"/>
      <c r="D47" s="99"/>
      <c r="E47" s="99"/>
      <c r="F47" s="99"/>
      <c r="G47" s="99"/>
      <c r="H47" s="99"/>
      <c r="I47" s="99"/>
      <c r="J47" s="99"/>
      <c r="K47" s="99"/>
      <c r="L47" s="99"/>
      <c r="M47" s="99"/>
      <c r="N47" s="99"/>
      <c r="O47" s="99"/>
    </row>
    <row r="48" spans="1:15" ht="15" customHeight="1">
      <c r="A48" s="47" t="s">
        <v>62</v>
      </c>
    </row>
    <row r="49" spans="1:1" ht="7.5" customHeight="1">
      <c r="A49" s="47"/>
    </row>
    <row r="50" spans="1:1" ht="15" customHeight="1">
      <c r="A50" s="96" t="s">
        <v>212</v>
      </c>
    </row>
    <row r="51" spans="1:1" ht="15" customHeight="1">
      <c r="A51" s="96" t="s">
        <v>45</v>
      </c>
    </row>
    <row r="52" spans="1:1" ht="15" customHeight="1">
      <c r="A52" s="96" t="s">
        <v>31</v>
      </c>
    </row>
    <row r="53" spans="1:1" ht="15" customHeight="1">
      <c r="A53" s="96" t="s">
        <v>214</v>
      </c>
    </row>
    <row r="54" spans="1:1" ht="15" customHeight="1">
      <c r="A54" s="96" t="s">
        <v>215</v>
      </c>
    </row>
    <row r="55" spans="1:1" ht="15" customHeight="1">
      <c r="A55" s="96" t="s">
        <v>216</v>
      </c>
    </row>
    <row r="56" spans="1:1" ht="15" customHeight="1">
      <c r="A56" s="122" t="s">
        <v>12</v>
      </c>
    </row>
    <row r="57" spans="1:1" ht="15" customHeight="1">
      <c r="A57" s="122" t="s">
        <v>217</v>
      </c>
    </row>
    <row r="58" spans="1:1" ht="15" customHeight="1">
      <c r="A58" s="122" t="s">
        <v>46</v>
      </c>
    </row>
    <row r="59" spans="1:1" ht="15" customHeight="1"/>
  </sheetData>
  <mergeCells count="97">
    <mergeCell ref="A45:E45"/>
    <mergeCell ref="F45:K45"/>
    <mergeCell ref="L45:O45"/>
    <mergeCell ref="A46:E46"/>
    <mergeCell ref="F46:K46"/>
    <mergeCell ref="L46:O46"/>
    <mergeCell ref="A43:E43"/>
    <mergeCell ref="F43:K43"/>
    <mergeCell ref="L43:O43"/>
    <mergeCell ref="A44:E44"/>
    <mergeCell ref="F44:K44"/>
    <mergeCell ref="L44:O44"/>
    <mergeCell ref="A41:E41"/>
    <mergeCell ref="F41:K41"/>
    <mergeCell ref="L41:O41"/>
    <mergeCell ref="A42:E42"/>
    <mergeCell ref="F42:K42"/>
    <mergeCell ref="L42:O42"/>
    <mergeCell ref="A39:E39"/>
    <mergeCell ref="F39:K39"/>
    <mergeCell ref="L39:O39"/>
    <mergeCell ref="A40:E40"/>
    <mergeCell ref="F40:K40"/>
    <mergeCell ref="L40:O40"/>
    <mergeCell ref="A37:E37"/>
    <mergeCell ref="F37:K37"/>
    <mergeCell ref="L37:O37"/>
    <mergeCell ref="A38:E38"/>
    <mergeCell ref="F38:K38"/>
    <mergeCell ref="L38:O38"/>
    <mergeCell ref="A35:E35"/>
    <mergeCell ref="F35:K35"/>
    <mergeCell ref="L35:O35"/>
    <mergeCell ref="A36:E36"/>
    <mergeCell ref="F36:K36"/>
    <mergeCell ref="L36:O36"/>
    <mergeCell ref="A33:E33"/>
    <mergeCell ref="F33:K33"/>
    <mergeCell ref="L33:O33"/>
    <mergeCell ref="A34:E34"/>
    <mergeCell ref="F34:K34"/>
    <mergeCell ref="L34:O34"/>
    <mergeCell ref="A31:E31"/>
    <mergeCell ref="F31:K31"/>
    <mergeCell ref="L31:O31"/>
    <mergeCell ref="A32:E32"/>
    <mergeCell ref="F32:K32"/>
    <mergeCell ref="L32:O32"/>
    <mergeCell ref="A29:E29"/>
    <mergeCell ref="F29:K29"/>
    <mergeCell ref="L29:O29"/>
    <mergeCell ref="A30:E30"/>
    <mergeCell ref="F30:K30"/>
    <mergeCell ref="L30:O30"/>
    <mergeCell ref="A27:E27"/>
    <mergeCell ref="F27:K27"/>
    <mergeCell ref="L27:O27"/>
    <mergeCell ref="A28:E28"/>
    <mergeCell ref="F28:K28"/>
    <mergeCell ref="L28:O28"/>
    <mergeCell ref="A25:E25"/>
    <mergeCell ref="F25:K25"/>
    <mergeCell ref="L25:O25"/>
    <mergeCell ref="A26:E26"/>
    <mergeCell ref="F26:K26"/>
    <mergeCell ref="L26:O26"/>
    <mergeCell ref="A23:E23"/>
    <mergeCell ref="F23:K23"/>
    <mergeCell ref="L23:O23"/>
    <mergeCell ref="A24:E24"/>
    <mergeCell ref="F24:K24"/>
    <mergeCell ref="L24:O24"/>
    <mergeCell ref="A21:E21"/>
    <mergeCell ref="F21:K21"/>
    <mergeCell ref="L21:O21"/>
    <mergeCell ref="A22:E22"/>
    <mergeCell ref="F22:K22"/>
    <mergeCell ref="L22:O22"/>
    <mergeCell ref="A19:E19"/>
    <mergeCell ref="F19:K19"/>
    <mergeCell ref="L19:O19"/>
    <mergeCell ref="A20:E20"/>
    <mergeCell ref="F20:K20"/>
    <mergeCell ref="L20:O20"/>
    <mergeCell ref="A17:E17"/>
    <mergeCell ref="F17:K17"/>
    <mergeCell ref="L17:O17"/>
    <mergeCell ref="A18:E18"/>
    <mergeCell ref="F18:K18"/>
    <mergeCell ref="L18:O18"/>
    <mergeCell ref="H14:M14"/>
    <mergeCell ref="A2:O2"/>
    <mergeCell ref="A4:L4"/>
    <mergeCell ref="F5:H5"/>
    <mergeCell ref="J10:O10"/>
    <mergeCell ref="H12:O12"/>
    <mergeCell ref="B8:E8"/>
  </mergeCells>
  <phoneticPr fontId="51" type="Hiragana"/>
  <dataValidations count="1">
    <dataValidation type="list" allowBlank="1" showInputMessage="1" showErrorMessage="1" sqref="D47" xr:uid="{00000000-0002-0000-0700-000000000000}">
      <formula1>"　,衆議院議員,参議院議員"</formula1>
    </dataValidation>
  </dataValidations>
  <printOptions horizontalCentered="1"/>
  <pageMargins left="0.78740157480314965" right="0.78740157480314965" top="0.78740157480314965" bottom="0.78740157480314965" header="0.31496062992125984" footer="0.31496062992125984"/>
  <pageSetup paperSize="9" scale="93" firstPageNumber="0" fitToHeight="0" orientation="portrait" r:id="rId1"/>
  <headerFooter alignWithMargins="0"/>
  <rowBreaks count="1" manualBreakCount="1">
    <brk id="47" max="14"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0"/>
  <sheetViews>
    <sheetView showZeros="0" tabSelected="1" view="pageBreakPreview" zoomScaleNormal="100" zoomScaleSheetLayoutView="100" workbookViewId="0">
      <selection activeCell="W25" sqref="W25"/>
    </sheetView>
  </sheetViews>
  <sheetFormatPr defaultColWidth="9" defaultRowHeight="18.75" customHeight="1"/>
  <cols>
    <col min="1" max="5" width="6.26953125" style="46" customWidth="1"/>
    <col min="6" max="6" width="7.7265625" style="46" customWidth="1"/>
    <col min="7" max="7" width="9" style="46" customWidth="1"/>
    <col min="8" max="13" width="6.26953125" style="46" customWidth="1"/>
    <col min="14" max="14" width="5.6328125" style="46" customWidth="1"/>
    <col min="15" max="16" width="4.36328125" style="46" customWidth="1"/>
    <col min="17" max="17" width="9" style="46" bestFit="1"/>
    <col min="18" max="16384" width="9" style="46"/>
  </cols>
  <sheetData>
    <row r="1" spans="1:17" ht="18.75" customHeight="1">
      <c r="M1" s="46" t="s">
        <v>587</v>
      </c>
      <c r="N1" s="320"/>
    </row>
    <row r="2" spans="1:17" ht="26.25" customHeight="1">
      <c r="A2" s="638" t="s">
        <v>47</v>
      </c>
      <c r="B2" s="638"/>
      <c r="C2" s="638"/>
      <c r="D2" s="638"/>
      <c r="E2" s="638"/>
      <c r="F2" s="638"/>
      <c r="G2" s="638"/>
      <c r="H2" s="638"/>
      <c r="I2" s="638"/>
      <c r="J2" s="638"/>
      <c r="K2" s="638"/>
      <c r="L2" s="638"/>
      <c r="M2" s="638"/>
      <c r="N2" s="638"/>
      <c r="O2" s="638"/>
    </row>
    <row r="3" spans="1:17" ht="18.75" customHeight="1">
      <c r="A3" s="118"/>
      <c r="B3" s="118"/>
      <c r="C3" s="118"/>
      <c r="D3" s="118"/>
      <c r="E3" s="118"/>
      <c r="F3" s="118"/>
      <c r="G3" s="118"/>
      <c r="H3" s="118"/>
      <c r="I3" s="118"/>
      <c r="J3" s="118"/>
      <c r="K3" s="118"/>
      <c r="L3" s="118"/>
      <c r="M3" s="118"/>
      <c r="N3" s="118"/>
      <c r="O3" s="118"/>
    </row>
    <row r="4" spans="1:17" ht="18.75" customHeight="1">
      <c r="A4" s="118"/>
      <c r="B4" s="118"/>
      <c r="C4" s="118"/>
      <c r="D4" s="118"/>
      <c r="E4" s="118"/>
      <c r="F4" s="118"/>
      <c r="G4" s="118"/>
      <c r="H4" s="118"/>
      <c r="I4" s="118"/>
      <c r="J4" s="118"/>
      <c r="K4" s="118"/>
      <c r="L4" s="118"/>
      <c r="M4" s="118"/>
      <c r="N4" s="118"/>
      <c r="O4" s="118"/>
    </row>
    <row r="5" spans="1:17" ht="26.25" customHeight="1">
      <c r="A5" s="46" t="s">
        <v>40</v>
      </c>
      <c r="E5" s="237" t="str">
        <f>設定シート!C2&amp;"執行の"&amp;設定シート!C4&amp;"の"</f>
        <v>令和８年２月８日執行の衆議院小選挙区選出議員選挙の</v>
      </c>
      <c r="F5" s="238"/>
      <c r="G5" s="238"/>
      <c r="O5" s="123"/>
    </row>
    <row r="6" spans="1:17" ht="26.25" customHeight="1">
      <c r="A6" s="405" t="str">
        <f>IF(入力シート!$C$2="　","秋田県第　  　区",入力シート!$C$2)&amp;"において、重ねて候補者の届出をしていないことを誓います。"</f>
        <v>秋田県第１区において、重ねて候補者の届出をしていないことを誓います。</v>
      </c>
      <c r="B6" s="406"/>
      <c r="C6" s="406"/>
    </row>
    <row r="8" spans="1:17" s="368" customFormat="1" ht="18.75" customHeight="1"/>
    <row r="9" spans="1:17" s="368" customFormat="1" ht="18.75" customHeight="1"/>
    <row r="13" spans="1:17" ht="18.75" customHeight="1">
      <c r="B13" s="433" t="str">
        <f>入力シート!C4</f>
        <v>令和８年１月２７日</v>
      </c>
      <c r="C13" s="433"/>
      <c r="D13" s="433"/>
      <c r="E13" s="434"/>
    </row>
    <row r="14" spans="1:17" ht="18.75" customHeight="1">
      <c r="D14" s="108"/>
      <c r="E14" s="108"/>
      <c r="F14" s="108"/>
      <c r="G14" s="110"/>
    </row>
    <row r="15" spans="1:17" ht="18.75" customHeight="1">
      <c r="A15" s="47"/>
      <c r="B15" s="91" t="s">
        <v>177</v>
      </c>
      <c r="D15" s="91"/>
      <c r="G15" s="724" t="str">
        <f>入力シート!C9</f>
        <v>新党なまはげ</v>
      </c>
      <c r="H15" s="724"/>
      <c r="I15" s="724"/>
      <c r="J15" s="724"/>
      <c r="L15" s="47"/>
      <c r="M15" s="47"/>
      <c r="N15" s="47"/>
      <c r="O15" s="47"/>
      <c r="P15" s="47"/>
      <c r="Q15" s="47"/>
    </row>
    <row r="16" spans="1:17" ht="18.75" customHeight="1">
      <c r="A16" s="47"/>
      <c r="B16" s="47"/>
      <c r="C16" s="47"/>
      <c r="D16" s="47"/>
      <c r="E16" s="47"/>
      <c r="F16" s="47"/>
      <c r="G16" s="90"/>
      <c r="H16" s="90"/>
      <c r="I16" s="90"/>
      <c r="J16" s="90"/>
      <c r="K16" s="47"/>
      <c r="L16" s="47"/>
      <c r="M16" s="47"/>
      <c r="N16" s="47"/>
      <c r="O16" s="47"/>
      <c r="P16" s="47"/>
      <c r="Q16" s="47"/>
    </row>
    <row r="17" spans="1:17" ht="18.75" customHeight="1">
      <c r="A17" s="47"/>
      <c r="B17" s="91" t="s">
        <v>150</v>
      </c>
      <c r="D17" s="47"/>
      <c r="F17" s="47"/>
      <c r="G17" s="761" t="str">
        <f>入力シート!C12</f>
        <v>秋田県秋田市山王1丁目1番1号</v>
      </c>
      <c r="H17" s="761"/>
      <c r="I17" s="761"/>
      <c r="J17" s="761"/>
      <c r="K17" s="761"/>
      <c r="L17" s="761"/>
      <c r="M17" s="761"/>
      <c r="N17" s="761"/>
      <c r="O17" s="47"/>
      <c r="P17" s="47"/>
      <c r="Q17" s="47"/>
    </row>
    <row r="18" spans="1:17" ht="18.75" customHeight="1">
      <c r="A18" s="47"/>
      <c r="B18" s="47"/>
      <c r="D18" s="47"/>
      <c r="E18" s="47"/>
      <c r="F18" s="47"/>
      <c r="G18" s="90"/>
      <c r="H18" s="92"/>
      <c r="I18" s="90"/>
      <c r="J18" s="90"/>
      <c r="K18" s="47"/>
      <c r="L18" s="47"/>
      <c r="M18" s="47"/>
      <c r="N18" s="93"/>
      <c r="O18" s="93"/>
      <c r="P18" s="47"/>
      <c r="Q18" s="47"/>
    </row>
    <row r="19" spans="1:17" ht="18.75" customHeight="1">
      <c r="A19" s="47"/>
      <c r="B19" s="91" t="s">
        <v>357</v>
      </c>
      <c r="D19" s="47"/>
      <c r="F19" s="92"/>
      <c r="G19" s="759" t="str">
        <f>入力シート!C13</f>
        <v>男鹿　八郎</v>
      </c>
      <c r="H19" s="759"/>
      <c r="I19" s="759"/>
      <c r="J19" s="90"/>
      <c r="K19" s="47" t="str" cm="1">
        <f t="array" aca="1" ref="K19" ca="1">IF(VLOOKUP(RIGHT(CELL("filename",A1),LEN(CELL("filename",A1))-FIND("]",CELL("filename",A1))),設定シート!$V$2:$W$136,2,0)="表示する","㊞","")</f>
        <v/>
      </c>
      <c r="L19" s="47"/>
      <c r="M19" s="47"/>
      <c r="N19" s="93"/>
      <c r="O19" s="93"/>
      <c r="P19" s="49"/>
    </row>
    <row r="20" spans="1:17" ht="18.75" customHeight="1">
      <c r="D20" s="108"/>
      <c r="E20" s="108"/>
      <c r="F20" s="108"/>
      <c r="G20" s="110"/>
    </row>
  </sheetData>
  <mergeCells count="4">
    <mergeCell ref="G19:I19"/>
    <mergeCell ref="A2:O2"/>
    <mergeCell ref="G15:J15"/>
    <mergeCell ref="G17:N17"/>
  </mergeCells>
  <phoneticPr fontId="51" type="Hiragana"/>
  <printOptions horizontalCentered="1"/>
  <pageMargins left="0.78740157480314965" right="0.78740157480314965" top="0.78740157480314965" bottom="0.78740157480314965" header="0.31496062992125984" footer="0.31496062992125984"/>
  <pageSetup paperSize="9" scale="95" firstPageNumber="0" fitToHeight="0" orientation="portrait" verticalDpi="2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45</vt:i4>
      </vt:variant>
      <vt:variant>
        <vt:lpstr>名前付き一覧</vt:lpstr>
      </vt:variant>
      <vt:variant>
        <vt:i4>54</vt:i4>
      </vt:variant>
    </vt:vector>
  </HeadingPairs>
  <TitlesOfParts>
    <vt:vector size="99" baseType="lpstr">
      <vt:lpstr>設定シート</vt:lpstr>
      <vt:lpstr>入力シート</vt:lpstr>
      <vt:lpstr>目次</vt:lpstr>
      <vt:lpstr>様式1</vt:lpstr>
      <vt:lpstr>様式2</vt:lpstr>
      <vt:lpstr>様式3</vt:lpstr>
      <vt:lpstr>様式4</vt:lpstr>
      <vt:lpstr>様式5</vt:lpstr>
      <vt:lpstr>様式6</vt:lpstr>
      <vt:lpstr>様式7</vt:lpstr>
      <vt:lpstr>様式8</vt:lpstr>
      <vt:lpstr>様式9</vt:lpstr>
      <vt:lpstr>様式10</vt:lpstr>
      <vt:lpstr>様式11</vt:lpstr>
      <vt:lpstr>様式12</vt:lpstr>
      <vt:lpstr>様式13</vt:lpstr>
      <vt:lpstr>様式14</vt:lpstr>
      <vt:lpstr>様式15</vt:lpstr>
      <vt:lpstr>様式16</vt:lpstr>
      <vt:lpstr>様式17</vt:lpstr>
      <vt:lpstr>様式18</vt:lpstr>
      <vt:lpstr>様式19</vt:lpstr>
      <vt:lpstr>様式20</vt:lpstr>
      <vt:lpstr>様式21</vt:lpstr>
      <vt:lpstr>様式22</vt:lpstr>
      <vt:lpstr>様式23</vt:lpstr>
      <vt:lpstr>様式24</vt:lpstr>
      <vt:lpstr>様式25</vt:lpstr>
      <vt:lpstr>様式26</vt:lpstr>
      <vt:lpstr>様式27</vt:lpstr>
      <vt:lpstr>様式28</vt:lpstr>
      <vt:lpstr>様式29</vt:lpstr>
      <vt:lpstr>様式30</vt:lpstr>
      <vt:lpstr>様式31</vt:lpstr>
      <vt:lpstr>様式32</vt:lpstr>
      <vt:lpstr>様式33</vt:lpstr>
      <vt:lpstr>様式34</vt:lpstr>
      <vt:lpstr>様式35</vt:lpstr>
      <vt:lpstr>様式36</vt:lpstr>
      <vt:lpstr>様式37</vt:lpstr>
      <vt:lpstr>委任状(政党)</vt:lpstr>
      <vt:lpstr>委任状 (候補者)</vt:lpstr>
      <vt:lpstr>承諾通知書</vt:lpstr>
      <vt:lpstr>承諾通知書 (候補者用)</vt:lpstr>
      <vt:lpstr>参考</vt:lpstr>
      <vt:lpstr>'委任状 (候補者)'!Print_Area</vt:lpstr>
      <vt:lpstr>'委任状(政党)'!Print_Area</vt:lpstr>
      <vt:lpstr>参考!Print_Area</vt:lpstr>
      <vt:lpstr>承諾通知書!Print_Area</vt:lpstr>
      <vt:lpstr>'承諾通知書 (候補者用)'!Print_Area</vt:lpstr>
      <vt:lpstr>設定シート!Print_Area</vt:lpstr>
      <vt:lpstr>入力シート!Print_Area</vt:lpstr>
      <vt:lpstr>目次!Print_Area</vt:lpstr>
      <vt:lpstr>様式1!Print_Area</vt:lpstr>
      <vt:lpstr>様式10!Print_Area</vt:lpstr>
      <vt:lpstr>様式11!Print_Area</vt:lpstr>
      <vt:lpstr>様式12!Print_Area</vt:lpstr>
      <vt:lpstr>様式13!Print_Area</vt:lpstr>
      <vt:lpstr>様式14!Print_Area</vt:lpstr>
      <vt:lpstr>様式15!Print_Area</vt:lpstr>
      <vt:lpstr>様式16!Print_Area</vt:lpstr>
      <vt:lpstr>様式17!Print_Area</vt:lpstr>
      <vt:lpstr>様式18!Print_Area</vt:lpstr>
      <vt:lpstr>様式19!Print_Area</vt:lpstr>
      <vt:lpstr>様式2!Print_Area</vt:lpstr>
      <vt:lpstr>様式20!Print_Area</vt:lpstr>
      <vt:lpstr>様式21!Print_Area</vt:lpstr>
      <vt:lpstr>様式22!Print_Area</vt:lpstr>
      <vt:lpstr>様式23!Print_Area</vt:lpstr>
      <vt:lpstr>様式24!Print_Area</vt:lpstr>
      <vt:lpstr>様式25!Print_Area</vt:lpstr>
      <vt:lpstr>様式26!Print_Area</vt:lpstr>
      <vt:lpstr>様式27!Print_Area</vt:lpstr>
      <vt:lpstr>様式28!Print_Area</vt:lpstr>
      <vt:lpstr>様式29!Print_Area</vt:lpstr>
      <vt:lpstr>様式3!Print_Area</vt:lpstr>
      <vt:lpstr>様式30!Print_Area</vt:lpstr>
      <vt:lpstr>様式31!Print_Area</vt:lpstr>
      <vt:lpstr>様式32!Print_Area</vt:lpstr>
      <vt:lpstr>様式33!Print_Area</vt:lpstr>
      <vt:lpstr>様式34!Print_Area</vt:lpstr>
      <vt:lpstr>様式35!Print_Area</vt:lpstr>
      <vt:lpstr>様式36!Print_Area</vt:lpstr>
      <vt:lpstr>様式37!Print_Area</vt:lpstr>
      <vt:lpstr>様式4!Print_Area</vt:lpstr>
      <vt:lpstr>様式5!Print_Area</vt:lpstr>
      <vt:lpstr>様式6!Print_Area</vt:lpstr>
      <vt:lpstr>様式7!Print_Area</vt:lpstr>
      <vt:lpstr>様式8!Print_Area</vt:lpstr>
      <vt:lpstr>様式9!Print_Area</vt:lpstr>
      <vt:lpstr>市町村名</vt:lpstr>
      <vt:lpstr>参考!秋田県第１区</vt:lpstr>
      <vt:lpstr>秋田県第１区</vt:lpstr>
      <vt:lpstr>参考!秋田県第２区</vt:lpstr>
      <vt:lpstr>秋田県第２区</vt:lpstr>
      <vt:lpstr>参考!秋田県第３区</vt:lpstr>
      <vt:lpstr>秋田県第３区</vt:lpstr>
      <vt:lpstr>参考!選挙区名</vt:lpstr>
      <vt:lpstr>選挙区名</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大日向　拓</dc:creator>
  <cp:lastModifiedBy>成田  斗希也</cp:lastModifiedBy>
  <cp:revision>0</cp:revision>
  <cp:lastPrinted>2026-01-18T08:14:19Z</cp:lastPrinted>
  <dcterms:created xsi:type="dcterms:W3CDTF">2021-06-23T01:22:34Z</dcterms:created>
  <dcterms:modified xsi:type="dcterms:W3CDTF">2026-01-18T08:17:08Z</dcterms:modified>
</cp:coreProperties>
</file>