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mc:AlternateContent xmlns:mc="http://schemas.openxmlformats.org/markup-compatibility/2006">
    <mc:Choice Requires="x15">
      <x15ac:absPath xmlns:x15ac="http://schemas.microsoft.com/office/spreadsheetml/2010/11/ac" url="\\10.22.12.1\建管g2025\1_技術管理課\05_調整・建設マネジメント班\010 総合評価（委託）【F・7・16】\01_通知\2509_【技管-   】総合評価委託改正_R7.10.1適用\10_改正手引き（赤黒）済み\"/>
    </mc:Choice>
  </mc:AlternateContent>
  <xr:revisionPtr revIDLastSave="0" documentId="13_ncr:1_{7448979D-D925-4F48-8F6F-7252FF504C08}" xr6:coauthVersionLast="47" xr6:coauthVersionMax="47" xr10:uidLastSave="{00000000-0000-0000-0000-000000000000}"/>
  <bookViews>
    <workbookView xWindow="28680" yWindow="-795" windowWidth="29040" windowHeight="15720" activeTab="1" xr2:uid="{00000000-000D-0000-FFFF-FFFF00000000}"/>
  </bookViews>
  <sheets>
    <sheet name="確認根拠資料_ﾁｪｯｸﾘｽﾄ" sheetId="3" r:id="rId1"/>
    <sheet name="実績等評価_様式" sheetId="5" r:id="rId2"/>
    <sheet name="実績等評価_様式（記入例）" sheetId="1" r:id="rId3"/>
    <sheet name="別記様式１" sheetId="6" r:id="rId4"/>
    <sheet name="別記様式２" sheetId="7" r:id="rId5"/>
    <sheet name="別記様式２ (作成例)" sheetId="8" r:id="rId6"/>
    <sheet name="技術提案型_様式1" sheetId="9" r:id="rId7"/>
    <sheet name="リスト" sheetId="2" r:id="rId8"/>
  </sheets>
  <definedNames>
    <definedName name="_xlnm.Print_Area" localSheetId="0">確認根拠資料_ﾁｪｯｸﾘｽﾄ!$A$1:$F$53</definedName>
    <definedName name="_xlnm.Print_Area" localSheetId="1">実績等評価_様式!$A$1:$AC$81</definedName>
    <definedName name="_xlnm.Print_Area" localSheetId="2">'実績等評価_様式（記入例）'!$A$1:$AC$81</definedName>
    <definedName name="_xlnm.Print_Area" localSheetId="4">別記様式２!$A$1:$I$54</definedName>
    <definedName name="_xlnm.Print_Area" localSheetId="5">'別記様式２ (作成例)'!$A$1:$I$54</definedName>
    <definedName name="_xlnm.Print_Titles" localSheetId="0">確認根拠資料_ﾁｪｯｸﾘｽﾄ!$1:$3</definedName>
    <definedName name="_xlnm.Print_Titles" localSheetId="1">実績等評価_様式!$1:$5</definedName>
    <definedName name="_xlnm.Print_Titles" localSheetId="2">'実績等評価_様式（記入例）'!$1:$5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8" l="1"/>
  <c r="G46" i="8"/>
  <c r="F46" i="8"/>
  <c r="G50" i="8"/>
  <c r="F50" i="7"/>
  <c r="F46" i="7"/>
  <c r="G46" i="7"/>
  <c r="G50" i="7"/>
  <c r="G52" i="7" l="1"/>
  <c r="G52" i="8"/>
  <c r="AF14" i="5"/>
  <c r="AF74" i="5"/>
  <c r="AQ73" i="5"/>
  <c r="AG73" i="5"/>
  <c r="AF73" i="5"/>
  <c r="AI72" i="5"/>
  <c r="AG72" i="5"/>
  <c r="AF72" i="5"/>
  <c r="F72" i="5"/>
  <c r="AI71" i="5"/>
  <c r="AH71" i="5"/>
  <c r="AG71" i="5"/>
  <c r="AF71" i="5"/>
  <c r="AI70" i="5"/>
  <c r="AH70" i="5"/>
  <c r="AG70" i="5"/>
  <c r="AF70" i="5"/>
  <c r="AI69" i="5"/>
  <c r="AH69" i="5"/>
  <c r="AG69" i="5"/>
  <c r="AF69" i="5"/>
  <c r="AI68" i="5"/>
  <c r="AH68" i="5"/>
  <c r="AG68" i="5"/>
  <c r="AF68" i="5"/>
  <c r="AJ67" i="5"/>
  <c r="F67" i="5"/>
  <c r="AR66" i="5"/>
  <c r="AH66" i="5"/>
  <c r="AG66" i="5"/>
  <c r="AF66" i="5"/>
  <c r="X66" i="5"/>
  <c r="AJ65" i="5"/>
  <c r="F65" i="5"/>
  <c r="AQ64" i="5"/>
  <c r="AP64" i="5"/>
  <c r="AG64" i="5"/>
  <c r="AF64" i="5"/>
  <c r="AJ63" i="5"/>
  <c r="AG63" i="5"/>
  <c r="AF63" i="5"/>
  <c r="F63" i="5"/>
  <c r="AG62" i="5"/>
  <c r="AF62" i="5"/>
  <c r="AG61" i="5"/>
  <c r="AF61" i="5"/>
  <c r="AG60" i="5"/>
  <c r="AF60" i="5"/>
  <c r="AG59" i="5"/>
  <c r="AF59" i="5"/>
  <c r="AG58" i="5"/>
  <c r="AF58" i="5"/>
  <c r="AG57" i="5"/>
  <c r="AF57" i="5"/>
  <c r="AG56" i="5"/>
  <c r="AF56" i="5"/>
  <c r="AG55" i="5"/>
  <c r="AF55" i="5"/>
  <c r="AJ54" i="5"/>
  <c r="AG54" i="5"/>
  <c r="AF54" i="5"/>
  <c r="F54" i="5"/>
  <c r="AG53" i="5"/>
  <c r="AF53" i="5"/>
  <c r="AG52" i="5"/>
  <c r="AF52" i="5"/>
  <c r="AV51" i="5"/>
  <c r="AU51" i="5"/>
  <c r="AT51" i="5"/>
  <c r="AS51" i="5"/>
  <c r="AR51" i="5"/>
  <c r="AQ51" i="5"/>
  <c r="AP51" i="5"/>
  <c r="AJ51" i="5"/>
  <c r="AG51" i="5"/>
  <c r="AF51" i="5"/>
  <c r="AF49" i="5"/>
  <c r="F49" i="5"/>
  <c r="AR48" i="5"/>
  <c r="AJ48" i="5"/>
  <c r="AI48" i="5"/>
  <c r="AH48" i="5"/>
  <c r="AG48" i="5"/>
  <c r="AF48" i="5"/>
  <c r="AJ47" i="5"/>
  <c r="F47" i="5"/>
  <c r="AG43" i="5"/>
  <c r="AF43" i="5"/>
  <c r="AJ42" i="5"/>
  <c r="F42" i="5"/>
  <c r="AS41" i="5"/>
  <c r="AR41" i="5"/>
  <c r="AQ41" i="5"/>
  <c r="AP41" i="5"/>
  <c r="AJ40" i="5"/>
  <c r="AL40" i="5" s="1"/>
  <c r="AY41" i="5" s="1"/>
  <c r="G40" i="5" s="1"/>
  <c r="F40" i="5"/>
  <c r="AH38" i="5"/>
  <c r="AG38" i="5"/>
  <c r="AF38" i="5"/>
  <c r="V38" i="5"/>
  <c r="G38" i="5"/>
  <c r="AU37" i="5"/>
  <c r="AT37" i="5"/>
  <c r="AS37" i="5"/>
  <c r="AR37" i="5"/>
  <c r="AQ37" i="5"/>
  <c r="AP37" i="5"/>
  <c r="AJ37" i="5"/>
  <c r="AH37" i="5"/>
  <c r="AG37" i="5"/>
  <c r="AF37" i="5"/>
  <c r="V37" i="5"/>
  <c r="F36" i="5"/>
  <c r="AF35" i="5"/>
  <c r="AL35" i="5" s="1"/>
  <c r="AF34" i="5"/>
  <c r="AL34" i="5" s="1"/>
  <c r="AJ33" i="5"/>
  <c r="F33" i="5"/>
  <c r="AH32" i="5"/>
  <c r="AG32" i="5"/>
  <c r="AF32" i="5"/>
  <c r="AH31" i="5"/>
  <c r="AG31" i="5"/>
  <c r="AF31" i="5"/>
  <c r="AJ30" i="5"/>
  <c r="F30" i="5"/>
  <c r="AR29" i="5"/>
  <c r="AQ29" i="5"/>
  <c r="AP29" i="5"/>
  <c r="AG29" i="5"/>
  <c r="AF29" i="5"/>
  <c r="AJ28" i="5"/>
  <c r="AH28" i="5"/>
  <c r="AG28" i="5"/>
  <c r="AF28" i="5"/>
  <c r="F28" i="5"/>
  <c r="AQ27" i="5"/>
  <c r="AP27" i="5"/>
  <c r="AJ26" i="5"/>
  <c r="AL26" i="5" s="1"/>
  <c r="AY27" i="5" s="1"/>
  <c r="G26" i="5" s="1"/>
  <c r="F26" i="5"/>
  <c r="AW25" i="5"/>
  <c r="AV25" i="5"/>
  <c r="AU25" i="5"/>
  <c r="AT25" i="5"/>
  <c r="AS25" i="5"/>
  <c r="AR25" i="5"/>
  <c r="AQ25" i="5"/>
  <c r="AP25" i="5"/>
  <c r="AJ24" i="5"/>
  <c r="AF24" i="5"/>
  <c r="F24" i="5"/>
  <c r="AG23" i="5"/>
  <c r="AF23" i="5"/>
  <c r="AG22" i="5"/>
  <c r="AF22" i="5"/>
  <c r="AG21" i="5"/>
  <c r="AF21" i="5"/>
  <c r="AG20" i="5"/>
  <c r="AF20" i="5"/>
  <c r="AG19" i="5"/>
  <c r="AF19" i="5"/>
  <c r="AG18" i="5"/>
  <c r="AF18" i="5"/>
  <c r="AG17" i="5"/>
  <c r="AF17" i="5"/>
  <c r="AG16" i="5"/>
  <c r="AF16" i="5"/>
  <c r="AG15" i="5"/>
  <c r="AF15" i="5"/>
  <c r="AG14" i="5"/>
  <c r="AG13" i="5"/>
  <c r="AF13" i="5"/>
  <c r="AG12" i="5"/>
  <c r="AF12" i="5"/>
  <c r="F12" i="5"/>
  <c r="AQ41" i="1"/>
  <c r="AR41" i="1"/>
  <c r="AS41" i="1"/>
  <c r="F72" i="1"/>
  <c r="F67" i="1"/>
  <c r="F65" i="1"/>
  <c r="F63" i="1"/>
  <c r="F54" i="1"/>
  <c r="F49" i="1"/>
  <c r="F47" i="1"/>
  <c r="F42" i="1"/>
  <c r="F40" i="1"/>
  <c r="F36" i="1"/>
  <c r="F33" i="1"/>
  <c r="F30" i="1"/>
  <c r="F28" i="1"/>
  <c r="F26" i="1"/>
  <c r="F24" i="1"/>
  <c r="F12" i="1"/>
  <c r="AJ65" i="1"/>
  <c r="AQ64" i="1"/>
  <c r="AP64" i="1"/>
  <c r="AJ51" i="1"/>
  <c r="AJ47" i="1"/>
  <c r="AJ48" i="1"/>
  <c r="AJ42" i="1"/>
  <c r="AG43" i="1"/>
  <c r="AF43" i="1"/>
  <c r="AR43" i="1" s="1"/>
  <c r="AP41" i="1"/>
  <c r="AJ40" i="1"/>
  <c r="AL40" i="1" s="1"/>
  <c r="AU37" i="1"/>
  <c r="AT37" i="1"/>
  <c r="AS37" i="1"/>
  <c r="AR37" i="1"/>
  <c r="AQ37" i="1"/>
  <c r="AP37" i="1"/>
  <c r="AJ37" i="1"/>
  <c r="AH38" i="1"/>
  <c r="AG38" i="1"/>
  <c r="AF38" i="1"/>
  <c r="AH37" i="1"/>
  <c r="AG37" i="1"/>
  <c r="AF37" i="1"/>
  <c r="AJ33" i="1"/>
  <c r="AF35" i="1"/>
  <c r="AL35" i="1" s="1"/>
  <c r="AF34" i="1"/>
  <c r="AL34" i="1" s="1"/>
  <c r="AJ30" i="1"/>
  <c r="AH31" i="1"/>
  <c r="AH32" i="1"/>
  <c r="AJ28" i="1"/>
  <c r="AQ27" i="1"/>
  <c r="AP27" i="1"/>
  <c r="AP25" i="1"/>
  <c r="AJ24" i="1"/>
  <c r="AQ73" i="1"/>
  <c r="AR66" i="1"/>
  <c r="AF74" i="1"/>
  <c r="AI72" i="1"/>
  <c r="AF72" i="1"/>
  <c r="AJ67" i="1"/>
  <c r="AI71" i="1"/>
  <c r="AH71" i="1"/>
  <c r="AG71" i="1"/>
  <c r="AF71" i="1"/>
  <c r="AI70" i="1"/>
  <c r="AH70" i="1"/>
  <c r="AG70" i="1"/>
  <c r="AF70" i="1"/>
  <c r="AI69" i="1"/>
  <c r="AH69" i="1"/>
  <c r="AG69" i="1"/>
  <c r="AF69" i="1"/>
  <c r="AI68" i="1"/>
  <c r="AH68" i="1"/>
  <c r="AG68" i="1"/>
  <c r="AF68" i="1"/>
  <c r="AJ63" i="1"/>
  <c r="AG64" i="1"/>
  <c r="AF64" i="1"/>
  <c r="AG63" i="1"/>
  <c r="AF63" i="1"/>
  <c r="AF60" i="1"/>
  <c r="AG62" i="1"/>
  <c r="AF62" i="1"/>
  <c r="AG61" i="1"/>
  <c r="AF61" i="1"/>
  <c r="AG60" i="1"/>
  <c r="AR48" i="1"/>
  <c r="AP29" i="1"/>
  <c r="AF48" i="1"/>
  <c r="AG48" i="1"/>
  <c r="AH48" i="1"/>
  <c r="AI48" i="1"/>
  <c r="AQ25" i="1"/>
  <c r="AF24" i="1"/>
  <c r="AN34" i="5" l="1"/>
  <c r="AQ34" i="5" s="1"/>
  <c r="AL57" i="5"/>
  <c r="AR43" i="5"/>
  <c r="AL51" i="5"/>
  <c r="AY51" i="5" s="1"/>
  <c r="G49" i="5" s="1"/>
  <c r="AL68" i="5"/>
  <c r="AL71" i="5"/>
  <c r="AL32" i="5"/>
  <c r="AL72" i="5"/>
  <c r="AP73" i="5" s="1"/>
  <c r="AY73" i="5" s="1"/>
  <c r="G72" i="5" s="1"/>
  <c r="AL70" i="5"/>
  <c r="AL69" i="5"/>
  <c r="AL65" i="5"/>
  <c r="AQ66" i="5" s="1"/>
  <c r="AL63" i="5"/>
  <c r="AY64" i="5" s="1"/>
  <c r="G63" i="5" s="1"/>
  <c r="AL60" i="5"/>
  <c r="AL54" i="5"/>
  <c r="AL48" i="5"/>
  <c r="AP48" i="5" s="1"/>
  <c r="AP43" i="5"/>
  <c r="V39" i="5"/>
  <c r="AL37" i="5"/>
  <c r="AY37" i="5" s="1"/>
  <c r="G36" i="5" s="1"/>
  <c r="AB2" i="5"/>
  <c r="AL31" i="5"/>
  <c r="AL28" i="5"/>
  <c r="AY29" i="5" s="1"/>
  <c r="G28" i="5" s="1"/>
  <c r="AL24" i="5"/>
  <c r="AL12" i="5"/>
  <c r="AL15" i="5"/>
  <c r="AL18" i="5"/>
  <c r="AL21" i="5"/>
  <c r="AL42" i="5"/>
  <c r="AQ43" i="5"/>
  <c r="AY41" i="1"/>
  <c r="G40" i="1" s="1"/>
  <c r="AL63" i="1"/>
  <c r="AL24" i="1"/>
  <c r="AB2" i="1"/>
  <c r="AL60" i="1"/>
  <c r="AL48" i="1"/>
  <c r="AN34" i="1"/>
  <c r="AP34" i="1" s="1"/>
  <c r="AL37" i="1"/>
  <c r="AL68" i="1"/>
  <c r="AQ43" i="1"/>
  <c r="AP43" i="1"/>
  <c r="AL42" i="1"/>
  <c r="AL69" i="1"/>
  <c r="AL70" i="1"/>
  <c r="AL71" i="1"/>
  <c r="AG23" i="1"/>
  <c r="AF23" i="1"/>
  <c r="AG22" i="1"/>
  <c r="AF22" i="1"/>
  <c r="AG21" i="1"/>
  <c r="AF21" i="1"/>
  <c r="AG29" i="1"/>
  <c r="AF29" i="1"/>
  <c r="AH28" i="1"/>
  <c r="AG28" i="1"/>
  <c r="AF28" i="1"/>
  <c r="AG20" i="1"/>
  <c r="AF20" i="1"/>
  <c r="AG19" i="1"/>
  <c r="AF19" i="1"/>
  <c r="AG18" i="1"/>
  <c r="AF18" i="1"/>
  <c r="AG17" i="1"/>
  <c r="AF17" i="1"/>
  <c r="AG16" i="1"/>
  <c r="AF16" i="1"/>
  <c r="AG15" i="1"/>
  <c r="AF15" i="1"/>
  <c r="AG14" i="1"/>
  <c r="AF14" i="1"/>
  <c r="AG13" i="1"/>
  <c r="AF13" i="1"/>
  <c r="AG12" i="1"/>
  <c r="AF12" i="1"/>
  <c r="AY43" i="1" l="1"/>
  <c r="G42" i="1" s="1"/>
  <c r="AY43" i="5"/>
  <c r="G42" i="5" s="1"/>
  <c r="AP34" i="5"/>
  <c r="AR34" i="5"/>
  <c r="AY25" i="5"/>
  <c r="G24" i="5" s="1"/>
  <c r="AN30" i="5"/>
  <c r="AN67" i="5"/>
  <c r="AR68" i="5" s="1"/>
  <c r="AP66" i="5"/>
  <c r="AY66" i="5" s="1"/>
  <c r="G65" i="5" s="1"/>
  <c r="AN54" i="5"/>
  <c r="AS55" i="5" s="1"/>
  <c r="AQ48" i="5"/>
  <c r="AY48" i="5"/>
  <c r="G47" i="5" s="1"/>
  <c r="AN12" i="5"/>
  <c r="AR13" i="5" s="1"/>
  <c r="AY37" i="1"/>
  <c r="G36" i="1" s="1"/>
  <c r="AP48" i="1"/>
  <c r="AY64" i="1"/>
  <c r="G63" i="1" s="1"/>
  <c r="AQ34" i="1"/>
  <c r="AL28" i="1"/>
  <c r="AR34" i="1"/>
  <c r="AN67" i="1"/>
  <c r="AT68" i="1" s="1"/>
  <c r="AQ48" i="1"/>
  <c r="AL21" i="1"/>
  <c r="AG59" i="1"/>
  <c r="AF59" i="1"/>
  <c r="AG58" i="1"/>
  <c r="AF58" i="1"/>
  <c r="AG57" i="1"/>
  <c r="AF57" i="1"/>
  <c r="AG56" i="1"/>
  <c r="AF56" i="1"/>
  <c r="AG55" i="1"/>
  <c r="AF55" i="1"/>
  <c r="AG54" i="1"/>
  <c r="AF54" i="1"/>
  <c r="AG53" i="1"/>
  <c r="AF53" i="1"/>
  <c r="AG52" i="1"/>
  <c r="AF52" i="1"/>
  <c r="AG51" i="1"/>
  <c r="AF51" i="1"/>
  <c r="AF49" i="1"/>
  <c r="AP51" i="1"/>
  <c r="AG73" i="1"/>
  <c r="AF73" i="1"/>
  <c r="AG72" i="1"/>
  <c r="AH66" i="1"/>
  <c r="AG66" i="1"/>
  <c r="AF66" i="1"/>
  <c r="AJ54" i="1"/>
  <c r="AV51" i="1"/>
  <c r="AU51" i="1"/>
  <c r="AT51" i="1"/>
  <c r="AS51" i="1"/>
  <c r="AR51" i="1"/>
  <c r="AQ51" i="1"/>
  <c r="AF31" i="1"/>
  <c r="AG32" i="1"/>
  <c r="AF32" i="1"/>
  <c r="AG31" i="1"/>
  <c r="AR29" i="1"/>
  <c r="AQ29" i="1"/>
  <c r="AJ26" i="1"/>
  <c r="AL26" i="1" s="1"/>
  <c r="AW25" i="1"/>
  <c r="AV25" i="1"/>
  <c r="AU25" i="1"/>
  <c r="AT25" i="1"/>
  <c r="AS25" i="1"/>
  <c r="AR25" i="1"/>
  <c r="V38" i="1"/>
  <c r="V37" i="1"/>
  <c r="X66" i="1"/>
  <c r="G38" i="1"/>
  <c r="AY25" i="1" l="1"/>
  <c r="AY34" i="5"/>
  <c r="G33" i="5" s="1"/>
  <c r="AQ31" i="5"/>
  <c r="AR31" i="5"/>
  <c r="AP31" i="5"/>
  <c r="AP68" i="5"/>
  <c r="AT68" i="5"/>
  <c r="AS68" i="5"/>
  <c r="AQ68" i="5"/>
  <c r="AP13" i="5"/>
  <c r="AQ55" i="5"/>
  <c r="AP55" i="5"/>
  <c r="AR55" i="5"/>
  <c r="AT13" i="5"/>
  <c r="AS13" i="5"/>
  <c r="AQ13" i="5"/>
  <c r="AY48" i="1"/>
  <c r="G47" i="1" s="1"/>
  <c r="G24" i="1"/>
  <c r="AY34" i="1"/>
  <c r="G33" i="1" s="1"/>
  <c r="AY29" i="1"/>
  <c r="G28" i="1" s="1"/>
  <c r="AY27" i="1"/>
  <c r="G26" i="1" s="1"/>
  <c r="AL31" i="1"/>
  <c r="AL65" i="1"/>
  <c r="AP66" i="1" s="1"/>
  <c r="AL51" i="1"/>
  <c r="AL57" i="1"/>
  <c r="AL32" i="1"/>
  <c r="AL54" i="1"/>
  <c r="AS68" i="1"/>
  <c r="AQ68" i="1"/>
  <c r="AR68" i="1"/>
  <c r="AP68" i="1"/>
  <c r="AL72" i="1"/>
  <c r="AL12" i="1"/>
  <c r="V39" i="1"/>
  <c r="AL18" i="1"/>
  <c r="AL15" i="1"/>
  <c r="AY68" i="5" l="1"/>
  <c r="G67" i="5" s="1"/>
  <c r="AY55" i="5"/>
  <c r="G54" i="5" s="1"/>
  <c r="AY31" i="5"/>
  <c r="G30" i="5" s="1"/>
  <c r="AY13" i="5"/>
  <c r="G12" i="5" s="1"/>
  <c r="AN30" i="1"/>
  <c r="AP31" i="1" s="1"/>
  <c r="AY68" i="1"/>
  <c r="G67" i="1" s="1"/>
  <c r="AY51" i="1"/>
  <c r="G49" i="1" s="1"/>
  <c r="AQ66" i="1"/>
  <c r="AY66" i="1" s="1"/>
  <c r="G65" i="1" s="1"/>
  <c r="AN54" i="1"/>
  <c r="AP73" i="1"/>
  <c r="AN12" i="1"/>
  <c r="AB3" i="5" l="1"/>
  <c r="AB4" i="5"/>
  <c r="AQ31" i="1"/>
  <c r="AP55" i="1"/>
  <c r="AR55" i="1"/>
  <c r="AY73" i="1"/>
  <c r="G72" i="1" s="1"/>
  <c r="AS55" i="1"/>
  <c r="AQ55" i="1"/>
  <c r="AS13" i="1"/>
  <c r="AR13" i="1"/>
  <c r="AQ13" i="1"/>
  <c r="AR31" i="1"/>
  <c r="AP13" i="1"/>
  <c r="AT13" i="1"/>
  <c r="AY31" i="1" l="1"/>
  <c r="G30" i="1" s="1"/>
  <c r="AY13" i="1"/>
  <c r="G12" i="1" s="1"/>
  <c r="AY55" i="1"/>
  <c r="G54" i="1" s="1"/>
  <c r="AB3" i="1" l="1"/>
  <c r="A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薄田　智英</author>
  </authors>
  <commentList>
    <comment ref="W13" authorId="0" shapeId="0" xr:uid="{86A92093-9E46-42F4-8324-08248BA32B42}">
      <text>
        <r>
          <rPr>
            <b/>
            <sz val="12"/>
            <color indexed="81"/>
            <rFont val="MS P ゴシック"/>
            <family val="3"/>
            <charset val="128"/>
          </rPr>
          <t>登録無しの場合は「確認根拠資料」と入力</t>
        </r>
      </text>
    </comment>
    <comment ref="W16" authorId="0" shapeId="0" xr:uid="{60AA9BE4-80F3-4E36-9B9B-27D881270E6B}">
      <text>
        <r>
          <rPr>
            <b/>
            <sz val="12"/>
            <color indexed="81"/>
            <rFont val="MS P ゴシック"/>
            <family val="3"/>
            <charset val="128"/>
          </rPr>
          <t>登録無しの場合は「確認根拠資料」と入力</t>
        </r>
      </text>
    </comment>
    <comment ref="W19" authorId="0" shapeId="0" xr:uid="{DE50B533-9F83-40CA-9F7A-574B7C2E8D55}">
      <text>
        <r>
          <rPr>
            <b/>
            <sz val="12"/>
            <color indexed="81"/>
            <rFont val="MS P ゴシック"/>
            <family val="3"/>
            <charset val="128"/>
          </rPr>
          <t>登録無しの場合は「確認根拠資料」と入力</t>
        </r>
      </text>
    </comment>
    <comment ref="W22" authorId="0" shapeId="0" xr:uid="{78DB0AAA-7768-4E1A-8C51-B5CFFE91395D}">
      <text>
        <r>
          <rPr>
            <b/>
            <sz val="12"/>
            <color indexed="81"/>
            <rFont val="MS P ゴシック"/>
            <family val="3"/>
            <charset val="128"/>
          </rPr>
          <t>登録無しの場合は「確認根拠資料」と入力</t>
        </r>
      </text>
    </comment>
    <comment ref="Q24" authorId="0" shapeId="0" xr:uid="{72967DB7-01C3-4A69-9EEF-92E0ADB6E2C7}">
      <text>
        <r>
          <rPr>
            <b/>
            <sz val="12"/>
            <color indexed="81"/>
            <rFont val="MS P ゴシック"/>
            <family val="3"/>
            <charset val="128"/>
          </rPr>
          <t>実績無しの場合は「無し」と入力</t>
        </r>
      </text>
    </comment>
    <comment ref="U31" authorId="0" shapeId="0" xr:uid="{447AD84A-D33F-4CA3-8042-DCD1EE61FDB2}">
      <text>
        <r>
          <rPr>
            <b/>
            <sz val="12"/>
            <color indexed="81"/>
            <rFont val="MS P ゴシック"/>
            <family val="3"/>
            <charset val="128"/>
          </rPr>
          <t>登録無しの場合は「確認根拠資料」と入力</t>
        </r>
      </text>
    </comment>
    <comment ref="U32" authorId="0" shapeId="0" xr:uid="{B3ADB582-BF28-4DC7-8A6B-8C89569BEC90}">
      <text>
        <r>
          <rPr>
            <b/>
            <sz val="12"/>
            <color indexed="81"/>
            <rFont val="MS P ゴシック"/>
            <family val="3"/>
            <charset val="128"/>
          </rPr>
          <t>登録無しの場合は「確認根拠資料」と入力</t>
        </r>
      </text>
    </comment>
    <comment ref="W52" authorId="0" shapeId="0" xr:uid="{00F3A578-E4B4-4828-8FBE-64370541E7EF}">
      <text>
        <r>
          <rPr>
            <b/>
            <sz val="12"/>
            <color indexed="81"/>
            <rFont val="MS P ゴシック"/>
            <family val="3"/>
            <charset val="128"/>
          </rPr>
          <t>登録無しの場合は「確認根拠資料」と入力</t>
        </r>
      </text>
    </comment>
    <comment ref="W55" authorId="0" shapeId="0" xr:uid="{2E44DD8F-5B0E-4DC5-8B1F-2992EF77A3F9}">
      <text>
        <r>
          <rPr>
            <b/>
            <sz val="12"/>
            <color indexed="81"/>
            <rFont val="MS P ゴシック"/>
            <family val="3"/>
            <charset val="128"/>
          </rPr>
          <t>登録無しの場合は「確認根拠資料」と入力</t>
        </r>
      </text>
    </comment>
    <comment ref="W58" authorId="0" shapeId="0" xr:uid="{2288EA51-56EC-4AEB-BBA6-4FFEC7B67433}">
      <text>
        <r>
          <rPr>
            <b/>
            <sz val="12"/>
            <color indexed="81"/>
            <rFont val="MS P ゴシック"/>
            <family val="3"/>
            <charset val="128"/>
          </rPr>
          <t>登録無しの場合は「確認根拠資料」と入力</t>
        </r>
      </text>
    </comment>
    <comment ref="W61" authorId="0" shapeId="0" xr:uid="{27EBBAD0-385D-46D6-A4B7-5E91BE16F5F3}">
      <text>
        <r>
          <rPr>
            <b/>
            <sz val="12"/>
            <color indexed="81"/>
            <rFont val="MS P ゴシック"/>
            <family val="3"/>
            <charset val="128"/>
          </rPr>
          <t>登録無しの場合は「確認根拠資料」と入力</t>
        </r>
      </text>
    </comment>
    <comment ref="W68" authorId="0" shapeId="0" xr:uid="{700B541A-6701-4568-8AED-BB1607D622CC}">
      <text>
        <r>
          <rPr>
            <b/>
            <sz val="12"/>
            <color indexed="81"/>
            <rFont val="MS P ゴシック"/>
            <family val="3"/>
            <charset val="128"/>
          </rPr>
          <t>登録無しの場合は「確認根拠資料」と入力</t>
        </r>
      </text>
    </comment>
    <comment ref="W69" authorId="0" shapeId="0" xr:uid="{E720C1EF-69C3-48CA-A681-A8156FE2FE67}">
      <text>
        <r>
          <rPr>
            <b/>
            <sz val="12"/>
            <color indexed="81"/>
            <rFont val="MS P ゴシック"/>
            <family val="3"/>
            <charset val="128"/>
          </rPr>
          <t>登録無しの場合は「確認根拠資料」と入力</t>
        </r>
      </text>
    </comment>
    <comment ref="W70" authorId="0" shapeId="0" xr:uid="{40DAB068-DA60-4781-B78B-78C007C69B04}">
      <text>
        <r>
          <rPr>
            <b/>
            <sz val="12"/>
            <color indexed="81"/>
            <rFont val="MS P ゴシック"/>
            <family val="3"/>
            <charset val="128"/>
          </rPr>
          <t>登録無しの場合は「確認根拠資料」と入力</t>
        </r>
      </text>
    </comment>
    <comment ref="W71" authorId="0" shapeId="0" xr:uid="{0ADB30E2-128F-4C69-A045-9B021E82A9D8}">
      <text>
        <r>
          <rPr>
            <b/>
            <sz val="12"/>
            <color indexed="81"/>
            <rFont val="MS P ゴシック"/>
            <family val="3"/>
            <charset val="128"/>
          </rPr>
          <t>登録無しの場合は「確認根拠資料」と入力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薄田　智英</author>
  </authors>
  <commentList>
    <comment ref="W13" authorId="0" shapeId="0" xr:uid="{BF481132-1C07-4345-9689-5AC66DC130C3}">
      <text>
        <r>
          <rPr>
            <b/>
            <sz val="12"/>
            <color indexed="81"/>
            <rFont val="MS P ゴシック"/>
            <family val="3"/>
            <charset val="128"/>
          </rPr>
          <t>登録無しの場合は「確認根拠資料」と入力</t>
        </r>
      </text>
    </comment>
    <comment ref="W16" authorId="0" shapeId="0" xr:uid="{F9CEBC82-7D0B-4BC8-8088-15EB0000665A}">
      <text>
        <r>
          <rPr>
            <b/>
            <sz val="12"/>
            <color indexed="81"/>
            <rFont val="MS P ゴシック"/>
            <family val="3"/>
            <charset val="128"/>
          </rPr>
          <t>登録無しの場合は「確認根拠資料」と入力</t>
        </r>
      </text>
    </comment>
    <comment ref="W19" authorId="0" shapeId="0" xr:uid="{F21FCD50-FF42-40EB-80E7-A3B2E47C4DE7}">
      <text>
        <r>
          <rPr>
            <b/>
            <sz val="12"/>
            <color indexed="81"/>
            <rFont val="MS P ゴシック"/>
            <family val="3"/>
            <charset val="128"/>
          </rPr>
          <t>登録無しの場合は「確認根拠資料」と入力</t>
        </r>
      </text>
    </comment>
    <comment ref="W22" authorId="0" shapeId="0" xr:uid="{C016156A-07CE-4482-96C3-BEBD45B6B24B}">
      <text>
        <r>
          <rPr>
            <b/>
            <sz val="12"/>
            <color indexed="81"/>
            <rFont val="MS P ゴシック"/>
            <family val="3"/>
            <charset val="128"/>
          </rPr>
          <t>登録無しの場合は「確認根拠資料」と入力</t>
        </r>
      </text>
    </comment>
    <comment ref="Q24" authorId="0" shapeId="0" xr:uid="{70EF1864-916A-4650-B63F-37233F251A36}">
      <text>
        <r>
          <rPr>
            <b/>
            <sz val="12"/>
            <color indexed="81"/>
            <rFont val="MS P ゴシック"/>
            <family val="3"/>
            <charset val="128"/>
          </rPr>
          <t>実績無しの場合は「無し」と入力</t>
        </r>
      </text>
    </comment>
    <comment ref="U31" authorId="0" shapeId="0" xr:uid="{6FC427BF-E323-4152-86AE-CB1F8EB97CC1}">
      <text>
        <r>
          <rPr>
            <b/>
            <sz val="12"/>
            <color indexed="81"/>
            <rFont val="MS P ゴシック"/>
            <family val="3"/>
            <charset val="128"/>
          </rPr>
          <t>登録無しの場合は「確認根拠資料」と入力</t>
        </r>
      </text>
    </comment>
    <comment ref="U32" authorId="0" shapeId="0" xr:uid="{C630649F-8AEB-42AE-9531-79CA206BD912}">
      <text>
        <r>
          <rPr>
            <b/>
            <sz val="12"/>
            <color indexed="81"/>
            <rFont val="MS P ゴシック"/>
            <family val="3"/>
            <charset val="128"/>
          </rPr>
          <t>登録無しの場合は「確認根拠資料」と入力</t>
        </r>
      </text>
    </comment>
    <comment ref="W52" authorId="0" shapeId="0" xr:uid="{EA492FCD-80CF-4E2E-B28C-815A02495DE2}">
      <text>
        <r>
          <rPr>
            <b/>
            <sz val="12"/>
            <color indexed="81"/>
            <rFont val="MS P ゴシック"/>
            <family val="3"/>
            <charset val="128"/>
          </rPr>
          <t>登録無しの場合は「確認根拠資料」と入力</t>
        </r>
      </text>
    </comment>
    <comment ref="W55" authorId="0" shapeId="0" xr:uid="{0F15116C-7788-4026-9DAA-DB8ED691C510}">
      <text>
        <r>
          <rPr>
            <b/>
            <sz val="12"/>
            <color indexed="81"/>
            <rFont val="MS P ゴシック"/>
            <family val="3"/>
            <charset val="128"/>
          </rPr>
          <t>登録無しの場合は「確認根拠資料」と入力</t>
        </r>
      </text>
    </comment>
    <comment ref="W58" authorId="0" shapeId="0" xr:uid="{3684DB82-150B-4F34-B586-247FFA6D11BD}">
      <text>
        <r>
          <rPr>
            <b/>
            <sz val="12"/>
            <color indexed="81"/>
            <rFont val="MS P ゴシック"/>
            <family val="3"/>
            <charset val="128"/>
          </rPr>
          <t>登録無しの場合は「確認根拠資料」と入力</t>
        </r>
      </text>
    </comment>
    <comment ref="W61" authorId="0" shapeId="0" xr:uid="{A2D1EB4E-DF08-4488-8536-855DFFEE5399}">
      <text>
        <r>
          <rPr>
            <b/>
            <sz val="12"/>
            <color indexed="81"/>
            <rFont val="MS P ゴシック"/>
            <family val="3"/>
            <charset val="128"/>
          </rPr>
          <t>登録無しの場合は「確認根拠資料」と入力</t>
        </r>
      </text>
    </comment>
    <comment ref="W68" authorId="0" shapeId="0" xr:uid="{77087E47-6A77-4979-8CBF-32003147034D}">
      <text>
        <r>
          <rPr>
            <b/>
            <sz val="12"/>
            <color indexed="81"/>
            <rFont val="MS P ゴシック"/>
            <family val="3"/>
            <charset val="128"/>
          </rPr>
          <t>登録無しの場合は「確認根拠資料」と入力</t>
        </r>
      </text>
    </comment>
    <comment ref="W69" authorId="0" shapeId="0" xr:uid="{FEECDDA4-5D73-4440-971D-9CB619B17CB0}">
      <text>
        <r>
          <rPr>
            <b/>
            <sz val="12"/>
            <color indexed="81"/>
            <rFont val="MS P ゴシック"/>
            <family val="3"/>
            <charset val="128"/>
          </rPr>
          <t>登録無しの場合は「確認根拠資料」と入力</t>
        </r>
      </text>
    </comment>
    <comment ref="W70" authorId="0" shapeId="0" xr:uid="{4CA40A60-982E-4DBC-87D8-95C75AE8E40C}">
      <text>
        <r>
          <rPr>
            <b/>
            <sz val="12"/>
            <color indexed="81"/>
            <rFont val="MS P ゴシック"/>
            <family val="3"/>
            <charset val="128"/>
          </rPr>
          <t>登録無しの場合は「確認根拠資料」と入力</t>
        </r>
      </text>
    </comment>
    <comment ref="W71" authorId="0" shapeId="0" xr:uid="{4A67990D-09EC-4C64-B56A-FA10EBC650F7}">
      <text>
        <r>
          <rPr>
            <b/>
            <sz val="12"/>
            <color indexed="81"/>
            <rFont val="MS P ゴシック"/>
            <family val="3"/>
            <charset val="128"/>
          </rPr>
          <t>登録無しの場合は「確認根拠資料」と入力</t>
        </r>
      </text>
    </comment>
  </commentList>
</comments>
</file>

<file path=xl/sharedStrings.xml><?xml version="1.0" encoding="utf-8"?>
<sst xmlns="http://schemas.openxmlformats.org/spreadsheetml/2006/main" count="1021" uniqueCount="384">
  <si>
    <t>有無</t>
    <rPh sb="0" eb="2">
      <t>ウム</t>
    </rPh>
    <phoneticPr fontId="18"/>
  </si>
  <si>
    <t>6：OK</t>
  </si>
  <si>
    <t>a：85点以上</t>
    <rPh sb="4" eb="5">
      <t>テン</t>
    </rPh>
    <rPh sb="5" eb="7">
      <t>イジョウ</t>
    </rPh>
    <phoneticPr fontId="18"/>
  </si>
  <si>
    <t>1：記入あり</t>
    <rPh sb="2" eb="4">
      <t>キニュウ</t>
    </rPh>
    <phoneticPr fontId="18"/>
  </si>
  <si>
    <t>採用</t>
    <rPh sb="0" eb="2">
      <t>サイヨウ</t>
    </rPh>
    <phoneticPr fontId="2"/>
  </si>
  <si>
    <t>若者雇用促進法に基づく「ユースエール」認定</t>
    <rPh sb="19" eb="21">
      <t>ニンテイ</t>
    </rPh>
    <phoneticPr fontId="18"/>
  </si>
  <si>
    <t>評価項目</t>
    <rPh sb="0" eb="2">
      <t>ヒョウカ</t>
    </rPh>
    <rPh sb="2" eb="4">
      <t>コウモク</t>
    </rPh>
    <phoneticPr fontId="2"/>
  </si>
  <si>
    <t>最終得点</t>
    <rPh sb="0" eb="2">
      <t>サイシュウ</t>
    </rPh>
    <rPh sb="2" eb="4">
      <t>トクテン</t>
    </rPh>
    <phoneticPr fontId="18"/>
  </si>
  <si>
    <t>次世代育成支援対策推進法に基づく「くるみん」認定（プラチナくるみん認定含む）</t>
    <rPh sb="22" eb="24">
      <t>ニンテイ</t>
    </rPh>
    <phoneticPr fontId="18"/>
  </si>
  <si>
    <t>c：83点以上84点未満</t>
    <rPh sb="4" eb="5">
      <t>テン</t>
    </rPh>
    <rPh sb="5" eb="7">
      <t>イジョウ</t>
    </rPh>
    <rPh sb="9" eb="10">
      <t>テン</t>
    </rPh>
    <rPh sb="10" eb="12">
      <t>ミマン</t>
    </rPh>
    <phoneticPr fontId="18"/>
  </si>
  <si>
    <t>e：81点以上82点未満</t>
    <rPh sb="4" eb="5">
      <t>テン</t>
    </rPh>
    <rPh sb="5" eb="7">
      <t>イジョウ</t>
    </rPh>
    <rPh sb="9" eb="10">
      <t>テン</t>
    </rPh>
    <rPh sb="10" eb="12">
      <t>ミマン</t>
    </rPh>
    <phoneticPr fontId="18"/>
  </si>
  <si>
    <t>b：【大企業】給与等受給者一人当たりの平均受給額の増加率１．５０％以上</t>
  </si>
  <si>
    <t>技術者の評価</t>
    <rPh sb="0" eb="3">
      <t>ギジュツシャ</t>
    </rPh>
    <rPh sb="4" eb="6">
      <t>ヒョウカ</t>
    </rPh>
    <phoneticPr fontId="2"/>
  </si>
  <si>
    <t>秋田県子ども・子育て支援知事表彰</t>
    <rPh sb="0" eb="3">
      <t>アキタケン</t>
    </rPh>
    <rPh sb="3" eb="4">
      <t>コ</t>
    </rPh>
    <rPh sb="7" eb="9">
      <t>コソダ</t>
    </rPh>
    <rPh sb="10" eb="12">
      <t>シエン</t>
    </rPh>
    <rPh sb="12" eb="14">
      <t>チジ</t>
    </rPh>
    <rPh sb="14" eb="16">
      <t>ヒョウショウ</t>
    </rPh>
    <phoneticPr fontId="18"/>
  </si>
  <si>
    <t>採用項目</t>
    <rPh sb="0" eb="2">
      <t>サイヨウ</t>
    </rPh>
    <rPh sb="2" eb="4">
      <t>コウモク</t>
    </rPh>
    <phoneticPr fontId="18"/>
  </si>
  <si>
    <t>増加率（％）</t>
  </si>
  <si>
    <t>有</t>
    <rPh sb="0" eb="1">
      <t>ア</t>
    </rPh>
    <phoneticPr fontId="18"/>
  </si>
  <si>
    <t>d：82点以上83点未満</t>
    <rPh sb="4" eb="5">
      <t>テン</t>
    </rPh>
    <rPh sb="5" eb="7">
      <t>イジョウ</t>
    </rPh>
    <rPh sb="9" eb="10">
      <t>テン</t>
    </rPh>
    <rPh sb="10" eb="12">
      <t>ミマン</t>
    </rPh>
    <phoneticPr fontId="18"/>
  </si>
  <si>
    <t>b：84点以上85点未満</t>
    <rPh sb="4" eb="5">
      <t>テン</t>
    </rPh>
    <rPh sb="5" eb="7">
      <t>イジョウ</t>
    </rPh>
    <rPh sb="9" eb="10">
      <t>テン</t>
    </rPh>
    <rPh sb="10" eb="12">
      <t>ミマン</t>
    </rPh>
    <phoneticPr fontId="18"/>
  </si>
  <si>
    <t>f：80点以上81点未満</t>
    <rPh sb="4" eb="5">
      <t>テン</t>
    </rPh>
    <rPh sb="5" eb="7">
      <t>イジョウ</t>
    </rPh>
    <rPh sb="9" eb="10">
      <t>テン</t>
    </rPh>
    <rPh sb="10" eb="12">
      <t>ミマン</t>
    </rPh>
    <phoneticPr fontId="18"/>
  </si>
  <si>
    <t>□</t>
  </si>
  <si>
    <t>c：上記以外</t>
    <rPh sb="2" eb="4">
      <t>ジョウキ</t>
    </rPh>
    <rPh sb="4" eb="6">
      <t>イガイ</t>
    </rPh>
    <phoneticPr fontId="18"/>
  </si>
  <si>
    <t>c：【中小企業】上記以外</t>
    <rPh sb="8" eb="10">
      <t>ジョウキ</t>
    </rPh>
    <rPh sb="10" eb="12">
      <t>イガイ</t>
    </rPh>
    <phoneticPr fontId="18"/>
  </si>
  <si>
    <t>技術評価点</t>
    <rPh sb="0" eb="2">
      <t>ギジュツ</t>
    </rPh>
    <rPh sb="2" eb="5">
      <t>ヒョウカテン</t>
    </rPh>
    <phoneticPr fontId="18"/>
  </si>
  <si>
    <t>無</t>
    <rPh sb="0" eb="1">
      <t>ナ</t>
    </rPh>
    <phoneticPr fontId="2"/>
  </si>
  <si>
    <t>c：継続教育（CPD）の証明無し又は各団体推奨単位の1/2未満</t>
  </si>
  <si>
    <t>a：継続教育（CPD）の証明有り（各団体推奨単位以上の取得実績）</t>
  </si>
  <si>
    <t>b：継続教育（CPD）の証明有り（各団体推奨単位の1/2以上の取得実績）</t>
  </si>
  <si>
    <t>無し</t>
    <rPh sb="0" eb="1">
      <t>ナ</t>
    </rPh>
    <phoneticPr fontId="2"/>
  </si>
  <si>
    <t>秋田県男女共同参画社会づくり表彰</t>
    <rPh sb="0" eb="3">
      <t>アキタケン</t>
    </rPh>
    <rPh sb="3" eb="5">
      <t>ダンジョ</t>
    </rPh>
    <rPh sb="5" eb="7">
      <t>キョウドウ</t>
    </rPh>
    <rPh sb="7" eb="9">
      <t>サンカク</t>
    </rPh>
    <rPh sb="9" eb="11">
      <t>シャカイ</t>
    </rPh>
    <rPh sb="14" eb="16">
      <t>ヒョウショウ</t>
    </rPh>
    <phoneticPr fontId="18"/>
  </si>
  <si>
    <t>秋田県女性の活躍推進企業表彰</t>
    <rPh sb="0" eb="3">
      <t>アキタケン</t>
    </rPh>
    <rPh sb="3" eb="5">
      <t>ジョセイ</t>
    </rPh>
    <rPh sb="6" eb="8">
      <t>カツヤク</t>
    </rPh>
    <rPh sb="8" eb="10">
      <t>スイシン</t>
    </rPh>
    <rPh sb="10" eb="12">
      <t>キギョウ</t>
    </rPh>
    <rPh sb="12" eb="14">
      <t>ヒョウショウ</t>
    </rPh>
    <phoneticPr fontId="18"/>
  </si>
  <si>
    <t>女性活躍推進法に基づく「えるぼし」認定（プラチナえるぼし認定含む）</t>
    <rPh sb="17" eb="19">
      <t>ニンテイ</t>
    </rPh>
    <rPh sb="28" eb="30">
      <t>ニンテイ</t>
    </rPh>
    <rPh sb="30" eb="31">
      <t>フク</t>
    </rPh>
    <phoneticPr fontId="18"/>
  </si>
  <si>
    <t>支払年
【入力】</t>
    <rPh sb="0" eb="2">
      <t>シハライ</t>
    </rPh>
    <rPh sb="2" eb="3">
      <t>トシ</t>
    </rPh>
    <rPh sb="5" eb="7">
      <t>ニュウリョク</t>
    </rPh>
    <phoneticPr fontId="2"/>
  </si>
  <si>
    <t>支払金額（円）【入力】</t>
  </si>
  <si>
    <t>7：OK</t>
  </si>
  <si>
    <t>人員（人）
【入力】</t>
  </si>
  <si>
    <t>a：【大企業】給与等受給者一人当たりの平均受給額の増加率３．００％以上</t>
  </si>
  <si>
    <t>c：【大企業】上記以外</t>
    <rPh sb="7" eb="9">
      <t>ジョウキ</t>
    </rPh>
    <rPh sb="9" eb="11">
      <t>イガイ</t>
    </rPh>
    <phoneticPr fontId="18"/>
  </si>
  <si>
    <t>a：【中小企業】給与等受給者一人当たりの平均受給額の増加率１．５０％以上</t>
    <rPh sb="3" eb="5">
      <t>チュウショウ</t>
    </rPh>
    <phoneticPr fontId="2"/>
  </si>
  <si>
    <t>b：【中小企業】給与等受給者一人当たりの平均受給額の増加率０．７５％以上</t>
  </si>
  <si>
    <t>一人当支払額（円）</t>
  </si>
  <si>
    <t>○</t>
  </si>
  <si>
    <t>企業の評価</t>
    <rPh sb="0" eb="2">
      <t>キギョウ</t>
    </rPh>
    <rPh sb="3" eb="5">
      <t>ヒョウカ</t>
    </rPh>
    <phoneticPr fontId="2"/>
  </si>
  <si>
    <t>加算点合計</t>
    <rPh sb="0" eb="2">
      <t>カサン</t>
    </rPh>
    <rPh sb="2" eb="3">
      <t>テン</t>
    </rPh>
    <rPh sb="3" eb="5">
      <t>ゴウケイ</t>
    </rPh>
    <phoneticPr fontId="18"/>
  </si>
  <si>
    <t>評価基準
【選択】</t>
  </si>
  <si>
    <t>－</t>
  </si>
  <si>
    <t>評価項目</t>
    <rPh sb="0" eb="2">
      <t>ひょうか</t>
    </rPh>
    <rPh sb="2" eb="4">
      <t>こうもく</t>
    </rPh>
    <phoneticPr fontId="2" type="Hiragana"/>
  </si>
  <si>
    <t>配点
(満点)</t>
    <rPh sb="0" eb="2">
      <t>ハイテン</t>
    </rPh>
    <rPh sb="4" eb="6">
      <t>マンテン</t>
    </rPh>
    <phoneticPr fontId="18"/>
  </si>
  <si>
    <t>基準配点合計</t>
    <rPh sb="0" eb="2">
      <t>キジュン</t>
    </rPh>
    <rPh sb="2" eb="4">
      <t>ハイテン</t>
    </rPh>
    <rPh sb="4" eb="6">
      <t>ゴウケイ</t>
    </rPh>
    <phoneticPr fontId="18"/>
  </si>
  <si>
    <t>委託番号・委託名：</t>
    <rPh sb="0" eb="2">
      <t>イタク</t>
    </rPh>
    <rPh sb="5" eb="7">
      <t>イタク</t>
    </rPh>
    <phoneticPr fontId="2"/>
  </si>
  <si>
    <t>委託番号</t>
    <rPh sb="0" eb="2">
      <t>イタク</t>
    </rPh>
    <rPh sb="2" eb="4">
      <t>バンゴウ</t>
    </rPh>
    <phoneticPr fontId="2"/>
  </si>
  <si>
    <t>委託名</t>
    <rPh sb="0" eb="2">
      <t>イタク</t>
    </rPh>
    <rPh sb="2" eb="3">
      <t>メイ</t>
    </rPh>
    <phoneticPr fontId="2"/>
  </si>
  <si>
    <t>発注機関名</t>
    <rPh sb="0" eb="2">
      <t>ハッチュウ</t>
    </rPh>
    <rPh sb="2" eb="4">
      <t>キカン</t>
    </rPh>
    <rPh sb="4" eb="5">
      <t>メイ</t>
    </rPh>
    <phoneticPr fontId="2"/>
  </si>
  <si>
    <t>●●●地域振興局</t>
    <rPh sb="3" eb="5">
      <t>チイキ</t>
    </rPh>
    <rPh sb="5" eb="8">
      <t>シンコウキョク</t>
    </rPh>
    <phoneticPr fontId="2"/>
  </si>
  <si>
    <t>委託箇所</t>
    <rPh sb="0" eb="2">
      <t>イタク</t>
    </rPh>
    <rPh sb="2" eb="4">
      <t>カショ</t>
    </rPh>
    <phoneticPr fontId="2"/>
  </si>
  <si>
    <t>●●市●●</t>
    <rPh sb="2" eb="3">
      <t>シ</t>
    </rPh>
    <phoneticPr fontId="2"/>
  </si>
  <si>
    <t>成績評定点</t>
    <rPh sb="0" eb="2">
      <t>セイセキ</t>
    </rPh>
    <rPh sb="2" eb="4">
      <t>ヒョウテイ</t>
    </rPh>
    <rPh sb="4" eb="5">
      <t>テン</t>
    </rPh>
    <phoneticPr fontId="2"/>
  </si>
  <si>
    <t>点</t>
    <rPh sb="0" eb="1">
      <t>テン</t>
    </rPh>
    <phoneticPr fontId="2"/>
  </si>
  <si>
    <t>RZ012345678</t>
    <phoneticPr fontId="2"/>
  </si>
  <si>
    <t>●●設計業務委託</t>
    <rPh sb="2" eb="4">
      <t>セッケイ</t>
    </rPh>
    <rPh sb="4" eb="6">
      <t>ギョウム</t>
    </rPh>
    <rPh sb="6" eb="8">
      <t>イタク</t>
    </rPh>
    <phoneticPr fontId="2"/>
  </si>
  <si>
    <t>●●地区●●業務委託</t>
    <rPh sb="2" eb="4">
      <t>チク</t>
    </rPh>
    <rPh sb="6" eb="8">
      <t>ギョウム</t>
    </rPh>
    <rPh sb="8" eb="10">
      <t>イタク</t>
    </rPh>
    <phoneticPr fontId="2"/>
  </si>
  <si>
    <t>氏名</t>
    <rPh sb="0" eb="2">
      <t>シメイ</t>
    </rPh>
    <phoneticPr fontId="2"/>
  </si>
  <si>
    <t>年齢</t>
    <rPh sb="0" eb="2">
      <t>ネンレイ</t>
    </rPh>
    <phoneticPr fontId="2"/>
  </si>
  <si>
    <t>資格名</t>
    <rPh sb="0" eb="2">
      <t>シカク</t>
    </rPh>
    <rPh sb="2" eb="3">
      <t>メイ</t>
    </rPh>
    <phoneticPr fontId="2"/>
  </si>
  <si>
    <t>男女別</t>
    <rPh sb="0" eb="3">
      <t>ダンジョベツ</t>
    </rPh>
    <phoneticPr fontId="2"/>
  </si>
  <si>
    <t>選定通知等の年月日</t>
    <rPh sb="0" eb="2">
      <t>センテイ</t>
    </rPh>
    <rPh sb="2" eb="4">
      <t>ツウチ</t>
    </rPh>
    <rPh sb="4" eb="5">
      <t>トウ</t>
    </rPh>
    <rPh sb="6" eb="9">
      <t>ネンガッピ</t>
    </rPh>
    <phoneticPr fontId="2"/>
  </si>
  <si>
    <t>業務の完成年月日</t>
    <rPh sb="0" eb="2">
      <t>ギョウム</t>
    </rPh>
    <rPh sb="3" eb="5">
      <t>カンセイ</t>
    </rPh>
    <rPh sb="5" eb="8">
      <t>ネンガッピ</t>
    </rPh>
    <phoneticPr fontId="2"/>
  </si>
  <si>
    <t>RCCM（道路）</t>
    <rPh sb="5" eb="7">
      <t>ドウロ</t>
    </rPh>
    <phoneticPr fontId="2"/>
  </si>
  <si>
    <t>ワークライフバランス企業認定等の名称</t>
    <rPh sb="10" eb="15">
      <t>キギョウニンテイトウ</t>
    </rPh>
    <rPh sb="16" eb="18">
      <t>メイショウ</t>
    </rPh>
    <phoneticPr fontId="2"/>
  </si>
  <si>
    <t>措置の種類</t>
    <rPh sb="0" eb="2">
      <t>ソチ</t>
    </rPh>
    <rPh sb="3" eb="5">
      <t>シュルイ</t>
    </rPh>
    <phoneticPr fontId="2"/>
  </si>
  <si>
    <t>通知年月日</t>
    <rPh sb="0" eb="2">
      <t>ツウチ</t>
    </rPh>
    <rPh sb="2" eb="5">
      <t>ネンガッピ</t>
    </rPh>
    <phoneticPr fontId="2"/>
  </si>
  <si>
    <t>確認根拠資料</t>
    <rPh sb="0" eb="2">
      <t>カクニン</t>
    </rPh>
    <rPh sb="2" eb="4">
      <t>コンキョ</t>
    </rPh>
    <rPh sb="4" eb="6">
      <t>シリョウ</t>
    </rPh>
    <phoneticPr fontId="2"/>
  </si>
  <si>
    <t>技術者の立場</t>
    <rPh sb="0" eb="3">
      <t>ギジュツシャ</t>
    </rPh>
    <rPh sb="4" eb="6">
      <t>タチバ</t>
    </rPh>
    <phoneticPr fontId="2"/>
  </si>
  <si>
    <t>配置予定技術者
の氏名</t>
    <rPh sb="0" eb="2">
      <t>ハイチ</t>
    </rPh>
    <rPh sb="2" eb="4">
      <t>ヨテイ</t>
    </rPh>
    <rPh sb="4" eb="7">
      <t>ギジュツシャ</t>
    </rPh>
    <rPh sb="9" eb="11">
      <t>シメイ</t>
    </rPh>
    <phoneticPr fontId="2"/>
  </si>
  <si>
    <t>管理技術者</t>
    <rPh sb="0" eb="2">
      <t>カンリ</t>
    </rPh>
    <rPh sb="2" eb="5">
      <t>ギジュツシャ</t>
    </rPh>
    <phoneticPr fontId="2"/>
  </si>
  <si>
    <t>担当技術者</t>
    <rPh sb="0" eb="2">
      <t>タントウ</t>
    </rPh>
    <rPh sb="2" eb="5">
      <t>ギジュツシャ</t>
    </rPh>
    <phoneticPr fontId="2"/>
  </si>
  <si>
    <t>照査技術者</t>
    <rPh sb="0" eb="2">
      <t>ショウサ</t>
    </rPh>
    <rPh sb="2" eb="5">
      <t>ギジュツシャ</t>
    </rPh>
    <phoneticPr fontId="2"/>
  </si>
  <si>
    <r>
      <t>自己評価欄　　</t>
    </r>
    <r>
      <rPr>
        <b/>
        <u/>
        <sz val="14"/>
        <color rgb="FFFF0000"/>
        <rFont val="ＭＳ Ｐ明朝"/>
        <family val="1"/>
        <charset val="128"/>
      </rPr>
      <t>※自己評価点は、各評価項目の上限値となる。</t>
    </r>
    <rPh sb="0" eb="2">
      <t>ジコ</t>
    </rPh>
    <rPh sb="2" eb="4">
      <t>ヒョウカ</t>
    </rPh>
    <rPh sb="4" eb="5">
      <t>ラン</t>
    </rPh>
    <rPh sb="8" eb="10">
      <t>ジコ</t>
    </rPh>
    <rPh sb="10" eb="13">
      <t>ヒョウカテン</t>
    </rPh>
    <rPh sb="15" eb="18">
      <t>カクヒョウカ</t>
    </rPh>
    <rPh sb="18" eb="20">
      <t>コウモク</t>
    </rPh>
    <rPh sb="21" eb="24">
      <t>ジョウゲンチ</t>
    </rPh>
    <phoneticPr fontId="2"/>
  </si>
  <si>
    <t>●●地域振興局</t>
    <rPh sb="2" eb="4">
      <t>チイキ</t>
    </rPh>
    <rPh sb="4" eb="7">
      <t>シンコウキョク</t>
    </rPh>
    <phoneticPr fontId="2"/>
  </si>
  <si>
    <t>保有資格</t>
    <rPh sb="0" eb="2">
      <t>ホユウ</t>
    </rPh>
    <rPh sb="2" eb="4">
      <t>シカク</t>
    </rPh>
    <phoneticPr fontId="2"/>
  </si>
  <si>
    <t>部門</t>
    <rPh sb="0" eb="2">
      <t>ブモン</t>
    </rPh>
    <phoneticPr fontId="2"/>
  </si>
  <si>
    <t>技術士</t>
    <rPh sb="0" eb="3">
      <t>ギジュツシ</t>
    </rPh>
    <phoneticPr fontId="2"/>
  </si>
  <si>
    <t>総合技術管理部門</t>
    <rPh sb="0" eb="2">
      <t>ソウゴウ</t>
    </rPh>
    <rPh sb="2" eb="4">
      <t>ギジュツ</t>
    </rPh>
    <rPh sb="4" eb="6">
      <t>カンリ</t>
    </rPh>
    <rPh sb="6" eb="8">
      <t>ブモン</t>
    </rPh>
    <phoneticPr fontId="2"/>
  </si>
  <si>
    <t>鋼構造及びコンクリート</t>
    <rPh sb="0" eb="1">
      <t>コウ</t>
    </rPh>
    <rPh sb="1" eb="3">
      <t>コウゾウ</t>
    </rPh>
    <rPh sb="3" eb="4">
      <t>オヨ</t>
    </rPh>
    <phoneticPr fontId="2"/>
  </si>
  <si>
    <t>第００００００号</t>
    <rPh sb="0" eb="1">
      <t>ダイ</t>
    </rPh>
    <rPh sb="7" eb="8">
      <t>ゴウ</t>
    </rPh>
    <phoneticPr fontId="2"/>
  </si>
  <si>
    <t>選択科目</t>
    <rPh sb="0" eb="4">
      <t>センタクカモク</t>
    </rPh>
    <phoneticPr fontId="2"/>
  </si>
  <si>
    <t>登録番号</t>
    <rPh sb="0" eb="2">
      <t>トウロク</t>
    </rPh>
    <rPh sb="2" eb="4">
      <t>バンゴウ</t>
    </rPh>
    <phoneticPr fontId="2"/>
  </si>
  <si>
    <t>（一社）建設コンサルタンツ協会</t>
    <rPh sb="1" eb="2">
      <t>イッ</t>
    </rPh>
    <rPh sb="2" eb="3">
      <t>シャ</t>
    </rPh>
    <rPh sb="4" eb="6">
      <t>ケンセツ</t>
    </rPh>
    <rPh sb="13" eb="15">
      <t>キョウカイ</t>
    </rPh>
    <phoneticPr fontId="2"/>
  </si>
  <si>
    <t>加盟しているＣＰＤの団体名</t>
    <rPh sb="0" eb="2">
      <t>カメイ</t>
    </rPh>
    <rPh sb="10" eb="13">
      <t>ダンタイメイ</t>
    </rPh>
    <phoneticPr fontId="2"/>
  </si>
  <si>
    <t>①推奨単位数</t>
    <rPh sb="1" eb="3">
      <t>スイショウ</t>
    </rPh>
    <rPh sb="3" eb="6">
      <t>タンイスウ</t>
    </rPh>
    <phoneticPr fontId="2"/>
  </si>
  <si>
    <t>②習得単位数</t>
    <rPh sb="1" eb="3">
      <t>シュウトク</t>
    </rPh>
    <rPh sb="3" eb="6">
      <t>タンイスウ</t>
    </rPh>
    <phoneticPr fontId="2"/>
  </si>
  <si>
    <t>習得率
②／①</t>
    <rPh sb="0" eb="2">
      <t>シュウトク</t>
    </rPh>
    <rPh sb="2" eb="3">
      <t>リツ</t>
    </rPh>
    <phoneticPr fontId="2"/>
  </si>
  <si>
    <t>業務名</t>
    <rPh sb="0" eb="3">
      <t>ギョウムメイ</t>
    </rPh>
    <phoneticPr fontId="2"/>
  </si>
  <si>
    <t>担当職名</t>
    <rPh sb="0" eb="2">
      <t>タントウ</t>
    </rPh>
    <rPh sb="2" eb="4">
      <t>ショクメイ</t>
    </rPh>
    <phoneticPr fontId="2"/>
  </si>
  <si>
    <t>a：４件以上</t>
    <rPh sb="3" eb="4">
      <t>ケン</t>
    </rPh>
    <rPh sb="4" eb="6">
      <t>イジョウ</t>
    </rPh>
    <phoneticPr fontId="2"/>
  </si>
  <si>
    <t>b：３件</t>
    <rPh sb="3" eb="4">
      <t>ケン</t>
    </rPh>
    <phoneticPr fontId="2"/>
  </si>
  <si>
    <t>h：上記以外（実績無しを含む）</t>
    <rPh sb="2" eb="4">
      <t>ジョウキ</t>
    </rPh>
    <rPh sb="4" eb="6">
      <t>イガイ</t>
    </rPh>
    <rPh sb="7" eb="9">
      <t>ジッセキ</t>
    </rPh>
    <rPh sb="9" eb="10">
      <t>ナ</t>
    </rPh>
    <rPh sb="12" eb="13">
      <t>フク</t>
    </rPh>
    <phoneticPr fontId="18"/>
  </si>
  <si>
    <t>雇用開始年月日</t>
    <rPh sb="0" eb="2">
      <t>コヨウ</t>
    </rPh>
    <rPh sb="2" eb="4">
      <t>カイシ</t>
    </rPh>
    <rPh sb="4" eb="7">
      <t>ネンガッピ</t>
    </rPh>
    <phoneticPr fontId="2"/>
  </si>
  <si>
    <t>b：３件</t>
    <rPh sb="3" eb="4">
      <t>ケン</t>
    </rPh>
    <phoneticPr fontId="18"/>
  </si>
  <si>
    <t>c：２件</t>
    <rPh sb="3" eb="4">
      <t>ケン</t>
    </rPh>
    <phoneticPr fontId="18"/>
  </si>
  <si>
    <t>d：１件</t>
    <rPh sb="3" eb="4">
      <t>ケン</t>
    </rPh>
    <phoneticPr fontId="18"/>
  </si>
  <si>
    <t>e：無し</t>
    <rPh sb="2" eb="3">
      <t>ナ</t>
    </rPh>
    <phoneticPr fontId="18"/>
  </si>
  <si>
    <t>g：65点未満（マイナス評価）</t>
    <rPh sb="4" eb="5">
      <t>テン</t>
    </rPh>
    <rPh sb="5" eb="7">
      <t>ミマン</t>
    </rPh>
    <rPh sb="12" eb="14">
      <t>ヒョウカ</t>
    </rPh>
    <phoneticPr fontId="18"/>
  </si>
  <si>
    <t>Ⅰ－３
過去３年間の職業体験等の受け入れ実績の有無</t>
    <rPh sb="4" eb="6">
      <t>カコ</t>
    </rPh>
    <rPh sb="7" eb="9">
      <t>ネンカン</t>
    </rPh>
    <rPh sb="10" eb="12">
      <t>ショクギョウ</t>
    </rPh>
    <rPh sb="12" eb="14">
      <t>タイケン</t>
    </rPh>
    <rPh sb="14" eb="15">
      <t>トウ</t>
    </rPh>
    <rPh sb="16" eb="17">
      <t>ウ</t>
    </rPh>
    <rPh sb="18" eb="19">
      <t>イ</t>
    </rPh>
    <rPh sb="20" eb="22">
      <t>ジッセキ</t>
    </rPh>
    <rPh sb="23" eb="25">
      <t>ウム</t>
    </rPh>
    <phoneticPr fontId="18"/>
  </si>
  <si>
    <t>Ⅰ－２
過去３年間の業務委託成績評定点
（土木コンサル）の平均値</t>
    <rPh sb="4" eb="6">
      <t>カコ</t>
    </rPh>
    <rPh sb="7" eb="9">
      <t>ネンカン</t>
    </rPh>
    <rPh sb="10" eb="12">
      <t>ギョウム</t>
    </rPh>
    <rPh sb="12" eb="14">
      <t>イタク</t>
    </rPh>
    <rPh sb="14" eb="16">
      <t>セイセキ</t>
    </rPh>
    <rPh sb="16" eb="18">
      <t>ヒョウテイ</t>
    </rPh>
    <rPh sb="18" eb="19">
      <t>テン</t>
    </rPh>
    <rPh sb="21" eb="23">
      <t>ドボク</t>
    </rPh>
    <rPh sb="29" eb="32">
      <t>ヘイキンチ</t>
    </rPh>
    <phoneticPr fontId="18"/>
  </si>
  <si>
    <t>Ⅰ－１
過去３年間の
評価対象業務の優れた実績件数</t>
    <rPh sb="4" eb="6">
      <t>カコ</t>
    </rPh>
    <rPh sb="7" eb="9">
      <t>ネンカン</t>
    </rPh>
    <rPh sb="11" eb="13">
      <t>ヒョウカ</t>
    </rPh>
    <rPh sb="13" eb="15">
      <t>タイショウ</t>
    </rPh>
    <rPh sb="15" eb="17">
      <t>ギョウム</t>
    </rPh>
    <rPh sb="18" eb="19">
      <t>スグ</t>
    </rPh>
    <rPh sb="21" eb="23">
      <t>ジッセキ</t>
    </rPh>
    <rPh sb="23" eb="25">
      <t>ケンスウ</t>
    </rPh>
    <phoneticPr fontId="2"/>
  </si>
  <si>
    <t>a：職業体験等の実績有り</t>
    <rPh sb="2" eb="4">
      <t>ショクギョウ</t>
    </rPh>
    <rPh sb="4" eb="6">
      <t>タイケン</t>
    </rPh>
    <rPh sb="6" eb="7">
      <t>トウ</t>
    </rPh>
    <rPh sb="8" eb="10">
      <t>ジッセキ</t>
    </rPh>
    <rPh sb="10" eb="11">
      <t>ア</t>
    </rPh>
    <phoneticPr fontId="2"/>
  </si>
  <si>
    <t>b：実績無し</t>
    <rPh sb="2" eb="4">
      <t>ジッセキ</t>
    </rPh>
    <rPh sb="4" eb="5">
      <t>ナ</t>
    </rPh>
    <phoneticPr fontId="2"/>
  </si>
  <si>
    <t>Ⅰ－４
若手技術者又は女性技術者の３年以上継続雇用の有無</t>
    <rPh sb="4" eb="6">
      <t>ワカテ</t>
    </rPh>
    <rPh sb="6" eb="9">
      <t>ギジュツシャ</t>
    </rPh>
    <rPh sb="9" eb="10">
      <t>マタ</t>
    </rPh>
    <rPh sb="11" eb="13">
      <t>ジョセイ</t>
    </rPh>
    <rPh sb="13" eb="16">
      <t>ギジュツシャ</t>
    </rPh>
    <rPh sb="18" eb="21">
      <t>ネンイジョウ</t>
    </rPh>
    <rPh sb="21" eb="23">
      <t>ケイゾク</t>
    </rPh>
    <rPh sb="23" eb="25">
      <t>コヨウ</t>
    </rPh>
    <rPh sb="26" eb="28">
      <t>ウム</t>
    </rPh>
    <phoneticPr fontId="2"/>
  </si>
  <si>
    <t>a：若手（３０歳未満）又は女性の技術者を継続雇用</t>
    <rPh sb="2" eb="4">
      <t>ワカテ</t>
    </rPh>
    <rPh sb="7" eb="8">
      <t>サイ</t>
    </rPh>
    <rPh sb="8" eb="10">
      <t>ミマン</t>
    </rPh>
    <rPh sb="11" eb="12">
      <t>マタ</t>
    </rPh>
    <rPh sb="13" eb="15">
      <t>ジョセイ</t>
    </rPh>
    <rPh sb="16" eb="19">
      <t>ギジュツシャ</t>
    </rPh>
    <rPh sb="20" eb="22">
      <t>ケイゾク</t>
    </rPh>
    <rPh sb="22" eb="24">
      <t>コヨウ</t>
    </rPh>
    <phoneticPr fontId="18"/>
  </si>
  <si>
    <t>b：若手（３０歳以上４０歳未満）の技術者を継続雇用</t>
    <rPh sb="2" eb="4">
      <t>ワカテ</t>
    </rPh>
    <rPh sb="7" eb="8">
      <t>サイ</t>
    </rPh>
    <rPh sb="8" eb="10">
      <t>イジョウ</t>
    </rPh>
    <rPh sb="12" eb="13">
      <t>サイ</t>
    </rPh>
    <rPh sb="13" eb="15">
      <t>ミマン</t>
    </rPh>
    <rPh sb="17" eb="20">
      <t>ギジュツシャ</t>
    </rPh>
    <rPh sb="21" eb="23">
      <t>ケイゾク</t>
    </rPh>
    <rPh sb="23" eb="25">
      <t>コヨウ</t>
    </rPh>
    <phoneticPr fontId="18"/>
  </si>
  <si>
    <t>Ⅰ－５
過去１０年間の秋田県との災害協定等に基づく活動実績の件数</t>
    <rPh sb="4" eb="6">
      <t>カコ</t>
    </rPh>
    <rPh sb="8" eb="10">
      <t>ネンカン</t>
    </rPh>
    <rPh sb="11" eb="14">
      <t>アキタケン</t>
    </rPh>
    <rPh sb="16" eb="18">
      <t>サイガイ</t>
    </rPh>
    <rPh sb="18" eb="20">
      <t>キョウテイ</t>
    </rPh>
    <rPh sb="20" eb="21">
      <t>トウ</t>
    </rPh>
    <rPh sb="22" eb="23">
      <t>モト</t>
    </rPh>
    <rPh sb="25" eb="27">
      <t>カツドウ</t>
    </rPh>
    <rPh sb="27" eb="29">
      <t>ジッセキ</t>
    </rPh>
    <rPh sb="30" eb="32">
      <t>ケンスウ</t>
    </rPh>
    <phoneticPr fontId="2"/>
  </si>
  <si>
    <t>a：活動実績が複数件有り</t>
    <rPh sb="2" eb="4">
      <t>カツドウ</t>
    </rPh>
    <rPh sb="4" eb="6">
      <t>ジッセキ</t>
    </rPh>
    <rPh sb="7" eb="9">
      <t>フクスウ</t>
    </rPh>
    <rPh sb="9" eb="10">
      <t>ケン</t>
    </rPh>
    <rPh sb="10" eb="11">
      <t>ア</t>
    </rPh>
    <phoneticPr fontId="18"/>
  </si>
  <si>
    <t>b：活動実績が１件有り</t>
    <rPh sb="2" eb="4">
      <t>カツドウ</t>
    </rPh>
    <rPh sb="4" eb="6">
      <t>ジッセキ</t>
    </rPh>
    <rPh sb="8" eb="9">
      <t>ケン</t>
    </rPh>
    <rPh sb="9" eb="10">
      <t>ア</t>
    </rPh>
    <phoneticPr fontId="18"/>
  </si>
  <si>
    <t>c：活動実績無し</t>
    <rPh sb="2" eb="4">
      <t>カツドウ</t>
    </rPh>
    <rPh sb="4" eb="6">
      <t>ジッセキ</t>
    </rPh>
    <rPh sb="6" eb="7">
      <t>ナ</t>
    </rPh>
    <phoneticPr fontId="18"/>
  </si>
  <si>
    <t>Ⅰ－６
ワークライフバランス企業認定等の有無</t>
    <rPh sb="14" eb="16">
      <t>キギョウ</t>
    </rPh>
    <rPh sb="16" eb="18">
      <t>ニンテイ</t>
    </rPh>
    <rPh sb="18" eb="19">
      <t>トウ</t>
    </rPh>
    <rPh sb="20" eb="22">
      <t>ウム</t>
    </rPh>
    <phoneticPr fontId="2"/>
  </si>
  <si>
    <t>c：認定等無し</t>
    <rPh sb="2" eb="4">
      <t>ニンテイ</t>
    </rPh>
    <rPh sb="4" eb="5">
      <t>トウ</t>
    </rPh>
    <rPh sb="5" eb="6">
      <t>ナ</t>
    </rPh>
    <phoneticPr fontId="18"/>
  </si>
  <si>
    <t>b：いずれか１つの認定等有り</t>
    <rPh sb="9" eb="11">
      <t>ニンテイ</t>
    </rPh>
    <rPh sb="11" eb="12">
      <t>ナド</t>
    </rPh>
    <rPh sb="12" eb="13">
      <t>ア</t>
    </rPh>
    <phoneticPr fontId="18"/>
  </si>
  <si>
    <t>a：いずれか２つ以上の認定等有り</t>
    <rPh sb="8" eb="10">
      <t>イジョウ</t>
    </rPh>
    <rPh sb="11" eb="13">
      <t>ニンテイ</t>
    </rPh>
    <rPh sb="13" eb="14">
      <t>ナド</t>
    </rPh>
    <rPh sb="14" eb="15">
      <t>ア</t>
    </rPh>
    <phoneticPr fontId="18"/>
  </si>
  <si>
    <t>Ⅰ－７
給与等受給者一人当たりの平均受給額の増加率</t>
    <rPh sb="4" eb="6">
      <t>キュウヨ</t>
    </rPh>
    <rPh sb="6" eb="7">
      <t>トウ</t>
    </rPh>
    <rPh sb="7" eb="10">
      <t>ジュキュウシャ</t>
    </rPh>
    <rPh sb="10" eb="13">
      <t>ヒトリア</t>
    </rPh>
    <rPh sb="16" eb="18">
      <t>ヘイキン</t>
    </rPh>
    <rPh sb="18" eb="21">
      <t>ジュキュウガク</t>
    </rPh>
    <rPh sb="22" eb="25">
      <t>ゾウカリツ</t>
    </rPh>
    <phoneticPr fontId="2"/>
  </si>
  <si>
    <t>Ⅰ－８
主たる営業所（本社・本店）、支店・営業所が秋田県内に存在する場合の評価</t>
    <rPh sb="4" eb="5">
      <t>シュ</t>
    </rPh>
    <rPh sb="7" eb="10">
      <t>エイギョウショ</t>
    </rPh>
    <rPh sb="11" eb="13">
      <t>ホンシャ</t>
    </rPh>
    <rPh sb="14" eb="16">
      <t>ホンテン</t>
    </rPh>
    <rPh sb="18" eb="20">
      <t>シテン</t>
    </rPh>
    <rPh sb="21" eb="24">
      <t>エイギョウショ</t>
    </rPh>
    <rPh sb="25" eb="27">
      <t>アキタ</t>
    </rPh>
    <rPh sb="27" eb="29">
      <t>ケンナイ</t>
    </rPh>
    <rPh sb="30" eb="32">
      <t>ソンザイ</t>
    </rPh>
    <rPh sb="34" eb="36">
      <t>バアイ</t>
    </rPh>
    <rPh sb="37" eb="39">
      <t>ヒョウカ</t>
    </rPh>
    <phoneticPr fontId="2"/>
  </si>
  <si>
    <t>a：主たる営業所が県内</t>
    <rPh sb="2" eb="3">
      <t>シュ</t>
    </rPh>
    <rPh sb="5" eb="8">
      <t>エイギョウショ</t>
    </rPh>
    <rPh sb="9" eb="11">
      <t>ケンナイ</t>
    </rPh>
    <phoneticPr fontId="18"/>
  </si>
  <si>
    <t>c：県内に無し</t>
    <rPh sb="2" eb="4">
      <t>ケンナイ</t>
    </rPh>
    <rPh sb="5" eb="6">
      <t>ナ</t>
    </rPh>
    <phoneticPr fontId="18"/>
  </si>
  <si>
    <t>Ⅰ－９
過去１年間の「低入札受注による警告」、「指名差し控え」、「指名停止」の有無</t>
    <rPh sb="4" eb="6">
      <t>カコ</t>
    </rPh>
    <rPh sb="7" eb="9">
      <t>ネンカン</t>
    </rPh>
    <rPh sb="11" eb="12">
      <t>テイ</t>
    </rPh>
    <rPh sb="12" eb="14">
      <t>ニュウサツ</t>
    </rPh>
    <rPh sb="14" eb="16">
      <t>ジュチュウ</t>
    </rPh>
    <rPh sb="19" eb="21">
      <t>ケイコク</t>
    </rPh>
    <rPh sb="24" eb="26">
      <t>シメイ</t>
    </rPh>
    <rPh sb="26" eb="27">
      <t>サ</t>
    </rPh>
    <rPh sb="28" eb="29">
      <t>ヒカ</t>
    </rPh>
    <rPh sb="33" eb="35">
      <t>シメイ</t>
    </rPh>
    <rPh sb="35" eb="37">
      <t>テイシ</t>
    </rPh>
    <rPh sb="39" eb="41">
      <t>ウム</t>
    </rPh>
    <phoneticPr fontId="2"/>
  </si>
  <si>
    <t>b：警告通知有り</t>
    <rPh sb="2" eb="4">
      <t>ケイコク</t>
    </rPh>
    <rPh sb="4" eb="6">
      <t>ツウチ</t>
    </rPh>
    <rPh sb="6" eb="7">
      <t>ア</t>
    </rPh>
    <phoneticPr fontId="2"/>
  </si>
  <si>
    <t>c：指名差し控え又は指名停止有り</t>
    <rPh sb="2" eb="4">
      <t>シメイ</t>
    </rPh>
    <rPh sb="4" eb="5">
      <t>サ</t>
    </rPh>
    <rPh sb="6" eb="7">
      <t>ヒカ</t>
    </rPh>
    <rPh sb="8" eb="9">
      <t>マタ</t>
    </rPh>
    <rPh sb="10" eb="12">
      <t>シメイ</t>
    </rPh>
    <rPh sb="12" eb="14">
      <t>テイシ</t>
    </rPh>
    <rPh sb="14" eb="15">
      <t>ア</t>
    </rPh>
    <phoneticPr fontId="18"/>
  </si>
  <si>
    <t>Ⅱ－１
若手又は女性を凍害業務の技術者として配置</t>
    <rPh sb="4" eb="6">
      <t>ワカテ</t>
    </rPh>
    <rPh sb="6" eb="7">
      <t>マタ</t>
    </rPh>
    <rPh sb="8" eb="10">
      <t>ジョセイ</t>
    </rPh>
    <rPh sb="11" eb="13">
      <t>トウガイ</t>
    </rPh>
    <rPh sb="13" eb="15">
      <t>ギョウム</t>
    </rPh>
    <rPh sb="16" eb="19">
      <t>ギジュツシャ</t>
    </rPh>
    <rPh sb="22" eb="24">
      <t>ハイチ</t>
    </rPh>
    <phoneticPr fontId="2"/>
  </si>
  <si>
    <t>a：若手又は女性を管理技術者又は照査技術者として配置</t>
    <rPh sb="2" eb="4">
      <t>ワカテ</t>
    </rPh>
    <rPh sb="4" eb="5">
      <t>マタ</t>
    </rPh>
    <rPh sb="6" eb="8">
      <t>ジョセイ</t>
    </rPh>
    <rPh sb="9" eb="11">
      <t>カンリ</t>
    </rPh>
    <rPh sb="11" eb="14">
      <t>ギジュツシャ</t>
    </rPh>
    <rPh sb="14" eb="15">
      <t>マタ</t>
    </rPh>
    <rPh sb="16" eb="18">
      <t>ショウサ</t>
    </rPh>
    <rPh sb="18" eb="21">
      <t>ギジュツシャ</t>
    </rPh>
    <rPh sb="24" eb="26">
      <t>ハイチ</t>
    </rPh>
    <phoneticPr fontId="18"/>
  </si>
  <si>
    <t>b：若手又は女性を担当技術者として配置</t>
    <rPh sb="2" eb="4">
      <t>ワカテ</t>
    </rPh>
    <rPh sb="4" eb="5">
      <t>マタ</t>
    </rPh>
    <rPh sb="6" eb="8">
      <t>ジョセイ</t>
    </rPh>
    <rPh sb="9" eb="11">
      <t>タントウ</t>
    </rPh>
    <rPh sb="11" eb="14">
      <t>ギジュツシャ</t>
    </rPh>
    <rPh sb="17" eb="19">
      <t>ハイチ</t>
    </rPh>
    <phoneticPr fontId="18"/>
  </si>
  <si>
    <t>a：90点以上</t>
    <rPh sb="4" eb="5">
      <t>テン</t>
    </rPh>
    <rPh sb="5" eb="7">
      <t>イジョウ</t>
    </rPh>
    <phoneticPr fontId="18"/>
  </si>
  <si>
    <t>b：89点</t>
    <rPh sb="4" eb="5">
      <t>テン</t>
    </rPh>
    <phoneticPr fontId="18"/>
  </si>
  <si>
    <t>c：88点</t>
    <rPh sb="4" eb="5">
      <t>テン</t>
    </rPh>
    <phoneticPr fontId="18"/>
  </si>
  <si>
    <t>d：87点</t>
    <rPh sb="4" eb="5">
      <t>テン</t>
    </rPh>
    <phoneticPr fontId="18"/>
  </si>
  <si>
    <t>e：86点</t>
    <rPh sb="4" eb="5">
      <t>テン</t>
    </rPh>
    <phoneticPr fontId="18"/>
  </si>
  <si>
    <t>f：85点</t>
    <rPh sb="4" eb="5">
      <t>テン</t>
    </rPh>
    <phoneticPr fontId="18"/>
  </si>
  <si>
    <t>g：上記以外</t>
    <rPh sb="2" eb="4">
      <t>ジョウキ</t>
    </rPh>
    <rPh sb="4" eb="6">
      <t>イガイ</t>
    </rPh>
    <phoneticPr fontId="18"/>
  </si>
  <si>
    <t>a：３件以上</t>
    <rPh sb="3" eb="4">
      <t>ケン</t>
    </rPh>
    <rPh sb="4" eb="6">
      <t>イジョウ</t>
    </rPh>
    <phoneticPr fontId="2"/>
  </si>
  <si>
    <t>b：２件</t>
    <rPh sb="3" eb="4">
      <t>ケン</t>
    </rPh>
    <phoneticPr fontId="18"/>
  </si>
  <si>
    <t>c：１件</t>
    <rPh sb="3" eb="4">
      <t>ケン</t>
    </rPh>
    <phoneticPr fontId="18"/>
  </si>
  <si>
    <t>d：無し</t>
    <rPh sb="2" eb="3">
      <t>ナ</t>
    </rPh>
    <phoneticPr fontId="18"/>
  </si>
  <si>
    <t>Ⅱ－４
配置予定管理技術者の保有資格の有無</t>
    <rPh sb="4" eb="6">
      <t>ハイチ</t>
    </rPh>
    <rPh sb="6" eb="8">
      <t>ヨテイ</t>
    </rPh>
    <rPh sb="8" eb="10">
      <t>カンリ</t>
    </rPh>
    <rPh sb="10" eb="13">
      <t>ギジュツシャ</t>
    </rPh>
    <rPh sb="14" eb="16">
      <t>ホユウ</t>
    </rPh>
    <rPh sb="16" eb="18">
      <t>シカク</t>
    </rPh>
    <rPh sb="19" eb="21">
      <t>ウム</t>
    </rPh>
    <phoneticPr fontId="2"/>
  </si>
  <si>
    <t>Ⅱ－２
配置予定管理技術者の過去３年間の評価対象業務の最高点</t>
    <rPh sb="4" eb="6">
      <t>ハイチ</t>
    </rPh>
    <rPh sb="6" eb="8">
      <t>ヨテイ</t>
    </rPh>
    <rPh sb="8" eb="10">
      <t>カンリ</t>
    </rPh>
    <rPh sb="10" eb="13">
      <t>ギジュツシャ</t>
    </rPh>
    <rPh sb="14" eb="16">
      <t>カコ</t>
    </rPh>
    <rPh sb="17" eb="19">
      <t>ネンカン</t>
    </rPh>
    <rPh sb="20" eb="22">
      <t>ヒョウカ</t>
    </rPh>
    <rPh sb="22" eb="24">
      <t>タイショウ</t>
    </rPh>
    <rPh sb="24" eb="26">
      <t>ギョウム</t>
    </rPh>
    <rPh sb="27" eb="30">
      <t>サイコウテン</t>
    </rPh>
    <phoneticPr fontId="2"/>
  </si>
  <si>
    <t>Ⅱ－３
配置予定管理技術者の過去３年間の優れた業務実績</t>
    <rPh sb="4" eb="13">
      <t>ハイチヨテイカンリギジュツシャ</t>
    </rPh>
    <rPh sb="14" eb="16">
      <t>カコ</t>
    </rPh>
    <rPh sb="17" eb="19">
      <t>ネンカン</t>
    </rPh>
    <rPh sb="20" eb="21">
      <t>スグ</t>
    </rPh>
    <rPh sb="23" eb="25">
      <t>ギョウム</t>
    </rPh>
    <rPh sb="25" eb="27">
      <t>ジッセキ</t>
    </rPh>
    <phoneticPr fontId="2"/>
  </si>
  <si>
    <t>a：評価対象資格有り</t>
    <rPh sb="2" eb="4">
      <t>ヒョウカ</t>
    </rPh>
    <rPh sb="4" eb="6">
      <t>タイショウ</t>
    </rPh>
    <rPh sb="6" eb="8">
      <t>シカク</t>
    </rPh>
    <rPh sb="8" eb="9">
      <t>ア</t>
    </rPh>
    <phoneticPr fontId="18"/>
  </si>
  <si>
    <t>b：無し</t>
    <rPh sb="2" eb="3">
      <t>ナ</t>
    </rPh>
    <phoneticPr fontId="18"/>
  </si>
  <si>
    <t>Ⅱ－５
配置予定管理技術者の過去２年間の継続教育（CPD）の取得状況</t>
    <rPh sb="4" eb="13">
      <t>ハイチヨテイカンリギジュツシャ</t>
    </rPh>
    <rPh sb="14" eb="16">
      <t>カコ</t>
    </rPh>
    <rPh sb="17" eb="19">
      <t>ネンカン</t>
    </rPh>
    <rPh sb="20" eb="22">
      <t>ケイゾク</t>
    </rPh>
    <rPh sb="22" eb="24">
      <t>キョウイク</t>
    </rPh>
    <rPh sb="30" eb="32">
      <t>シュトク</t>
    </rPh>
    <rPh sb="32" eb="34">
      <t>ジョウキョウ</t>
    </rPh>
    <phoneticPr fontId="2"/>
  </si>
  <si>
    <t>a：継続教育（CPD）の証明有り（各団体推奨単位以上の取得実績）</t>
    <phoneticPr fontId="2"/>
  </si>
  <si>
    <t>Ⅱ－６
配置予定管理技術者の手持ち業務数（技術資料提出期限日時点）</t>
    <rPh sb="4" eb="13">
      <t>ハイチヨテイカンリギジュツシャ</t>
    </rPh>
    <rPh sb="14" eb="16">
      <t>テモ</t>
    </rPh>
    <rPh sb="17" eb="19">
      <t>ギョウム</t>
    </rPh>
    <rPh sb="19" eb="20">
      <t>スウ</t>
    </rPh>
    <rPh sb="21" eb="23">
      <t>ギジュツ</t>
    </rPh>
    <rPh sb="23" eb="25">
      <t>シリョウ</t>
    </rPh>
    <rPh sb="25" eb="27">
      <t>テイシュツ</t>
    </rPh>
    <rPh sb="27" eb="30">
      <t>キゲンビ</t>
    </rPh>
    <rPh sb="30" eb="32">
      <t>ジテン</t>
    </rPh>
    <phoneticPr fontId="2"/>
  </si>
  <si>
    <t>a：０件</t>
    <rPh sb="3" eb="4">
      <t>ケン</t>
    </rPh>
    <phoneticPr fontId="2"/>
  </si>
  <si>
    <t>b：１件</t>
    <rPh sb="3" eb="4">
      <t>ケン</t>
    </rPh>
    <phoneticPr fontId="18"/>
  </si>
  <si>
    <t>d：３件</t>
    <rPh sb="3" eb="4">
      <t>ケン</t>
    </rPh>
    <phoneticPr fontId="18"/>
  </si>
  <si>
    <t>e：４件以上</t>
    <rPh sb="3" eb="4">
      <t>ケン</t>
    </rPh>
    <rPh sb="4" eb="6">
      <t>イジョウ</t>
    </rPh>
    <phoneticPr fontId="18"/>
  </si>
  <si>
    <t>Ⅱ－７
配置予定管理技術者の過去３年間の同一管内における業務実績</t>
    <rPh sb="4" eb="13">
      <t>ハイチヨテイカンリギジュツシャ</t>
    </rPh>
    <rPh sb="14" eb="16">
      <t>カコ</t>
    </rPh>
    <rPh sb="17" eb="19">
      <t>ネンカン</t>
    </rPh>
    <rPh sb="20" eb="22">
      <t>ドウイツ</t>
    </rPh>
    <rPh sb="22" eb="24">
      <t>カンナイ</t>
    </rPh>
    <rPh sb="28" eb="30">
      <t>ギョウム</t>
    </rPh>
    <rPh sb="30" eb="32">
      <t>ジッセキ</t>
    </rPh>
    <phoneticPr fontId="2"/>
  </si>
  <si>
    <t>a：同一管内における業務実績有り</t>
    <rPh sb="2" eb="4">
      <t>ドウイツ</t>
    </rPh>
    <rPh sb="4" eb="6">
      <t>カンナイ</t>
    </rPh>
    <rPh sb="10" eb="12">
      <t>ギョウム</t>
    </rPh>
    <rPh sb="12" eb="14">
      <t>ジッセキ</t>
    </rPh>
    <rPh sb="14" eb="15">
      <t>ア</t>
    </rPh>
    <phoneticPr fontId="2"/>
  </si>
  <si>
    <t>b：無し</t>
    <rPh sb="2" eb="3">
      <t>ナ</t>
    </rPh>
    <phoneticPr fontId="2"/>
  </si>
  <si>
    <t>令和３年分</t>
    <rPh sb="0" eb="2">
      <t>レイワ</t>
    </rPh>
    <rPh sb="3" eb="4">
      <t>ネン</t>
    </rPh>
    <rPh sb="4" eb="5">
      <t>ブン</t>
    </rPh>
    <phoneticPr fontId="2"/>
  </si>
  <si>
    <t>令和４年分</t>
    <rPh sb="0" eb="2">
      <t>レイワ</t>
    </rPh>
    <rPh sb="3" eb="4">
      <t>ネン</t>
    </rPh>
    <rPh sb="4" eb="5">
      <t>ブン</t>
    </rPh>
    <phoneticPr fontId="2"/>
  </si>
  <si>
    <t>－</t>
    <phoneticPr fontId="2"/>
  </si>
  <si>
    <t>措置無し</t>
    <rPh sb="0" eb="2">
      <t>ソチ</t>
    </rPh>
    <rPh sb="2" eb="3">
      <t>ナ</t>
    </rPh>
    <phoneticPr fontId="2"/>
  </si>
  <si>
    <t>a：措置無し</t>
    <rPh sb="2" eb="4">
      <t>ソチ</t>
    </rPh>
    <rPh sb="4" eb="5">
      <t>ナ</t>
    </rPh>
    <phoneticPr fontId="2"/>
  </si>
  <si>
    <t>低入札受注に対する警告通知</t>
    <rPh sb="0" eb="1">
      <t>テイ</t>
    </rPh>
    <rPh sb="1" eb="3">
      <t>ニュウサツ</t>
    </rPh>
    <rPh sb="3" eb="5">
      <t>ジュチュウ</t>
    </rPh>
    <rPh sb="6" eb="7">
      <t>タイ</t>
    </rPh>
    <rPh sb="9" eb="11">
      <t>ケイコク</t>
    </rPh>
    <rPh sb="11" eb="13">
      <t>ツウチ</t>
    </rPh>
    <phoneticPr fontId="2"/>
  </si>
  <si>
    <t>指名差し控え</t>
    <rPh sb="0" eb="2">
      <t>シメイ</t>
    </rPh>
    <rPh sb="2" eb="3">
      <t>サ</t>
    </rPh>
    <rPh sb="4" eb="5">
      <t>ヒカ</t>
    </rPh>
    <phoneticPr fontId="2"/>
  </si>
  <si>
    <t>指名停止</t>
    <rPh sb="0" eb="2">
      <t>シメイ</t>
    </rPh>
    <rPh sb="2" eb="4">
      <t>テイシ</t>
    </rPh>
    <phoneticPr fontId="2"/>
  </si>
  <si>
    <t>●●設計業務委託</t>
    <phoneticPr fontId="2"/>
  </si>
  <si>
    <t>管理補助技術者</t>
    <rPh sb="0" eb="2">
      <t>カンリ</t>
    </rPh>
    <rPh sb="2" eb="4">
      <t>ホジョ</t>
    </rPh>
    <rPh sb="4" eb="7">
      <t>ギジュツシャ</t>
    </rPh>
    <phoneticPr fontId="2"/>
  </si>
  <si>
    <t>●●詳細設計業務委託</t>
    <rPh sb="2" eb="4">
      <t>ショウサイ</t>
    </rPh>
    <phoneticPr fontId="2"/>
  </si>
  <si>
    <t>●●調査検討業務委託</t>
    <rPh sb="2" eb="4">
      <t>チョウサ</t>
    </rPh>
    <rPh sb="4" eb="6">
      <t>ケントウ</t>
    </rPh>
    <phoneticPr fontId="2"/>
  </si>
  <si>
    <t>発注機関名</t>
    <rPh sb="0" eb="2">
      <t>ハッチュウ</t>
    </rPh>
    <rPh sb="2" eb="5">
      <t>キカンメイ</t>
    </rPh>
    <phoneticPr fontId="2"/>
  </si>
  <si>
    <t>委託箇所
（市町村名）</t>
    <rPh sb="0" eb="2">
      <t>イタク</t>
    </rPh>
    <rPh sb="2" eb="4">
      <t>カショ</t>
    </rPh>
    <rPh sb="6" eb="10">
      <t>シチョウソンメイ</t>
    </rPh>
    <phoneticPr fontId="2"/>
  </si>
  <si>
    <t>大仙市</t>
    <rPh sb="0" eb="3">
      <t>ダイセンシ</t>
    </rPh>
    <phoneticPr fontId="2"/>
  </si>
  <si>
    <t>完了年月日</t>
    <rPh sb="0" eb="2">
      <t>カンリョウ</t>
    </rPh>
    <rPh sb="2" eb="5">
      <t>ネンガッピ</t>
    </rPh>
    <phoneticPr fontId="2"/>
  </si>
  <si>
    <t>2：OK</t>
    <phoneticPr fontId="2"/>
  </si>
  <si>
    <t>6：OK</t>
    <phoneticPr fontId="2"/>
  </si>
  <si>
    <t>入力済み数</t>
    <rPh sb="0" eb="2">
      <t>ニュウリョク</t>
    </rPh>
    <rPh sb="2" eb="3">
      <t>ズ</t>
    </rPh>
    <rPh sb="4" eb="5">
      <t>スウ</t>
    </rPh>
    <phoneticPr fontId="2"/>
  </si>
  <si>
    <t>c：２件</t>
    <rPh sb="3" eb="4">
      <t>ケン</t>
    </rPh>
    <phoneticPr fontId="2"/>
  </si>
  <si>
    <t>d：１件</t>
    <rPh sb="3" eb="4">
      <t>ケン</t>
    </rPh>
    <phoneticPr fontId="2"/>
  </si>
  <si>
    <t>e：無し</t>
    <rPh sb="2" eb="3">
      <t>ナ</t>
    </rPh>
    <phoneticPr fontId="2"/>
  </si>
  <si>
    <t>評価基準
【選択】</t>
    <rPh sb="6" eb="8">
      <t>センタク</t>
    </rPh>
    <phoneticPr fontId="2"/>
  </si>
  <si>
    <t>3：OK</t>
    <phoneticPr fontId="2"/>
  </si>
  <si>
    <t>確認</t>
    <rPh sb="0" eb="2">
      <t>かくにん</t>
    </rPh>
    <phoneticPr fontId="2" type="Hiragana"/>
  </si>
  <si>
    <t>□</t>
    <phoneticPr fontId="2" type="Hiragana"/>
  </si>
  <si>
    <t>※※上記①～③について、「入札参加資格確認申請書類」にて提出される場合は、「総合評価技術資料」における提出を省略することができる</t>
    <rPh sb="2" eb="4">
      <t>じょうき</t>
    </rPh>
    <rPh sb="13" eb="15">
      <t>にゅうさつ</t>
    </rPh>
    <rPh sb="15" eb="17">
      <t>さんか</t>
    </rPh>
    <rPh sb="17" eb="19">
      <t>しかく</t>
    </rPh>
    <rPh sb="19" eb="21">
      <t>かくにん</t>
    </rPh>
    <rPh sb="21" eb="23">
      <t>しんせい</t>
    </rPh>
    <rPh sb="23" eb="25">
      <t>しょるい</t>
    </rPh>
    <rPh sb="28" eb="30">
      <t>ていしゅつ</t>
    </rPh>
    <rPh sb="33" eb="35">
      <t>ばあい</t>
    </rPh>
    <rPh sb="38" eb="40">
      <t>そうごう</t>
    </rPh>
    <rPh sb="40" eb="42">
      <t>ひょうか</t>
    </rPh>
    <rPh sb="42" eb="44">
      <t>ぎじゅつ</t>
    </rPh>
    <rPh sb="44" eb="46">
      <t>しりょう</t>
    </rPh>
    <rPh sb="51" eb="53">
      <t>ていしゅつ</t>
    </rPh>
    <rPh sb="54" eb="56">
      <t>しょうりゃく</t>
    </rPh>
    <phoneticPr fontId="2" type="Hiragana"/>
  </si>
  <si>
    <t>［記入にあたっての留意事項］</t>
    <rPh sb="1" eb="3">
      <t>キニュウ</t>
    </rPh>
    <rPh sb="9" eb="11">
      <t>リュウイ</t>
    </rPh>
    <rPh sb="11" eb="13">
      <t>ジコウ</t>
    </rPh>
    <phoneticPr fontId="2"/>
  </si>
  <si>
    <t>①対象となる年分の「給与所得の源泉徴収票等の法定調書合計表」控えの写し</t>
    <phoneticPr fontId="2" type="Hiragana"/>
  </si>
  <si>
    <t>－</t>
    <phoneticPr fontId="2" type="Hiragana"/>
  </si>
  <si>
    <t>女性</t>
    <rPh sb="0" eb="2">
      <t>ジョセイ</t>
    </rPh>
    <phoneticPr fontId="2"/>
  </si>
  <si>
    <t>〇〇〇〇</t>
    <phoneticPr fontId="2"/>
  </si>
  <si>
    <t>0000000000</t>
    <phoneticPr fontId="2"/>
  </si>
  <si>
    <t>4：OK</t>
    <phoneticPr fontId="2"/>
  </si>
  <si>
    <t>7：OK</t>
    <phoneticPr fontId="2"/>
  </si>
  <si>
    <t>5：OK</t>
    <phoneticPr fontId="2"/>
  </si>
  <si>
    <t>6：OK</t>
    <phoneticPr fontId="2"/>
  </si>
  <si>
    <t>1：OK</t>
    <phoneticPr fontId="2"/>
  </si>
  <si>
    <t>Ⅱ－７</t>
  </si>
  <si>
    <t>Ⅱ－６</t>
  </si>
  <si>
    <t>Ⅱ－５</t>
    <phoneticPr fontId="2"/>
  </si>
  <si>
    <t>Ⅱ－４</t>
    <phoneticPr fontId="2"/>
  </si>
  <si>
    <t>Ⅱ－３</t>
  </si>
  <si>
    <t>Ⅱ－２</t>
  </si>
  <si>
    <t>Ⅱ－１</t>
  </si>
  <si>
    <t>Ⅰ－９</t>
    <phoneticPr fontId="2"/>
  </si>
  <si>
    <t>Ⅰ－８</t>
    <phoneticPr fontId="2"/>
  </si>
  <si>
    <t>Ⅰ－７</t>
    <phoneticPr fontId="2"/>
  </si>
  <si>
    <t>Ⅰ－６</t>
    <phoneticPr fontId="2"/>
  </si>
  <si>
    <t>Ⅰ－５</t>
    <phoneticPr fontId="2"/>
  </si>
  <si>
    <t>Ⅰ－４</t>
    <phoneticPr fontId="2"/>
  </si>
  <si>
    <t>Ⅰ－３</t>
    <phoneticPr fontId="2"/>
  </si>
  <si>
    <t>Ⅰ－２</t>
    <phoneticPr fontId="2"/>
  </si>
  <si>
    <t>Ⅰ－１</t>
    <phoneticPr fontId="2"/>
  </si>
  <si>
    <t>①各団体が発行するＣＰＤ単位登録証明書の写し</t>
    <phoneticPr fontId="2" type="Hiragana"/>
  </si>
  <si>
    <t>●●町●●</t>
    <rPh sb="2" eb="3">
      <t>マチ</t>
    </rPh>
    <phoneticPr fontId="2"/>
  </si>
  <si>
    <t>職業体験等受入実施証明書［総合評価様式（別記様式１）］により、インターンシップや職業体験・職場見学の実績が証明されているものを評価</t>
    <rPh sb="40" eb="42">
      <t>ショクギョウ</t>
    </rPh>
    <rPh sb="42" eb="44">
      <t>タイケン</t>
    </rPh>
    <rPh sb="45" eb="47">
      <t>ショクバ</t>
    </rPh>
    <rPh sb="47" eb="49">
      <t>ケンガク</t>
    </rPh>
    <rPh sb="50" eb="52">
      <t>ジッセキ</t>
    </rPh>
    <rPh sb="53" eb="55">
      <t>ショウメイ</t>
    </rPh>
    <rPh sb="63" eb="65">
      <t>ヒョウカ</t>
    </rPh>
    <phoneticPr fontId="2"/>
  </si>
  <si>
    <t>性別</t>
    <rPh sb="0" eb="2">
      <t>セイベツ</t>
    </rPh>
    <phoneticPr fontId="2"/>
  </si>
  <si>
    <t>男性</t>
    <rPh sb="0" eb="2">
      <t>ダンセイ</t>
    </rPh>
    <phoneticPr fontId="2"/>
  </si>
  <si>
    <t>一般事業主行動計画の策定・届出　（常時雇用する労働者数101人未満）</t>
    <rPh sb="0" eb="2">
      <t>イッパン</t>
    </rPh>
    <rPh sb="2" eb="5">
      <t>ジギョウヌシ</t>
    </rPh>
    <rPh sb="5" eb="7">
      <t>コウドウ</t>
    </rPh>
    <rPh sb="7" eb="9">
      <t>ケイカク</t>
    </rPh>
    <rPh sb="10" eb="12">
      <t>サクテイ</t>
    </rPh>
    <rPh sb="13" eb="15">
      <t>トドケデ</t>
    </rPh>
    <rPh sb="17" eb="19">
      <t>ジョウジ</t>
    </rPh>
    <rPh sb="19" eb="21">
      <t>コヨウ</t>
    </rPh>
    <rPh sb="23" eb="26">
      <t>ロウドウシャ</t>
    </rPh>
    <rPh sb="26" eb="27">
      <t>スウ</t>
    </rPh>
    <rPh sb="30" eb="31">
      <t>ニン</t>
    </rPh>
    <rPh sb="31" eb="33">
      <t>ミマン</t>
    </rPh>
    <phoneticPr fontId="18"/>
  </si>
  <si>
    <t>建設コンサルタント登録規程第７条第１項の規程による「建設コンサルタント現況報告書　様式第１６号　イ」に記載された営業所が秋田県内にある場合に評価</t>
    <rPh sb="0" eb="2">
      <t>ケンセツ</t>
    </rPh>
    <rPh sb="9" eb="11">
      <t>トウロク</t>
    </rPh>
    <rPh sb="11" eb="13">
      <t>キテイ</t>
    </rPh>
    <rPh sb="13" eb="14">
      <t>ダイ</t>
    </rPh>
    <rPh sb="15" eb="16">
      <t>ジョウ</t>
    </rPh>
    <rPh sb="16" eb="17">
      <t>ダイ</t>
    </rPh>
    <rPh sb="18" eb="19">
      <t>コウ</t>
    </rPh>
    <rPh sb="20" eb="22">
      <t>キテイ</t>
    </rPh>
    <rPh sb="26" eb="28">
      <t>ケンセツ</t>
    </rPh>
    <rPh sb="35" eb="37">
      <t>ゲンキョウ</t>
    </rPh>
    <rPh sb="37" eb="40">
      <t>ホウコクショ</t>
    </rPh>
    <rPh sb="41" eb="43">
      <t>ヨウシキ</t>
    </rPh>
    <rPh sb="43" eb="44">
      <t>ダイ</t>
    </rPh>
    <rPh sb="46" eb="47">
      <t>ゴウ</t>
    </rPh>
    <rPh sb="51" eb="53">
      <t>キサイ</t>
    </rPh>
    <rPh sb="56" eb="59">
      <t>エイギョウショ</t>
    </rPh>
    <rPh sb="60" eb="62">
      <t>アキタ</t>
    </rPh>
    <rPh sb="62" eb="64">
      <t>ケンナイ</t>
    </rPh>
    <rPh sb="67" eb="69">
      <t>バアイ</t>
    </rPh>
    <rPh sb="70" eb="72">
      <t>ヒョウカ</t>
    </rPh>
    <phoneticPr fontId="2"/>
  </si>
  <si>
    <t>担当技術者（管理補助技術者）</t>
    <rPh sb="0" eb="2">
      <t>タントウ</t>
    </rPh>
    <rPh sb="2" eb="5">
      <t>ギジュツシャ</t>
    </rPh>
    <rPh sb="6" eb="8">
      <t>カンリ</t>
    </rPh>
    <rPh sb="8" eb="10">
      <t>ホジョ</t>
    </rPh>
    <rPh sb="10" eb="13">
      <t>ギジュツシャ</t>
    </rPh>
    <phoneticPr fontId="2"/>
  </si>
  <si>
    <t>確認根拠資料</t>
    <rPh sb="0" eb="1">
      <t>カクニン</t>
    </rPh>
    <rPh sb="1" eb="3">
      <t>コンキョ</t>
    </rPh>
    <rPh sb="3" eb="5">
      <t>シリョウ</t>
    </rPh>
    <phoneticPr fontId="2"/>
  </si>
  <si>
    <t>2or3：OK</t>
    <phoneticPr fontId="2"/>
  </si>
  <si>
    <t>評価基準
【選択】</t>
    <phoneticPr fontId="2"/>
  </si>
  <si>
    <t>b：支店・営業所が県内【地域要件に「県内に営業所」が含まれる場合】</t>
    <rPh sb="2" eb="4">
      <t>シテン</t>
    </rPh>
    <rPh sb="5" eb="8">
      <t>エイギョウショ</t>
    </rPh>
    <rPh sb="9" eb="11">
      <t>ケンナイ</t>
    </rPh>
    <rPh sb="12" eb="14">
      <t>チイキ</t>
    </rPh>
    <rPh sb="14" eb="16">
      <t>ヨウケン</t>
    </rPh>
    <rPh sb="18" eb="20">
      <t>ケンナイ</t>
    </rPh>
    <rPh sb="21" eb="24">
      <t>エイギョウショ</t>
    </rPh>
    <rPh sb="26" eb="27">
      <t>フク</t>
    </rPh>
    <rPh sb="30" eb="32">
      <t>バアイ</t>
    </rPh>
    <phoneticPr fontId="18"/>
  </si>
  <si>
    <t>b：支店・営業所が県内【地域要件に秋田県外の営業所を含む場合】</t>
    <rPh sb="2" eb="4">
      <t>シテン</t>
    </rPh>
    <rPh sb="5" eb="8">
      <t>エイギョウショ</t>
    </rPh>
    <rPh sb="9" eb="11">
      <t>ケンナイ</t>
    </rPh>
    <rPh sb="12" eb="14">
      <t>チイキ</t>
    </rPh>
    <rPh sb="14" eb="16">
      <t>ヨウケン</t>
    </rPh>
    <rPh sb="17" eb="19">
      <t>アキタ</t>
    </rPh>
    <rPh sb="19" eb="21">
      <t>ケンガイ</t>
    </rPh>
    <rPh sb="22" eb="25">
      <t>エイギョウショ</t>
    </rPh>
    <rPh sb="26" eb="27">
      <t>フク</t>
    </rPh>
    <rPh sb="28" eb="30">
      <t>バアイ</t>
    </rPh>
    <phoneticPr fontId="18"/>
  </si>
  <si>
    <t>会社名・代表者名：</t>
    <rPh sb="4" eb="7">
      <t>ダイヒョウシャ</t>
    </rPh>
    <rPh sb="7" eb="8">
      <t>メイ</t>
    </rPh>
    <phoneticPr fontId="2"/>
  </si>
  <si>
    <t>株式会社■■■設計事務所　　代表取締役　■■■■</t>
    <rPh sb="0" eb="4">
      <t>カブシキガイシャ</t>
    </rPh>
    <rPh sb="7" eb="9">
      <t>セッケイ</t>
    </rPh>
    <rPh sb="9" eb="12">
      <t>ジムショ</t>
    </rPh>
    <rPh sb="14" eb="16">
      <t>ダイヒョウ</t>
    </rPh>
    <rPh sb="16" eb="19">
      <t>トリシマリヤク</t>
    </rPh>
    <phoneticPr fontId="2"/>
  </si>
  <si>
    <t>自己
評価点</t>
    <rPh sb="0" eb="2">
      <t>ジコ</t>
    </rPh>
    <rPh sb="3" eb="6">
      <t>ヒョウカテン</t>
    </rPh>
    <phoneticPr fontId="18"/>
  </si>
  <si>
    <t>■■　■■</t>
    <phoneticPr fontId="2"/>
  </si>
  <si>
    <t>テクリス
登録番号</t>
    <rPh sb="5" eb="7">
      <t>トウロク</t>
    </rPh>
    <rPh sb="7" eb="9">
      <t>バンゴウ</t>
    </rPh>
    <phoneticPr fontId="2"/>
  </si>
  <si>
    <t>テクリス登録番号</t>
    <rPh sb="4" eb="6">
      <t>トウロク</t>
    </rPh>
    <rPh sb="6" eb="8">
      <t>バンゴウ</t>
    </rPh>
    <phoneticPr fontId="2"/>
  </si>
  <si>
    <t>テクリス
技術者ID</t>
    <rPh sb="5" eb="8">
      <t>ギジュツシャ</t>
    </rPh>
    <phoneticPr fontId="2"/>
  </si>
  <si>
    <r>
      <rPr>
        <u/>
        <sz val="16"/>
        <color theme="1"/>
        <rFont val="游ゴシック"/>
        <family val="3"/>
        <charset val="128"/>
        <scheme val="minor"/>
      </rPr>
      <t>①テクリスへの登録状況の写し</t>
    </r>
    <r>
      <rPr>
        <sz val="16"/>
        <color theme="1"/>
        <rFont val="游ゴシック"/>
        <family val="3"/>
        <charset val="128"/>
        <scheme val="minor"/>
      </rPr>
      <t xml:space="preserve">
※１　「評価対象業務」に対応する業務内容の実績が確認できる登録状況を提出
　　　（テクリスの登録内容で確認できない場合は、契約書添付の設計書、特記仕様書などで実績を証明できる資料を併せて提出）
※２　登録されていない業務を申請する場合は、契約書の写し、「評価対象業務」に対応する業務内容の実績が確認できる、契約書添付の設計書、特記仕様書などのほか、「業務完了年月日」が確認できる資料（検査結果通知書など）の写しを提出
※３　共同企業体の構成員としての業務実績の場合は、共同企業体協定書等の写しを提出</t>
    </r>
    <rPh sb="7" eb="9">
      <t>トウロク</t>
    </rPh>
    <rPh sb="9" eb="11">
      <t>ジョウキョウ</t>
    </rPh>
    <rPh sb="12" eb="13">
      <t>ウツ</t>
    </rPh>
    <rPh sb="19" eb="21">
      <t>ヒョウカ</t>
    </rPh>
    <rPh sb="21" eb="23">
      <t>タイショウ</t>
    </rPh>
    <rPh sb="23" eb="25">
      <t>ギョウム</t>
    </rPh>
    <rPh sb="27" eb="29">
      <t>タイオウ</t>
    </rPh>
    <rPh sb="31" eb="33">
      <t>ギョウム</t>
    </rPh>
    <rPh sb="33" eb="35">
      <t>ナイヨウ</t>
    </rPh>
    <rPh sb="36" eb="38">
      <t>ジッセキ</t>
    </rPh>
    <rPh sb="39" eb="41">
      <t>カクニン</t>
    </rPh>
    <rPh sb="44" eb="46">
      <t>トウロク</t>
    </rPh>
    <rPh sb="46" eb="48">
      <t>ジョウキョウ</t>
    </rPh>
    <rPh sb="49" eb="51">
      <t>テイシュツ</t>
    </rPh>
    <rPh sb="61" eb="63">
      <t>トウロク</t>
    </rPh>
    <rPh sb="63" eb="65">
      <t>ナイヨウ</t>
    </rPh>
    <rPh sb="66" eb="68">
      <t>カクニン</t>
    </rPh>
    <rPh sb="72" eb="74">
      <t>バアイ</t>
    </rPh>
    <rPh sb="76" eb="79">
      <t>ケイヤクショ</t>
    </rPh>
    <rPh sb="79" eb="81">
      <t>テンプ</t>
    </rPh>
    <rPh sb="82" eb="85">
      <t>セッケイショ</t>
    </rPh>
    <rPh sb="86" eb="88">
      <t>トッキ</t>
    </rPh>
    <rPh sb="88" eb="91">
      <t>シヨウショ</t>
    </rPh>
    <rPh sb="94" eb="96">
      <t>ジッセキ</t>
    </rPh>
    <rPh sb="97" eb="99">
      <t>ショウメイ</t>
    </rPh>
    <rPh sb="102" eb="104">
      <t>シリョウ</t>
    </rPh>
    <rPh sb="105" eb="106">
      <t>アワ</t>
    </rPh>
    <rPh sb="108" eb="110">
      <t>テイシュツ</t>
    </rPh>
    <rPh sb="115" eb="117">
      <t>トウロク</t>
    </rPh>
    <rPh sb="123" eb="125">
      <t>ギョウム</t>
    </rPh>
    <rPh sb="126" eb="128">
      <t>シンセイ</t>
    </rPh>
    <rPh sb="130" eb="132">
      <t>バアイ</t>
    </rPh>
    <rPh sb="134" eb="137">
      <t>ケイヤクショ</t>
    </rPh>
    <rPh sb="138" eb="139">
      <t>ウツ</t>
    </rPh>
    <rPh sb="142" eb="144">
      <t>ヒョウカ</t>
    </rPh>
    <rPh sb="144" eb="146">
      <t>タイショウ</t>
    </rPh>
    <rPh sb="146" eb="148">
      <t>ギョウム</t>
    </rPh>
    <rPh sb="150" eb="152">
      <t>タイオウ</t>
    </rPh>
    <rPh sb="154" eb="156">
      <t>ギョウム</t>
    </rPh>
    <rPh sb="156" eb="158">
      <t>ナイヨウ</t>
    </rPh>
    <rPh sb="159" eb="161">
      <t>ジッセキ</t>
    </rPh>
    <rPh sb="162" eb="164">
      <t>カクニン</t>
    </rPh>
    <rPh sb="168" eb="171">
      <t>ケイヤクショ</t>
    </rPh>
    <rPh sb="171" eb="173">
      <t>テンプ</t>
    </rPh>
    <rPh sb="174" eb="177">
      <t>セッケイショ</t>
    </rPh>
    <rPh sb="178" eb="180">
      <t>トッキ</t>
    </rPh>
    <rPh sb="180" eb="183">
      <t>シヨウショ</t>
    </rPh>
    <rPh sb="190" eb="192">
      <t>ギョウム</t>
    </rPh>
    <rPh sb="192" eb="194">
      <t>カンリョウ</t>
    </rPh>
    <rPh sb="194" eb="197">
      <t>ネンガッピ</t>
    </rPh>
    <rPh sb="199" eb="201">
      <t>カクニン</t>
    </rPh>
    <rPh sb="204" eb="206">
      <t>シリョウ</t>
    </rPh>
    <rPh sb="207" eb="209">
      <t>ケンサ</t>
    </rPh>
    <rPh sb="209" eb="211">
      <t>ケッカ</t>
    </rPh>
    <rPh sb="211" eb="214">
      <t>ツウチショ</t>
    </rPh>
    <rPh sb="218" eb="219">
      <t>ウツ</t>
    </rPh>
    <rPh sb="221" eb="223">
      <t>テイシュツ</t>
    </rPh>
    <rPh sb="227" eb="229">
      <t>キョウドウ</t>
    </rPh>
    <rPh sb="229" eb="232">
      <t>キギョウタイ</t>
    </rPh>
    <rPh sb="233" eb="236">
      <t>コウセイイン</t>
    </rPh>
    <rPh sb="240" eb="242">
      <t>ギョウム</t>
    </rPh>
    <rPh sb="242" eb="244">
      <t>ジッセキ</t>
    </rPh>
    <rPh sb="245" eb="247">
      <t>バアイ</t>
    </rPh>
    <rPh sb="249" eb="251">
      <t>キョウドウ</t>
    </rPh>
    <rPh sb="251" eb="254">
      <t>キギョウタイ</t>
    </rPh>
    <rPh sb="254" eb="257">
      <t>キョウテイショ</t>
    </rPh>
    <rPh sb="257" eb="258">
      <t>トウ</t>
    </rPh>
    <rPh sb="259" eb="260">
      <t>ウツ</t>
    </rPh>
    <rPh sb="262" eb="264">
      <t>テイシュツ</t>
    </rPh>
    <phoneticPr fontId="18"/>
  </si>
  <si>
    <r>
      <rPr>
        <u/>
        <sz val="16"/>
        <color theme="1"/>
        <rFont val="游ゴシック"/>
        <family val="3"/>
        <charset val="128"/>
        <scheme val="minor"/>
      </rPr>
      <t>①保有資格を証明する資料</t>
    </r>
    <r>
      <rPr>
        <sz val="16"/>
        <color theme="1"/>
        <rFont val="游ゴシック"/>
        <family val="3"/>
        <charset val="128"/>
        <scheme val="minor"/>
      </rPr>
      <t>（資格者証、登録証、登録証明書等の写し）</t>
    </r>
    <rPh sb="1" eb="3">
      <t>ほゆう</t>
    </rPh>
    <rPh sb="3" eb="5">
      <t>しかく</t>
    </rPh>
    <rPh sb="6" eb="8">
      <t>しょうめい</t>
    </rPh>
    <rPh sb="10" eb="12">
      <t>しりょう</t>
    </rPh>
    <rPh sb="13" eb="16">
      <t>しかくしゃ</t>
    </rPh>
    <rPh sb="16" eb="17">
      <t>しょう</t>
    </rPh>
    <rPh sb="18" eb="21">
      <t>とうろくしょう</t>
    </rPh>
    <rPh sb="22" eb="24">
      <t>とうろく</t>
    </rPh>
    <rPh sb="24" eb="27">
      <t>しょうめいしょ</t>
    </rPh>
    <rPh sb="27" eb="28">
      <t>とう</t>
    </rPh>
    <rPh sb="29" eb="30">
      <t>うつ</t>
    </rPh>
    <phoneticPr fontId="2" type="Hiragana"/>
  </si>
  <si>
    <r>
      <rPr>
        <u/>
        <sz val="16"/>
        <color theme="1"/>
        <rFont val="游ゴシック"/>
        <family val="3"/>
        <charset val="128"/>
        <scheme val="minor"/>
      </rPr>
      <t>③技術資料提出期限日の３カ月以内に発行された住民票の写し</t>
    </r>
    <r>
      <rPr>
        <sz val="16"/>
        <color theme="1"/>
        <rFont val="游ゴシック"/>
        <family val="3"/>
        <charset val="128"/>
        <scheme val="minor"/>
      </rPr>
      <t>【秋田県内に主たる営業所を有しない企業の場合】
※　個人番号が記載されていない住民票の写しを提出</t>
    </r>
    <rPh sb="1" eb="3">
      <t>ぎじゅつ</t>
    </rPh>
    <rPh sb="3" eb="5">
      <t>しりょう</t>
    </rPh>
    <rPh sb="5" eb="7">
      <t>ていしゅつ</t>
    </rPh>
    <rPh sb="7" eb="9">
      <t>きげん</t>
    </rPh>
    <rPh sb="9" eb="10">
      <t>び</t>
    </rPh>
    <rPh sb="13" eb="14">
      <t>げつ</t>
    </rPh>
    <rPh sb="14" eb="16">
      <t>いない</t>
    </rPh>
    <rPh sb="17" eb="19">
      <t>はっこう</t>
    </rPh>
    <rPh sb="22" eb="25">
      <t>じゅうみんひょう</t>
    </rPh>
    <rPh sb="26" eb="27">
      <t>うつ</t>
    </rPh>
    <rPh sb="29" eb="31">
      <t>あきた</t>
    </rPh>
    <rPh sb="31" eb="33">
      <t>けんない</t>
    </rPh>
    <rPh sb="34" eb="35">
      <t>しゅ</t>
    </rPh>
    <rPh sb="37" eb="40">
      <t>えいぎょうしょ</t>
    </rPh>
    <rPh sb="41" eb="42">
      <t>ゆう</t>
    </rPh>
    <rPh sb="45" eb="47">
      <t>きぎょう</t>
    </rPh>
    <rPh sb="48" eb="50">
      <t>ばあい</t>
    </rPh>
    <rPh sb="54" eb="56">
      <t>こじん</t>
    </rPh>
    <rPh sb="56" eb="58">
      <t>ばんごう</t>
    </rPh>
    <rPh sb="59" eb="61">
      <t>きさい</t>
    </rPh>
    <rPh sb="67" eb="70">
      <t>じゅうみんひょう</t>
    </rPh>
    <rPh sb="71" eb="72">
      <t>うつ</t>
    </rPh>
    <rPh sb="74" eb="76">
      <t>ていしゅつ</t>
    </rPh>
    <phoneticPr fontId="2" type="Hiragana"/>
  </si>
  <si>
    <r>
      <rPr>
        <u/>
        <sz val="16"/>
        <color theme="1"/>
        <rFont val="游ゴシック"/>
        <family val="3"/>
        <charset val="128"/>
        <scheme val="minor"/>
      </rPr>
      <t>②テクリスへの登録状況の写し</t>
    </r>
    <r>
      <rPr>
        <sz val="16"/>
        <color theme="1"/>
        <rFont val="游ゴシック"/>
        <family val="3"/>
        <charset val="128"/>
        <scheme val="minor"/>
      </rPr>
      <t xml:space="preserve">
※　テクリスに登録されていない業務の場合は、上記①の書類の他に契約書の写し及び「業務完了年月日」が分かる資料（検査結果通知書など）の写しを提出</t>
    </r>
    <rPh sb="7" eb="9">
      <t>とうろく</t>
    </rPh>
    <rPh sb="9" eb="11">
      <t>じょうきょう</t>
    </rPh>
    <rPh sb="12" eb="13">
      <t>うつ</t>
    </rPh>
    <rPh sb="22" eb="24">
      <t>とうろく</t>
    </rPh>
    <rPh sb="30" eb="32">
      <t>ぎょうむ</t>
    </rPh>
    <rPh sb="33" eb="35">
      <t>ばあい</t>
    </rPh>
    <rPh sb="37" eb="39">
      <t>じょうき</t>
    </rPh>
    <rPh sb="41" eb="43">
      <t>しょるい</t>
    </rPh>
    <rPh sb="44" eb="45">
      <t>ほか</t>
    </rPh>
    <rPh sb="46" eb="49">
      <t>けいやくしょ</t>
    </rPh>
    <rPh sb="50" eb="51">
      <t>うつ</t>
    </rPh>
    <rPh sb="52" eb="53">
      <t>およ</t>
    </rPh>
    <rPh sb="55" eb="57">
      <t>ぎょうむ</t>
    </rPh>
    <rPh sb="57" eb="59">
      <t>かんりょう</t>
    </rPh>
    <rPh sb="59" eb="62">
      <t>ねんがっぴ</t>
    </rPh>
    <rPh sb="64" eb="65">
      <t>わ</t>
    </rPh>
    <rPh sb="67" eb="69">
      <t>しりょう</t>
    </rPh>
    <rPh sb="81" eb="82">
      <t>うつ</t>
    </rPh>
    <rPh sb="84" eb="86">
      <t>ていしゅつ</t>
    </rPh>
    <phoneticPr fontId="2" type="Hiragana"/>
  </si>
  <si>
    <r>
      <rPr>
        <u/>
        <sz val="16"/>
        <color theme="1"/>
        <rFont val="游ゴシック"/>
        <family val="3"/>
        <charset val="128"/>
        <scheme val="minor"/>
      </rPr>
      <t>①認定等を確認できる書類</t>
    </r>
    <r>
      <rPr>
        <sz val="16"/>
        <color theme="1"/>
        <rFont val="游ゴシック"/>
        <family val="3"/>
        <charset val="128"/>
        <scheme val="minor"/>
      </rPr>
      <t>（協定書、表彰状、認定証、一般事業主行動計画策定・変更届（労働局が受付したもの））の写し</t>
    </r>
    <rPh sb="1" eb="3">
      <t>ニンテイ</t>
    </rPh>
    <rPh sb="3" eb="4">
      <t>トウ</t>
    </rPh>
    <rPh sb="5" eb="7">
      <t>カクニン</t>
    </rPh>
    <rPh sb="10" eb="12">
      <t>ショルイ</t>
    </rPh>
    <rPh sb="13" eb="16">
      <t>キョウテイショ</t>
    </rPh>
    <rPh sb="17" eb="20">
      <t>ヒョウショウジョウ</t>
    </rPh>
    <rPh sb="21" eb="24">
      <t>ニンテイショウ</t>
    </rPh>
    <rPh sb="25" eb="27">
      <t>イッパン</t>
    </rPh>
    <rPh sb="27" eb="30">
      <t>ジギョウヌシ</t>
    </rPh>
    <rPh sb="30" eb="32">
      <t>コウドウ</t>
    </rPh>
    <rPh sb="32" eb="34">
      <t>ケイカク</t>
    </rPh>
    <rPh sb="34" eb="36">
      <t>サクテイ</t>
    </rPh>
    <rPh sb="37" eb="40">
      <t>ヘンコウトドケ</t>
    </rPh>
    <rPh sb="41" eb="44">
      <t>ロウドウキョク</t>
    </rPh>
    <rPh sb="45" eb="47">
      <t>ウケツケ</t>
    </rPh>
    <rPh sb="54" eb="55">
      <t>ウツ</t>
    </rPh>
    <phoneticPr fontId="18"/>
  </si>
  <si>
    <r>
      <rPr>
        <u/>
        <sz val="16"/>
        <color theme="1"/>
        <rFont val="游ゴシック"/>
        <family val="3"/>
        <charset val="128"/>
        <scheme val="minor"/>
      </rPr>
      <t>①テクリスへの登録状況の写し</t>
    </r>
    <r>
      <rPr>
        <sz val="16"/>
        <color theme="1"/>
        <rFont val="游ゴシック"/>
        <family val="3"/>
        <charset val="128"/>
        <scheme val="minor"/>
      </rPr>
      <t xml:space="preserve">
※１　「評価対象業務」に対応する業務内容の実績が確認できる登録状況を提出
　　　（テクリスの登録内容で確認できない場合は、契約書添付の設計書、特記仕様書などで実績を証明できる資料を併せて提出）
※２　登録されていない業務を申請する場合は、契約書の写し、「評価対象業務」に対応する業務内容の実績が確認できる、契約書添付の設計書、特記仕様書などのほか、「業務完了年月日」が確認できる資料（検査結果通知書など）の写しを提出
※３　共同企業体の構成員としての業務実績の場合は、共同企業体協定書等の写しを提出</t>
    </r>
    <rPh sb="7" eb="9">
      <t>トウロク</t>
    </rPh>
    <rPh sb="9" eb="11">
      <t>ジョウキョウ</t>
    </rPh>
    <rPh sb="12" eb="13">
      <t>ウツ</t>
    </rPh>
    <rPh sb="19" eb="21">
      <t>ヒョウカ</t>
    </rPh>
    <rPh sb="21" eb="23">
      <t>タイショウ</t>
    </rPh>
    <rPh sb="23" eb="25">
      <t>ギョウム</t>
    </rPh>
    <rPh sb="27" eb="29">
      <t>タイオウ</t>
    </rPh>
    <rPh sb="31" eb="33">
      <t>ギョウム</t>
    </rPh>
    <rPh sb="33" eb="35">
      <t>ナイヨウ</t>
    </rPh>
    <rPh sb="36" eb="38">
      <t>ジッセキ</t>
    </rPh>
    <rPh sb="39" eb="41">
      <t>カクニン</t>
    </rPh>
    <rPh sb="44" eb="46">
      <t>トウロク</t>
    </rPh>
    <rPh sb="46" eb="48">
      <t>ジョウキョウ</t>
    </rPh>
    <rPh sb="49" eb="51">
      <t>テイシュツ</t>
    </rPh>
    <rPh sb="61" eb="63">
      <t>トウロク</t>
    </rPh>
    <rPh sb="63" eb="65">
      <t>ナイヨウ</t>
    </rPh>
    <rPh sb="66" eb="68">
      <t>カクニン</t>
    </rPh>
    <rPh sb="72" eb="74">
      <t>バアイ</t>
    </rPh>
    <rPh sb="76" eb="79">
      <t>ケイヤクショ</t>
    </rPh>
    <rPh sb="79" eb="81">
      <t>テンプ</t>
    </rPh>
    <rPh sb="82" eb="85">
      <t>セッケイショ</t>
    </rPh>
    <rPh sb="86" eb="88">
      <t>トッキ</t>
    </rPh>
    <rPh sb="88" eb="91">
      <t>シヨウショ</t>
    </rPh>
    <rPh sb="94" eb="96">
      <t>ジッセキ</t>
    </rPh>
    <rPh sb="97" eb="99">
      <t>ショウメイ</t>
    </rPh>
    <rPh sb="102" eb="104">
      <t>シリョウ</t>
    </rPh>
    <rPh sb="105" eb="106">
      <t>アワ</t>
    </rPh>
    <rPh sb="108" eb="110">
      <t>テイシュツ</t>
    </rPh>
    <rPh sb="115" eb="117">
      <t>トウロク</t>
    </rPh>
    <rPh sb="123" eb="125">
      <t>ギョウム</t>
    </rPh>
    <rPh sb="126" eb="128">
      <t>シンセイ</t>
    </rPh>
    <rPh sb="130" eb="132">
      <t>バアイ</t>
    </rPh>
    <rPh sb="227" eb="229">
      <t>キョウドウ</t>
    </rPh>
    <rPh sb="229" eb="232">
      <t>キギョウタイ</t>
    </rPh>
    <rPh sb="233" eb="236">
      <t>コウセイイン</t>
    </rPh>
    <rPh sb="240" eb="242">
      <t>ギョウム</t>
    </rPh>
    <rPh sb="242" eb="244">
      <t>ジッセキ</t>
    </rPh>
    <rPh sb="245" eb="247">
      <t>バアイ</t>
    </rPh>
    <rPh sb="249" eb="251">
      <t>キョウドウ</t>
    </rPh>
    <rPh sb="251" eb="254">
      <t>キギョウタイ</t>
    </rPh>
    <rPh sb="254" eb="257">
      <t>キョウテイショ</t>
    </rPh>
    <rPh sb="257" eb="258">
      <t>トウ</t>
    </rPh>
    <rPh sb="259" eb="260">
      <t>ウツ</t>
    </rPh>
    <rPh sb="262" eb="264">
      <t>テイシュツ</t>
    </rPh>
    <phoneticPr fontId="18"/>
  </si>
  <si>
    <r>
      <rPr>
        <u/>
        <sz val="16"/>
        <color theme="1"/>
        <rFont val="游ゴシック"/>
        <family val="3"/>
        <charset val="128"/>
        <scheme val="minor"/>
      </rPr>
      <t>①テクリスへの登録状況の写し</t>
    </r>
    <r>
      <rPr>
        <sz val="16"/>
        <color theme="1"/>
        <rFont val="游ゴシック"/>
        <family val="3"/>
        <charset val="128"/>
        <scheme val="minor"/>
      </rPr>
      <t xml:space="preserve">
※１　配置予定管理技術者が従事した実績が確認できる登録状況を提出
※２　登録されていない業務実績を申請する場合は、契約書の写し、業務内容が分かる資料（契約書添付の金抜き設計書など）、当該配置予定技術者が従事していることが分かる資料（業務計画書の写しなど）及び</t>
    </r>
    <r>
      <rPr>
        <u/>
        <sz val="16"/>
        <color theme="1"/>
        <rFont val="游ゴシック"/>
        <family val="3"/>
        <charset val="128"/>
        <scheme val="minor"/>
      </rPr>
      <t>「業務完了年月日」が分かる資料</t>
    </r>
    <r>
      <rPr>
        <sz val="16"/>
        <color theme="1"/>
        <rFont val="游ゴシック"/>
        <family val="3"/>
        <charset val="128"/>
        <scheme val="minor"/>
      </rPr>
      <t>を提出
※３　共同企業体の構成員としての業務実績の場合は、共同企業体協定書等の写しを提出</t>
    </r>
    <rPh sb="7" eb="9">
      <t>トウロク</t>
    </rPh>
    <rPh sb="9" eb="11">
      <t>ジョウキョウ</t>
    </rPh>
    <rPh sb="12" eb="13">
      <t>ウツ</t>
    </rPh>
    <rPh sb="32" eb="34">
      <t>ジッセキ</t>
    </rPh>
    <rPh sb="35" eb="37">
      <t>カクニン</t>
    </rPh>
    <rPh sb="40" eb="42">
      <t>トウロク</t>
    </rPh>
    <rPh sb="42" eb="44">
      <t>ジョウキョウ</t>
    </rPh>
    <rPh sb="45" eb="47">
      <t>テイシュツ</t>
    </rPh>
    <rPh sb="51" eb="53">
      <t>トウロク</t>
    </rPh>
    <rPh sb="59" eb="61">
      <t>ギョウム</t>
    </rPh>
    <rPh sb="61" eb="63">
      <t>ジッセキ</t>
    </rPh>
    <rPh sb="64" eb="66">
      <t>シンセイ</t>
    </rPh>
    <rPh sb="68" eb="70">
      <t>バアイ</t>
    </rPh>
    <phoneticPr fontId="18"/>
  </si>
  <si>
    <t>②成績評定通知書の写し又は成績評定点証明書の写し</t>
    <phoneticPr fontId="2" type="Hiragana"/>
  </si>
  <si>
    <t>②中小企業等の場合は、直近の事業年度の「法人税申告書別表１」の写し</t>
    <phoneticPr fontId="2" type="Hiragana"/>
  </si>
  <si>
    <t>①確認根拠資料の提出は不要</t>
    <rPh sb="1" eb="3">
      <t>かくにん</t>
    </rPh>
    <rPh sb="3" eb="5">
      <t>こんきょ</t>
    </rPh>
    <rPh sb="5" eb="7">
      <t>しりょう</t>
    </rPh>
    <rPh sb="8" eb="10">
      <t>ていしゅつ</t>
    </rPh>
    <rPh sb="11" eb="13">
      <t>ふよう</t>
    </rPh>
    <phoneticPr fontId="2" type="Hiragana"/>
  </si>
  <si>
    <r>
      <t xml:space="preserve">［休業により評価対象期間を延長しようとする場合］
</t>
    </r>
    <r>
      <rPr>
        <u/>
        <sz val="16"/>
        <color theme="1"/>
        <rFont val="游ゴシック"/>
        <family val="3"/>
        <charset val="128"/>
        <scheme val="minor"/>
      </rPr>
      <t>②休業期間を証明する当時の書類（○○休業申請書等）の写し</t>
    </r>
    <r>
      <rPr>
        <sz val="16"/>
        <color theme="1"/>
        <rFont val="游ゴシック"/>
        <family val="3"/>
        <scheme val="minor"/>
      </rPr>
      <t xml:space="preserve">
※　他の評価項目における確認資料との重複提出は不要</t>
    </r>
    <rPh sb="1" eb="3">
      <t>きゅうぎょう</t>
    </rPh>
    <rPh sb="6" eb="12">
      <t>ひょうかたいしょうきかん</t>
    </rPh>
    <rPh sb="13" eb="15">
      <t>えんちょう</t>
    </rPh>
    <rPh sb="21" eb="23">
      <t>ばあい</t>
    </rPh>
    <phoneticPr fontId="2" type="Hiragana"/>
  </si>
  <si>
    <r>
      <t xml:space="preserve">［休業により評価対象期間を延長しようとする場合］
</t>
    </r>
    <r>
      <rPr>
        <u/>
        <sz val="16"/>
        <color theme="1"/>
        <rFont val="游ゴシック"/>
        <family val="3"/>
        <charset val="128"/>
        <scheme val="minor"/>
      </rPr>
      <t>③休業期間を証明する当時の書類（○○休業申請書等）の写し</t>
    </r>
    <r>
      <rPr>
        <sz val="16"/>
        <color theme="1"/>
        <rFont val="游ゴシック"/>
        <family val="3"/>
        <scheme val="minor"/>
      </rPr>
      <t xml:space="preserve">
※　他の評価項目における確認資料との重複提出は不要</t>
    </r>
    <rPh sb="1" eb="3">
      <t>きゅうぎょう</t>
    </rPh>
    <rPh sb="6" eb="12">
      <t>ひょうかたいしょうきかん</t>
    </rPh>
    <rPh sb="13" eb="15">
      <t>えんちょう</t>
    </rPh>
    <rPh sb="21" eb="23">
      <t>ばあい</t>
    </rPh>
    <phoneticPr fontId="2" type="Hiragana"/>
  </si>
  <si>
    <r>
      <t>①保有する資格証等の写し</t>
    </r>
    <r>
      <rPr>
        <sz val="16"/>
        <color theme="1"/>
        <rFont val="游ゴシック"/>
        <family val="3"/>
        <charset val="128"/>
        <scheme val="minor"/>
      </rPr>
      <t>（資格の部門、選択科目等が分かるもの）</t>
    </r>
    <r>
      <rPr>
        <u/>
        <sz val="16"/>
        <color theme="1"/>
        <rFont val="游ゴシック"/>
        <family val="3"/>
        <charset val="128"/>
        <scheme val="minor"/>
      </rPr>
      <t xml:space="preserve">
</t>
    </r>
    <r>
      <rPr>
        <sz val="16"/>
        <color theme="1"/>
        <rFont val="游ゴシック"/>
        <family val="3"/>
        <charset val="128"/>
        <scheme val="minor"/>
      </rPr>
      <t>※　「入札参加資格確認申請書類」にて提出される場合は、「総合評価技術資料」の提出を省略することができる</t>
    </r>
    <phoneticPr fontId="2" type="Hiragana"/>
  </si>
  <si>
    <r>
      <rPr>
        <sz val="20"/>
        <color theme="1"/>
        <rFont val="游ゴシック"/>
        <family val="3"/>
        <charset val="128"/>
        <scheme val="minor"/>
      </rPr>
      <t>【配置予定技術者の評価項目における共通の留意点】</t>
    </r>
    <r>
      <rPr>
        <sz val="16"/>
        <color theme="1"/>
        <rFont val="游ゴシック"/>
        <family val="3"/>
        <charset val="128"/>
        <scheme val="minor"/>
      </rPr>
      <t xml:space="preserve">
</t>
    </r>
    <r>
      <rPr>
        <sz val="16"/>
        <color rgb="FFFF0000"/>
        <rFont val="游ゴシック"/>
        <family val="3"/>
        <charset val="128"/>
        <scheme val="minor"/>
      </rPr>
      <t>※　</t>
    </r>
    <r>
      <rPr>
        <u/>
        <sz val="16"/>
        <color rgb="FFFF0000"/>
        <rFont val="游ゴシック"/>
        <family val="3"/>
        <charset val="128"/>
        <scheme val="minor"/>
      </rPr>
      <t>配置予定技術者の候補者が複数いる場合</t>
    </r>
    <r>
      <rPr>
        <sz val="16"/>
        <color rgb="FFFF0000"/>
        <rFont val="游ゴシック"/>
        <family val="3"/>
        <charset val="128"/>
        <scheme val="minor"/>
      </rPr>
      <t>は、Ⅱ－１，Ⅱ－２，Ⅱ－３，Ⅱ－４，Ⅱ－５，Ⅱ－６，Ⅱ－７の</t>
    </r>
    <r>
      <rPr>
        <u/>
        <sz val="16"/>
        <color rgb="FFFF0000"/>
        <rFont val="游ゴシック"/>
        <family val="3"/>
        <charset val="128"/>
        <scheme val="minor"/>
      </rPr>
      <t>評価項目の小計値が最も低い候補者を入札参加者側で確認</t>
    </r>
    <r>
      <rPr>
        <sz val="16"/>
        <color rgb="FFFF0000"/>
        <rFont val="游ゴシック"/>
        <family val="3"/>
        <charset val="128"/>
        <scheme val="minor"/>
      </rPr>
      <t>し、その候補者を総合評価落札方式【委託業務】「実績等評価項目」様式に、評価対象となる配置予定技術者として記載すること</t>
    </r>
    <rPh sb="1" eb="3">
      <t>はいち</t>
    </rPh>
    <rPh sb="3" eb="5">
      <t>よてい</t>
    </rPh>
    <rPh sb="5" eb="8">
      <t>ぎじゅつしゃ</t>
    </rPh>
    <rPh sb="9" eb="11">
      <t>ひょうか</t>
    </rPh>
    <rPh sb="11" eb="13">
      <t>こうもく</t>
    </rPh>
    <rPh sb="17" eb="19">
      <t>きょうつう</t>
    </rPh>
    <rPh sb="20" eb="23">
      <t>りゅういてん</t>
    </rPh>
    <rPh sb="92" eb="94">
      <t>にゅうさつ</t>
    </rPh>
    <rPh sb="94" eb="97">
      <t>さんかしゃ</t>
    </rPh>
    <rPh sb="97" eb="98">
      <t>がわ</t>
    </rPh>
    <rPh sb="105" eb="108">
      <t>こうほしゃ</t>
    </rPh>
    <rPh sb="109" eb="111">
      <t>そうごう</t>
    </rPh>
    <rPh sb="111" eb="113">
      <t>ひょうか</t>
    </rPh>
    <rPh sb="113" eb="115">
      <t>らくさつ</t>
    </rPh>
    <rPh sb="115" eb="117">
      <t>ほうしき</t>
    </rPh>
    <rPh sb="118" eb="120">
      <t>いたく</t>
    </rPh>
    <rPh sb="120" eb="122">
      <t>ぎょうむ</t>
    </rPh>
    <rPh sb="124" eb="126">
      <t>じっせき</t>
    </rPh>
    <rPh sb="126" eb="127">
      <t>とう</t>
    </rPh>
    <rPh sb="127" eb="129">
      <t>ひょうか</t>
    </rPh>
    <rPh sb="129" eb="131">
      <t>こうもく</t>
    </rPh>
    <phoneticPr fontId="2" type="Hiragana"/>
  </si>
  <si>
    <t>※　「配置予定技術者の評価項目における共通の留意点」による。ただし、管理補助技術者を配置する場合は、Ⅱ－２～Ⅱ－７に管理補助技術者の実績等を記載すること</t>
    <rPh sb="3" eb="5">
      <t>はいち</t>
    </rPh>
    <rPh sb="5" eb="7">
      <t>よてい</t>
    </rPh>
    <phoneticPr fontId="2" type="Hiragana"/>
  </si>
  <si>
    <t>※　「配置予定技術者の評価項目における共通の留意点」による。ただし、管理補助技術者を配置する場合は、管理補助技術者の実績等を記載すること</t>
    <rPh sb="3" eb="5">
      <t>はいち</t>
    </rPh>
    <rPh sb="5" eb="7">
      <t>よてい</t>
    </rPh>
    <phoneticPr fontId="2" type="Hiragana"/>
  </si>
  <si>
    <t>提出が必要な確認根拠資料</t>
    <rPh sb="0" eb="2">
      <t>ていしゅつ</t>
    </rPh>
    <rPh sb="3" eb="5">
      <t>ひつよう</t>
    </rPh>
    <rPh sb="6" eb="8">
      <t>かくにん</t>
    </rPh>
    <rPh sb="8" eb="10">
      <t>こんきょ</t>
    </rPh>
    <rPh sb="10" eb="12">
      <t>しりょう</t>
    </rPh>
    <phoneticPr fontId="2" type="Hiragana"/>
  </si>
  <si>
    <t>総合評価落札方式（業務委託）「実績等評価項目」の審査のために提出が必要な確認根拠資料</t>
    <rPh sb="0" eb="2">
      <t>そうごう</t>
    </rPh>
    <rPh sb="2" eb="4">
      <t>ひょうか</t>
    </rPh>
    <rPh sb="4" eb="6">
      <t>らくさつ</t>
    </rPh>
    <rPh sb="6" eb="8">
      <t>ほうしき</t>
    </rPh>
    <rPh sb="9" eb="13">
      <t>ぎょうむいたく</t>
    </rPh>
    <rPh sb="15" eb="18">
      <t>じっせきとう</t>
    </rPh>
    <rPh sb="18" eb="22">
      <t>ひょうかこうもく</t>
    </rPh>
    <rPh sb="24" eb="26">
      <t>しんさ</t>
    </rPh>
    <rPh sb="30" eb="32">
      <t>ていしゅつ</t>
    </rPh>
    <rPh sb="33" eb="35">
      <t>ひつよう</t>
    </rPh>
    <rPh sb="36" eb="38">
      <t>かくにん</t>
    </rPh>
    <rPh sb="38" eb="40">
      <t>こんきょ</t>
    </rPh>
    <rPh sb="40" eb="42">
      <t>しりょう</t>
    </rPh>
    <phoneticPr fontId="2" type="Hiragana"/>
  </si>
  <si>
    <r>
      <t xml:space="preserve">Ⅰ－２　企業の技術力（平均点）
</t>
    </r>
    <r>
      <rPr>
        <u/>
        <sz val="14"/>
        <rFont val="ＭＳ Ｐ明朝"/>
        <family val="1"/>
        <charset val="128"/>
      </rPr>
      <t>【手引き　P8】</t>
    </r>
    <rPh sb="7" eb="10">
      <t>ギジュツリョク</t>
    </rPh>
    <rPh sb="11" eb="14">
      <t>ヘイキンテン</t>
    </rPh>
    <rPh sb="17" eb="19">
      <t>テビ</t>
    </rPh>
    <phoneticPr fontId="2"/>
  </si>
  <si>
    <r>
      <t xml:space="preserve">Ⅰ－３　担い手確保・育成への取組（職業体験等）
</t>
    </r>
    <r>
      <rPr>
        <u/>
        <sz val="14"/>
        <rFont val="ＭＳ Ｐ明朝"/>
        <family val="1"/>
        <charset val="128"/>
      </rPr>
      <t>【手引き　P9】</t>
    </r>
    <rPh sb="4" eb="5">
      <t>ニナ</t>
    </rPh>
    <rPh sb="6" eb="7">
      <t>テ</t>
    </rPh>
    <rPh sb="7" eb="9">
      <t>カクホ</t>
    </rPh>
    <rPh sb="10" eb="12">
      <t>イクセイ</t>
    </rPh>
    <rPh sb="14" eb="16">
      <t>トリクミ</t>
    </rPh>
    <rPh sb="17" eb="19">
      <t>ショクギョウ</t>
    </rPh>
    <rPh sb="19" eb="21">
      <t>タイケン</t>
    </rPh>
    <rPh sb="21" eb="22">
      <t>トウ</t>
    </rPh>
    <rPh sb="25" eb="27">
      <t>テビ</t>
    </rPh>
    <phoneticPr fontId="18"/>
  </si>
  <si>
    <r>
      <t xml:space="preserve">Ⅰ－４　担い手確保・育成への取組（若手・女性の継続雇用）
</t>
    </r>
    <r>
      <rPr>
        <u/>
        <sz val="14"/>
        <rFont val="ＭＳ Ｐ明朝"/>
        <family val="1"/>
        <charset val="128"/>
      </rPr>
      <t>【手引き　P10】</t>
    </r>
    <rPh sb="4" eb="5">
      <t>ニナ</t>
    </rPh>
    <rPh sb="6" eb="7">
      <t>テ</t>
    </rPh>
    <rPh sb="7" eb="9">
      <t>カクホ</t>
    </rPh>
    <rPh sb="10" eb="12">
      <t>イクセイ</t>
    </rPh>
    <rPh sb="14" eb="16">
      <t>トリクミ</t>
    </rPh>
    <rPh sb="17" eb="19">
      <t>ワカテ</t>
    </rPh>
    <rPh sb="20" eb="22">
      <t>ジョセイ</t>
    </rPh>
    <rPh sb="23" eb="25">
      <t>ケイゾク</t>
    </rPh>
    <rPh sb="25" eb="27">
      <t>コヨウ</t>
    </rPh>
    <phoneticPr fontId="18"/>
  </si>
  <si>
    <r>
      <t xml:space="preserve">Ⅰ－５　災害時の対応（災害応援等実績）
</t>
    </r>
    <r>
      <rPr>
        <u/>
        <sz val="14"/>
        <rFont val="ＭＳ Ｐ明朝"/>
        <family val="1"/>
        <charset val="128"/>
      </rPr>
      <t>【手引き　P12】</t>
    </r>
    <rPh sb="4" eb="6">
      <t>サイガイ</t>
    </rPh>
    <rPh sb="6" eb="7">
      <t>ジ</t>
    </rPh>
    <rPh sb="8" eb="10">
      <t>タイオウ</t>
    </rPh>
    <rPh sb="11" eb="13">
      <t>サイガイ</t>
    </rPh>
    <rPh sb="13" eb="15">
      <t>オウエン</t>
    </rPh>
    <rPh sb="15" eb="16">
      <t>トウ</t>
    </rPh>
    <rPh sb="16" eb="18">
      <t>ジッセキ</t>
    </rPh>
    <phoneticPr fontId="18"/>
  </si>
  <si>
    <r>
      <t xml:space="preserve">Ⅰ－６　働き方改革への取組（ワークライフバランス）
</t>
    </r>
    <r>
      <rPr>
        <u/>
        <sz val="14"/>
        <rFont val="ＭＳ Ｐ明朝"/>
        <family val="1"/>
        <charset val="128"/>
      </rPr>
      <t>【手引き　P13】</t>
    </r>
    <rPh sb="4" eb="5">
      <t>ハタラ</t>
    </rPh>
    <rPh sb="6" eb="7">
      <t>カタ</t>
    </rPh>
    <rPh sb="7" eb="9">
      <t>カイカク</t>
    </rPh>
    <rPh sb="11" eb="13">
      <t>トリクミ</t>
    </rPh>
    <phoneticPr fontId="18"/>
  </si>
  <si>
    <t>Ⅰ－１
企業の専門技術力（評価対象業務の優れた実績数）
【手引き　P7】</t>
    <rPh sb="4" eb="6">
      <t>きぎょう</t>
    </rPh>
    <rPh sb="7" eb="9">
      <t>せんもん</t>
    </rPh>
    <rPh sb="9" eb="12">
      <t>ぎじゅつりょく</t>
    </rPh>
    <rPh sb="13" eb="15">
      <t>ひょうか</t>
    </rPh>
    <rPh sb="15" eb="17">
      <t>たいしょう</t>
    </rPh>
    <rPh sb="17" eb="19">
      <t>ぎょうむ</t>
    </rPh>
    <rPh sb="20" eb="21">
      <t>すぐ</t>
    </rPh>
    <rPh sb="23" eb="25">
      <t>じっせき</t>
    </rPh>
    <rPh sb="25" eb="26">
      <t>すう</t>
    </rPh>
    <phoneticPr fontId="2" type="Hiragana"/>
  </si>
  <si>
    <r>
      <t>Ⅰ－１　企業の専門技術力（</t>
    </r>
    <r>
      <rPr>
        <sz val="14"/>
        <rFont val="ＭＳ Ｐ明朝"/>
        <family val="1"/>
        <charset val="128"/>
      </rPr>
      <t>評価対象業務の優れた実績数</t>
    </r>
    <r>
      <rPr>
        <sz val="14"/>
        <rFont val="ＭＳ Ｐ明朝"/>
        <family val="1"/>
      </rPr>
      <t>）</t>
    </r>
    <r>
      <rPr>
        <sz val="14"/>
        <rFont val="ＭＳ Ｐ明朝"/>
        <family val="1"/>
        <charset val="128"/>
      </rPr>
      <t xml:space="preserve">
</t>
    </r>
    <r>
      <rPr>
        <u/>
        <sz val="14"/>
        <rFont val="ＭＳ Ｐ明朝"/>
        <family val="1"/>
        <charset val="128"/>
      </rPr>
      <t>【手引き　P7】</t>
    </r>
    <rPh sb="4" eb="6">
      <t>キギョウ</t>
    </rPh>
    <rPh sb="7" eb="9">
      <t>センモン</t>
    </rPh>
    <rPh sb="9" eb="12">
      <t>ギジュツリョク</t>
    </rPh>
    <rPh sb="13" eb="15">
      <t>ヒョウカ</t>
    </rPh>
    <rPh sb="15" eb="17">
      <t>タイショウ</t>
    </rPh>
    <rPh sb="17" eb="19">
      <t>ギョウム</t>
    </rPh>
    <rPh sb="20" eb="21">
      <t>スグ</t>
    </rPh>
    <rPh sb="23" eb="25">
      <t>ジッセキ</t>
    </rPh>
    <rPh sb="25" eb="26">
      <t>スウ</t>
    </rPh>
    <phoneticPr fontId="18"/>
  </si>
  <si>
    <t>Ⅰ－４
担い手確保・育成への取組（若手・女性の継続雇用）
【手引き　P10】</t>
    <rPh sb="4" eb="5">
      <t>にな</t>
    </rPh>
    <rPh sb="6" eb="7">
      <t>て</t>
    </rPh>
    <rPh sb="7" eb="9">
      <t>かくほ</t>
    </rPh>
    <rPh sb="10" eb="12">
      <t>いくせい</t>
    </rPh>
    <rPh sb="14" eb="16">
      <t>とりくみ</t>
    </rPh>
    <rPh sb="17" eb="19">
      <t>わかて</t>
    </rPh>
    <rPh sb="20" eb="22">
      <t>じょせい</t>
    </rPh>
    <rPh sb="23" eb="25">
      <t>けいぞく</t>
    </rPh>
    <rPh sb="25" eb="27">
      <t>こよう</t>
    </rPh>
    <phoneticPr fontId="2" type="Hiragana"/>
  </si>
  <si>
    <t>総合評価様式（別記様式１）</t>
    <rPh sb="7" eb="9">
      <t>ベッキ</t>
    </rPh>
    <rPh sb="9" eb="11">
      <t>ヨウシキ</t>
    </rPh>
    <phoneticPr fontId="42"/>
  </si>
  <si>
    <t>職業体験等受入実施証明書</t>
    <rPh sb="0" eb="2">
      <t>ショクギョウ</t>
    </rPh>
    <rPh sb="2" eb="4">
      <t>タイケン</t>
    </rPh>
    <rPh sb="4" eb="5">
      <t>トウ</t>
    </rPh>
    <rPh sb="5" eb="7">
      <t>ウケイレ</t>
    </rPh>
    <rPh sb="7" eb="9">
      <t>ジッシ</t>
    </rPh>
    <rPh sb="9" eb="12">
      <t>ショウメイショ</t>
    </rPh>
    <phoneticPr fontId="42"/>
  </si>
  <si>
    <t>令和　　年　　月　　日</t>
    <rPh sb="0" eb="2">
      <t>レイワ</t>
    </rPh>
    <rPh sb="4" eb="5">
      <t>ネン</t>
    </rPh>
    <rPh sb="7" eb="8">
      <t>ガツ</t>
    </rPh>
    <rPh sb="10" eb="11">
      <t>ニチ</t>
    </rPh>
    <phoneticPr fontId="42"/>
  </si>
  <si>
    <t>証明者</t>
    <rPh sb="0" eb="3">
      <t>ショウメイシャ</t>
    </rPh>
    <phoneticPr fontId="42"/>
  </si>
  <si>
    <t>様</t>
    <rPh sb="0" eb="1">
      <t>サマ</t>
    </rPh>
    <phoneticPr fontId="42"/>
  </si>
  <si>
    <t>申請者</t>
    <rPh sb="0" eb="3">
      <t>シンセイシャ</t>
    </rPh>
    <phoneticPr fontId="42"/>
  </si>
  <si>
    <t>商号又は名称</t>
    <rPh sb="0" eb="2">
      <t>ショウゴウ</t>
    </rPh>
    <rPh sb="2" eb="3">
      <t>マタ</t>
    </rPh>
    <rPh sb="4" eb="6">
      <t>メイショウ</t>
    </rPh>
    <phoneticPr fontId="42"/>
  </si>
  <si>
    <t>代表者</t>
    <rPh sb="0" eb="3">
      <t>ダイヒョウシャ</t>
    </rPh>
    <phoneticPr fontId="42"/>
  </si>
  <si>
    <t>　委託業務総合評価落札方式の技術資料（職業体験等の実績を証明する書類）として利用す</t>
    <rPh sb="1" eb="3">
      <t>イタク</t>
    </rPh>
    <rPh sb="3" eb="5">
      <t>ギョウム</t>
    </rPh>
    <rPh sb="5" eb="7">
      <t>ソウゴウ</t>
    </rPh>
    <rPh sb="7" eb="9">
      <t>ヒョウカ</t>
    </rPh>
    <rPh sb="9" eb="11">
      <t>ラクサツ</t>
    </rPh>
    <rPh sb="11" eb="13">
      <t>ホウシキ</t>
    </rPh>
    <rPh sb="14" eb="16">
      <t>ギジュツ</t>
    </rPh>
    <rPh sb="16" eb="18">
      <t>シリョウ</t>
    </rPh>
    <rPh sb="19" eb="21">
      <t>ショクギョウ</t>
    </rPh>
    <rPh sb="21" eb="23">
      <t>タイケン</t>
    </rPh>
    <rPh sb="23" eb="24">
      <t>トウ</t>
    </rPh>
    <rPh sb="25" eb="27">
      <t>ジッセキ</t>
    </rPh>
    <rPh sb="28" eb="30">
      <t>ショウメイ</t>
    </rPh>
    <rPh sb="32" eb="34">
      <t>ショルイ</t>
    </rPh>
    <rPh sb="38" eb="40">
      <t>リヨウ</t>
    </rPh>
    <phoneticPr fontId="42"/>
  </si>
  <si>
    <t>るため、当社が次のとおり職業体験等の受け入れを実施したことを証明願います。</t>
    <rPh sb="4" eb="6">
      <t>トウシャ</t>
    </rPh>
    <rPh sb="7" eb="8">
      <t>ツギ</t>
    </rPh>
    <rPh sb="12" eb="14">
      <t>ショクギョウ</t>
    </rPh>
    <rPh sb="14" eb="16">
      <t>タイケン</t>
    </rPh>
    <rPh sb="16" eb="17">
      <t>トウ</t>
    </rPh>
    <rPh sb="18" eb="19">
      <t>ウ</t>
    </rPh>
    <rPh sb="20" eb="21">
      <t>イ</t>
    </rPh>
    <rPh sb="23" eb="25">
      <t>ジッシ</t>
    </rPh>
    <rPh sb="30" eb="32">
      <t>ショウメイ</t>
    </rPh>
    <rPh sb="32" eb="33">
      <t>ネガ</t>
    </rPh>
    <phoneticPr fontId="42"/>
  </si>
  <si>
    <t>受入実施期間：</t>
    <rPh sb="0" eb="2">
      <t>ウケイレ</t>
    </rPh>
    <rPh sb="2" eb="4">
      <t>ジッシ</t>
    </rPh>
    <rPh sb="4" eb="6">
      <t>キカン</t>
    </rPh>
    <phoneticPr fontId="42"/>
  </si>
  <si>
    <t>令和　　年　　月　　日　～　令和　　年　　月　　日（　　日間）</t>
    <rPh sb="0" eb="2">
      <t>レイワ</t>
    </rPh>
    <rPh sb="4" eb="5">
      <t>ネン</t>
    </rPh>
    <rPh sb="7" eb="8">
      <t>ガツ</t>
    </rPh>
    <rPh sb="10" eb="11">
      <t>ニチ</t>
    </rPh>
    <rPh sb="14" eb="16">
      <t>レイワ</t>
    </rPh>
    <rPh sb="18" eb="19">
      <t>ネン</t>
    </rPh>
    <rPh sb="21" eb="22">
      <t>ガツ</t>
    </rPh>
    <rPh sb="24" eb="25">
      <t>ニチ</t>
    </rPh>
    <rPh sb="28" eb="30">
      <t>ニチカン</t>
    </rPh>
    <phoneticPr fontId="42"/>
  </si>
  <si>
    <t>受入営業所住所：</t>
    <rPh sb="0" eb="2">
      <t>ウケイレ</t>
    </rPh>
    <rPh sb="2" eb="5">
      <t>エイギョウショ</t>
    </rPh>
    <rPh sb="5" eb="7">
      <t>ジュウショ</t>
    </rPh>
    <phoneticPr fontId="42"/>
  </si>
  <si>
    <t>受入人数：</t>
    <rPh sb="0" eb="2">
      <t>ウケイレ</t>
    </rPh>
    <rPh sb="2" eb="4">
      <t>ニンズウ</t>
    </rPh>
    <phoneticPr fontId="42"/>
  </si>
  <si>
    <t>学年</t>
    <rPh sb="0" eb="2">
      <t>ガクネン</t>
    </rPh>
    <phoneticPr fontId="42"/>
  </si>
  <si>
    <t>名</t>
    <rPh sb="0" eb="1">
      <t>メイ</t>
    </rPh>
    <phoneticPr fontId="42"/>
  </si>
  <si>
    <t>名　　　　合計</t>
    <rPh sb="0" eb="1">
      <t>メイ</t>
    </rPh>
    <rPh sb="5" eb="7">
      <t>ゴウケイ</t>
    </rPh>
    <phoneticPr fontId="42"/>
  </si>
  <si>
    <t>活動内容：</t>
    <rPh sb="0" eb="2">
      <t>カツドウ</t>
    </rPh>
    <rPh sb="2" eb="4">
      <t>ナイヨウ</t>
    </rPh>
    <phoneticPr fontId="42"/>
  </si>
  <si>
    <t>（具体的に）</t>
    <rPh sb="1" eb="4">
      <t>グタイテキ</t>
    </rPh>
    <phoneticPr fontId="42"/>
  </si>
  <si>
    <r>
      <t>　</t>
    </r>
    <r>
      <rPr>
        <sz val="11"/>
        <rFont val="ＭＳ 明朝"/>
        <family val="1"/>
        <charset val="128"/>
      </rPr>
      <t>上記内容のとおり、貴社から職業体験等（</t>
    </r>
    <r>
      <rPr>
        <u/>
        <sz val="11"/>
        <rFont val="ＭＳ 明朝"/>
        <family val="1"/>
        <charset val="128"/>
      </rPr>
      <t>就業予定者の研修を除く</t>
    </r>
    <r>
      <rPr>
        <sz val="11"/>
        <rFont val="ＭＳ 明朝"/>
        <family val="1"/>
        <charset val="128"/>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42"/>
  </si>
  <si>
    <t>協力を得たことを証明します。</t>
    <phoneticPr fontId="42"/>
  </si>
  <si>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42"/>
  </si>
  <si>
    <t>　　又はその保護者等を証明者とする。</t>
    <rPh sb="6" eb="9">
      <t>ホゴシャ</t>
    </rPh>
    <rPh sb="9" eb="10">
      <t>トウ</t>
    </rPh>
    <rPh sb="11" eb="13">
      <t>ショウメイ</t>
    </rPh>
    <rPh sb="13" eb="14">
      <t>シャ</t>
    </rPh>
    <phoneticPr fontId="42"/>
  </si>
  <si>
    <t>※２　証明者の身分等（役職･立場）を明記すること。</t>
    <phoneticPr fontId="42"/>
  </si>
  <si>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42"/>
  </si>
  <si>
    <t>※３　本様式に、職業体験等の内容が具体的に確認できる資料（職業体験のプログラム、作業内容が</t>
    <rPh sb="3" eb="4">
      <t>ホン</t>
    </rPh>
    <rPh sb="4" eb="6">
      <t>ヨウシキ</t>
    </rPh>
    <rPh sb="8" eb="10">
      <t>ショクギョウ</t>
    </rPh>
    <rPh sb="10" eb="12">
      <t>タイケン</t>
    </rPh>
    <rPh sb="12" eb="13">
      <t>トウ</t>
    </rPh>
    <phoneticPr fontId="42"/>
  </si>
  <si>
    <t>　　分かる資料、写真など）を添付すること。</t>
    <phoneticPr fontId="42"/>
  </si>
  <si>
    <t>総合評価様式（別記様式２）</t>
    <rPh sb="7" eb="9">
      <t>ベッキ</t>
    </rPh>
    <rPh sb="9" eb="11">
      <t>ヨウシキ</t>
    </rPh>
    <phoneticPr fontId="42"/>
  </si>
  <si>
    <t>賃金引き上げに係る実績確認について</t>
    <rPh sb="0" eb="2">
      <t>チンギン</t>
    </rPh>
    <rPh sb="2" eb="3">
      <t>ヒ</t>
    </rPh>
    <rPh sb="4" eb="5">
      <t>ア</t>
    </rPh>
    <rPh sb="7" eb="8">
      <t>カカ</t>
    </rPh>
    <rPh sb="9" eb="11">
      <t>ジッセキ</t>
    </rPh>
    <rPh sb="11" eb="13">
      <t>カクニン</t>
    </rPh>
    <phoneticPr fontId="2"/>
  </si>
  <si>
    <t>（所見）</t>
    <rPh sb="1" eb="3">
      <t>ショケン</t>
    </rPh>
    <phoneticPr fontId="2"/>
  </si>
  <si>
    <r>
      <rPr>
        <sz val="12"/>
        <color theme="1"/>
        <rFont val="ＭＳ 明朝"/>
        <family val="1"/>
        <charset val="128"/>
      </rPr>
      <t>令和</t>
    </r>
    <r>
      <rPr>
        <sz val="12"/>
        <color theme="1"/>
        <rFont val="Segoe UI Symbol"/>
        <family val="1"/>
      </rPr>
      <t>●</t>
    </r>
    <r>
      <rPr>
        <sz val="12"/>
        <color theme="1"/>
        <rFont val="ＭＳ 明朝"/>
        <family val="1"/>
        <charset val="128"/>
      </rPr>
      <t>年</t>
    </r>
    <r>
      <rPr>
        <sz val="12"/>
        <color theme="1"/>
        <rFont val="Segoe UI Symbol"/>
        <family val="1"/>
      </rPr>
      <t>●</t>
    </r>
    <r>
      <rPr>
        <sz val="12"/>
        <color theme="1"/>
        <rFont val="ＭＳ 明朝"/>
        <family val="1"/>
        <charset val="128"/>
      </rPr>
      <t>月</t>
    </r>
    <r>
      <rPr>
        <sz val="12"/>
        <color theme="1"/>
        <rFont val="Segoe UI Symbol"/>
        <family val="1"/>
      </rPr>
      <t>●</t>
    </r>
    <r>
      <rPr>
        <sz val="12"/>
        <color theme="1"/>
        <rFont val="ＭＳ 明朝"/>
        <family val="1"/>
        <charset val="128"/>
      </rPr>
      <t>日</t>
    </r>
    <phoneticPr fontId="42"/>
  </si>
  <si>
    <t>（住所を記載）</t>
  </si>
  <si>
    <t>（商号又は名称を記載）</t>
    <rPh sb="1" eb="3">
      <t>ショウゴウ</t>
    </rPh>
    <rPh sb="3" eb="4">
      <t>マタ</t>
    </rPh>
    <rPh sb="5" eb="7">
      <t>メイショウ</t>
    </rPh>
    <phoneticPr fontId="2"/>
  </si>
  <si>
    <r>
      <rPr>
        <sz val="12"/>
        <color theme="1"/>
        <rFont val="ＭＳ 明朝"/>
        <family val="1"/>
        <charset val="128"/>
      </rPr>
      <t>（税理士又は公認会計士等を記載）</t>
    </r>
    <r>
      <rPr>
        <sz val="12"/>
        <color theme="1"/>
        <rFont val="Times New Roman"/>
        <family val="1"/>
      </rPr>
      <t xml:space="preserve"> </t>
    </r>
    <r>
      <rPr>
        <sz val="12"/>
        <color theme="1"/>
        <rFont val="ＭＳ 明朝"/>
        <family val="1"/>
        <charset val="128"/>
      </rPr>
      <t>氏名</t>
    </r>
    <r>
      <rPr>
        <sz val="12"/>
        <color theme="1"/>
        <rFont val="Times New Roman"/>
        <family val="1"/>
      </rPr>
      <t xml:space="preserve"> </t>
    </r>
    <r>
      <rPr>
        <sz val="12"/>
        <color theme="1"/>
        <rFont val="Segoe UI Symbol"/>
        <family val="1"/>
      </rPr>
      <t>○○</t>
    </r>
    <r>
      <rPr>
        <sz val="12"/>
        <color theme="1"/>
        <rFont val="Times New Roman"/>
        <family val="1"/>
      </rPr>
      <t xml:space="preserve"> </t>
    </r>
    <r>
      <rPr>
        <sz val="12"/>
        <color theme="1"/>
        <rFont val="Segoe UI Symbol"/>
        <family val="1"/>
      </rPr>
      <t>○○</t>
    </r>
    <r>
      <rPr>
        <sz val="12"/>
        <color theme="1"/>
        <rFont val="ＭＳ 明朝"/>
        <family val="1"/>
        <charset val="128"/>
      </rPr>
      <t>　印</t>
    </r>
    <rPh sb="26" eb="27">
      <t>イン</t>
    </rPh>
    <phoneticPr fontId="2"/>
  </si>
  <si>
    <t>【該当評価ケース】</t>
    <rPh sb="1" eb="5">
      <t>ガイトウヒョウカ</t>
    </rPh>
    <phoneticPr fontId="2"/>
  </si>
  <si>
    <t>（２）継続雇用している正社員への支給額で評価する場合</t>
  </si>
  <si>
    <t>（３）時間外手当や賞与等を除いて評価する場合</t>
  </si>
  <si>
    <t>（４）継続雇用している正社員の基本給の定期昇給等で評価する場合</t>
  </si>
  <si>
    <t>（単位：円）</t>
    <rPh sb="1" eb="3">
      <t>タンイ</t>
    </rPh>
    <rPh sb="4" eb="5">
      <t>エン</t>
    </rPh>
    <phoneticPr fontId="2"/>
  </si>
  <si>
    <t>該当評価
ケース</t>
    <rPh sb="0" eb="2">
      <t>ガイトウ</t>
    </rPh>
    <rPh sb="2" eb="4">
      <t>ヒョウカ</t>
    </rPh>
    <phoneticPr fontId="2"/>
  </si>
  <si>
    <r>
      <rPr>
        <sz val="11"/>
        <color theme="1"/>
        <rFont val="ＭＳ 明朝"/>
        <family val="1"/>
        <charset val="128"/>
      </rPr>
      <t>給与所得の源泉徴収票等の法定調書合計表</t>
    </r>
    <r>
      <rPr>
        <sz val="11"/>
        <color theme="1"/>
        <rFont val="ＭＳ Ｐ明朝"/>
        <family val="1"/>
        <charset val="128"/>
      </rPr>
      <t>の支払金額</t>
    </r>
    <rPh sb="20" eb="22">
      <t>シハライ</t>
    </rPh>
    <rPh sb="22" eb="24">
      <t>キンガク</t>
    </rPh>
    <phoneticPr fontId="42"/>
  </si>
  <si>
    <t>控除可能な給与総額</t>
  </si>
  <si>
    <r>
      <t>期間内の</t>
    </r>
    <r>
      <rPr>
        <b/>
        <sz val="11"/>
        <color theme="1"/>
        <rFont val="明朝"/>
      </rPr>
      <t>役員</t>
    </r>
    <r>
      <rPr>
        <sz val="11"/>
        <color theme="1"/>
        <rFont val="明朝"/>
      </rPr>
      <t>に支給した給与総額</t>
    </r>
    <rPh sb="0" eb="2">
      <t>キカン</t>
    </rPh>
    <rPh sb="2" eb="3">
      <t>ナイ</t>
    </rPh>
    <rPh sb="4" eb="6">
      <t>ヤクイン</t>
    </rPh>
    <rPh sb="13" eb="15">
      <t>ソウガク</t>
    </rPh>
    <phoneticPr fontId="2"/>
  </si>
  <si>
    <r>
      <t>(2)</t>
    </r>
    <r>
      <rPr>
        <sz val="8"/>
        <color theme="1"/>
        <rFont val="ＭＳ Ｐ明朝"/>
        <family val="1"/>
        <charset val="128"/>
      </rPr>
      <t>，</t>
    </r>
    <r>
      <rPr>
        <sz val="8"/>
        <color theme="1"/>
        <rFont val="Times New Roman"/>
        <family val="1"/>
      </rPr>
      <t>(4)</t>
    </r>
    <r>
      <rPr>
        <sz val="8"/>
        <color theme="1"/>
        <rFont val="ＭＳ 明朝"/>
        <family val="1"/>
        <charset val="128"/>
      </rPr>
      <t>の場合入力</t>
    </r>
    <rPh sb="8" eb="10">
      <t>バアイ</t>
    </rPh>
    <rPh sb="10" eb="12">
      <t>ニュウリョク</t>
    </rPh>
    <phoneticPr fontId="2"/>
  </si>
  <si>
    <r>
      <t>期間内の</t>
    </r>
    <r>
      <rPr>
        <b/>
        <sz val="11"/>
        <color theme="1"/>
        <rFont val="明朝"/>
      </rPr>
      <t>休職者</t>
    </r>
    <r>
      <rPr>
        <sz val="11"/>
        <color theme="1"/>
        <rFont val="明朝"/>
      </rPr>
      <t>に支給した給与総額</t>
    </r>
    <rPh sb="4" eb="7">
      <t>キュウショクシャ</t>
    </rPh>
    <phoneticPr fontId="2"/>
  </si>
  <si>
    <r>
      <t>期間内の</t>
    </r>
    <r>
      <rPr>
        <b/>
        <sz val="11"/>
        <color theme="1"/>
        <rFont val="明朝"/>
      </rPr>
      <t>退職者</t>
    </r>
    <r>
      <rPr>
        <sz val="11"/>
        <color theme="1"/>
        <rFont val="明朝"/>
      </rPr>
      <t>に支給した給与総額</t>
    </r>
  </si>
  <si>
    <r>
      <t>期間内の</t>
    </r>
    <r>
      <rPr>
        <b/>
        <sz val="11"/>
        <color theme="1"/>
        <rFont val="明朝"/>
      </rPr>
      <t>新規採用者</t>
    </r>
    <r>
      <rPr>
        <sz val="11"/>
        <color theme="1"/>
        <rFont val="明朝"/>
      </rPr>
      <t>に支給した給与総額</t>
    </r>
  </si>
  <si>
    <r>
      <t>外注や派遣社員等の</t>
    </r>
    <r>
      <rPr>
        <b/>
        <sz val="11"/>
        <color theme="1"/>
        <rFont val="明朝"/>
      </rPr>
      <t>一時的な雇い入れによる労務費</t>
    </r>
    <r>
      <rPr>
        <sz val="11"/>
        <color theme="1"/>
        <rFont val="明朝"/>
      </rPr>
      <t>の総額</t>
    </r>
  </si>
  <si>
    <t>一時金、賞与又は超過勤務手当等の総額</t>
  </si>
  <si>
    <t>(3)の場合入力</t>
    <rPh sb="4" eb="6">
      <t>バアイ</t>
    </rPh>
    <rPh sb="6" eb="8">
      <t>ニュウリョク</t>
    </rPh>
    <phoneticPr fontId="2"/>
  </si>
  <si>
    <r>
      <t>期間内の</t>
    </r>
    <r>
      <rPr>
        <b/>
        <sz val="11"/>
        <color theme="1"/>
        <rFont val="明朝"/>
      </rPr>
      <t>正社員</t>
    </r>
    <r>
      <rPr>
        <sz val="11"/>
        <color theme="1"/>
        <rFont val="明朝"/>
      </rPr>
      <t>に支給した基本給以外の給与総額</t>
    </r>
    <rPh sb="0" eb="2">
      <t>キカン</t>
    </rPh>
    <rPh sb="2" eb="3">
      <t>ナイ</t>
    </rPh>
    <rPh sb="4" eb="7">
      <t>セイシャイン</t>
    </rPh>
    <rPh sb="12" eb="15">
      <t>キホンキュウ</t>
    </rPh>
    <rPh sb="15" eb="17">
      <t>イガイ</t>
    </rPh>
    <rPh sb="20" eb="22">
      <t>ソウガク</t>
    </rPh>
    <phoneticPr fontId="2"/>
  </si>
  <si>
    <t>(4)の場合入力</t>
    <rPh sb="4" eb="6">
      <t>バアイ</t>
    </rPh>
    <rPh sb="6" eb="8">
      <t>ニュウリョク</t>
    </rPh>
    <phoneticPr fontId="2"/>
  </si>
  <si>
    <t>賃上げ評価対象給与総額（円）</t>
    <rPh sb="12" eb="13">
      <t>エン</t>
    </rPh>
    <phoneticPr fontId="2"/>
  </si>
  <si>
    <t>評価対象社員数（人）</t>
    <rPh sb="8" eb="9">
      <t>ニン</t>
    </rPh>
    <phoneticPr fontId="2"/>
  </si>
  <si>
    <t>一人当たり平均受給額（円／人）</t>
    <rPh sb="11" eb="12">
      <t>エン</t>
    </rPh>
    <rPh sb="13" eb="14">
      <t>ニン</t>
    </rPh>
    <phoneticPr fontId="2"/>
  </si>
  <si>
    <t>給与等受給者一人当たりの平均受給額の増加率（％）</t>
  </si>
  <si>
    <r>
      <rPr>
        <sz val="12"/>
        <color theme="1"/>
        <rFont val="ＭＳ 明朝"/>
        <family val="1"/>
        <charset val="128"/>
      </rPr>
      <t>（例）</t>
    </r>
    <r>
      <rPr>
        <sz val="12"/>
        <color theme="1"/>
        <rFont val="明朝"/>
        <family val="1"/>
      </rPr>
      <t xml:space="preserve"> 
</t>
    </r>
    <r>
      <rPr>
        <sz val="12"/>
        <color theme="1"/>
        <rFont val="ＭＳ 明朝"/>
        <family val="1"/>
        <charset val="128"/>
      </rPr>
      <t>評価対象事業年においては、〇人の従業員が退職する一方、〇人の新卒採用者を雇用することになり、給与支給総額が〇％増加にとどまったものの、継続雇用している〇人の給与支給総額は〇％増加していたため、賃上げを実行したものと認めました。</t>
    </r>
    <phoneticPr fontId="42"/>
  </si>
  <si>
    <t>技 術 提 案 書</t>
    <rPh sb="0" eb="1">
      <t>ワザ</t>
    </rPh>
    <rPh sb="2" eb="3">
      <t>ジュツ</t>
    </rPh>
    <rPh sb="4" eb="5">
      <t>ツツミ</t>
    </rPh>
    <rPh sb="6" eb="7">
      <t>アン</t>
    </rPh>
    <rPh sb="8" eb="9">
      <t>ショ</t>
    </rPh>
    <phoneticPr fontId="42"/>
  </si>
  <si>
    <t>業務名</t>
    <rPh sb="0" eb="3">
      <t>ギョウムメイ</t>
    </rPh>
    <phoneticPr fontId="42"/>
  </si>
  <si>
    <t>会社名</t>
    <phoneticPr fontId="42"/>
  </si>
  <si>
    <t>※　提案毎に簡素かつ明確に記載すること。</t>
    <phoneticPr fontId="42"/>
  </si>
  <si>
    <t>Ⅴ－１　業務に対する実施方針</t>
    <rPh sb="4" eb="6">
      <t>ギョウム</t>
    </rPh>
    <rPh sb="7" eb="8">
      <t>タイ</t>
    </rPh>
    <rPh sb="10" eb="12">
      <t>ジッシ</t>
    </rPh>
    <rPh sb="12" eb="14">
      <t>ホウシン</t>
    </rPh>
    <phoneticPr fontId="42"/>
  </si>
  <si>
    <t>具体的な内容</t>
    <rPh sb="0" eb="3">
      <t>グタイテキ</t>
    </rPh>
    <rPh sb="4" eb="6">
      <t>ナイヨウ</t>
    </rPh>
    <phoneticPr fontId="42"/>
  </si>
  <si>
    <t>Ⅴ－２　○○○に対する提案</t>
    <rPh sb="8" eb="9">
      <t>タイ</t>
    </rPh>
    <phoneticPr fontId="42"/>
  </si>
  <si>
    <t>Ⅴ－３　○○○に対する提案</t>
    <rPh sb="8" eb="9">
      <t>タイ</t>
    </rPh>
    <phoneticPr fontId="42"/>
  </si>
  <si>
    <t>Ⅴ－４　○○○に対する提案</t>
    <rPh sb="8" eb="9">
      <t>タイ</t>
    </rPh>
    <phoneticPr fontId="42"/>
  </si>
  <si>
    <t>Ⅴ－５　○○○に対する提案</t>
    <rPh sb="8" eb="9">
      <t>タイ</t>
    </rPh>
    <phoneticPr fontId="42"/>
  </si>
  <si>
    <r>
      <t>①応援業務実施者選定通知の写しなど</t>
    </r>
    <r>
      <rPr>
        <sz val="16"/>
        <color theme="1"/>
        <rFont val="游ゴシック"/>
        <family val="3"/>
        <charset val="128"/>
        <scheme val="minor"/>
      </rPr>
      <t>　※秋田県農村災害支援協議会から斡旋された業務実績の場合、</t>
    </r>
    <r>
      <rPr>
        <u/>
        <sz val="16"/>
        <color theme="1"/>
        <rFont val="游ゴシック"/>
        <family val="3"/>
        <charset val="128"/>
        <scheme val="minor"/>
      </rPr>
      <t xml:space="preserve">対象市町村からの報告文書の写し又は同協議会からの通知文書の写し
</t>
    </r>
    <r>
      <rPr>
        <sz val="16"/>
        <color theme="1"/>
        <rFont val="游ゴシック"/>
        <family val="3"/>
        <charset val="128"/>
        <scheme val="minor"/>
      </rPr>
      <t>　　　　　　　　　　　　　　　　　　※山地災害時における被害状況調査に関する協定に基づく業務実績の場合、</t>
    </r>
    <r>
      <rPr>
        <u/>
        <sz val="16"/>
        <color theme="1"/>
        <rFont val="游ゴシック"/>
        <family val="3"/>
        <charset val="128"/>
        <scheme val="minor"/>
      </rPr>
      <t>県からの応援要請通知及び山地災害被害状況調査報告書の写しなど</t>
    </r>
    <rPh sb="1" eb="3">
      <t>おうえん</t>
    </rPh>
    <rPh sb="3" eb="5">
      <t>ぎょうむ</t>
    </rPh>
    <rPh sb="5" eb="8">
      <t>じっししゃ</t>
    </rPh>
    <rPh sb="8" eb="10">
      <t>せんてい</t>
    </rPh>
    <rPh sb="10" eb="12">
      <t>つうち</t>
    </rPh>
    <rPh sb="13" eb="14">
      <t>うつ</t>
    </rPh>
    <rPh sb="19" eb="22">
      <t>あきたけん</t>
    </rPh>
    <rPh sb="22" eb="24">
      <t>のうそん</t>
    </rPh>
    <rPh sb="24" eb="26">
      <t>さいがい</t>
    </rPh>
    <rPh sb="26" eb="28">
      <t>しえん</t>
    </rPh>
    <rPh sb="28" eb="31">
      <t>きょうぎかい</t>
    </rPh>
    <rPh sb="33" eb="35">
      <t>あっせん</t>
    </rPh>
    <rPh sb="38" eb="40">
      <t>ぎょうむ</t>
    </rPh>
    <rPh sb="40" eb="42">
      <t>じっせき</t>
    </rPh>
    <rPh sb="43" eb="45">
      <t>ばあい</t>
    </rPh>
    <rPh sb="46" eb="48">
      <t>たいしょう</t>
    </rPh>
    <rPh sb="48" eb="51">
      <t>しちょうそん</t>
    </rPh>
    <rPh sb="54" eb="56">
      <t>ほうこく</t>
    </rPh>
    <rPh sb="56" eb="58">
      <t>ぶんしょ</t>
    </rPh>
    <rPh sb="59" eb="60">
      <t>うつ</t>
    </rPh>
    <rPh sb="61" eb="62">
      <t>また</t>
    </rPh>
    <rPh sb="63" eb="64">
      <t>どう</t>
    </rPh>
    <rPh sb="64" eb="67">
      <t>きょうぎかい</t>
    </rPh>
    <rPh sb="70" eb="72">
      <t>つうち</t>
    </rPh>
    <rPh sb="72" eb="74">
      <t>ぶんしょ</t>
    </rPh>
    <rPh sb="75" eb="76">
      <t>うつ</t>
    </rPh>
    <rPh sb="97" eb="99">
      <t>さんち</t>
    </rPh>
    <rPh sb="99" eb="102">
      <t>さいがいじ</t>
    </rPh>
    <rPh sb="106" eb="108">
      <t>ひがい</t>
    </rPh>
    <rPh sb="108" eb="110">
      <t>じょうきょう</t>
    </rPh>
    <rPh sb="110" eb="112">
      <t>ちょうさ</t>
    </rPh>
    <rPh sb="113" eb="114">
      <t>かん</t>
    </rPh>
    <rPh sb="116" eb="118">
      <t>きょうてい</t>
    </rPh>
    <rPh sb="119" eb="120">
      <t>もと</t>
    </rPh>
    <rPh sb="122" eb="124">
      <t>ぎょうむ</t>
    </rPh>
    <rPh sb="124" eb="126">
      <t>じっせき</t>
    </rPh>
    <rPh sb="127" eb="129">
      <t>ばあい</t>
    </rPh>
    <rPh sb="130" eb="131">
      <t>けん</t>
    </rPh>
    <rPh sb="134" eb="136">
      <t>おうえん</t>
    </rPh>
    <rPh sb="136" eb="138">
      <t>ようせい</t>
    </rPh>
    <rPh sb="138" eb="140">
      <t>つうち</t>
    </rPh>
    <rPh sb="140" eb="141">
      <t>およ</t>
    </rPh>
    <rPh sb="142" eb="144">
      <t>さんち</t>
    </rPh>
    <rPh sb="144" eb="146">
      <t>さいがい</t>
    </rPh>
    <rPh sb="146" eb="148">
      <t>ひがい</t>
    </rPh>
    <rPh sb="148" eb="150">
      <t>じょうきょう</t>
    </rPh>
    <rPh sb="150" eb="152">
      <t>ちょうさ</t>
    </rPh>
    <rPh sb="152" eb="155">
      <t>ほうこくしょ</t>
    </rPh>
    <rPh sb="156" eb="157">
      <t>うつ</t>
    </rPh>
    <phoneticPr fontId="2" type="Hiragana"/>
  </si>
  <si>
    <r>
      <rPr>
        <u/>
        <sz val="16"/>
        <color theme="1"/>
        <rFont val="游ゴシック"/>
        <family val="3"/>
        <charset val="128"/>
        <scheme val="minor"/>
      </rPr>
      <t>①テクリスへの登録状況の写し</t>
    </r>
    <r>
      <rPr>
        <sz val="16"/>
        <color rgb="FF3333FF"/>
        <rFont val="游ゴシック"/>
        <family val="3"/>
        <charset val="128"/>
        <scheme val="minor"/>
      </rPr>
      <t>（ただし、手持ち業務数が４件以上の場合は提出不要）</t>
    </r>
    <r>
      <rPr>
        <sz val="16"/>
        <color theme="1"/>
        <rFont val="游ゴシック"/>
        <family val="3"/>
        <charset val="128"/>
        <scheme val="minor"/>
      </rPr>
      <t xml:space="preserve">
※１　配置予定管理技術者が従事する業務が確認できる登録状況を提出
※２　登録されていない業務を申請する場合、契約書の写しのほか、配置予定管理技術者が従事していることが確認できる業務計画書などの写しを提出
※３　共同企業体の構成員としての業務実績の場合は、共同企業体協定書等の写しを提出</t>
    </r>
    <rPh sb="7" eb="9">
      <t>トウロク</t>
    </rPh>
    <rPh sb="9" eb="11">
      <t>ジョウキョウ</t>
    </rPh>
    <rPh sb="12" eb="13">
      <t>ウツ</t>
    </rPh>
    <rPh sb="19" eb="21">
      <t>テモ</t>
    </rPh>
    <rPh sb="22" eb="25">
      <t>ギョウムスウ</t>
    </rPh>
    <rPh sb="27" eb="28">
      <t>ケン</t>
    </rPh>
    <rPh sb="28" eb="30">
      <t>イジョウ</t>
    </rPh>
    <rPh sb="31" eb="33">
      <t>バアイ</t>
    </rPh>
    <rPh sb="34" eb="36">
      <t>テイシュツ</t>
    </rPh>
    <rPh sb="36" eb="38">
      <t>フヨウ</t>
    </rPh>
    <rPh sb="57" eb="59">
      <t>ギョウム</t>
    </rPh>
    <rPh sb="60" eb="62">
      <t>カクニン</t>
    </rPh>
    <rPh sb="65" eb="67">
      <t>トウロク</t>
    </rPh>
    <rPh sb="67" eb="69">
      <t>ジョウキョウ</t>
    </rPh>
    <rPh sb="70" eb="72">
      <t>テイシュツ</t>
    </rPh>
    <rPh sb="76" eb="78">
      <t>トウロク</t>
    </rPh>
    <rPh sb="84" eb="86">
      <t>ギョウム</t>
    </rPh>
    <rPh sb="87" eb="89">
      <t>シンセイ</t>
    </rPh>
    <rPh sb="91" eb="93">
      <t>バアイ</t>
    </rPh>
    <rPh sb="94" eb="97">
      <t>ケイヤクショ</t>
    </rPh>
    <rPh sb="98" eb="99">
      <t>ウツ</t>
    </rPh>
    <rPh sb="128" eb="133">
      <t>ギョウムケイカクショ</t>
    </rPh>
    <rPh sb="136" eb="137">
      <t>ウツ</t>
    </rPh>
    <rPh sb="139" eb="141">
      <t>テイシュツ</t>
    </rPh>
    <phoneticPr fontId="18"/>
  </si>
  <si>
    <r>
      <t>１．公告文「業務別発注概要書 Ｃ 総合評価に関する事項」より、</t>
    </r>
    <r>
      <rPr>
        <u/>
        <sz val="14"/>
        <rFont val="ＭＳ 明朝"/>
        <family val="1"/>
        <charset val="128"/>
      </rPr>
      <t>対象評価項目の「採用」欄に「○」を、対象外の評価項目に「－」を入力</t>
    </r>
    <r>
      <rPr>
        <sz val="14"/>
        <rFont val="ＭＳ 明朝"/>
        <family val="1"/>
        <charset val="128"/>
      </rPr>
      <t>すること。
２．記入にあたっては、「秋田県総合評価落札方式（委託業務）運用の手引き」の内容を確認の上、記入すること。
３．本様式に記載した自己評価点を、各評価項目における評価点の上限値とする。なお、</t>
    </r>
    <r>
      <rPr>
        <u/>
        <sz val="14"/>
        <rFont val="ＭＳ 明朝"/>
        <family val="1"/>
        <charset val="128"/>
      </rPr>
      <t>必要な記載がされていない評価項目については、審査において評価点を当該項目の基準配点の最低点とする。</t>
    </r>
    <r>
      <rPr>
        <sz val="14"/>
        <rFont val="ＭＳ 明朝"/>
        <family val="1"/>
        <charset val="128"/>
      </rPr>
      <t>（評価項目Ⅰ－２は「－１点」、Ⅰ－９は「－２点」、それ以外の評価項目は「０点」）</t>
    </r>
    <rPh sb="2" eb="5">
      <t>コウコクブン</t>
    </rPh>
    <rPh sb="6" eb="9">
      <t>ギョウムベツ</t>
    </rPh>
    <rPh sb="9" eb="11">
      <t>ハッチュウ</t>
    </rPh>
    <rPh sb="11" eb="14">
      <t>ガイヨウショ</t>
    </rPh>
    <rPh sb="17" eb="19">
      <t>ソウゴウ</t>
    </rPh>
    <rPh sb="19" eb="21">
      <t>ヒョウカ</t>
    </rPh>
    <rPh sb="22" eb="23">
      <t>カン</t>
    </rPh>
    <rPh sb="25" eb="27">
      <t>ジコウ</t>
    </rPh>
    <rPh sb="31" eb="33">
      <t>タイショウ</t>
    </rPh>
    <rPh sb="33" eb="35">
      <t>ヒョウカ</t>
    </rPh>
    <rPh sb="35" eb="37">
      <t>コウモク</t>
    </rPh>
    <rPh sb="39" eb="41">
      <t>サイヨウ</t>
    </rPh>
    <rPh sb="42" eb="43">
      <t>ラン</t>
    </rPh>
    <rPh sb="49" eb="52">
      <t>タイショウガイ</t>
    </rPh>
    <rPh sb="53" eb="55">
      <t>ヒョウカ</t>
    </rPh>
    <rPh sb="55" eb="57">
      <t>コウモク</t>
    </rPh>
    <rPh sb="62" eb="64">
      <t>ニュウリョク</t>
    </rPh>
    <rPh sb="72" eb="74">
      <t>キニュウ</t>
    </rPh>
    <rPh sb="82" eb="85">
      <t>アキタケン</t>
    </rPh>
    <rPh sb="85" eb="87">
      <t>ソウゴウ</t>
    </rPh>
    <rPh sb="87" eb="89">
      <t>ヒョウカ</t>
    </rPh>
    <rPh sb="89" eb="91">
      <t>ラクサツ</t>
    </rPh>
    <rPh sb="91" eb="93">
      <t>ホウシキ</t>
    </rPh>
    <rPh sb="94" eb="96">
      <t>イタク</t>
    </rPh>
    <rPh sb="96" eb="98">
      <t>ギョウム</t>
    </rPh>
    <rPh sb="99" eb="101">
      <t>ウンヨウ</t>
    </rPh>
    <rPh sb="102" eb="104">
      <t>テビ</t>
    </rPh>
    <rPh sb="107" eb="109">
      <t>ナイヨウ</t>
    </rPh>
    <rPh sb="110" eb="112">
      <t>カクニン</t>
    </rPh>
    <rPh sb="113" eb="114">
      <t>ウエ</t>
    </rPh>
    <rPh sb="115" eb="117">
      <t>キニュウ</t>
    </rPh>
    <rPh sb="125" eb="126">
      <t>ホン</t>
    </rPh>
    <rPh sb="126" eb="128">
      <t>ヨウシキ</t>
    </rPh>
    <rPh sb="129" eb="131">
      <t>キサイ</t>
    </rPh>
    <rPh sb="133" eb="135">
      <t>ジコ</t>
    </rPh>
    <rPh sb="135" eb="138">
      <t>ヒョウカテン</t>
    </rPh>
    <rPh sb="140" eb="143">
      <t>カクヒョウカ</t>
    </rPh>
    <rPh sb="143" eb="145">
      <t>コウモク</t>
    </rPh>
    <rPh sb="149" eb="152">
      <t>ヒョウカテン</t>
    </rPh>
    <rPh sb="153" eb="156">
      <t>ジョウゲンチ</t>
    </rPh>
    <rPh sb="163" eb="165">
      <t>ヒツヨウ</t>
    </rPh>
    <rPh sb="166" eb="168">
      <t>キサイ</t>
    </rPh>
    <rPh sb="175" eb="177">
      <t>ヒョウカ</t>
    </rPh>
    <rPh sb="177" eb="179">
      <t>コウモク</t>
    </rPh>
    <rPh sb="185" eb="187">
      <t>シンサ</t>
    </rPh>
    <rPh sb="191" eb="194">
      <t>ヒョウカテン</t>
    </rPh>
    <rPh sb="195" eb="197">
      <t>トウガイ</t>
    </rPh>
    <rPh sb="197" eb="199">
      <t>コウモク</t>
    </rPh>
    <rPh sb="200" eb="202">
      <t>キジュン</t>
    </rPh>
    <rPh sb="202" eb="204">
      <t>ハイテン</t>
    </rPh>
    <rPh sb="205" eb="208">
      <t>サイテイテン</t>
    </rPh>
    <rPh sb="213" eb="215">
      <t>ヒョウカ</t>
    </rPh>
    <rPh sb="215" eb="217">
      <t>コウモク</t>
    </rPh>
    <rPh sb="224" eb="225">
      <t>テン</t>
    </rPh>
    <rPh sb="234" eb="235">
      <t>テン</t>
    </rPh>
    <rPh sb="239" eb="241">
      <t>イガイ</t>
    </rPh>
    <rPh sb="242" eb="244">
      <t>ヒョウカ</t>
    </rPh>
    <rPh sb="244" eb="246">
      <t>コウモク</t>
    </rPh>
    <rPh sb="249" eb="250">
      <t>テン</t>
    </rPh>
    <phoneticPr fontId="2"/>
  </si>
  <si>
    <t>06-AB00-00　●●地区●●業務委託</t>
    <rPh sb="13" eb="15">
      <t>チク</t>
    </rPh>
    <rPh sb="17" eb="19">
      <t>ギョウム</t>
    </rPh>
    <rPh sb="19" eb="21">
      <t>イタク</t>
    </rPh>
    <phoneticPr fontId="2"/>
  </si>
  <si>
    <t>04-KT20-Y4</t>
    <phoneticPr fontId="2"/>
  </si>
  <si>
    <t>04-AB99-Y5</t>
    <phoneticPr fontId="2"/>
  </si>
  <si>
    <t>05-KT20-Y9</t>
    <phoneticPr fontId="2"/>
  </si>
  <si>
    <r>
      <t xml:space="preserve">［評価ケース(２),(３),(４)の評価を受ける場合］　
</t>
    </r>
    <r>
      <rPr>
        <u/>
        <sz val="16"/>
        <color theme="1"/>
        <rFont val="游ゴシック"/>
        <family val="3"/>
        <charset val="128"/>
        <scheme val="minor"/>
      </rPr>
      <t>③税理士、公認会計士、又は社会保険労務士によるの第三者の確認資料の写し</t>
    </r>
    <r>
      <rPr>
        <sz val="16"/>
        <color theme="1"/>
        <rFont val="游ゴシック"/>
        <family val="3"/>
        <charset val="128"/>
        <scheme val="minor"/>
      </rPr>
      <t>（賃金引き上げに係る実績確認について</t>
    </r>
    <r>
      <rPr>
        <sz val="16"/>
        <color rgb="FFFF0000"/>
        <rFont val="游ゴシック"/>
        <family val="3"/>
        <charset val="128"/>
        <scheme val="minor"/>
      </rPr>
      <t>【総合評価様式（別記様式２）】</t>
    </r>
    <r>
      <rPr>
        <sz val="16"/>
        <rFont val="游ゴシック"/>
        <family val="3"/>
        <charset val="128"/>
        <scheme val="minor"/>
      </rPr>
      <t>）</t>
    </r>
    <rPh sb="1" eb="3">
      <t>ひょうか</t>
    </rPh>
    <rPh sb="18" eb="20">
      <t>ひょうか</t>
    </rPh>
    <rPh sb="21" eb="22">
      <t>う</t>
    </rPh>
    <rPh sb="24" eb="26">
      <t>ばあい</t>
    </rPh>
    <rPh sb="30" eb="33">
      <t>ぜいりし</t>
    </rPh>
    <rPh sb="34" eb="36">
      <t>こうにん</t>
    </rPh>
    <rPh sb="36" eb="39">
      <t>かいけいし</t>
    </rPh>
    <rPh sb="40" eb="41">
      <t>また</t>
    </rPh>
    <rPh sb="42" eb="44">
      <t>しゃかい</t>
    </rPh>
    <rPh sb="44" eb="46">
      <t>ほけん</t>
    </rPh>
    <rPh sb="46" eb="49">
      <t>ろうむし</t>
    </rPh>
    <rPh sb="53" eb="54">
      <t>だい</t>
    </rPh>
    <rPh sb="54" eb="55">
      <t>さん</t>
    </rPh>
    <rPh sb="55" eb="56">
      <t>しゃ</t>
    </rPh>
    <rPh sb="57" eb="59">
      <t>かくにん</t>
    </rPh>
    <rPh sb="59" eb="61">
      <t>しりょう</t>
    </rPh>
    <rPh sb="62" eb="63">
      <t>うつ</t>
    </rPh>
    <rPh sb="65" eb="67">
      <t>ちんぎん</t>
    </rPh>
    <rPh sb="67" eb="68">
      <t>ひ</t>
    </rPh>
    <rPh sb="69" eb="70">
      <t>あ</t>
    </rPh>
    <rPh sb="72" eb="73">
      <t>かか</t>
    </rPh>
    <rPh sb="74" eb="76">
      <t>じっせき</t>
    </rPh>
    <rPh sb="76" eb="78">
      <t>かくにん</t>
    </rPh>
    <rPh sb="83" eb="85">
      <t>そうごう</t>
    </rPh>
    <rPh sb="85" eb="87">
      <t>ひょうか</t>
    </rPh>
    <rPh sb="87" eb="89">
      <t>ようしき</t>
    </rPh>
    <rPh sb="90" eb="92">
      <t>べっき</t>
    </rPh>
    <rPh sb="92" eb="94">
      <t>ようしき</t>
    </rPh>
    <phoneticPr fontId="2" type="Hiragana"/>
  </si>
  <si>
    <r>
      <t>①職業体験等受入実施証明書の写し</t>
    </r>
    <r>
      <rPr>
        <sz val="16"/>
        <rFont val="游ゴシック"/>
        <family val="3"/>
        <charset val="128"/>
        <scheme val="minor"/>
      </rPr>
      <t>【</t>
    </r>
    <r>
      <rPr>
        <sz val="16"/>
        <color rgb="FFFF0000"/>
        <rFont val="游ゴシック"/>
        <family val="3"/>
        <charset val="128"/>
        <scheme val="minor"/>
      </rPr>
      <t>総合評価様式（別記様式１）</t>
    </r>
    <r>
      <rPr>
        <sz val="16"/>
        <rFont val="游ゴシック"/>
        <family val="3"/>
        <charset val="128"/>
        <scheme val="minor"/>
      </rPr>
      <t>】</t>
    </r>
    <rPh sb="1" eb="3">
      <t>しょくぎょう</t>
    </rPh>
    <rPh sb="3" eb="5">
      <t>たいけん</t>
    </rPh>
    <rPh sb="5" eb="6">
      <t>とう</t>
    </rPh>
    <rPh sb="6" eb="8">
      <t>うけいれ</t>
    </rPh>
    <rPh sb="8" eb="10">
      <t>じっし</t>
    </rPh>
    <rPh sb="10" eb="13">
      <t>しょうめいしょ</t>
    </rPh>
    <rPh sb="14" eb="15">
      <t>うつ</t>
    </rPh>
    <rPh sb="17" eb="19">
      <t>そうごう</t>
    </rPh>
    <rPh sb="19" eb="21">
      <t>ひょうか</t>
    </rPh>
    <rPh sb="21" eb="23">
      <t>ようしき</t>
    </rPh>
    <rPh sb="24" eb="26">
      <t>べっき</t>
    </rPh>
    <rPh sb="26" eb="28">
      <t>ようしき</t>
    </rPh>
    <phoneticPr fontId="2" type="Hiragana"/>
  </si>
  <si>
    <t>総合評価様式（技術提案型様式１）</t>
    <rPh sb="7" eb="9">
      <t>ギジュツ</t>
    </rPh>
    <rPh sb="9" eb="11">
      <t>テイアン</t>
    </rPh>
    <rPh sb="11" eb="12">
      <t>ガタ</t>
    </rPh>
    <rPh sb="12" eb="14">
      <t>ヨウシキ</t>
    </rPh>
    <phoneticPr fontId="42"/>
  </si>
  <si>
    <t>（１）社員への支払い賃金の総額で評価する場合（※合併等に限る）</t>
    <rPh sb="3" eb="5">
      <t>シャイン</t>
    </rPh>
    <rPh sb="7" eb="9">
      <t>シハラ</t>
    </rPh>
    <rPh sb="10" eb="12">
      <t>チンギン</t>
    </rPh>
    <rPh sb="13" eb="15">
      <t>ソウガク</t>
    </rPh>
    <rPh sb="24" eb="26">
      <t>ガッペイ</t>
    </rPh>
    <rPh sb="26" eb="27">
      <t>トウ</t>
    </rPh>
    <rPh sb="28" eb="29">
      <t>カギ</t>
    </rPh>
    <phoneticPr fontId="25"/>
  </si>
  <si>
    <t>企業の合併等による評価対象外となる社員に支給した給与総額</t>
    <rPh sb="0" eb="2">
      <t>キギョウ</t>
    </rPh>
    <rPh sb="3" eb="5">
      <t>ガッペイ</t>
    </rPh>
    <rPh sb="5" eb="6">
      <t>トウ</t>
    </rPh>
    <rPh sb="9" eb="11">
      <t>ヒョウカ</t>
    </rPh>
    <rPh sb="11" eb="14">
      <t>タイショウガイ</t>
    </rPh>
    <rPh sb="17" eb="19">
      <t>シャイン</t>
    </rPh>
    <rPh sb="20" eb="22">
      <t>シキュウ</t>
    </rPh>
    <rPh sb="24" eb="26">
      <t>キュウヨ</t>
    </rPh>
    <rPh sb="26" eb="28">
      <t>ソウガク</t>
    </rPh>
    <phoneticPr fontId="2"/>
  </si>
  <si>
    <t>Ⅰ－８
企業の地域精通度・地域貢献度（営業所の所在地）【手引き　P18】</t>
    <rPh sb="7" eb="9">
      <t>ちいき</t>
    </rPh>
    <rPh sb="9" eb="12">
      <t>せいつうど</t>
    </rPh>
    <rPh sb="13" eb="15">
      <t>ちいき</t>
    </rPh>
    <rPh sb="15" eb="18">
      <t>こうけんど</t>
    </rPh>
    <rPh sb="19" eb="22">
      <t>えいぎょうしょ</t>
    </rPh>
    <rPh sb="23" eb="26">
      <t>しょざいち</t>
    </rPh>
    <phoneticPr fontId="2" type="Hiragana"/>
  </si>
  <si>
    <t>Ⅱ－１
担い手の育成（若手又は女性の配置）
【手引き　P20】</t>
    <rPh sb="4" eb="5">
      <t>にな</t>
    </rPh>
    <rPh sb="6" eb="7">
      <t>て</t>
    </rPh>
    <rPh sb="8" eb="10">
      <t>いくせい</t>
    </rPh>
    <rPh sb="11" eb="13">
      <t>わかて</t>
    </rPh>
    <rPh sb="13" eb="14">
      <t>また</t>
    </rPh>
    <rPh sb="15" eb="17">
      <t>じょせい</t>
    </rPh>
    <rPh sb="18" eb="20">
      <t>はいち</t>
    </rPh>
    <phoneticPr fontId="2" type="Hiragana"/>
  </si>
  <si>
    <t>土木コンサル業務全体の平均点</t>
    <rPh sb="0" eb="2">
      <t>ドボク</t>
    </rPh>
    <rPh sb="6" eb="8">
      <t>ギョウム</t>
    </rPh>
    <rPh sb="8" eb="10">
      <t>ゼンタイ</t>
    </rPh>
    <rPh sb="11" eb="14">
      <t>ヘイキンテン</t>
    </rPh>
    <phoneticPr fontId="18"/>
  </si>
  <si>
    <r>
      <t xml:space="preserve">Ⅰ－８　企業の地域精通度・地域貢献度（営業所の所在地）
</t>
    </r>
    <r>
      <rPr>
        <u/>
        <sz val="14"/>
        <rFont val="ＭＳ Ｐ明朝"/>
        <family val="1"/>
        <charset val="128"/>
      </rPr>
      <t>【手引き　P18】</t>
    </r>
    <rPh sb="4" eb="6">
      <t>キギョウ</t>
    </rPh>
    <rPh sb="7" eb="9">
      <t>チイキ</t>
    </rPh>
    <rPh sb="9" eb="11">
      <t>セイツウ</t>
    </rPh>
    <rPh sb="11" eb="12">
      <t>ド</t>
    </rPh>
    <rPh sb="13" eb="15">
      <t>チイキ</t>
    </rPh>
    <rPh sb="15" eb="18">
      <t>コウケンド</t>
    </rPh>
    <rPh sb="19" eb="22">
      <t>エイギョウショ</t>
    </rPh>
    <rPh sb="23" eb="26">
      <t>ショザイチ</t>
    </rPh>
    <phoneticPr fontId="18"/>
  </si>
  <si>
    <r>
      <t xml:space="preserve">Ⅰ－９　低入札受注による警告、指名差し控え、指名停止
</t>
    </r>
    <r>
      <rPr>
        <u/>
        <sz val="14"/>
        <rFont val="ＭＳ Ｐ明朝"/>
        <family val="1"/>
        <charset val="128"/>
      </rPr>
      <t>【手引き　P19】</t>
    </r>
    <rPh sb="4" eb="5">
      <t>テイ</t>
    </rPh>
    <rPh sb="5" eb="7">
      <t>ニュウサツ</t>
    </rPh>
    <rPh sb="7" eb="9">
      <t>ジュチュウ</t>
    </rPh>
    <rPh sb="12" eb="14">
      <t>ケイコク</t>
    </rPh>
    <rPh sb="15" eb="17">
      <t>シメイ</t>
    </rPh>
    <rPh sb="17" eb="18">
      <t>サ</t>
    </rPh>
    <rPh sb="19" eb="20">
      <t>ヒカ</t>
    </rPh>
    <rPh sb="22" eb="24">
      <t>シメイ</t>
    </rPh>
    <rPh sb="24" eb="26">
      <t>テイシ</t>
    </rPh>
    <phoneticPr fontId="18"/>
  </si>
  <si>
    <r>
      <t xml:space="preserve">Ⅱ－１　担い手の育成（若手又は女性の配置）
</t>
    </r>
    <r>
      <rPr>
        <u/>
        <sz val="14"/>
        <rFont val="ＭＳ Ｐ明朝"/>
        <family val="1"/>
        <charset val="128"/>
      </rPr>
      <t>【手引き　P20】</t>
    </r>
    <rPh sb="4" eb="5">
      <t>ニナ</t>
    </rPh>
    <rPh sb="6" eb="7">
      <t>テ</t>
    </rPh>
    <rPh sb="8" eb="10">
      <t>イクセイ</t>
    </rPh>
    <rPh sb="13" eb="14">
      <t>マタ</t>
    </rPh>
    <rPh sb="15" eb="17">
      <t>ジョセイ</t>
    </rPh>
    <rPh sb="18" eb="20">
      <t>ハイチ</t>
    </rPh>
    <phoneticPr fontId="2"/>
  </si>
  <si>
    <r>
      <t>Ⅱ－２　配置予定</t>
    </r>
    <r>
      <rPr>
        <u/>
        <sz val="14"/>
        <rFont val="ＭＳ Ｐ明朝"/>
        <family val="1"/>
        <charset val="128"/>
      </rPr>
      <t>管理技術者</t>
    </r>
    <r>
      <rPr>
        <sz val="14"/>
        <rFont val="ＭＳ Ｐ明朝"/>
        <family val="1"/>
      </rPr>
      <t>の専門技術力（評価対象業務の最高点）
【手引き　P22】</t>
    </r>
    <rPh sb="4" eb="6">
      <t>ハイチ</t>
    </rPh>
    <rPh sb="6" eb="8">
      <t>ヨテイ</t>
    </rPh>
    <rPh sb="8" eb="10">
      <t>カンリ</t>
    </rPh>
    <rPh sb="10" eb="13">
      <t>ギジュツシャ</t>
    </rPh>
    <rPh sb="14" eb="16">
      <t>センモン</t>
    </rPh>
    <rPh sb="16" eb="19">
      <t>ギジュツリョク</t>
    </rPh>
    <rPh sb="20" eb="22">
      <t>ヒョウカ</t>
    </rPh>
    <rPh sb="22" eb="24">
      <t>タイショウ</t>
    </rPh>
    <rPh sb="24" eb="26">
      <t>ギョウム</t>
    </rPh>
    <rPh sb="27" eb="30">
      <t>サイコウテン</t>
    </rPh>
    <phoneticPr fontId="18"/>
  </si>
  <si>
    <r>
      <t>Ⅱ－３　配置予定</t>
    </r>
    <r>
      <rPr>
        <u/>
        <sz val="14"/>
        <rFont val="ＭＳ Ｐ明朝"/>
        <family val="1"/>
        <charset val="128"/>
      </rPr>
      <t>管理技術者</t>
    </r>
    <r>
      <rPr>
        <sz val="14"/>
        <rFont val="ＭＳ Ｐ明朝"/>
        <family val="1"/>
      </rPr>
      <t>の技術力（優れた実績数）
【手引き　P24】</t>
    </r>
    <rPh sb="8" eb="10">
      <t>カンリ</t>
    </rPh>
    <rPh sb="18" eb="19">
      <t>スグ</t>
    </rPh>
    <rPh sb="21" eb="23">
      <t>ジッセキ</t>
    </rPh>
    <rPh sb="23" eb="24">
      <t>スウ</t>
    </rPh>
    <phoneticPr fontId="2"/>
  </si>
  <si>
    <r>
      <t>Ⅱ－４　配置予定</t>
    </r>
    <r>
      <rPr>
        <u/>
        <sz val="14"/>
        <rFont val="ＭＳ Ｐ明朝"/>
        <family val="1"/>
        <charset val="128"/>
      </rPr>
      <t>管理技術者</t>
    </r>
    <r>
      <rPr>
        <sz val="14"/>
        <rFont val="ＭＳ Ｐ明朝"/>
        <family val="1"/>
      </rPr>
      <t>の技術力（保有資格）
【手引き　P26】</t>
    </r>
    <rPh sb="8" eb="10">
      <t>カンリ</t>
    </rPh>
    <rPh sb="18" eb="20">
      <t>ホユウ</t>
    </rPh>
    <rPh sb="20" eb="22">
      <t>シカク</t>
    </rPh>
    <phoneticPr fontId="2"/>
  </si>
  <si>
    <r>
      <t>Ⅱ－５　配置予定</t>
    </r>
    <r>
      <rPr>
        <u/>
        <sz val="14"/>
        <rFont val="ＭＳ Ｐ明朝"/>
        <family val="1"/>
        <charset val="128"/>
      </rPr>
      <t>管理技術者</t>
    </r>
    <r>
      <rPr>
        <sz val="14"/>
        <rFont val="ＭＳ Ｐ明朝"/>
        <family val="1"/>
      </rPr>
      <t>の技術力（継続教育）
【手引き　P27】</t>
    </r>
    <rPh sb="8" eb="10">
      <t>カンリ</t>
    </rPh>
    <rPh sb="18" eb="20">
      <t>ケイゾク</t>
    </rPh>
    <rPh sb="20" eb="22">
      <t>キョウイク</t>
    </rPh>
    <phoneticPr fontId="2"/>
  </si>
  <si>
    <r>
      <t>Ⅱ－７　配置予定</t>
    </r>
    <r>
      <rPr>
        <u/>
        <sz val="14"/>
        <rFont val="ＭＳ Ｐ明朝"/>
        <family val="1"/>
        <charset val="128"/>
      </rPr>
      <t>管理技術者</t>
    </r>
    <r>
      <rPr>
        <sz val="14"/>
        <rFont val="ＭＳ Ｐ明朝"/>
        <family val="1"/>
      </rPr>
      <t>の地域精通度（同一管内実績）
【手引き　P31】</t>
    </r>
    <rPh sb="8" eb="10">
      <t>カンリ</t>
    </rPh>
    <rPh sb="14" eb="16">
      <t>チイキ</t>
    </rPh>
    <rPh sb="16" eb="18">
      <t>セイツウ</t>
    </rPh>
    <rPh sb="18" eb="19">
      <t>ド</t>
    </rPh>
    <rPh sb="20" eb="22">
      <t>ドウイツ</t>
    </rPh>
    <rPh sb="22" eb="24">
      <t>カンナイ</t>
    </rPh>
    <rPh sb="24" eb="26">
      <t>ジッセキ</t>
    </rPh>
    <phoneticPr fontId="2"/>
  </si>
  <si>
    <r>
      <t>Ⅱ－６　業務執行体制（配置予定</t>
    </r>
    <r>
      <rPr>
        <u/>
        <sz val="14"/>
        <rFont val="ＭＳ Ｐ明朝"/>
        <family val="1"/>
        <charset val="128"/>
      </rPr>
      <t>管理技術者</t>
    </r>
    <r>
      <rPr>
        <sz val="14"/>
        <rFont val="ＭＳ Ｐ明朝"/>
        <family val="1"/>
      </rPr>
      <t>の手持ち業務数）
【手引き　P29】</t>
    </r>
    <rPh sb="4" eb="6">
      <t>ギョウム</t>
    </rPh>
    <rPh sb="6" eb="8">
      <t>シッコウ</t>
    </rPh>
    <rPh sb="8" eb="10">
      <t>タイセイ</t>
    </rPh>
    <rPh sb="15" eb="17">
      <t>カンリ</t>
    </rPh>
    <rPh sb="21" eb="23">
      <t>テモ</t>
    </rPh>
    <rPh sb="24" eb="26">
      <t>ギョウム</t>
    </rPh>
    <rPh sb="26" eb="27">
      <t>スウ</t>
    </rPh>
    <phoneticPr fontId="2"/>
  </si>
  <si>
    <r>
      <t xml:space="preserve">［合併又は分割等している場合］
</t>
    </r>
    <r>
      <rPr>
        <u/>
        <sz val="16"/>
        <rFont val="游ゴシック"/>
        <family val="3"/>
        <charset val="128"/>
        <scheme val="minor"/>
      </rPr>
      <t>③合併等に係る契約書の写し等及び官報（合併等の公告）の写し</t>
    </r>
    <r>
      <rPr>
        <sz val="16"/>
        <rFont val="游ゴシック"/>
        <family val="3"/>
        <charset val="128"/>
        <scheme val="minor"/>
      </rPr>
      <t xml:space="preserve">
※４　上記①において、テクリスの企業情報が変更登録されている場合は提出不要
※５　他の評価項目における確認資料との重複提出は不要</t>
    </r>
    <rPh sb="3" eb="4">
      <t>また</t>
    </rPh>
    <rPh sb="5" eb="7">
      <t>ぶんかつ</t>
    </rPh>
    <rPh sb="7" eb="8">
      <t>とう</t>
    </rPh>
    <rPh sb="19" eb="20">
      <t>とう</t>
    </rPh>
    <rPh sb="21" eb="22">
      <t>かか</t>
    </rPh>
    <rPh sb="29" eb="30">
      <t>とう</t>
    </rPh>
    <rPh sb="35" eb="37">
      <t>がっぺい</t>
    </rPh>
    <rPh sb="37" eb="38">
      <t>とう</t>
    </rPh>
    <rPh sb="39" eb="41">
      <t>こうこく</t>
    </rPh>
    <rPh sb="49" eb="51">
      <t>じょうき</t>
    </rPh>
    <rPh sb="81" eb="83">
      <t>ふよう</t>
    </rPh>
    <rPh sb="97" eb="99">
      <t>かくにん</t>
    </rPh>
    <rPh sb="99" eb="101">
      <t>しりょう</t>
    </rPh>
    <phoneticPr fontId="2" type="Hiragana"/>
  </si>
  <si>
    <r>
      <t xml:space="preserve">①確認資料の提出は不要
</t>
    </r>
    <r>
      <rPr>
        <sz val="16"/>
        <rFont val="游ゴシック"/>
        <family val="3"/>
        <charset val="128"/>
        <scheme val="minor"/>
      </rPr>
      <t>［合併又は分割等している場合］
②合併等に係る契約書の写し等及び官報（合併等の公告）の写し
※　他の評価項目における確認資料との重複提出は不要</t>
    </r>
    <rPh sb="1" eb="3">
      <t>かくにん</t>
    </rPh>
    <rPh sb="3" eb="5">
      <t>しりょう</t>
    </rPh>
    <rPh sb="6" eb="8">
      <t>ていしゅつ</t>
    </rPh>
    <rPh sb="9" eb="11">
      <t>ふよう</t>
    </rPh>
    <rPh sb="70" eb="72">
      <t>かくにん</t>
    </rPh>
    <rPh sb="72" eb="74">
      <t>しりょう</t>
    </rPh>
    <phoneticPr fontId="2" type="Hiragana"/>
  </si>
  <si>
    <r>
      <rPr>
        <u/>
        <sz val="16"/>
        <rFont val="游ゴシック"/>
        <family val="3"/>
        <charset val="128"/>
        <scheme val="minor"/>
      </rPr>
      <t>②上記証明書の実施内容が具体的に確認できる資料</t>
    </r>
    <r>
      <rPr>
        <sz val="16"/>
        <rFont val="游ゴシック"/>
        <family val="3"/>
        <charset val="128"/>
        <scheme val="minor"/>
      </rPr>
      <t xml:space="preserve">
　（実施期間や受入営業所など確認できる職業体験プログラム等のほか、実施状況が確認できる写真などを提出）
※　秋田県内の営業所での受入実績が確認できる資料とすること</t>
    </r>
    <rPh sb="1" eb="3">
      <t>じょうき</t>
    </rPh>
    <rPh sb="3" eb="6">
      <t>しょうめいしょ</t>
    </rPh>
    <rPh sb="7" eb="9">
      <t>じっし</t>
    </rPh>
    <rPh sb="9" eb="11">
      <t>ないよう</t>
    </rPh>
    <rPh sb="12" eb="15">
      <t>ぐたいてき</t>
    </rPh>
    <rPh sb="16" eb="18">
      <t>かくにん</t>
    </rPh>
    <rPh sb="21" eb="23">
      <t>しりょう</t>
    </rPh>
    <rPh sb="78" eb="80">
      <t>あきた</t>
    </rPh>
    <rPh sb="80" eb="82">
      <t>けんない</t>
    </rPh>
    <rPh sb="83" eb="86">
      <t>えいぎょうしょ</t>
    </rPh>
    <rPh sb="88" eb="90">
      <t>うけいれ</t>
    </rPh>
    <rPh sb="90" eb="92">
      <t>じっせき</t>
    </rPh>
    <rPh sb="93" eb="95">
      <t>かくにん</t>
    </rPh>
    <rPh sb="98" eb="100">
      <t>しりょう</t>
    </rPh>
    <phoneticPr fontId="2" type="Hiragana"/>
  </si>
  <si>
    <t>②健康保険被保険者証等の写し又は直近の社会保険被保険者標準報酬決定通知書、雇用保険被保険者資格取得等確認通知書等の写し（年齢、性別が確認できる資料）</t>
    <rPh sb="1" eb="3">
      <t>けんこう</t>
    </rPh>
    <rPh sb="3" eb="5">
      <t>ほけん</t>
    </rPh>
    <rPh sb="5" eb="9">
      <t>ひほけんしゃ</t>
    </rPh>
    <rPh sb="9" eb="10">
      <t>しょう</t>
    </rPh>
    <rPh sb="10" eb="11">
      <t>など</t>
    </rPh>
    <rPh sb="12" eb="13">
      <t>うつ</t>
    </rPh>
    <rPh sb="14" eb="15">
      <t>また</t>
    </rPh>
    <rPh sb="16" eb="18">
      <t>ちょっきん</t>
    </rPh>
    <rPh sb="19" eb="21">
      <t>しゃかい</t>
    </rPh>
    <rPh sb="21" eb="23">
      <t>ほけん</t>
    </rPh>
    <rPh sb="23" eb="27">
      <t>ひほけんしゃ</t>
    </rPh>
    <rPh sb="27" eb="29">
      <t>ひょうじゅん</t>
    </rPh>
    <rPh sb="29" eb="31">
      <t>ほうしゅう</t>
    </rPh>
    <rPh sb="31" eb="33">
      <t>けってい</t>
    </rPh>
    <rPh sb="33" eb="36">
      <t>つうちしょ</t>
    </rPh>
    <rPh sb="37" eb="39">
      <t>こよう</t>
    </rPh>
    <rPh sb="39" eb="41">
      <t>ほけん</t>
    </rPh>
    <rPh sb="41" eb="45">
      <t>ひほけんしゃ</t>
    </rPh>
    <rPh sb="45" eb="47">
      <t>しかく</t>
    </rPh>
    <rPh sb="47" eb="49">
      <t>しゅとく</t>
    </rPh>
    <rPh sb="49" eb="50">
      <t>とう</t>
    </rPh>
    <rPh sb="50" eb="52">
      <t>かくにん</t>
    </rPh>
    <rPh sb="52" eb="55">
      <t>つうちしょ</t>
    </rPh>
    <rPh sb="55" eb="56">
      <t>とう</t>
    </rPh>
    <rPh sb="57" eb="58">
      <t>うつ</t>
    </rPh>
    <rPh sb="60" eb="62">
      <t>ねんれい</t>
    </rPh>
    <rPh sb="63" eb="65">
      <t>せいべつ</t>
    </rPh>
    <rPh sb="66" eb="68">
      <t>かくにん</t>
    </rPh>
    <rPh sb="71" eb="73">
      <t>しりょう</t>
    </rPh>
    <phoneticPr fontId="2" type="Hiragana"/>
  </si>
  <si>
    <r>
      <t xml:space="preserve">［合併又は分割等している場合］
</t>
    </r>
    <r>
      <rPr>
        <u/>
        <sz val="16"/>
        <rFont val="游ゴシック"/>
        <family val="3"/>
        <charset val="128"/>
        <scheme val="minor"/>
      </rPr>
      <t>④上記②と同じ資料など</t>
    </r>
    <r>
      <rPr>
        <sz val="16"/>
        <rFont val="游ゴシック"/>
        <family val="3"/>
        <charset val="128"/>
        <scheme val="minor"/>
      </rPr>
      <t>（前所属会社からの継続雇用（３年以上）が確認できる資料）
　※公的な書類にて雇用の継続性が確認できる資料を提出</t>
    </r>
    <rPh sb="1" eb="3">
      <t>がっぺい</t>
    </rPh>
    <rPh sb="12" eb="14">
      <t>ばあい</t>
    </rPh>
    <rPh sb="17" eb="19">
      <t>じょうき</t>
    </rPh>
    <rPh sb="21" eb="22">
      <t>おな</t>
    </rPh>
    <rPh sb="23" eb="25">
      <t>しりょう</t>
    </rPh>
    <rPh sb="28" eb="29">
      <t>ぜん</t>
    </rPh>
    <rPh sb="29" eb="31">
      <t>しょぞく</t>
    </rPh>
    <rPh sb="31" eb="33">
      <t>がいしゃ</t>
    </rPh>
    <rPh sb="36" eb="38">
      <t>けいぞく</t>
    </rPh>
    <rPh sb="38" eb="40">
      <t>こよう</t>
    </rPh>
    <rPh sb="42" eb="45">
      <t>ねんいじょう</t>
    </rPh>
    <rPh sb="47" eb="49">
      <t>かくにん</t>
    </rPh>
    <rPh sb="52" eb="54">
      <t>しりょう</t>
    </rPh>
    <rPh sb="58" eb="60">
      <t>こうてき</t>
    </rPh>
    <rPh sb="61" eb="63">
      <t>しょるい</t>
    </rPh>
    <rPh sb="65" eb="67">
      <t>こよう</t>
    </rPh>
    <rPh sb="68" eb="71">
      <t>けいぞくせい</t>
    </rPh>
    <rPh sb="72" eb="74">
      <t>かくにん</t>
    </rPh>
    <rPh sb="77" eb="79">
      <t>しりょう</t>
    </rPh>
    <rPh sb="80" eb="82">
      <t>ていしゅつ</t>
    </rPh>
    <phoneticPr fontId="2" type="Hiragana"/>
  </si>
  <si>
    <t>［合併又は分割等している場合］
③合併等に係る契約書の写し等及び官報（合併等の公告）の写し
※　他の評価項目における確認資料との重複提出は不要</t>
    <rPh sb="1" eb="3">
      <t>がっぺい</t>
    </rPh>
    <rPh sb="12" eb="14">
      <t>ばあい</t>
    </rPh>
    <rPh sb="17" eb="19">
      <t>がっぺい</t>
    </rPh>
    <rPh sb="23" eb="26">
      <t>けいやくしょ</t>
    </rPh>
    <rPh sb="27" eb="28">
      <t>うつ</t>
    </rPh>
    <rPh sb="30" eb="31">
      <t>およ</t>
    </rPh>
    <rPh sb="32" eb="34">
      <t>かんぽう</t>
    </rPh>
    <rPh sb="37" eb="38">
      <t>とう</t>
    </rPh>
    <rPh sb="43" eb="44">
      <t>うつ</t>
    </rPh>
    <phoneticPr fontId="2" type="Hiragana"/>
  </si>
  <si>
    <r>
      <t xml:space="preserve">①健康保険被保険者証等の写し又は直近の社会保険被保険者標準報酬決定通知書、雇用保険被保険者資格取得等確認通知書等の写し（年齢、性別が確認できる資料）
</t>
    </r>
    <r>
      <rPr>
        <sz val="16"/>
        <rFont val="游ゴシック"/>
        <family val="3"/>
        <charset val="128"/>
        <scheme val="minor"/>
      </rPr>
      <t>　　※入札参加資格確認申請書類において提出される場合は添付不要</t>
    </r>
    <rPh sb="78" eb="80">
      <t>にゅうさつ</t>
    </rPh>
    <rPh sb="80" eb="82">
      <t>さんか</t>
    </rPh>
    <rPh sb="82" eb="84">
      <t>しかく</t>
    </rPh>
    <rPh sb="84" eb="86">
      <t>かくにん</t>
    </rPh>
    <rPh sb="86" eb="88">
      <t>しんせい</t>
    </rPh>
    <rPh sb="88" eb="90">
      <t>しょるい</t>
    </rPh>
    <rPh sb="94" eb="96">
      <t>ていしゅつ</t>
    </rPh>
    <rPh sb="99" eb="101">
      <t>ばあい</t>
    </rPh>
    <rPh sb="102" eb="104">
      <t>てんぷ</t>
    </rPh>
    <rPh sb="104" eb="106">
      <t>ふよう</t>
    </rPh>
    <phoneticPr fontId="2" type="Hiragana"/>
  </si>
  <si>
    <t>Ⅰ－２
企業の技術力（平均点）
【手引き　P8】</t>
    <rPh sb="4" eb="6">
      <t>きぎょう</t>
    </rPh>
    <rPh sb="7" eb="10">
      <t>ぎじゅつりょく</t>
    </rPh>
    <rPh sb="11" eb="14">
      <t>へいきんてん</t>
    </rPh>
    <phoneticPr fontId="2" type="Hiragana"/>
  </si>
  <si>
    <t>Ⅰ－９
低入札受注による警告、指名差し控え、指名停止【手引き　P19】</t>
    <rPh sb="4" eb="5">
      <t>てい</t>
    </rPh>
    <rPh sb="5" eb="7">
      <t>にゅうさつ</t>
    </rPh>
    <rPh sb="7" eb="9">
      <t>じゅちゅう</t>
    </rPh>
    <rPh sb="12" eb="14">
      <t>けいこく</t>
    </rPh>
    <rPh sb="15" eb="17">
      <t>しめい</t>
    </rPh>
    <rPh sb="17" eb="18">
      <t>さ</t>
    </rPh>
    <rPh sb="19" eb="20">
      <t>ひか</t>
    </rPh>
    <rPh sb="22" eb="24">
      <t>しめい</t>
    </rPh>
    <rPh sb="24" eb="26">
      <t>ていし</t>
    </rPh>
    <phoneticPr fontId="2" type="Hiragana"/>
  </si>
  <si>
    <t>Ⅰ－３
担い手確保・育成への取組（職業体験等）
【手引き　P9】</t>
    <rPh sb="4" eb="5">
      <t>にな</t>
    </rPh>
    <rPh sb="6" eb="7">
      <t>て</t>
    </rPh>
    <rPh sb="7" eb="9">
      <t>かくほ</t>
    </rPh>
    <rPh sb="10" eb="12">
      <t>いくせい</t>
    </rPh>
    <rPh sb="14" eb="16">
      <t>とりくみ</t>
    </rPh>
    <rPh sb="17" eb="19">
      <t>しょくぎょう</t>
    </rPh>
    <rPh sb="19" eb="21">
      <t>たいけん</t>
    </rPh>
    <rPh sb="21" eb="22">
      <t>とう</t>
    </rPh>
    <phoneticPr fontId="2" type="Hiragana"/>
  </si>
  <si>
    <t>Ⅰ－５
災害時の対応（災害応援等実績）
【手引き　P12】</t>
    <rPh sb="4" eb="7">
      <t>さいがいじ</t>
    </rPh>
    <rPh sb="8" eb="10">
      <t>たいおう</t>
    </rPh>
    <rPh sb="11" eb="13">
      <t>さいがい</t>
    </rPh>
    <rPh sb="13" eb="15">
      <t>おうえん</t>
    </rPh>
    <rPh sb="15" eb="16">
      <t>とう</t>
    </rPh>
    <rPh sb="16" eb="18">
      <t>じっせき</t>
    </rPh>
    <phoneticPr fontId="2" type="Hiragana"/>
  </si>
  <si>
    <t>Ⅰ－６
働き方改革への取組（ワークライフバランス）【手引き　P13】</t>
    <rPh sb="4" eb="5">
      <t>はたら</t>
    </rPh>
    <rPh sb="6" eb="7">
      <t>かた</t>
    </rPh>
    <rPh sb="7" eb="9">
      <t>かいかく</t>
    </rPh>
    <rPh sb="11" eb="13">
      <t>とりくみ</t>
    </rPh>
    <phoneticPr fontId="2" type="Hiragana"/>
  </si>
  <si>
    <t>Ⅰ－７
賃金水準の向上に向けた取組
【手引き　P14】</t>
    <phoneticPr fontId="2" type="Hiragana"/>
  </si>
  <si>
    <t>Ⅱ－３
配置予定管理技術者の技術力（優れた実績数）
【手引き　P24】</t>
    <rPh sb="4" eb="6">
      <t>はいち</t>
    </rPh>
    <rPh sb="6" eb="8">
      <t>よてい</t>
    </rPh>
    <rPh sb="8" eb="10">
      <t>かんり</t>
    </rPh>
    <rPh sb="10" eb="13">
      <t>ぎじゅつしゃ</t>
    </rPh>
    <rPh sb="14" eb="17">
      <t>ぎじゅつりょく</t>
    </rPh>
    <rPh sb="18" eb="19">
      <t>すぐ</t>
    </rPh>
    <rPh sb="21" eb="24">
      <t>じっせきすう</t>
    </rPh>
    <phoneticPr fontId="2" type="Hiragana"/>
  </si>
  <si>
    <t>Ⅱ－４
配置予定管理技術者の技術力（保有資格）
【手引き　P26】</t>
    <rPh sb="4" eb="6">
      <t>はいち</t>
    </rPh>
    <rPh sb="6" eb="8">
      <t>よてい</t>
    </rPh>
    <rPh sb="8" eb="10">
      <t>かんり</t>
    </rPh>
    <rPh sb="10" eb="13">
      <t>ぎじゅつしゃ</t>
    </rPh>
    <rPh sb="14" eb="17">
      <t>ぎじゅつりょく</t>
    </rPh>
    <rPh sb="18" eb="20">
      <t>ほゆう</t>
    </rPh>
    <rPh sb="20" eb="22">
      <t>しかく</t>
    </rPh>
    <phoneticPr fontId="2" type="Hiragana"/>
  </si>
  <si>
    <t>Ⅱ－５
配置予定管理技術者の技術力（継続教育）
【手引き　P27】</t>
    <rPh sb="4" eb="6">
      <t>はいち</t>
    </rPh>
    <rPh sb="6" eb="8">
      <t>よてい</t>
    </rPh>
    <rPh sb="8" eb="10">
      <t>かんり</t>
    </rPh>
    <rPh sb="10" eb="13">
      <t>ぎじゅつしゃ</t>
    </rPh>
    <rPh sb="14" eb="17">
      <t>ぎじゅつりょく</t>
    </rPh>
    <rPh sb="18" eb="22">
      <t>けいぞくきょういく</t>
    </rPh>
    <phoneticPr fontId="2" type="Hiragana"/>
  </si>
  <si>
    <t>Ⅱ－６
業務執行体制（配置予定管理技術者の手持ち業務数）
【手引き　P29】</t>
    <rPh sb="4" eb="10">
      <t>ぎょうむしっこうたいせい</t>
    </rPh>
    <rPh sb="11" eb="13">
      <t>はいち</t>
    </rPh>
    <rPh sb="13" eb="15">
      <t>よてい</t>
    </rPh>
    <rPh sb="15" eb="17">
      <t>かんり</t>
    </rPh>
    <rPh sb="17" eb="20">
      <t>ぎじゅつしゃ</t>
    </rPh>
    <rPh sb="21" eb="23">
      <t>ても</t>
    </rPh>
    <rPh sb="24" eb="27">
      <t>ぎょうむすう</t>
    </rPh>
    <phoneticPr fontId="2" type="Hiragana"/>
  </si>
  <si>
    <t>Ⅱ－７
配置予定管理技術者の地域精通度（同一管内実績）
【手引き　P31】</t>
    <rPh sb="4" eb="6">
      <t>はいち</t>
    </rPh>
    <rPh sb="6" eb="8">
      <t>よてい</t>
    </rPh>
    <rPh sb="8" eb="10">
      <t>かんり</t>
    </rPh>
    <rPh sb="10" eb="13">
      <t>ぎじゅつしゃ</t>
    </rPh>
    <rPh sb="14" eb="19">
      <t>ちいきせいつうど</t>
    </rPh>
    <rPh sb="20" eb="26">
      <t>どういつかんないじっせき</t>
    </rPh>
    <phoneticPr fontId="2" type="Hiragana"/>
  </si>
  <si>
    <r>
      <t xml:space="preserve">Ⅰ－７　賃金水準の向上に向けた取組
</t>
    </r>
    <r>
      <rPr>
        <u/>
        <sz val="14"/>
        <rFont val="ＭＳ Ｐ明朝"/>
        <family val="1"/>
        <charset val="128"/>
      </rPr>
      <t>【手引き　P14】</t>
    </r>
    <phoneticPr fontId="2"/>
  </si>
  <si>
    <r>
      <rPr>
        <sz val="12"/>
        <color theme="1"/>
        <rFont val="ＭＳ 明朝"/>
        <family val="1"/>
        <charset val="128"/>
      </rPr>
      <t>私は、</t>
    </r>
    <r>
      <rPr>
        <sz val="12"/>
        <color theme="1"/>
        <rFont val="Segoe UI Symbol"/>
        <family val="1"/>
      </rPr>
      <t>●●</t>
    </r>
    <r>
      <rPr>
        <sz val="12"/>
        <color theme="1"/>
        <rFont val="ＭＳ 明朝"/>
        <family val="1"/>
        <charset val="128"/>
      </rPr>
      <t>株式会社が、令和</t>
    </r>
    <r>
      <rPr>
        <sz val="12"/>
        <color theme="1"/>
        <rFont val="Times New Roman"/>
        <family val="1"/>
      </rPr>
      <t>X+1</t>
    </r>
    <r>
      <rPr>
        <sz val="12"/>
        <color theme="1"/>
        <rFont val="ＭＳ 明朝"/>
        <family val="1"/>
        <charset val="128"/>
      </rPr>
      <t>年（令和</t>
    </r>
    <r>
      <rPr>
        <sz val="12"/>
        <color theme="1"/>
        <rFont val="Times New Roman"/>
        <family val="1"/>
      </rPr>
      <t>X+1</t>
    </r>
    <r>
      <rPr>
        <sz val="12"/>
        <color theme="1"/>
        <rFont val="ＭＳ 明朝"/>
        <family val="1"/>
        <charset val="128"/>
      </rPr>
      <t>年１月１日から令和</t>
    </r>
    <r>
      <rPr>
        <sz val="12"/>
        <color theme="1"/>
        <rFont val="Times New Roman"/>
        <family val="1"/>
      </rPr>
      <t>X+1</t>
    </r>
    <r>
      <rPr>
        <sz val="12"/>
        <color theme="1"/>
        <rFont val="ＭＳ 明朝"/>
        <family val="1"/>
        <charset val="128"/>
      </rPr>
      <t>年１２月３１日まで）において、前年（令和</t>
    </r>
    <r>
      <rPr>
        <sz val="12"/>
        <color theme="1"/>
        <rFont val="Times New Roman"/>
        <family val="1"/>
      </rPr>
      <t>X</t>
    </r>
    <r>
      <rPr>
        <sz val="12"/>
        <color theme="1"/>
        <rFont val="ＭＳ 明朝"/>
        <family val="1"/>
        <charset val="128"/>
      </rPr>
      <t>年）と比較し、賃上げを実施したことを下表により確認いたしました。</t>
    </r>
    <rPh sb="50" eb="52">
      <t>ゼンネン</t>
    </rPh>
    <rPh sb="53" eb="55">
      <t>レイワ</t>
    </rPh>
    <rPh sb="56" eb="57">
      <t>ネン</t>
    </rPh>
    <rPh sb="59" eb="61">
      <t>ヒカク</t>
    </rPh>
    <rPh sb="74" eb="76">
      <t>カヒョウ</t>
    </rPh>
    <phoneticPr fontId="2"/>
  </si>
  <si>
    <t>Ⅱ－２
配置予定管理技術者の専門技術力（評価対象業務の最高点）
【手引き　P22】</t>
    <rPh sb="4" eb="6">
      <t>はいち</t>
    </rPh>
    <rPh sb="6" eb="8">
      <t>よてい</t>
    </rPh>
    <rPh sb="8" eb="10">
      <t>かんり</t>
    </rPh>
    <rPh sb="10" eb="13">
      <t>ぎじゅつしゃ</t>
    </rPh>
    <rPh sb="14" eb="16">
      <t>せんもん</t>
    </rPh>
    <rPh sb="16" eb="19">
      <t>ぎじゅつりょく</t>
    </rPh>
    <rPh sb="20" eb="22">
      <t>ひょうか</t>
    </rPh>
    <rPh sb="22" eb="24">
      <t>たいしょう</t>
    </rPh>
    <rPh sb="24" eb="26">
      <t>ぎょうむ</t>
    </rPh>
    <rPh sb="27" eb="30">
      <t>さいこうてん</t>
    </rPh>
    <phoneticPr fontId="2" type="Hiragana"/>
  </si>
  <si>
    <r>
      <rPr>
        <sz val="11"/>
        <rFont val="ＭＳ 明朝"/>
        <family val="1"/>
        <charset val="128"/>
      </rPr>
      <t>令和</t>
    </r>
    <r>
      <rPr>
        <sz val="11"/>
        <rFont val="Times New Roman"/>
        <family val="1"/>
      </rPr>
      <t>X</t>
    </r>
    <r>
      <rPr>
        <sz val="11"/>
        <rFont val="ＭＳ 明朝"/>
        <family val="1"/>
        <charset val="128"/>
      </rPr>
      <t>年
（前年）</t>
    </r>
    <phoneticPr fontId="25"/>
  </si>
  <si>
    <r>
      <rPr>
        <sz val="11"/>
        <rFont val="ＭＳ 明朝"/>
        <family val="1"/>
        <charset val="128"/>
      </rPr>
      <t>令和</t>
    </r>
    <r>
      <rPr>
        <sz val="11"/>
        <rFont val="Times New Roman"/>
        <family val="1"/>
      </rPr>
      <t>X+1</t>
    </r>
    <r>
      <rPr>
        <sz val="11"/>
        <rFont val="ＭＳ 明朝"/>
        <family val="1"/>
        <charset val="128"/>
      </rPr>
      <t>年
（当該年）</t>
    </r>
    <phoneticPr fontId="25"/>
  </si>
  <si>
    <t>令和３年
（前年）</t>
    <phoneticPr fontId="25"/>
  </si>
  <si>
    <t>令和４年
（当該年）</t>
    <phoneticPr fontId="25"/>
  </si>
  <si>
    <r>
      <rPr>
        <sz val="12"/>
        <color theme="1"/>
        <rFont val="ＭＳ 明朝"/>
        <family val="1"/>
        <charset val="128"/>
      </rPr>
      <t>私は、</t>
    </r>
    <r>
      <rPr>
        <sz val="12"/>
        <color theme="1"/>
        <rFont val="Segoe UI Symbol"/>
        <family val="1"/>
      </rPr>
      <t>●●</t>
    </r>
    <r>
      <rPr>
        <sz val="12"/>
        <color theme="1"/>
        <rFont val="ＭＳ 明朝"/>
        <family val="1"/>
        <charset val="128"/>
      </rPr>
      <t>株式会社が、令和</t>
    </r>
    <r>
      <rPr>
        <sz val="12"/>
        <color theme="1"/>
        <rFont val="ＭＳ Ｐ明朝"/>
        <family val="1"/>
        <charset val="128"/>
      </rPr>
      <t>４</t>
    </r>
    <r>
      <rPr>
        <sz val="12"/>
        <color theme="1"/>
        <rFont val="ＭＳ 明朝"/>
        <family val="1"/>
        <charset val="128"/>
      </rPr>
      <t>年（令和</t>
    </r>
    <r>
      <rPr>
        <sz val="12"/>
        <color theme="1"/>
        <rFont val="ＭＳ Ｐ明朝"/>
        <family val="1"/>
        <charset val="128"/>
      </rPr>
      <t>４</t>
    </r>
    <r>
      <rPr>
        <sz val="12"/>
        <color theme="1"/>
        <rFont val="ＭＳ 明朝"/>
        <family val="1"/>
        <charset val="128"/>
      </rPr>
      <t>年１月１日から令和４年１２月３１日まで）において、前年（令和３年）と比較し、賃上げを実施したことを下表により確認いたしました。</t>
    </r>
    <rPh sb="44" eb="46">
      <t>ゼンネン</t>
    </rPh>
    <rPh sb="47" eb="49">
      <t>レイワ</t>
    </rPh>
    <rPh sb="50" eb="51">
      <t>ネン</t>
    </rPh>
    <rPh sb="53" eb="55">
      <t>ヒカク</t>
    </rPh>
    <rPh sb="68" eb="70">
      <t>カヒョウ</t>
    </rPh>
    <phoneticPr fontId="2"/>
  </si>
  <si>
    <r>
      <t>(</t>
    </r>
    <r>
      <rPr>
        <sz val="8"/>
        <rFont val="Calibri"/>
        <family val="1"/>
      </rPr>
      <t>1</t>
    </r>
    <r>
      <rPr>
        <sz val="8"/>
        <rFont val="明朝"/>
        <family val="1"/>
      </rPr>
      <t>)</t>
    </r>
    <r>
      <rPr>
        <sz val="8"/>
        <rFont val="ＭＳ 明朝"/>
        <family val="1"/>
        <charset val="128"/>
      </rPr>
      <t>のうち、合併等に該当する場合入力</t>
    </r>
    <rPh sb="7" eb="9">
      <t>ガッペイ</t>
    </rPh>
    <rPh sb="9" eb="10">
      <t>トウ</t>
    </rPh>
    <rPh sb="11" eb="13">
      <t>ガイトウ</t>
    </rPh>
    <rPh sb="15" eb="17">
      <t>バアイ</t>
    </rPh>
    <rPh sb="17" eb="19">
      <t>ニュウリョク</t>
    </rPh>
    <phoneticPr fontId="2"/>
  </si>
  <si>
    <r>
      <rPr>
        <sz val="8"/>
        <rFont val="ＭＳ Ｐ明朝"/>
        <family val="1"/>
        <charset val="128"/>
      </rPr>
      <t>(2)，(4)</t>
    </r>
    <r>
      <rPr>
        <sz val="8"/>
        <rFont val="ＭＳ 明朝"/>
        <family val="1"/>
        <charset val="128"/>
      </rPr>
      <t>の場合同値</t>
    </r>
    <rPh sb="8" eb="10">
      <t>バアイ</t>
    </rPh>
    <rPh sb="10" eb="12">
      <t>ドウチ</t>
    </rPh>
    <phoneticPr fontId="2"/>
  </si>
  <si>
    <t>○</t>
    <phoneticPr fontId="25"/>
  </si>
  <si>
    <r>
      <t xml:space="preserve">［休業により評価対象期間を延長しようとする場合］
</t>
    </r>
    <r>
      <rPr>
        <sz val="16"/>
        <color rgb="FFFF0000"/>
        <rFont val="游ゴシック"/>
        <family val="3"/>
        <charset val="128"/>
        <scheme val="minor"/>
      </rPr>
      <t>③</t>
    </r>
    <r>
      <rPr>
        <u/>
        <sz val="16"/>
        <color theme="1"/>
        <rFont val="游ゴシック"/>
        <family val="3"/>
        <charset val="128"/>
        <scheme val="minor"/>
      </rPr>
      <t>休業期間を証明する当時の書類（○○休業申請書等）の写し</t>
    </r>
    <r>
      <rPr>
        <sz val="16"/>
        <color theme="1"/>
        <rFont val="游ゴシック"/>
        <family val="3"/>
        <scheme val="minor"/>
      </rPr>
      <t xml:space="preserve">
※　他の評価項目における確認資料との重複提出は不要</t>
    </r>
    <rPh sb="1" eb="3">
      <t>きゅうぎょう</t>
    </rPh>
    <rPh sb="6" eb="12">
      <t>ひょうかたいしょうきかん</t>
    </rPh>
    <rPh sb="13" eb="15">
      <t>えんちょう</t>
    </rPh>
    <rPh sb="21" eb="23">
      <t>ばあい</t>
    </rPh>
    <phoneticPr fontId="2" type="Hiragana"/>
  </si>
  <si>
    <r>
      <rPr>
        <u/>
        <sz val="16"/>
        <color rgb="FFFF0000"/>
        <rFont val="游ゴシック"/>
        <family val="3"/>
        <charset val="128"/>
        <scheme val="minor"/>
      </rPr>
      <t>①テクリスへの登録状況の写し</t>
    </r>
    <r>
      <rPr>
        <sz val="16"/>
        <color rgb="FFFF0000"/>
        <rFont val="游ゴシック"/>
        <family val="3"/>
        <charset val="128"/>
        <scheme val="minor"/>
      </rPr>
      <t xml:space="preserve">
※１　「評価対象業務」に対応する業務内容の実績が確認できる登録状況を提出
　　　（テクリスの登録内容で確認できない場合は、契約書添付の設計書、特記仕様書などで実績を証明できる資料を併せて提出）
※２　登録されていない業務を申請する場合は、契約書の写し、「評価対象業務」に対応する業務内容の実績が確認できる、契約書添付の設計書、特記仕様書などのほか、「業務完了年月日」が確認できる資料（検査結果通知書など）の写しを提出
※３　共同企業体の構成員としての業務実績の場合は、共同企業体協定書等の写しを提出</t>
    </r>
    <rPh sb="7" eb="9">
      <t>トウロク</t>
    </rPh>
    <rPh sb="9" eb="11">
      <t>ジョウキョウ</t>
    </rPh>
    <rPh sb="12" eb="13">
      <t>ウツ</t>
    </rPh>
    <rPh sb="19" eb="21">
      <t>ヒョウカ</t>
    </rPh>
    <rPh sb="21" eb="23">
      <t>タイショウ</t>
    </rPh>
    <rPh sb="23" eb="25">
      <t>ギョウム</t>
    </rPh>
    <rPh sb="27" eb="29">
      <t>タイオウ</t>
    </rPh>
    <rPh sb="31" eb="33">
      <t>ギョウム</t>
    </rPh>
    <rPh sb="33" eb="35">
      <t>ナイヨウ</t>
    </rPh>
    <rPh sb="36" eb="38">
      <t>ジッセキ</t>
    </rPh>
    <rPh sb="39" eb="41">
      <t>カクニン</t>
    </rPh>
    <rPh sb="44" eb="46">
      <t>トウロク</t>
    </rPh>
    <rPh sb="46" eb="48">
      <t>ジョウキョウ</t>
    </rPh>
    <rPh sb="49" eb="51">
      <t>テイシュツ</t>
    </rPh>
    <rPh sb="61" eb="63">
      <t>トウロク</t>
    </rPh>
    <rPh sb="63" eb="65">
      <t>ナイヨウ</t>
    </rPh>
    <rPh sb="66" eb="68">
      <t>カクニン</t>
    </rPh>
    <rPh sb="72" eb="74">
      <t>バアイ</t>
    </rPh>
    <rPh sb="76" eb="79">
      <t>ケイヤクショ</t>
    </rPh>
    <rPh sb="79" eb="81">
      <t>テンプ</t>
    </rPh>
    <rPh sb="82" eb="85">
      <t>セッケイショ</t>
    </rPh>
    <rPh sb="86" eb="88">
      <t>トッキ</t>
    </rPh>
    <rPh sb="88" eb="91">
      <t>シヨウショ</t>
    </rPh>
    <rPh sb="94" eb="96">
      <t>ジッセキ</t>
    </rPh>
    <rPh sb="97" eb="99">
      <t>ショウメイ</t>
    </rPh>
    <rPh sb="102" eb="104">
      <t>シリョウ</t>
    </rPh>
    <rPh sb="105" eb="106">
      <t>アワ</t>
    </rPh>
    <rPh sb="108" eb="110">
      <t>テイシュツ</t>
    </rPh>
    <rPh sb="115" eb="117">
      <t>トウロク</t>
    </rPh>
    <rPh sb="123" eb="125">
      <t>ギョウム</t>
    </rPh>
    <rPh sb="126" eb="128">
      <t>シンセイ</t>
    </rPh>
    <rPh sb="130" eb="132">
      <t>バアイ</t>
    </rPh>
    <rPh sb="227" eb="229">
      <t>キョウドウ</t>
    </rPh>
    <rPh sb="229" eb="232">
      <t>キギョウタイ</t>
    </rPh>
    <rPh sb="233" eb="236">
      <t>コウセイイン</t>
    </rPh>
    <rPh sb="240" eb="242">
      <t>ギョウム</t>
    </rPh>
    <rPh sb="242" eb="244">
      <t>ジッセキ</t>
    </rPh>
    <rPh sb="245" eb="247">
      <t>バアイ</t>
    </rPh>
    <rPh sb="249" eb="251">
      <t>キョウドウ</t>
    </rPh>
    <rPh sb="251" eb="254">
      <t>キギョウタイ</t>
    </rPh>
    <rPh sb="254" eb="257">
      <t>キョウテイショ</t>
    </rPh>
    <rPh sb="257" eb="258">
      <t>トウ</t>
    </rPh>
    <rPh sb="259" eb="260">
      <t>ウツ</t>
    </rPh>
    <rPh sb="262" eb="264">
      <t>テイシュツ</t>
    </rPh>
    <phoneticPr fontId="18"/>
  </si>
  <si>
    <t>秋田県女性活躍・両立支援企業表彰</t>
    <phoneticPr fontId="2"/>
  </si>
  <si>
    <t>評価対象
技術者の役割
（Ⅱ-2～Ⅱ-7）</t>
    <rPh sb="0" eb="2">
      <t>ヒョウカ</t>
    </rPh>
    <rPh sb="2" eb="4">
      <t>タイショウ</t>
    </rPh>
    <rPh sb="5" eb="8">
      <t>ギジュツシャ</t>
    </rPh>
    <rPh sb="9" eb="11">
      <t>ヤクワリ</t>
    </rPh>
    <phoneticPr fontId="2"/>
  </si>
  <si>
    <r>
      <t>（総合評価落札方式　【委託業務】　「実績等評価項目」様式）</t>
    </r>
    <r>
      <rPr>
        <b/>
        <sz val="16"/>
        <rFont val="ＭＳ Ｐ明朝"/>
        <family val="1"/>
        <charset val="128"/>
      </rPr>
      <t>　</t>
    </r>
    <r>
      <rPr>
        <b/>
        <u/>
        <sz val="16"/>
        <color rgb="FFFF0000"/>
        <rFont val="ＭＳ Ｐ明朝"/>
        <family val="1"/>
        <charset val="128"/>
      </rPr>
      <t>令和７年１０月以降適用</t>
    </r>
    <rPh sb="1" eb="3">
      <t>ソウゴウ</t>
    </rPh>
    <rPh sb="3" eb="5">
      <t>ヒョウカ</t>
    </rPh>
    <rPh sb="5" eb="7">
      <t>ラクサツ</t>
    </rPh>
    <rPh sb="7" eb="9">
      <t>ホウシキ</t>
    </rPh>
    <rPh sb="11" eb="13">
      <t>イタク</t>
    </rPh>
    <rPh sb="13" eb="15">
      <t>ギョウム</t>
    </rPh>
    <rPh sb="18" eb="20">
      <t>ジッセキ</t>
    </rPh>
    <rPh sb="20" eb="21">
      <t>トウ</t>
    </rPh>
    <rPh sb="21" eb="23">
      <t>ヒョウカ</t>
    </rPh>
    <rPh sb="23" eb="25">
      <t>コウモク</t>
    </rPh>
    <rPh sb="26" eb="28">
      <t>ヨウシキ</t>
    </rPh>
    <rPh sb="30" eb="32">
      <t>レイワ</t>
    </rPh>
    <rPh sb="33" eb="34">
      <t>ネン</t>
    </rPh>
    <rPh sb="36" eb="37">
      <t>ガツ</t>
    </rPh>
    <rPh sb="37" eb="39">
      <t>イコウ</t>
    </rPh>
    <rPh sb="39" eb="41">
      <t>テキヨウ</t>
    </rPh>
    <phoneticPr fontId="2"/>
  </si>
  <si>
    <t>管理補助技術者</t>
  </si>
  <si>
    <t>△△△△</t>
    <phoneticPr fontId="2"/>
  </si>
  <si>
    <t>評価対象
技術者の
技術者ID
（Ⅱ-2～Ⅱ-7）</t>
    <rPh sb="0" eb="2">
      <t>ヒョウカ</t>
    </rPh>
    <rPh sb="2" eb="4">
      <t>タイショウ</t>
    </rPh>
    <rPh sb="5" eb="8">
      <t>ギジュツシャ</t>
    </rPh>
    <rPh sb="10" eb="13">
      <t>ギジュツシャ</t>
    </rPh>
    <phoneticPr fontId="2"/>
  </si>
  <si>
    <t>評価対象
技術者の
氏　　　名
（Ⅱ-2～Ⅱ-7）</t>
    <rPh sb="0" eb="2">
      <t>ヒョウカ</t>
    </rPh>
    <rPh sb="2" eb="4">
      <t>タイショウ</t>
    </rPh>
    <rPh sb="5" eb="8">
      <t>ギジュツシャ</t>
    </rPh>
    <rPh sb="10" eb="11">
      <t>シ</t>
    </rPh>
    <rPh sb="14" eb="15">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</si>
</sst>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_ "/>
    <numFmt numFmtId="178" formatCode="[$-411]ge\.m\.d;@"/>
    <numFmt numFmtId="179" formatCode="0.0000&quot;点&quot;\ "/>
    <numFmt numFmtId="180" formatCode="0.00_ "/>
    <numFmt numFmtId="181" formatCode="[$-411]ggge&quot;年&quot;m&quot;月&quot;d&quot;日&quot;;@"/>
    <numFmt numFmtId="182" formatCode="0.0%"/>
    <numFmt numFmtId="183" formatCode="General&quot;人&quot;"/>
  </numFmts>
  <fonts count="82">
    <font>
      <sz val="11"/>
      <color theme="1"/>
      <name val="游ゴシック"/>
      <family val="3"/>
      <scheme val="minor"/>
    </font>
    <font>
      <sz val="11"/>
      <name val="ＭＳ Ｐゴシック"/>
      <family val="3"/>
    </font>
    <font>
      <sz val="6"/>
      <name val="游ゴシック"/>
      <family val="3"/>
    </font>
    <font>
      <sz val="14"/>
      <color theme="1"/>
      <name val="游ゴシック"/>
      <family val="3"/>
      <scheme val="minor"/>
    </font>
    <font>
      <sz val="11"/>
      <color theme="1"/>
      <name val="ＭＳ Ｐ明朝"/>
      <family val="1"/>
    </font>
    <font>
      <sz val="12"/>
      <name val="ＭＳ Ｐ明朝"/>
      <family val="1"/>
    </font>
    <font>
      <sz val="11"/>
      <name val="ＭＳ Ｐ明朝"/>
      <family val="1"/>
    </font>
    <font>
      <sz val="16"/>
      <color theme="1"/>
      <name val="ＭＳ Ｐ明朝"/>
      <family val="1"/>
    </font>
    <font>
      <sz val="16"/>
      <name val="ＭＳ Ｐ明朝"/>
      <family val="1"/>
    </font>
    <font>
      <sz val="14"/>
      <name val="ＭＳ Ｐ明朝"/>
      <family val="1"/>
    </font>
    <font>
      <sz val="11"/>
      <color theme="1"/>
      <name val="游ゴシック"/>
      <family val="3"/>
      <scheme val="minor"/>
    </font>
    <font>
      <b/>
      <sz val="16"/>
      <name val="ＭＳ Ｐ明朝"/>
      <family val="1"/>
    </font>
    <font>
      <sz val="10"/>
      <color theme="1"/>
      <name val="ＭＳ Ｐ明朝"/>
      <family val="1"/>
    </font>
    <font>
      <sz val="10"/>
      <name val="ＭＳ Ｐ明朝"/>
      <family val="1"/>
    </font>
    <font>
      <sz val="12"/>
      <color rgb="FF000000"/>
      <name val="ＭＳ Ｐ明朝"/>
      <family val="1"/>
      <charset val="128"/>
    </font>
    <font>
      <sz val="11"/>
      <color rgb="FFFF0000"/>
      <name val="ＭＳ Ｐ明朝"/>
      <family val="1"/>
    </font>
    <font>
      <sz val="11"/>
      <name val="游ゴシック"/>
      <family val="3"/>
      <scheme val="minor"/>
    </font>
    <font>
      <sz val="10"/>
      <name val="ＭＳ Ｐゴシック"/>
      <family val="3"/>
    </font>
    <font>
      <sz val="6"/>
      <name val="ＭＳ Ｐゴシック"/>
      <family val="3"/>
    </font>
    <font>
      <b/>
      <u/>
      <sz val="14"/>
      <color rgb="FFFF0000"/>
      <name val="ＭＳ Ｐ明朝"/>
      <family val="1"/>
      <charset val="128"/>
    </font>
    <font>
      <u/>
      <sz val="14"/>
      <name val="ＭＳ Ｐ明朝"/>
      <family val="1"/>
      <charset val="128"/>
    </font>
    <font>
      <sz val="14"/>
      <name val="ＭＳ Ｐ明朝"/>
      <family val="1"/>
      <charset val="128"/>
    </font>
    <font>
      <strike/>
      <sz val="11"/>
      <name val="游ゴシック"/>
      <family val="3"/>
      <scheme val="minor"/>
    </font>
    <font>
      <b/>
      <sz val="12"/>
      <color indexed="81"/>
      <name val="MS P ゴシック"/>
      <family val="3"/>
      <charset val="128"/>
    </font>
    <font>
      <sz val="14"/>
      <name val="ＭＳ 明朝"/>
      <family val="1"/>
      <charset val="128"/>
    </font>
    <font>
      <sz val="6"/>
      <name val="游ゴシック"/>
      <family val="3"/>
      <charset val="128"/>
      <scheme val="minor"/>
    </font>
    <font>
      <sz val="22"/>
      <color theme="1"/>
      <name val="游ゴシック"/>
      <family val="3"/>
      <scheme val="minor"/>
    </font>
    <font>
      <sz val="22"/>
      <color theme="1"/>
      <name val="游ゴシック"/>
      <family val="3"/>
      <charset val="128"/>
      <scheme val="minor"/>
    </font>
    <font>
      <sz val="16"/>
      <color theme="1"/>
      <name val="游ゴシック"/>
      <family val="3"/>
      <charset val="128"/>
      <scheme val="minor"/>
    </font>
    <font>
      <sz val="16"/>
      <color theme="1"/>
      <name val="游ゴシック"/>
      <family val="3"/>
      <scheme val="minor"/>
    </font>
    <font>
      <u/>
      <sz val="16"/>
      <color theme="1"/>
      <name val="游ゴシック"/>
      <family val="3"/>
      <charset val="128"/>
      <scheme val="minor"/>
    </font>
    <font>
      <sz val="16"/>
      <color rgb="FFFF0000"/>
      <name val="游ゴシック"/>
      <family val="3"/>
      <charset val="128"/>
      <scheme val="minor"/>
    </font>
    <font>
      <sz val="16"/>
      <name val="游ゴシック"/>
      <family val="3"/>
      <scheme val="minor"/>
    </font>
    <font>
      <sz val="16"/>
      <name val="游ゴシック"/>
      <family val="3"/>
      <charset val="128"/>
      <scheme val="minor"/>
    </font>
    <font>
      <sz val="16"/>
      <color rgb="FF3333FF"/>
      <name val="游ゴシック"/>
      <family val="3"/>
      <charset val="128"/>
      <scheme val="minor"/>
    </font>
    <font>
      <sz val="16"/>
      <color rgb="FF3333FF"/>
      <name val="游ゴシック"/>
      <family val="3"/>
      <scheme val="minor"/>
    </font>
    <font>
      <sz val="20"/>
      <color theme="1"/>
      <name val="游ゴシック"/>
      <family val="3"/>
      <charset val="128"/>
      <scheme val="minor"/>
    </font>
    <font>
      <u/>
      <sz val="16"/>
      <color rgb="FFFF0000"/>
      <name val="游ゴシック"/>
      <family val="3"/>
      <charset val="128"/>
      <scheme val="minor"/>
    </font>
    <font>
      <b/>
      <sz val="18"/>
      <color theme="1"/>
      <name val="游ゴシック"/>
      <family val="3"/>
      <scheme val="minor"/>
    </font>
    <font>
      <b/>
      <sz val="18"/>
      <color theme="1"/>
      <name val="游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b/>
      <sz val="18"/>
      <name val="ＭＳ 明朝"/>
      <family val="1"/>
      <charset val="128"/>
    </font>
    <font>
      <sz val="11"/>
      <name val="ＭＳ 明朝"/>
      <family val="1"/>
      <charset val="128"/>
    </font>
    <font>
      <sz val="11"/>
      <color rgb="FFFF0000"/>
      <name val="ＭＳ 明朝"/>
      <family val="1"/>
      <charset val="128"/>
    </font>
    <font>
      <strike/>
      <sz val="11"/>
      <color rgb="FFFF0000"/>
      <name val="ＭＳ 明朝"/>
      <family val="1"/>
      <charset val="128"/>
    </font>
    <font>
      <u/>
      <sz val="11"/>
      <name val="ＭＳ 明朝"/>
      <family val="1"/>
      <charset val="128"/>
    </font>
    <font>
      <u/>
      <sz val="11"/>
      <color rgb="FFFF0000"/>
      <name val="ＭＳ 明朝"/>
      <family val="1"/>
      <charset val="128"/>
    </font>
    <font>
      <sz val="11"/>
      <color theme="1"/>
      <name val="ＭＳ 明朝"/>
      <family val="1"/>
      <charset val="128"/>
    </font>
    <font>
      <sz val="11"/>
      <color theme="1"/>
      <name val="明朝"/>
      <family val="1"/>
    </font>
    <font>
      <sz val="14"/>
      <color theme="1"/>
      <name val="ＭＳ Ｐゴシック"/>
      <family val="3"/>
    </font>
    <font>
      <sz val="12"/>
      <color theme="1"/>
      <name val="明朝"/>
      <family val="1"/>
      <charset val="128"/>
    </font>
    <font>
      <sz val="12"/>
      <color theme="1"/>
      <name val="ＭＳ 明朝"/>
      <family val="1"/>
      <charset val="128"/>
    </font>
    <font>
      <sz val="12"/>
      <color theme="1"/>
      <name val="Segoe UI Symbol"/>
      <family val="1"/>
    </font>
    <font>
      <sz val="12"/>
      <color theme="1"/>
      <name val="Times New Roman"/>
      <family val="1"/>
    </font>
    <font>
      <sz val="12"/>
      <color theme="1"/>
      <name val="明朝"/>
      <family val="1"/>
    </font>
    <font>
      <sz val="11"/>
      <color rgb="FFFF0000"/>
      <name val="明朝"/>
      <family val="1"/>
    </font>
    <font>
      <sz val="11"/>
      <color theme="1"/>
      <name val="明朝"/>
      <family val="1"/>
      <charset val="128"/>
    </font>
    <font>
      <sz val="11"/>
      <color theme="1"/>
      <name val="ＭＳ Ｐ明朝"/>
      <family val="1"/>
      <charset val="128"/>
    </font>
    <font>
      <b/>
      <sz val="11"/>
      <color theme="1"/>
      <name val="明朝"/>
    </font>
    <font>
      <sz val="11"/>
      <color theme="1"/>
      <name val="明朝"/>
    </font>
    <font>
      <sz val="8"/>
      <color theme="1"/>
      <name val="明朝"/>
      <family val="1"/>
    </font>
    <font>
      <sz val="8"/>
      <color theme="1"/>
      <name val="ＭＳ Ｐ明朝"/>
      <family val="1"/>
      <charset val="128"/>
    </font>
    <font>
      <sz val="8"/>
      <color theme="1"/>
      <name val="Times New Roman"/>
      <family val="1"/>
    </font>
    <font>
      <sz val="8"/>
      <color theme="1"/>
      <name val="ＭＳ 明朝"/>
      <family val="1"/>
      <charset val="128"/>
    </font>
    <font>
      <sz val="12"/>
      <color theme="1"/>
      <name val="ＭＳ Ｐ明朝"/>
      <family val="1"/>
      <charset val="128"/>
    </font>
    <font>
      <sz val="8"/>
      <name val="ＭＳ 明朝"/>
      <family val="1"/>
      <charset val="128"/>
    </font>
    <font>
      <sz val="12"/>
      <name val="ＭＳ 明朝"/>
      <family val="1"/>
      <charset val="128"/>
    </font>
    <font>
      <u/>
      <sz val="14"/>
      <name val="ＭＳ 明朝"/>
      <family val="1"/>
      <charset val="128"/>
    </font>
    <font>
      <b/>
      <sz val="16"/>
      <name val="ＭＳ Ｐ明朝"/>
      <family val="1"/>
      <charset val="128"/>
    </font>
    <font>
      <b/>
      <u/>
      <sz val="16"/>
      <color rgb="FFFF0000"/>
      <name val="ＭＳ Ｐ明朝"/>
      <family val="1"/>
      <charset val="128"/>
    </font>
    <font>
      <sz val="11"/>
      <name val="明朝"/>
      <family val="1"/>
    </font>
    <font>
      <u/>
      <sz val="16"/>
      <name val="游ゴシック"/>
      <family val="3"/>
      <charset val="128"/>
      <scheme val="minor"/>
    </font>
    <font>
      <sz val="11"/>
      <name val="Times New Roman"/>
      <family val="1"/>
    </font>
    <font>
      <sz val="11"/>
      <name val="明朝"/>
      <family val="1"/>
      <charset val="128"/>
    </font>
    <font>
      <sz val="8"/>
      <name val="明朝"/>
      <family val="1"/>
    </font>
    <font>
      <sz val="8"/>
      <name val="Calibri"/>
      <family val="1"/>
    </font>
    <font>
      <sz val="8"/>
      <name val="明朝"/>
      <family val="1"/>
      <charset val="128"/>
    </font>
    <font>
      <sz val="8"/>
      <name val="ＭＳ Ｐ明朝"/>
      <family val="1"/>
      <charset val="128"/>
    </font>
    <font>
      <sz val="14"/>
      <color rgb="FFFF0000"/>
      <name val="ＭＳ Ｐ明朝"/>
      <family val="1"/>
    </font>
    <font>
      <sz val="14"/>
      <color rgb="FFFF0000"/>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A0"/>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C000"/>
        <bgColor indexed="64"/>
      </patternFill>
    </fill>
    <fill>
      <patternFill patternType="solid">
        <fgColor theme="4" tint="0.59996337778862885"/>
        <bgColor indexed="64"/>
      </patternFill>
    </fill>
    <fill>
      <patternFill patternType="solid">
        <fgColor rgb="FFCCFFFF"/>
        <bgColor indexed="64"/>
      </patternFill>
    </fill>
    <fill>
      <patternFill patternType="solid">
        <fgColor rgb="FFFFFFCC"/>
        <bgColor indexed="64"/>
      </patternFill>
    </fill>
    <fill>
      <patternFill patternType="solid">
        <fgColor indexed="41"/>
        <bgColor indexed="64"/>
      </patternFill>
    </fill>
    <fill>
      <patternFill patternType="solid">
        <fgColor theme="9" tint="0.79998168889431442"/>
        <bgColor indexed="64"/>
      </patternFill>
    </fill>
  </fills>
  <borders count="11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diagonal/>
    </border>
    <border>
      <left style="dotted">
        <color indexed="64"/>
      </left>
      <right/>
      <top/>
      <bottom/>
      <diagonal/>
    </border>
    <border>
      <left/>
      <right/>
      <top/>
      <bottom style="mediumDashDot">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diagonal/>
    </border>
    <border>
      <left style="dotted">
        <color indexed="64"/>
      </left>
      <right style="dotted">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9">
    <xf numFmtId="0" fontId="0" fillId="0" borderId="0">
      <alignment vertical="center"/>
    </xf>
    <xf numFmtId="0" fontId="1" fillId="0" borderId="0">
      <alignment vertical="center"/>
    </xf>
    <xf numFmtId="0" fontId="1"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0"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759">
    <xf numFmtId="0" fontId="0" fillId="0" borderId="0" xfId="0">
      <alignment vertical="center"/>
    </xf>
    <xf numFmtId="0" fontId="0" fillId="2" borderId="0" xfId="0" applyFill="1">
      <alignment vertical="center"/>
    </xf>
    <xf numFmtId="0" fontId="0" fillId="2" borderId="0" xfId="0" applyFill="1" applyAlignment="1">
      <alignment vertical="center" wrapText="1"/>
    </xf>
    <xf numFmtId="0" fontId="0" fillId="0" borderId="0" xfId="0" applyAlignment="1">
      <alignment vertical="center" wrapText="1"/>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2" borderId="0" xfId="0" applyFont="1" applyFill="1">
      <alignment vertical="center"/>
    </xf>
    <xf numFmtId="0" fontId="4" fillId="2" borderId="0" xfId="0" applyFont="1" applyFill="1">
      <alignment vertical="center"/>
    </xf>
    <xf numFmtId="0" fontId="8" fillId="2" borderId="0" xfId="0" applyFont="1" applyFill="1" applyAlignment="1">
      <alignment horizontal="right" vertical="center" wrapText="1"/>
    </xf>
    <xf numFmtId="0" fontId="8" fillId="0" borderId="0" xfId="0" applyFont="1" applyAlignment="1">
      <alignment horizontal="right" vertical="top"/>
    </xf>
    <xf numFmtId="0" fontId="8" fillId="0" borderId="0" xfId="0" applyFont="1" applyAlignment="1">
      <alignment horizontal="left" vertical="top" wrapText="1"/>
    </xf>
    <xf numFmtId="0" fontId="8" fillId="0" borderId="0" xfId="0" applyFont="1" applyAlignment="1">
      <alignment horizontal="left" vertical="top"/>
    </xf>
    <xf numFmtId="0" fontId="8" fillId="2" borderId="0" xfId="0" applyFont="1" applyFill="1" applyAlignment="1">
      <alignment horizontal="left" vertical="center" shrinkToFit="1"/>
    </xf>
    <xf numFmtId="0" fontId="8" fillId="2" borderId="0" xfId="0" applyFont="1" applyFill="1">
      <alignment vertical="center"/>
    </xf>
    <xf numFmtId="179" fontId="11" fillId="2" borderId="18" xfId="0" applyNumberFormat="1" applyFont="1" applyFill="1" applyBorder="1">
      <alignment vertical="center"/>
    </xf>
    <xf numFmtId="0" fontId="16" fillId="0" borderId="0" xfId="0" applyFont="1" applyAlignment="1"/>
    <xf numFmtId="0" fontId="0" fillId="0" borderId="0" xfId="0" applyAlignment="1"/>
    <xf numFmtId="0" fontId="16" fillId="3" borderId="0" xfId="0" applyFont="1" applyFill="1" applyAlignment="1"/>
    <xf numFmtId="0" fontId="16" fillId="3" borderId="0" xfId="0" applyFont="1" applyFill="1" applyAlignment="1">
      <alignment wrapText="1"/>
    </xf>
    <xf numFmtId="0" fontId="17" fillId="0" borderId="0" xfId="2" applyFont="1" applyAlignment="1">
      <alignment vertical="center"/>
    </xf>
    <xf numFmtId="176" fontId="9" fillId="0" borderId="7" xfId="3" applyNumberFormat="1" applyFont="1" applyFill="1" applyBorder="1" applyAlignment="1">
      <alignment horizontal="center" vertical="center" wrapText="1"/>
    </xf>
    <xf numFmtId="38" fontId="9" fillId="0" borderId="5" xfId="3" applyFont="1" applyFill="1" applyBorder="1" applyAlignment="1">
      <alignment horizontal="center" vertical="center" wrapText="1"/>
    </xf>
    <xf numFmtId="176" fontId="9" fillId="0" borderId="19" xfId="3" applyNumberFormat="1" applyFont="1" applyFill="1" applyBorder="1" applyAlignment="1">
      <alignment horizontal="center" vertical="center" wrapText="1"/>
    </xf>
    <xf numFmtId="179" fontId="11" fillId="2" borderId="41" xfId="0" applyNumberFormat="1" applyFont="1" applyFill="1" applyBorder="1">
      <alignment vertical="center"/>
    </xf>
    <xf numFmtId="0" fontId="9" fillId="0" borderId="49" xfId="0" applyFont="1" applyBorder="1" applyAlignment="1">
      <alignment horizontal="center" vertical="center" wrapText="1"/>
    </xf>
    <xf numFmtId="0" fontId="22" fillId="0" borderId="0" xfId="0" applyFont="1" applyAlignment="1"/>
    <xf numFmtId="0" fontId="8" fillId="0" borderId="58" xfId="0" applyFont="1" applyBorder="1">
      <alignment vertical="center"/>
    </xf>
    <xf numFmtId="0" fontId="8" fillId="0" borderId="0" xfId="0" applyFont="1">
      <alignment vertical="center"/>
    </xf>
    <xf numFmtId="0" fontId="8" fillId="0" borderId="39" xfId="0" applyFont="1" applyBorder="1">
      <alignment vertical="center"/>
    </xf>
    <xf numFmtId="0" fontId="3" fillId="0" borderId="5" xfId="0" applyFont="1" applyBorder="1" applyAlignment="1">
      <alignment horizontal="center" vertical="center" wrapText="1"/>
    </xf>
    <xf numFmtId="0" fontId="3" fillId="0" borderId="69" xfId="0" applyFont="1" applyBorder="1" applyAlignment="1">
      <alignment horizontal="center" vertical="center"/>
    </xf>
    <xf numFmtId="176" fontId="9" fillId="0" borderId="3" xfId="3" applyNumberFormat="1" applyFont="1" applyFill="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shrinkToFit="1"/>
    </xf>
    <xf numFmtId="38" fontId="9" fillId="0" borderId="55" xfId="3" applyFont="1" applyFill="1" applyBorder="1" applyAlignment="1">
      <alignment horizontal="center" vertical="center" wrapText="1"/>
    </xf>
    <xf numFmtId="176" fontId="9" fillId="0" borderId="31" xfId="3" applyNumberFormat="1" applyFont="1" applyFill="1" applyBorder="1" applyAlignment="1">
      <alignment horizontal="center" vertical="center" wrapText="1"/>
    </xf>
    <xf numFmtId="176" fontId="9" fillId="0" borderId="16" xfId="3" applyNumberFormat="1" applyFont="1" applyFill="1" applyBorder="1" applyAlignment="1">
      <alignment horizontal="center" vertical="center" wrapText="1"/>
    </xf>
    <xf numFmtId="38" fontId="9" fillId="0" borderId="31" xfId="3" applyFont="1" applyFill="1" applyBorder="1" applyAlignment="1">
      <alignment horizontal="center" vertical="center" wrapText="1"/>
    </xf>
    <xf numFmtId="38" fontId="9" fillId="0" borderId="15" xfId="3" applyFont="1" applyFill="1" applyBorder="1" applyAlignment="1">
      <alignment horizontal="center" vertical="center" wrapText="1"/>
    </xf>
    <xf numFmtId="38" fontId="9" fillId="0" borderId="10" xfId="3" applyFont="1" applyFill="1" applyBorder="1" applyAlignment="1">
      <alignment horizontal="center" vertical="center" wrapText="1"/>
    </xf>
    <xf numFmtId="38" fontId="9" fillId="0" borderId="56" xfId="3" applyFont="1" applyFill="1" applyBorder="1" applyAlignment="1">
      <alignment horizontal="center" vertical="center" wrapText="1"/>
    </xf>
    <xf numFmtId="0" fontId="9" fillId="5" borderId="18" xfId="0" applyFont="1" applyFill="1" applyBorder="1" applyAlignment="1">
      <alignment horizontal="center" vertical="center" wrapText="1" shrinkToFit="1"/>
    </xf>
    <xf numFmtId="0" fontId="8" fillId="2" borderId="0" xfId="0" applyFont="1" applyFill="1" applyAlignment="1">
      <alignment horizontal="left" vertical="center" wrapText="1"/>
    </xf>
    <xf numFmtId="0" fontId="7" fillId="0" borderId="0" xfId="0" applyFont="1" applyProtection="1">
      <alignment vertical="center"/>
      <protection locked="0"/>
    </xf>
    <xf numFmtId="0" fontId="7" fillId="2" borderId="0" xfId="0" applyFont="1" applyFill="1" applyProtection="1">
      <alignment vertical="center"/>
      <protection locked="0"/>
    </xf>
    <xf numFmtId="0" fontId="4" fillId="2" borderId="0" xfId="0" applyFont="1" applyFill="1" applyProtection="1">
      <alignment vertical="center"/>
      <protection locked="0"/>
    </xf>
    <xf numFmtId="0" fontId="4" fillId="0" borderId="0" xfId="0" applyFont="1" applyFill="1" applyProtection="1">
      <alignment vertical="center"/>
      <protection locked="0"/>
    </xf>
    <xf numFmtId="0" fontId="4" fillId="0" borderId="0" xfId="0" applyFont="1" applyProtection="1">
      <alignment vertical="center"/>
      <protection locked="0"/>
    </xf>
    <xf numFmtId="0" fontId="29" fillId="0" borderId="9" xfId="0" applyFont="1" applyBorder="1" applyAlignment="1">
      <alignment vertical="center" wrapText="1"/>
    </xf>
    <xf numFmtId="0" fontId="28" fillId="0" borderId="8" xfId="0" applyFont="1" applyBorder="1" applyAlignment="1">
      <alignment vertical="center" wrapText="1"/>
    </xf>
    <xf numFmtId="0" fontId="28" fillId="0" borderId="19" xfId="0" applyFont="1" applyBorder="1" applyAlignment="1">
      <alignment vertical="center" wrapText="1"/>
    </xf>
    <xf numFmtId="0" fontId="28" fillId="0" borderId="65" xfId="0" applyFont="1" applyBorder="1" applyAlignment="1">
      <alignment vertical="center" wrapText="1"/>
    </xf>
    <xf numFmtId="0" fontId="28" fillId="0" borderId="66" xfId="0" applyFont="1" applyBorder="1" applyAlignment="1">
      <alignment vertical="center" wrapText="1"/>
    </xf>
    <xf numFmtId="0" fontId="33" fillId="10" borderId="3" xfId="0" applyFont="1" applyFill="1" applyBorder="1" applyAlignment="1">
      <alignment horizontal="left" vertical="center" wrapText="1"/>
    </xf>
    <xf numFmtId="0" fontId="3" fillId="0" borderId="80" xfId="0" applyFont="1" applyBorder="1" applyAlignment="1">
      <alignment vertical="center" wrapText="1"/>
    </xf>
    <xf numFmtId="0" fontId="28" fillId="0" borderId="81" xfId="0" applyFont="1" applyBorder="1" applyAlignment="1">
      <alignment vertical="center" wrapText="1"/>
    </xf>
    <xf numFmtId="0" fontId="3" fillId="0" borderId="79" xfId="0" applyFont="1" applyBorder="1" applyAlignment="1">
      <alignment horizontal="center" vertical="center"/>
    </xf>
    <xf numFmtId="0" fontId="28" fillId="0" borderId="83" xfId="0" applyFont="1" applyBorder="1" applyAlignment="1">
      <alignment vertical="center" wrapText="1"/>
    </xf>
    <xf numFmtId="0" fontId="30" fillId="0" borderId="84" xfId="0" applyFont="1" applyBorder="1" applyAlignment="1">
      <alignment vertical="center" wrapText="1"/>
    </xf>
    <xf numFmtId="0" fontId="3" fillId="0" borderId="82" xfId="0" applyFont="1" applyBorder="1" applyAlignment="1">
      <alignment horizontal="center" vertical="center"/>
    </xf>
    <xf numFmtId="0" fontId="28" fillId="0" borderId="84" xfId="0" applyFont="1" applyBorder="1" applyAlignment="1">
      <alignment vertical="center" wrapText="1"/>
    </xf>
    <xf numFmtId="0" fontId="3" fillId="0" borderId="82" xfId="0" applyFont="1" applyBorder="1" applyAlignment="1">
      <alignment horizontal="center" vertical="center" wrapText="1"/>
    </xf>
    <xf numFmtId="0" fontId="28" fillId="0" borderId="80" xfId="0" applyFont="1" applyBorder="1" applyAlignment="1">
      <alignment vertical="center" wrapText="1"/>
    </xf>
    <xf numFmtId="0" fontId="30" fillId="0" borderId="81" xfId="0" applyFont="1" applyBorder="1" applyAlignment="1">
      <alignment vertical="center" wrapText="1"/>
    </xf>
    <xf numFmtId="0" fontId="3" fillId="0" borderId="89" xfId="0" applyFont="1" applyBorder="1" applyAlignment="1">
      <alignment horizontal="center" vertical="center"/>
    </xf>
    <xf numFmtId="0" fontId="29" fillId="0" borderId="19" xfId="0" applyFont="1" applyBorder="1" applyAlignment="1">
      <alignment vertical="center" wrapText="1"/>
    </xf>
    <xf numFmtId="0" fontId="29" fillId="0" borderId="80" xfId="0" applyFont="1" applyBorder="1" applyAlignment="1">
      <alignment vertical="center" wrapText="1"/>
    </xf>
    <xf numFmtId="0" fontId="29" fillId="0" borderId="81" xfId="0" applyFont="1" applyBorder="1" applyAlignment="1">
      <alignment vertical="center" wrapText="1"/>
    </xf>
    <xf numFmtId="0" fontId="28" fillId="0" borderId="90" xfId="0" applyFont="1" applyBorder="1" applyAlignment="1">
      <alignment vertical="center" wrapText="1"/>
    </xf>
    <xf numFmtId="0" fontId="29" fillId="0" borderId="65" xfId="0" applyFont="1" applyBorder="1" applyAlignment="1">
      <alignment vertical="center" wrapText="1"/>
    </xf>
    <xf numFmtId="0" fontId="33" fillId="0" borderId="69" xfId="0" applyFont="1" applyFill="1" applyBorder="1" applyAlignment="1">
      <alignment horizontal="left" vertical="center" wrapText="1"/>
    </xf>
    <xf numFmtId="0" fontId="29" fillId="0" borderId="92" xfId="0" applyFont="1" applyBorder="1" applyAlignment="1">
      <alignment vertical="center" wrapText="1"/>
    </xf>
    <xf numFmtId="0" fontId="29" fillId="0" borderId="93" xfId="0" applyFont="1" applyBorder="1" applyAlignment="1">
      <alignment vertical="center" wrapText="1"/>
    </xf>
    <xf numFmtId="0" fontId="3" fillId="0" borderId="94" xfId="0" applyFont="1" applyBorder="1" applyAlignment="1">
      <alignment horizontal="center" vertical="center"/>
    </xf>
    <xf numFmtId="0" fontId="3" fillId="0" borderId="9" xfId="0" applyFont="1" applyBorder="1" applyAlignment="1">
      <alignment vertical="center" wrapText="1"/>
    </xf>
    <xf numFmtId="0" fontId="38" fillId="9" borderId="1" xfId="0" applyFont="1" applyFill="1" applyBorder="1" applyAlignment="1">
      <alignment horizontal="center" vertical="center" wrapText="1"/>
    </xf>
    <xf numFmtId="0" fontId="39" fillId="9" borderId="63" xfId="0" applyFont="1" applyFill="1" applyBorder="1" applyAlignment="1">
      <alignment horizontal="center" vertical="center"/>
    </xf>
    <xf numFmtId="0" fontId="28" fillId="0" borderId="15" xfId="0" applyFont="1" applyBorder="1" applyAlignment="1">
      <alignment vertical="center" wrapText="1"/>
    </xf>
    <xf numFmtId="0" fontId="28" fillId="0" borderId="16" xfId="0" applyFont="1" applyBorder="1" applyAlignment="1">
      <alignment vertical="center" wrapText="1"/>
    </xf>
    <xf numFmtId="0" fontId="30" fillId="0" borderId="15" xfId="0" applyFont="1" applyBorder="1" applyAlignment="1">
      <alignment vertical="center" wrapText="1"/>
    </xf>
    <xf numFmtId="0" fontId="30" fillId="0" borderId="31"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8" fillId="2" borderId="0" xfId="0" applyFont="1" applyFill="1" applyAlignment="1">
      <alignment horizontal="left" vertical="center" wrapText="1"/>
    </xf>
    <xf numFmtId="0" fontId="9" fillId="0" borderId="12" xfId="0" applyFont="1" applyBorder="1" applyAlignment="1" applyProtection="1">
      <alignment horizontal="center" vertical="center" wrapText="1"/>
    </xf>
    <xf numFmtId="0" fontId="9" fillId="0" borderId="3" xfId="0" applyFont="1" applyFill="1" applyBorder="1" applyAlignment="1" applyProtection="1">
      <alignment vertical="center" wrapText="1"/>
    </xf>
    <xf numFmtId="0" fontId="4" fillId="2" borderId="0" xfId="0" applyFont="1" applyFill="1" applyProtection="1">
      <alignment vertical="center"/>
    </xf>
    <xf numFmtId="0" fontId="9" fillId="0" borderId="0" xfId="0" applyFont="1" applyBorder="1" applyAlignment="1" applyProtection="1">
      <alignment horizontal="center" vertical="center" textRotation="255"/>
    </xf>
    <xf numFmtId="0" fontId="9" fillId="0" borderId="0" xfId="0" applyFont="1" applyBorder="1" applyAlignment="1" applyProtection="1">
      <alignment horizontal="left" vertical="center" wrapText="1"/>
    </xf>
    <xf numFmtId="176" fontId="9" fillId="0" borderId="0" xfId="3" applyNumberFormat="1" applyFont="1" applyFill="1" applyBorder="1" applyAlignment="1" applyProtection="1">
      <alignment horizontal="center" vertical="center" wrapText="1"/>
    </xf>
    <xf numFmtId="38" fontId="9" fillId="0" borderId="0" xfId="3" applyFont="1" applyFill="1" applyBorder="1" applyAlignment="1" applyProtection="1">
      <alignment horizontal="center" vertical="center" wrapText="1"/>
    </xf>
    <xf numFmtId="181" fontId="9" fillId="0" borderId="0" xfId="0" applyNumberFormat="1" applyFont="1" applyBorder="1" applyAlignment="1" applyProtection="1">
      <alignment vertical="center" wrapText="1"/>
    </xf>
    <xf numFmtId="0" fontId="9" fillId="0" borderId="0" xfId="0" applyFont="1" applyBorder="1" applyAlignment="1" applyProtection="1">
      <alignment vertical="center" wrapText="1"/>
    </xf>
    <xf numFmtId="0" fontId="9" fillId="0" borderId="0" xfId="0" applyFont="1" applyBorder="1" applyAlignment="1" applyProtection="1">
      <alignment horizontal="center" vertical="center" wrapText="1" shrinkToFit="1"/>
    </xf>
    <xf numFmtId="0" fontId="9" fillId="0" borderId="0" xfId="0" applyFont="1" applyBorder="1" applyAlignment="1" applyProtection="1">
      <alignment horizontal="left" vertical="center" wrapText="1" shrinkToFit="1"/>
    </xf>
    <xf numFmtId="0" fontId="7" fillId="0" borderId="0" xfId="0" applyFont="1" applyProtection="1">
      <alignment vertical="center"/>
    </xf>
    <xf numFmtId="0" fontId="4" fillId="0" borderId="0" xfId="0" applyFont="1" applyProtection="1">
      <alignment vertical="center"/>
    </xf>
    <xf numFmtId="180" fontId="4" fillId="0" borderId="5" xfId="0" applyNumberFormat="1" applyFont="1" applyBorder="1" applyAlignment="1" applyProtection="1">
      <alignment horizontal="center" vertical="center"/>
    </xf>
    <xf numFmtId="180" fontId="4" fillId="0" borderId="0" xfId="0" applyNumberFormat="1" applyFont="1" applyAlignment="1" applyProtection="1">
      <alignment horizontal="center" vertical="center"/>
    </xf>
    <xf numFmtId="0" fontId="14" fillId="0" borderId="0" xfId="0" applyFont="1" applyAlignment="1" applyProtection="1">
      <alignment horizontal="center" vertical="center" wrapText="1"/>
    </xf>
    <xf numFmtId="0" fontId="4" fillId="7" borderId="2" xfId="0" applyFont="1" applyFill="1" applyBorder="1" applyProtection="1">
      <alignment vertical="center"/>
    </xf>
    <xf numFmtId="0" fontId="4" fillId="7" borderId="19" xfId="0" applyFont="1" applyFill="1" applyBorder="1" applyProtection="1">
      <alignment vertical="center"/>
    </xf>
    <xf numFmtId="0" fontId="4" fillId="7" borderId="0" xfId="0" applyFont="1" applyFill="1" applyProtection="1">
      <alignment vertical="center"/>
    </xf>
    <xf numFmtId="0" fontId="4" fillId="7" borderId="18" xfId="0" applyFont="1" applyFill="1" applyBorder="1" applyProtection="1">
      <alignment vertical="center"/>
    </xf>
    <xf numFmtId="0" fontId="4" fillId="7" borderId="0" xfId="0" applyFont="1" applyFill="1" applyAlignment="1" applyProtection="1">
      <alignment horizontal="center" vertical="center"/>
    </xf>
    <xf numFmtId="0" fontId="4" fillId="7" borderId="18" xfId="0" applyFont="1" applyFill="1" applyBorder="1" applyAlignment="1" applyProtection="1">
      <alignment horizontal="center" vertical="center"/>
    </xf>
    <xf numFmtId="0" fontId="4" fillId="0" borderId="0" xfId="0" applyFont="1" applyAlignment="1" applyProtection="1">
      <alignment horizontal="left" vertical="center" shrinkToFit="1"/>
    </xf>
    <xf numFmtId="0" fontId="12" fillId="7" borderId="2" xfId="0" applyFont="1" applyFill="1" applyBorder="1" applyAlignment="1" applyProtection="1">
      <alignment wrapText="1"/>
    </xf>
    <xf numFmtId="0" fontId="15" fillId="0" borderId="0" xfId="0" applyFont="1" applyAlignment="1" applyProtection="1"/>
    <xf numFmtId="0" fontId="14" fillId="7" borderId="26" xfId="0" applyFont="1" applyFill="1" applyBorder="1" applyAlignment="1" applyProtection="1">
      <alignment horizontal="center" vertical="center" wrapText="1"/>
    </xf>
    <xf numFmtId="176" fontId="13" fillId="7" borderId="2" xfId="3" applyNumberFormat="1" applyFont="1" applyFill="1" applyBorder="1" applyAlignment="1" applyProtection="1">
      <alignment horizontal="center" vertical="center" wrapText="1"/>
    </xf>
    <xf numFmtId="177" fontId="6" fillId="7" borderId="27" xfId="0" applyNumberFormat="1" applyFont="1" applyFill="1" applyBorder="1" applyAlignment="1" applyProtection="1">
      <alignment horizontal="right" vertical="center" wrapText="1"/>
    </xf>
    <xf numFmtId="176" fontId="13" fillId="7" borderId="12" xfId="3" applyNumberFormat="1" applyFont="1" applyFill="1" applyBorder="1" applyAlignment="1" applyProtection="1">
      <alignment horizontal="center" vertical="center" wrapText="1"/>
    </xf>
    <xf numFmtId="0" fontId="12" fillId="7" borderId="0" xfId="0" applyFont="1" applyFill="1" applyAlignment="1" applyProtection="1">
      <alignment wrapText="1"/>
    </xf>
    <xf numFmtId="0" fontId="14" fillId="7" borderId="0" xfId="0" applyFont="1" applyFill="1" applyBorder="1" applyAlignment="1" applyProtection="1">
      <alignment horizontal="center" vertical="center" wrapText="1"/>
    </xf>
    <xf numFmtId="176" fontId="13" fillId="7" borderId="0" xfId="3" applyNumberFormat="1" applyFont="1" applyFill="1" applyBorder="1" applyAlignment="1" applyProtection="1">
      <alignment horizontal="center" vertical="center" wrapText="1"/>
    </xf>
    <xf numFmtId="177" fontId="6" fillId="7" borderId="0" xfId="0" applyNumberFormat="1" applyFont="1" applyFill="1" applyBorder="1" applyAlignment="1" applyProtection="1">
      <alignment horizontal="right" vertical="center" wrapText="1"/>
    </xf>
    <xf numFmtId="0" fontId="4" fillId="7" borderId="0" xfId="0" applyFont="1" applyFill="1" applyBorder="1" applyProtection="1">
      <alignment vertical="center"/>
    </xf>
    <xf numFmtId="176" fontId="13" fillId="7" borderId="4" xfId="3" applyNumberFormat="1" applyFont="1" applyFill="1" applyBorder="1" applyAlignment="1" applyProtection="1">
      <alignment horizontal="center" vertical="center" wrapText="1"/>
    </xf>
    <xf numFmtId="0" fontId="4" fillId="0" borderId="31" xfId="0" applyFont="1" applyBorder="1" applyProtection="1">
      <alignment vertical="center"/>
    </xf>
    <xf numFmtId="0" fontId="12" fillId="7" borderId="5" xfId="0" applyFont="1" applyFill="1" applyBorder="1" applyAlignment="1" applyProtection="1">
      <alignment wrapText="1"/>
    </xf>
    <xf numFmtId="0" fontId="12" fillId="7" borderId="5" xfId="0" applyFont="1" applyFill="1" applyBorder="1" applyAlignment="1" applyProtection="1">
      <alignment vertical="center" wrapText="1"/>
    </xf>
    <xf numFmtId="0" fontId="4" fillId="7" borderId="4" xfId="0" applyFont="1" applyFill="1" applyBorder="1" applyProtection="1">
      <alignment vertical="center"/>
    </xf>
    <xf numFmtId="0" fontId="4" fillId="7" borderId="58" xfId="0" applyFont="1" applyFill="1" applyBorder="1" applyProtection="1">
      <alignment vertical="center"/>
    </xf>
    <xf numFmtId="0" fontId="12" fillId="7" borderId="3" xfId="0" applyFont="1" applyFill="1" applyBorder="1" applyAlignment="1" applyProtection="1">
      <alignment wrapText="1"/>
    </xf>
    <xf numFmtId="0" fontId="4" fillId="7" borderId="11" xfId="0" applyFont="1" applyFill="1" applyBorder="1" applyProtection="1">
      <alignment vertical="center"/>
    </xf>
    <xf numFmtId="0" fontId="4" fillId="0" borderId="6" xfId="0" applyFont="1" applyBorder="1" applyProtection="1">
      <alignment vertical="center"/>
    </xf>
    <xf numFmtId="0" fontId="4" fillId="0" borderId="0" xfId="0" applyFont="1" applyAlignment="1" applyProtection="1"/>
    <xf numFmtId="0" fontId="4" fillId="0" borderId="8" xfId="0" applyFont="1" applyBorder="1" applyProtection="1">
      <alignment vertical="center"/>
    </xf>
    <xf numFmtId="176" fontId="13" fillId="7" borderId="11" xfId="3" applyNumberFormat="1" applyFont="1" applyFill="1" applyBorder="1" applyAlignment="1" applyProtection="1">
      <alignment horizontal="center" vertical="center" wrapText="1"/>
    </xf>
    <xf numFmtId="0" fontId="4" fillId="7" borderId="14" xfId="0" applyFont="1" applyFill="1" applyBorder="1" applyProtection="1">
      <alignment vertical="center"/>
    </xf>
    <xf numFmtId="0" fontId="4" fillId="7" borderId="58" xfId="0" applyFont="1" applyFill="1" applyBorder="1" applyAlignment="1" applyProtection="1">
      <alignment horizontal="center" vertical="center"/>
    </xf>
    <xf numFmtId="0" fontId="4" fillId="0" borderId="0" xfId="0" applyFont="1" applyAlignment="1" applyProtection="1">
      <alignment horizontal="center" vertical="center"/>
    </xf>
    <xf numFmtId="0" fontId="12" fillId="0" borderId="12" xfId="0" applyFont="1" applyBorder="1" applyAlignment="1" applyProtection="1">
      <alignment wrapText="1"/>
    </xf>
    <xf numFmtId="0" fontId="4" fillId="0" borderId="0" xfId="0" applyFont="1" applyBorder="1" applyProtection="1">
      <alignment vertical="center"/>
    </xf>
    <xf numFmtId="0" fontId="12" fillId="7" borderId="19" xfId="0" applyFont="1" applyFill="1" applyBorder="1" applyAlignment="1" applyProtection="1">
      <alignment wrapText="1"/>
    </xf>
    <xf numFmtId="176" fontId="13" fillId="7" borderId="19" xfId="3" applyNumberFormat="1" applyFont="1" applyFill="1" applyBorder="1" applyAlignment="1" applyProtection="1">
      <alignment horizontal="center" vertical="center" wrapText="1"/>
    </xf>
    <xf numFmtId="0" fontId="4" fillId="0" borderId="0" xfId="0" applyFont="1" applyBorder="1" applyAlignment="1" applyProtection="1"/>
    <xf numFmtId="177" fontId="6" fillId="7" borderId="14" xfId="0" applyNumberFormat="1" applyFont="1" applyFill="1" applyBorder="1" applyAlignment="1" applyProtection="1">
      <alignment horizontal="right" vertical="center" wrapText="1"/>
    </xf>
    <xf numFmtId="177" fontId="6" fillId="7" borderId="39" xfId="0" applyNumberFormat="1" applyFont="1" applyFill="1" applyBorder="1" applyAlignment="1" applyProtection="1">
      <alignment horizontal="right" vertical="center" wrapText="1"/>
    </xf>
    <xf numFmtId="180" fontId="4"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wrapText="1"/>
    </xf>
    <xf numFmtId="0" fontId="4" fillId="7" borderId="16" xfId="0" applyFont="1" applyFill="1" applyBorder="1" applyProtection="1">
      <alignment vertical="center"/>
    </xf>
    <xf numFmtId="0" fontId="4" fillId="7" borderId="7" xfId="0" applyFont="1" applyFill="1" applyBorder="1" applyProtection="1">
      <alignment vertical="center"/>
    </xf>
    <xf numFmtId="0" fontId="4" fillId="7" borderId="8" xfId="0" applyFont="1" applyFill="1" applyBorder="1" applyProtection="1">
      <alignment vertical="center"/>
    </xf>
    <xf numFmtId="0" fontId="4" fillId="7" borderId="12" xfId="0" applyFont="1" applyFill="1" applyBorder="1" applyProtection="1">
      <alignment vertical="center"/>
    </xf>
    <xf numFmtId="177" fontId="6" fillId="7" borderId="0" xfId="0" applyNumberFormat="1" applyFont="1" applyFill="1" applyAlignment="1" applyProtection="1">
      <alignment horizontal="right" vertical="center" wrapText="1"/>
    </xf>
    <xf numFmtId="0" fontId="4" fillId="7" borderId="19" xfId="0" applyFont="1" applyFill="1" applyBorder="1" applyProtection="1">
      <alignment vertical="center"/>
    </xf>
    <xf numFmtId="0" fontId="5" fillId="0" borderId="0" xfId="0" applyFont="1" applyProtection="1">
      <alignment vertical="center"/>
      <protection locked="0"/>
    </xf>
    <xf numFmtId="0" fontId="6" fillId="0" borderId="0" xfId="0" applyFont="1" applyProtection="1">
      <alignment vertical="center"/>
      <protection locked="0"/>
    </xf>
    <xf numFmtId="0" fontId="9" fillId="0" borderId="0" xfId="0" applyFont="1" applyAlignment="1" applyProtection="1">
      <alignment vertical="center" wrapText="1"/>
      <protection locked="0"/>
    </xf>
    <xf numFmtId="38" fontId="9" fillId="0" borderId="0" xfId="3" applyFont="1" applyFill="1" applyBorder="1" applyAlignment="1" applyProtection="1">
      <alignment vertical="center" wrapText="1"/>
      <protection locked="0"/>
    </xf>
    <xf numFmtId="0" fontId="4" fillId="2" borderId="0" xfId="0" applyFont="1" applyFill="1" applyAlignment="1" applyProtection="1">
      <alignment horizontal="center" vertical="center"/>
      <protection locked="0"/>
    </xf>
    <xf numFmtId="0" fontId="9" fillId="0" borderId="11" xfId="0" applyFont="1" applyBorder="1" applyAlignment="1" applyProtection="1">
      <alignment horizontal="center" vertical="center" wrapText="1"/>
    </xf>
    <xf numFmtId="0" fontId="9" fillId="0" borderId="16" xfId="0" applyFont="1" applyFill="1" applyBorder="1" applyAlignment="1" applyProtection="1">
      <alignment vertical="center" wrapText="1"/>
    </xf>
    <xf numFmtId="0" fontId="8" fillId="0" borderId="0" xfId="0" applyFont="1" applyAlignment="1" applyProtection="1">
      <alignment horizontal="right" vertical="top"/>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7" fillId="2" borderId="0" xfId="0" applyFont="1" applyFill="1" applyProtection="1">
      <alignment vertical="center"/>
    </xf>
    <xf numFmtId="0" fontId="8" fillId="2" borderId="0" xfId="0" applyFont="1" applyFill="1" applyAlignment="1" applyProtection="1">
      <alignment horizontal="left" vertical="center" wrapText="1"/>
    </xf>
    <xf numFmtId="179" fontId="11" fillId="2" borderId="18" xfId="0" applyNumberFormat="1" applyFont="1" applyFill="1" applyBorder="1" applyProtection="1">
      <alignment vertical="center"/>
    </xf>
    <xf numFmtId="0" fontId="8" fillId="2" borderId="0" xfId="0" applyFont="1" applyFill="1" applyAlignment="1" applyProtection="1">
      <alignment horizontal="right" vertical="center" wrapText="1"/>
    </xf>
    <xf numFmtId="0" fontId="8" fillId="2" borderId="0" xfId="0" applyFont="1" applyFill="1" applyAlignment="1" applyProtection="1">
      <alignment horizontal="left" vertical="center" shrinkToFit="1"/>
    </xf>
    <xf numFmtId="0" fontId="8" fillId="2" borderId="0" xfId="0" applyFont="1" applyFill="1" applyProtection="1">
      <alignment vertical="center"/>
    </xf>
    <xf numFmtId="179" fontId="11" fillId="2" borderId="41" xfId="0" applyNumberFormat="1" applyFont="1" applyFill="1" applyBorder="1" applyProtection="1">
      <alignment vertical="center"/>
    </xf>
    <xf numFmtId="0" fontId="8" fillId="0" borderId="0" xfId="0" applyFont="1" applyProtection="1">
      <alignment vertical="center"/>
    </xf>
    <xf numFmtId="0" fontId="8" fillId="0" borderId="39" xfId="0" applyFont="1" applyBorder="1" applyProtection="1">
      <alignment vertical="center"/>
    </xf>
    <xf numFmtId="0" fontId="8" fillId="0" borderId="58" xfId="0" applyFont="1" applyBorder="1" applyProtection="1">
      <alignment vertical="center"/>
    </xf>
    <xf numFmtId="0" fontId="9" fillId="0" borderId="49"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5" borderId="18" xfId="0" applyFont="1" applyFill="1" applyBorder="1" applyAlignment="1" applyProtection="1">
      <alignment horizontal="center" vertical="center" wrapText="1" shrinkToFit="1"/>
    </xf>
    <xf numFmtId="0" fontId="9" fillId="0" borderId="75" xfId="0" applyFont="1" applyBorder="1" applyAlignment="1" applyProtection="1">
      <alignment horizontal="center" vertical="center" shrinkToFit="1"/>
    </xf>
    <xf numFmtId="38" fontId="9" fillId="0" borderId="55" xfId="3" applyFont="1" applyFill="1" applyBorder="1" applyAlignment="1" applyProtection="1">
      <alignment horizontal="center" vertical="center" wrapText="1"/>
    </xf>
    <xf numFmtId="176" fontId="9" fillId="0" borderId="31" xfId="3" applyNumberFormat="1" applyFont="1" applyFill="1" applyBorder="1" applyAlignment="1" applyProtection="1">
      <alignment horizontal="center" vertical="center" wrapText="1"/>
    </xf>
    <xf numFmtId="176" fontId="9" fillId="0" borderId="16" xfId="3" applyNumberFormat="1" applyFont="1" applyFill="1" applyBorder="1" applyAlignment="1" applyProtection="1">
      <alignment horizontal="center" vertical="center" wrapText="1"/>
    </xf>
    <xf numFmtId="0" fontId="9" fillId="0" borderId="2" xfId="0" applyFont="1" applyFill="1" applyBorder="1" applyAlignment="1" applyProtection="1">
      <alignment vertical="center" wrapText="1"/>
    </xf>
    <xf numFmtId="38" fontId="9" fillId="0" borderId="31" xfId="3" applyFont="1" applyFill="1" applyBorder="1" applyAlignment="1" applyProtection="1">
      <alignment horizontal="center" vertical="center" wrapText="1"/>
    </xf>
    <xf numFmtId="38" fontId="9" fillId="0" borderId="15" xfId="3" applyFont="1" applyFill="1" applyBorder="1" applyAlignment="1" applyProtection="1">
      <alignment horizontal="center" vertical="center" wrapText="1"/>
    </xf>
    <xf numFmtId="0" fontId="9" fillId="0" borderId="5" xfId="0" applyFont="1" applyFill="1" applyBorder="1" applyAlignment="1" applyProtection="1">
      <alignment vertical="center" wrapText="1"/>
    </xf>
    <xf numFmtId="38" fontId="9" fillId="0" borderId="10" xfId="3" applyFont="1" applyFill="1" applyBorder="1" applyAlignment="1" applyProtection="1">
      <alignment horizontal="center" vertical="center" wrapText="1"/>
    </xf>
    <xf numFmtId="38" fontId="9" fillId="0" borderId="56" xfId="3" applyFont="1" applyFill="1" applyBorder="1" applyAlignment="1" applyProtection="1">
      <alignment horizontal="center" vertical="center" wrapText="1"/>
    </xf>
    <xf numFmtId="0" fontId="9" fillId="0" borderId="4" xfId="0" applyFont="1" applyBorder="1" applyAlignment="1" applyProtection="1">
      <alignment horizontal="center" vertical="center" textRotation="255"/>
    </xf>
    <xf numFmtId="0" fontId="9" fillId="0" borderId="4" xfId="0" applyFont="1" applyBorder="1" applyAlignment="1" applyProtection="1">
      <alignment horizontal="left" vertical="center" wrapText="1"/>
    </xf>
    <xf numFmtId="176" fontId="9" fillId="0" borderId="4" xfId="3" applyNumberFormat="1" applyFont="1" applyFill="1" applyBorder="1" applyAlignment="1" applyProtection="1">
      <alignment horizontal="center" vertical="center" wrapText="1"/>
    </xf>
    <xf numFmtId="38" fontId="9" fillId="0" borderId="4" xfId="3" applyFont="1" applyFill="1" applyBorder="1" applyAlignment="1" applyProtection="1">
      <alignment horizontal="center" vertical="center" wrapText="1"/>
    </xf>
    <xf numFmtId="181" fontId="9" fillId="0" borderId="4" xfId="0" applyNumberFormat="1" applyFont="1" applyBorder="1" applyAlignment="1" applyProtection="1">
      <alignment vertical="center" wrapText="1"/>
    </xf>
    <xf numFmtId="0" fontId="9" fillId="0" borderId="4" xfId="0" applyFont="1" applyBorder="1" applyAlignment="1" applyProtection="1">
      <alignment vertical="center" wrapText="1"/>
    </xf>
    <xf numFmtId="0" fontId="9" fillId="0" borderId="4" xfId="0" applyFont="1" applyBorder="1" applyAlignment="1" applyProtection="1">
      <alignment horizontal="center" vertical="center" wrapText="1" shrinkToFit="1"/>
    </xf>
    <xf numFmtId="0" fontId="9" fillId="0" borderId="4" xfId="0" applyFont="1" applyBorder="1" applyAlignment="1" applyProtection="1">
      <alignment horizontal="left" vertical="center" wrapText="1" shrinkToFit="1"/>
    </xf>
    <xf numFmtId="176" fontId="9" fillId="0" borderId="3" xfId="3" applyNumberFormat="1" applyFont="1" applyFill="1" applyBorder="1" applyAlignment="1" applyProtection="1">
      <alignment horizontal="center" vertical="center" wrapText="1"/>
    </xf>
    <xf numFmtId="0" fontId="9" fillId="0" borderId="10" xfId="0" applyFont="1" applyFill="1" applyBorder="1" applyAlignment="1" applyProtection="1">
      <alignment vertical="center" wrapText="1"/>
    </xf>
    <xf numFmtId="38" fontId="9" fillId="0" borderId="5" xfId="3" applyFont="1" applyFill="1" applyBorder="1" applyAlignment="1" applyProtection="1">
      <alignment horizontal="center" vertical="center" wrapText="1"/>
    </xf>
    <xf numFmtId="176" fontId="9" fillId="0" borderId="19" xfId="3" applyNumberFormat="1" applyFont="1" applyFill="1" applyBorder="1" applyAlignment="1" applyProtection="1">
      <alignment horizontal="center" vertical="center" wrapText="1"/>
    </xf>
    <xf numFmtId="0" fontId="4" fillId="0" borderId="0" xfId="0" applyFont="1" applyFill="1" applyProtection="1">
      <alignment vertical="center"/>
    </xf>
    <xf numFmtId="176" fontId="9" fillId="0" borderId="7" xfId="3" applyNumberFormat="1" applyFont="1" applyFill="1" applyBorder="1" applyAlignment="1" applyProtection="1">
      <alignment horizontal="center" vertical="center" wrapText="1"/>
    </xf>
    <xf numFmtId="0" fontId="5" fillId="0" borderId="0" xfId="0" applyFont="1" applyProtection="1">
      <alignment vertical="center"/>
    </xf>
    <xf numFmtId="0" fontId="6" fillId="0" borderId="0" xfId="0" applyFont="1" applyProtection="1">
      <alignment vertical="center"/>
    </xf>
    <xf numFmtId="0" fontId="9" fillId="0" borderId="0" xfId="0" applyFont="1" applyAlignment="1" applyProtection="1">
      <alignment vertical="center" wrapText="1"/>
    </xf>
    <xf numFmtId="38" fontId="9" fillId="0" borderId="0" xfId="3" applyFont="1" applyFill="1" applyBorder="1" applyAlignment="1" applyProtection="1">
      <alignment vertical="center" wrapText="1"/>
    </xf>
    <xf numFmtId="0" fontId="41" fillId="0" borderId="0" xfId="5" applyFont="1">
      <alignment vertical="center"/>
    </xf>
    <xf numFmtId="0" fontId="43" fillId="0" borderId="0" xfId="5" applyFont="1">
      <alignment vertical="center"/>
    </xf>
    <xf numFmtId="0" fontId="41" fillId="0" borderId="0" xfId="5" applyFont="1" applyAlignment="1">
      <alignment vertical="center" shrinkToFit="1"/>
    </xf>
    <xf numFmtId="0" fontId="41" fillId="0" borderId="0" xfId="5" applyFont="1" applyAlignment="1">
      <alignment horizontal="center" vertical="center" shrinkToFit="1"/>
    </xf>
    <xf numFmtId="0" fontId="44" fillId="0" borderId="0" xfId="5" applyFont="1">
      <alignment vertical="center"/>
    </xf>
    <xf numFmtId="0" fontId="44" fillId="0" borderId="0" xfId="5" applyFont="1" applyAlignment="1">
      <alignment vertical="center" shrinkToFit="1"/>
    </xf>
    <xf numFmtId="0" fontId="44" fillId="0" borderId="0" xfId="5" applyFont="1" applyAlignment="1">
      <alignment horizontal="center" vertical="center" shrinkToFit="1"/>
    </xf>
    <xf numFmtId="0" fontId="45" fillId="0" borderId="0" xfId="5" applyFont="1" applyAlignment="1">
      <alignment horizontal="center" vertical="center"/>
    </xf>
    <xf numFmtId="0" fontId="44" fillId="0" borderId="0" xfId="5" applyFont="1" applyAlignment="1">
      <alignment horizontal="right" vertical="center"/>
    </xf>
    <xf numFmtId="0" fontId="46" fillId="0" borderId="0" xfId="5" applyFont="1">
      <alignment vertical="center"/>
    </xf>
    <xf numFmtId="0" fontId="44" fillId="0" borderId="0" xfId="5" applyFont="1" applyAlignment="1">
      <alignment horizontal="distributed" vertical="center"/>
    </xf>
    <xf numFmtId="0" fontId="44" fillId="0" borderId="0" xfId="5" applyFont="1" applyAlignment="1">
      <alignment horizontal="center" vertical="center"/>
    </xf>
    <xf numFmtId="0" fontId="44" fillId="0" borderId="100" xfId="5" applyFont="1" applyBorder="1">
      <alignment vertical="center"/>
    </xf>
    <xf numFmtId="0" fontId="49" fillId="0" borderId="0" xfId="6" applyFont="1">
      <alignment vertical="center"/>
    </xf>
    <xf numFmtId="0" fontId="50" fillId="0" borderId="0" xfId="6" applyFont="1">
      <alignment vertical="center"/>
    </xf>
    <xf numFmtId="0" fontId="52" fillId="0" borderId="0" xfId="6" applyFont="1">
      <alignment vertical="center"/>
    </xf>
    <xf numFmtId="0" fontId="56" fillId="0" borderId="0" xfId="6" applyFont="1">
      <alignment vertical="center"/>
    </xf>
    <xf numFmtId="0" fontId="50" fillId="0" borderId="0" xfId="6" applyFont="1" applyAlignment="1">
      <alignment horizontal="right" vertical="center"/>
    </xf>
    <xf numFmtId="0" fontId="50" fillId="0" borderId="1" xfId="6" applyFont="1" applyBorder="1" applyAlignment="1">
      <alignment horizontal="center" vertical="center" wrapText="1"/>
    </xf>
    <xf numFmtId="0" fontId="40" fillId="0" borderId="0" xfId="5">
      <alignment vertical="center"/>
    </xf>
    <xf numFmtId="0" fontId="67" fillId="0" borderId="0" xfId="5" applyFont="1">
      <alignment vertical="center"/>
    </xf>
    <xf numFmtId="0" fontId="41" fillId="11" borderId="2" xfId="5" applyFont="1" applyFill="1" applyBorder="1" applyAlignment="1">
      <alignment horizontal="center" vertical="center" shrinkToFit="1"/>
    </xf>
    <xf numFmtId="0" fontId="68" fillId="0" borderId="0" xfId="5" applyFont="1">
      <alignment vertical="center"/>
    </xf>
    <xf numFmtId="0" fontId="3" fillId="0" borderId="86" xfId="0" applyFont="1" applyBorder="1" applyAlignment="1">
      <alignment horizontal="center" vertical="center"/>
    </xf>
    <xf numFmtId="0" fontId="3" fillId="0" borderId="65" xfId="0" applyFont="1" applyBorder="1" applyAlignment="1">
      <alignment vertical="center" wrapText="1"/>
    </xf>
    <xf numFmtId="0" fontId="29" fillId="0" borderId="85" xfId="0" applyFont="1" applyBorder="1" applyAlignment="1">
      <alignment vertical="center" wrapText="1"/>
    </xf>
    <xf numFmtId="0" fontId="70" fillId="0" borderId="0" xfId="0" applyFont="1">
      <alignment vertical="center"/>
    </xf>
    <xf numFmtId="0" fontId="28" fillId="12" borderId="70" xfId="0" applyFont="1" applyFill="1" applyBorder="1" applyAlignment="1">
      <alignment vertical="center" wrapText="1"/>
    </xf>
    <xf numFmtId="0" fontId="28" fillId="12" borderId="71" xfId="0" applyFont="1" applyFill="1" applyBorder="1" applyAlignment="1">
      <alignment vertical="center" wrapText="1"/>
    </xf>
    <xf numFmtId="0" fontId="57" fillId="0" borderId="0" xfId="6" applyFont="1">
      <alignment vertical="center"/>
    </xf>
    <xf numFmtId="0" fontId="9" fillId="0" borderId="4" xfId="0" applyFont="1" applyBorder="1" applyAlignment="1" applyProtection="1">
      <alignment horizontal="center" vertical="center" wrapText="1"/>
    </xf>
    <xf numFmtId="176" fontId="9" fillId="0" borderId="5" xfId="3" applyNumberFormat="1" applyFont="1" applyFill="1" applyBorder="1" applyAlignment="1">
      <alignment horizontal="center" vertical="center" wrapText="1"/>
    </xf>
    <xf numFmtId="176" fontId="9" fillId="0" borderId="6" xfId="3" applyNumberFormat="1" applyFont="1" applyFill="1" applyBorder="1" applyAlignment="1">
      <alignment horizontal="center" vertical="center" wrapText="1"/>
    </xf>
    <xf numFmtId="0" fontId="15" fillId="0" borderId="0" xfId="0" applyFont="1" applyBorder="1" applyAlignment="1" applyProtection="1"/>
    <xf numFmtId="176" fontId="9" fillId="0" borderId="15" xfId="3" applyNumberFormat="1" applyFont="1" applyFill="1" applyBorder="1" applyAlignment="1" applyProtection="1">
      <alignment horizontal="center" vertical="center" wrapText="1"/>
    </xf>
    <xf numFmtId="176" fontId="9" fillId="0" borderId="10" xfId="3" applyNumberFormat="1" applyFont="1" applyFill="1" applyBorder="1" applyAlignment="1" applyProtection="1">
      <alignment horizontal="center" vertical="center" wrapText="1"/>
    </xf>
    <xf numFmtId="38" fontId="9" fillId="0" borderId="16" xfId="3" applyFont="1" applyFill="1" applyBorder="1" applyAlignment="1" applyProtection="1">
      <alignment horizontal="center" vertical="center" wrapText="1"/>
    </xf>
    <xf numFmtId="176" fontId="9" fillId="0" borderId="42" xfId="3" applyNumberFormat="1" applyFont="1" applyFill="1" applyBorder="1" applyAlignment="1">
      <alignment horizontal="center" vertical="center" wrapText="1"/>
    </xf>
    <xf numFmtId="176" fontId="9" fillId="0" borderId="23" xfId="3" applyNumberFormat="1" applyFont="1" applyFill="1" applyBorder="1" applyAlignment="1">
      <alignment horizontal="center" vertical="center" wrapText="1"/>
    </xf>
    <xf numFmtId="176" fontId="9" fillId="0" borderId="15" xfId="3" applyNumberFormat="1" applyFont="1" applyFill="1" applyBorder="1" applyAlignment="1">
      <alignment horizontal="center" vertical="center" wrapText="1"/>
    </xf>
    <xf numFmtId="38" fontId="9" fillId="0" borderId="16" xfId="3" applyFont="1" applyFill="1" applyBorder="1" applyAlignment="1">
      <alignment horizontal="center" vertical="center" wrapText="1"/>
    </xf>
    <xf numFmtId="176" fontId="9" fillId="0" borderId="4" xfId="3" applyNumberFormat="1" applyFont="1" applyFill="1" applyBorder="1" applyAlignment="1">
      <alignment horizontal="center" vertical="center" wrapText="1"/>
    </xf>
    <xf numFmtId="176" fontId="9" fillId="0" borderId="10" xfId="3" applyNumberFormat="1" applyFont="1" applyFill="1" applyBorder="1" applyAlignment="1">
      <alignment horizontal="center" vertical="center" wrapText="1"/>
    </xf>
    <xf numFmtId="0" fontId="33" fillId="0" borderId="16" xfId="0" applyFont="1" applyBorder="1" applyAlignment="1">
      <alignment vertical="center" wrapText="1"/>
    </xf>
    <xf numFmtId="0" fontId="73" fillId="0" borderId="16" xfId="0" applyFont="1" applyBorder="1" applyAlignment="1">
      <alignment vertical="center" wrapText="1"/>
    </xf>
    <xf numFmtId="0" fontId="73" fillId="0" borderId="81" xfId="0" applyFont="1" applyBorder="1" applyAlignment="1">
      <alignment vertical="center" wrapText="1"/>
    </xf>
    <xf numFmtId="0" fontId="33" fillId="0" borderId="81" xfId="0" applyFont="1" applyBorder="1" applyAlignment="1">
      <alignment vertical="center" wrapText="1"/>
    </xf>
    <xf numFmtId="0" fontId="75" fillId="6" borderId="1" xfId="6" applyFont="1" applyFill="1" applyBorder="1" applyAlignment="1">
      <alignment horizontal="center" vertical="center" wrapText="1"/>
    </xf>
    <xf numFmtId="0" fontId="44" fillId="6" borderId="1" xfId="6" applyFont="1" applyFill="1" applyBorder="1" applyAlignment="1">
      <alignment horizontal="center" vertical="center" wrapText="1"/>
    </xf>
    <xf numFmtId="0" fontId="68" fillId="0" borderId="0" xfId="6" applyFont="1">
      <alignment vertical="center"/>
    </xf>
    <xf numFmtId="0" fontId="3" fillId="0" borderId="6" xfId="0" applyFont="1" applyBorder="1" applyAlignment="1">
      <alignment horizontal="center" vertical="center"/>
    </xf>
    <xf numFmtId="0" fontId="31" fillId="0" borderId="84" xfId="0" applyFont="1" applyBorder="1" applyAlignment="1">
      <alignment vertical="center" wrapText="1"/>
    </xf>
    <xf numFmtId="0" fontId="37" fillId="0" borderId="31" xfId="0" applyFont="1" applyBorder="1" applyAlignment="1">
      <alignment vertical="center" wrapText="1"/>
    </xf>
    <xf numFmtId="0" fontId="9" fillId="0" borderId="11" xfId="0" applyFont="1" applyBorder="1" applyAlignment="1" applyProtection="1">
      <alignment horizontal="center" vertical="center" wrapText="1"/>
    </xf>
    <xf numFmtId="176" fontId="9" fillId="0" borderId="5" xfId="3" applyNumberFormat="1" applyFont="1" applyFill="1" applyBorder="1" applyAlignment="1" applyProtection="1">
      <alignment horizontal="center" vertical="center" wrapText="1"/>
    </xf>
    <xf numFmtId="176" fontId="9" fillId="0" borderId="6" xfId="3" applyNumberFormat="1" applyFont="1" applyFill="1" applyBorder="1" applyAlignment="1" applyProtection="1">
      <alignment horizontal="center" vertical="center" wrapText="1"/>
    </xf>
    <xf numFmtId="176" fontId="9" fillId="0" borderId="6" xfId="3" applyNumberFormat="1" applyFont="1" applyFill="1" applyBorder="1" applyAlignment="1">
      <alignment horizontal="center" vertical="center" wrapText="1"/>
    </xf>
    <xf numFmtId="176" fontId="9" fillId="0" borderId="6" xfId="3" applyNumberFormat="1" applyFont="1" applyFill="1" applyBorder="1" applyAlignment="1" applyProtection="1">
      <alignment horizontal="center" vertical="center" wrapText="1"/>
    </xf>
    <xf numFmtId="176" fontId="9" fillId="0" borderId="42" xfId="3" applyNumberFormat="1" applyFont="1" applyFill="1" applyBorder="1" applyAlignment="1" applyProtection="1">
      <alignment horizontal="center" vertical="center" wrapText="1"/>
    </xf>
    <xf numFmtId="176" fontId="9" fillId="0" borderId="23" xfId="3" applyNumberFormat="1" applyFont="1" applyFill="1" applyBorder="1" applyAlignment="1" applyProtection="1">
      <alignment horizontal="center" vertical="center" wrapText="1"/>
    </xf>
    <xf numFmtId="0" fontId="14" fillId="7" borderId="114" xfId="0" applyFont="1" applyFill="1" applyBorder="1" applyAlignment="1" applyProtection="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3" fillId="10" borderId="2" xfId="0" applyFont="1" applyFill="1" applyBorder="1" applyAlignment="1">
      <alignment horizontal="left" vertical="center" wrapText="1"/>
    </xf>
    <xf numFmtId="0" fontId="30" fillId="0" borderId="15" xfId="0" applyFont="1" applyBorder="1" applyAlignment="1">
      <alignment vertical="center" wrapText="1"/>
    </xf>
    <xf numFmtId="0" fontId="30" fillId="0" borderId="85" xfId="0" applyFont="1" applyBorder="1" applyAlignment="1">
      <alignment vertical="center" wrapText="1"/>
    </xf>
    <xf numFmtId="0" fontId="3" fillId="0" borderId="86" xfId="0" applyFont="1" applyBorder="1" applyAlignment="1">
      <alignment horizontal="center" vertical="center"/>
    </xf>
    <xf numFmtId="0" fontId="33" fillId="10" borderId="5" xfId="0" applyFont="1" applyFill="1" applyBorder="1" applyAlignment="1">
      <alignment vertical="center" wrapText="1"/>
    </xf>
    <xf numFmtId="0" fontId="33" fillId="10" borderId="6" xfId="0" applyFont="1" applyFill="1" applyBorder="1" applyAlignment="1">
      <alignment vertical="center" wrapText="1"/>
    </xf>
    <xf numFmtId="0" fontId="33" fillId="10" borderId="3" xfId="0" applyFont="1" applyFill="1" applyBorder="1" applyAlignment="1">
      <alignment vertical="center" wrapText="1"/>
    </xf>
    <xf numFmtId="0" fontId="35" fillId="0" borderId="9" xfId="0" applyFont="1" applyBorder="1" applyAlignment="1">
      <alignment vertical="center" wrapText="1"/>
    </xf>
    <xf numFmtId="0" fontId="34" fillId="0" borderId="16" xfId="0" applyFont="1" applyBorder="1" applyAlignment="1">
      <alignment vertical="center" wrapText="1"/>
    </xf>
    <xf numFmtId="0" fontId="3" fillId="0" borderId="64" xfId="0" applyFont="1" applyBorder="1" applyAlignment="1">
      <alignment horizontal="center" vertical="center"/>
    </xf>
    <xf numFmtId="0" fontId="39" fillId="9" borderId="62" xfId="0" applyFont="1" applyFill="1" applyBorder="1" applyAlignment="1">
      <alignment horizontal="center" vertical="center" wrapText="1"/>
    </xf>
    <xf numFmtId="0" fontId="39" fillId="9" borderId="6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8" fillId="0" borderId="15" xfId="0" applyFont="1" applyBorder="1" applyAlignment="1">
      <alignment vertical="center" wrapText="1"/>
    </xf>
    <xf numFmtId="0" fontId="28" fillId="0" borderId="31" xfId="0" applyFont="1" applyBorder="1" applyAlignment="1">
      <alignment vertical="center" wrapText="1"/>
    </xf>
    <xf numFmtId="0" fontId="28" fillId="0" borderId="16" xfId="0" applyFont="1" applyBorder="1" applyAlignment="1">
      <alignment vertical="center" wrapText="1"/>
    </xf>
    <xf numFmtId="0" fontId="30" fillId="0" borderId="31" xfId="0" applyFont="1" applyBorder="1" applyAlignment="1">
      <alignment vertical="center" wrapText="1"/>
    </xf>
    <xf numFmtId="0" fontId="28" fillId="0" borderId="67" xfId="0" applyFont="1" applyBorder="1" applyAlignment="1">
      <alignment vertical="center" wrapText="1"/>
    </xf>
    <xf numFmtId="0" fontId="3" fillId="0" borderId="3" xfId="0" applyFont="1" applyBorder="1" applyAlignment="1">
      <alignment horizontal="center" vertical="center"/>
    </xf>
    <xf numFmtId="0" fontId="3" fillId="0" borderId="68" xfId="0" applyFont="1" applyBorder="1" applyAlignment="1">
      <alignment horizontal="center" vertical="center"/>
    </xf>
    <xf numFmtId="0" fontId="33" fillId="10" borderId="5" xfId="0" applyFont="1" applyFill="1" applyBorder="1" applyAlignment="1">
      <alignment horizontal="left" vertical="center" wrapText="1"/>
    </xf>
    <xf numFmtId="0" fontId="33" fillId="10" borderId="1" xfId="0" applyFont="1" applyFill="1" applyBorder="1" applyAlignment="1">
      <alignment horizontal="left" vertical="center" wrapText="1"/>
    </xf>
    <xf numFmtId="0" fontId="73" fillId="0" borderId="91" xfId="0" applyFont="1" applyBorder="1" applyAlignment="1">
      <alignment vertical="center" wrapText="1"/>
    </xf>
    <xf numFmtId="0" fontId="33" fillId="0" borderId="85" xfId="0" applyFont="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vertical="center" wrapText="1"/>
    </xf>
    <xf numFmtId="0" fontId="34" fillId="0" borderId="9" xfId="0" applyFont="1" applyBorder="1" applyAlignment="1">
      <alignment vertical="center" wrapText="1"/>
    </xf>
    <xf numFmtId="0" fontId="35" fillId="0" borderId="87" xfId="0" applyFont="1" applyBorder="1" applyAlignment="1">
      <alignment vertical="center" wrapText="1"/>
    </xf>
    <xf numFmtId="0" fontId="34" fillId="0" borderId="88" xfId="0" applyFont="1" applyBorder="1" applyAlignment="1">
      <alignment vertical="center" wrapText="1"/>
    </xf>
    <xf numFmtId="0" fontId="32" fillId="10" borderId="6" xfId="0" applyFont="1" applyFill="1" applyBorder="1" applyAlignment="1">
      <alignment vertical="center" wrapText="1"/>
    </xf>
    <xf numFmtId="0" fontId="31" fillId="0" borderId="16" xfId="0" applyFont="1" applyBorder="1" applyAlignment="1">
      <alignment vertical="center" wrapText="1"/>
    </xf>
    <xf numFmtId="0" fontId="33" fillId="10" borderId="64" xfId="0" applyFont="1" applyFill="1" applyBorder="1" applyAlignment="1">
      <alignment vertical="center" wrapText="1"/>
    </xf>
    <xf numFmtId="0" fontId="9" fillId="0" borderId="115" xfId="0" applyFont="1" applyBorder="1" applyAlignment="1" applyProtection="1">
      <alignment horizontal="center" vertical="center" wrapText="1"/>
    </xf>
    <xf numFmtId="0" fontId="9" fillId="0" borderId="116" xfId="0" applyFont="1" applyBorder="1" applyAlignment="1" applyProtection="1">
      <alignment horizontal="center" vertical="center" wrapText="1"/>
    </xf>
    <xf numFmtId="0" fontId="9" fillId="0" borderId="117" xfId="0" applyFont="1" applyBorder="1" applyAlignment="1" applyProtection="1">
      <alignment horizontal="center" vertical="center" wrapText="1"/>
    </xf>
    <xf numFmtId="0" fontId="9" fillId="0" borderId="6" xfId="0" applyFont="1" applyBorder="1" applyAlignment="1" applyProtection="1">
      <alignment horizontal="center" vertical="center" wrapText="1" shrinkToFit="1"/>
    </xf>
    <xf numFmtId="0" fontId="9" fillId="4" borderId="7" xfId="0" applyFont="1" applyFill="1" applyBorder="1" applyAlignment="1" applyProtection="1">
      <alignment horizontal="center" vertical="center" wrapText="1"/>
      <protection locked="0"/>
    </xf>
    <xf numFmtId="0" fontId="9" fillId="4" borderId="11" xfId="0"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vertical="center" wrapText="1"/>
      <protection locked="0"/>
    </xf>
    <xf numFmtId="177" fontId="9" fillId="4" borderId="7" xfId="0" applyNumberFormat="1" applyFont="1" applyFill="1" applyBorder="1" applyAlignment="1" applyProtection="1">
      <alignment horizontal="center" vertical="center"/>
      <protection locked="0"/>
    </xf>
    <xf numFmtId="177" fontId="9" fillId="4" borderId="11" xfId="0" applyNumberFormat="1" applyFont="1" applyFill="1" applyBorder="1" applyAlignment="1" applyProtection="1">
      <alignment horizontal="center" vertical="center"/>
      <protection locked="0"/>
    </xf>
    <xf numFmtId="177" fontId="9" fillId="4" borderId="10" xfId="0" applyNumberFormat="1" applyFont="1" applyFill="1" applyBorder="1" applyAlignment="1" applyProtection="1">
      <alignment horizontal="center" vertical="center"/>
      <protection locked="0"/>
    </xf>
    <xf numFmtId="38" fontId="9" fillId="4" borderId="7" xfId="3" applyFont="1" applyFill="1" applyBorder="1" applyAlignment="1" applyProtection="1">
      <alignment vertical="center"/>
      <protection locked="0"/>
    </xf>
    <xf numFmtId="38" fontId="9" fillId="4" borderId="11" xfId="3" applyFont="1" applyFill="1" applyBorder="1" applyAlignment="1" applyProtection="1">
      <alignment vertical="center"/>
      <protection locked="0"/>
    </xf>
    <xf numFmtId="38" fontId="9" fillId="4" borderId="10" xfId="3" applyFont="1" applyFill="1" applyBorder="1" applyAlignment="1" applyProtection="1">
      <alignment vertical="center"/>
      <protection locked="0"/>
    </xf>
    <xf numFmtId="0" fontId="9" fillId="0" borderId="7" xfId="0" applyFont="1" applyBorder="1" applyAlignment="1" applyProtection="1">
      <alignment horizontal="right" vertical="center" wrapText="1"/>
    </xf>
    <xf numFmtId="0" fontId="9" fillId="0" borderId="11" xfId="0" applyFont="1" applyBorder="1" applyAlignment="1" applyProtection="1">
      <alignment horizontal="right" vertical="center" wrapText="1"/>
    </xf>
    <xf numFmtId="0" fontId="9" fillId="0" borderId="10" xfId="0" applyFont="1" applyBorder="1" applyAlignment="1" applyProtection="1">
      <alignment horizontal="right" vertical="center" wrapText="1"/>
    </xf>
    <xf numFmtId="0" fontId="9" fillId="0" borderId="5" xfId="0" applyFont="1" applyBorder="1" applyAlignment="1" applyProtection="1">
      <alignment horizontal="center" vertical="center" wrapText="1" shrinkToFit="1"/>
    </xf>
    <xf numFmtId="0" fontId="9" fillId="0" borderId="3" xfId="0" applyFont="1" applyBorder="1" applyAlignment="1" applyProtection="1">
      <alignment horizontal="center" vertical="center" wrapText="1" shrinkToFit="1"/>
    </xf>
    <xf numFmtId="38" fontId="9" fillId="4" borderId="7" xfId="3" applyFont="1" applyFill="1" applyBorder="1" applyAlignment="1" applyProtection="1">
      <alignment horizontal="center" vertical="center" wrapText="1"/>
      <protection locked="0"/>
    </xf>
    <xf numFmtId="38" fontId="9" fillId="4" borderId="11" xfId="3" applyFont="1" applyFill="1" applyBorder="1" applyAlignment="1" applyProtection="1">
      <alignment horizontal="center" vertical="center" wrapText="1"/>
      <protection locked="0"/>
    </xf>
    <xf numFmtId="38" fontId="9" fillId="4" borderId="10" xfId="3" applyFont="1" applyFill="1" applyBorder="1" applyAlignment="1" applyProtection="1">
      <alignment horizontal="center" vertical="center" wrapText="1"/>
      <protection locked="0"/>
    </xf>
    <xf numFmtId="38" fontId="9" fillId="0" borderId="7" xfId="3" applyFont="1" applyFill="1" applyBorder="1" applyAlignment="1" applyProtection="1">
      <alignment horizontal="right" vertical="center" wrapText="1"/>
    </xf>
    <xf numFmtId="38" fontId="9" fillId="0" borderId="11" xfId="3" applyFont="1" applyFill="1" applyBorder="1" applyAlignment="1" applyProtection="1">
      <alignment horizontal="right" vertical="center" wrapText="1"/>
    </xf>
    <xf numFmtId="38" fontId="9" fillId="0" borderId="10" xfId="3" applyFont="1" applyFill="1" applyBorder="1" applyAlignment="1" applyProtection="1">
      <alignment horizontal="right" vertical="center" wrapText="1"/>
    </xf>
    <xf numFmtId="0" fontId="9" fillId="4" borderId="34"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16" xfId="0" applyFont="1" applyFill="1" applyBorder="1" applyAlignment="1" applyProtection="1">
      <alignment horizontal="center" vertical="center" wrapText="1"/>
      <protection locked="0"/>
    </xf>
    <xf numFmtId="0" fontId="9" fillId="0" borderId="80" xfId="0" applyFont="1" applyBorder="1" applyAlignment="1" applyProtection="1">
      <alignment horizontal="center" vertical="center" wrapText="1"/>
    </xf>
    <xf numFmtId="0" fontId="9" fillId="0" borderId="95" xfId="0" applyFont="1" applyBorder="1" applyAlignment="1" applyProtection="1">
      <alignment horizontal="center" vertical="center" wrapText="1"/>
    </xf>
    <xf numFmtId="0" fontId="9" fillId="0" borderId="97" xfId="0" applyFont="1" applyBorder="1" applyAlignment="1" applyProtection="1">
      <alignment horizontal="center" vertical="center" wrapText="1"/>
    </xf>
    <xf numFmtId="0" fontId="9" fillId="4" borderId="96" xfId="0" applyFont="1" applyFill="1" applyBorder="1" applyAlignment="1" applyProtection="1">
      <alignment horizontal="center" vertical="center" wrapText="1"/>
      <protection locked="0"/>
    </xf>
    <xf numFmtId="0" fontId="9" fillId="4" borderId="95" xfId="0" applyFont="1" applyFill="1" applyBorder="1" applyAlignment="1" applyProtection="1">
      <alignment horizontal="center" vertical="center" wrapText="1"/>
      <protection locked="0"/>
    </xf>
    <xf numFmtId="0" fontId="9" fillId="4" borderId="81" xfId="0" applyFont="1" applyFill="1" applyBorder="1" applyAlignment="1" applyProtection="1">
      <alignment horizontal="center" vertical="center" wrapText="1"/>
      <protection locked="0"/>
    </xf>
    <xf numFmtId="0" fontId="9" fillId="0" borderId="80"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97" xfId="0" applyFont="1" applyBorder="1" applyAlignment="1">
      <alignment horizontal="center" vertical="center" wrapText="1"/>
    </xf>
    <xf numFmtId="0" fontId="9" fillId="4" borderId="96" xfId="0" quotePrefix="1" applyFont="1" applyFill="1" applyBorder="1" applyAlignment="1" applyProtection="1">
      <alignment horizontal="center" vertical="center" wrapText="1"/>
      <protection locked="0"/>
    </xf>
    <xf numFmtId="0" fontId="9" fillId="0" borderId="9"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7" xfId="0" applyFont="1" applyFill="1" applyBorder="1" applyAlignment="1">
      <alignment horizontal="center" vertical="center"/>
    </xf>
    <xf numFmtId="0" fontId="9" fillId="0" borderId="19"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98" xfId="0" applyFont="1" applyBorder="1" applyAlignment="1" applyProtection="1">
      <alignment horizontal="center" vertical="center" wrapText="1"/>
    </xf>
    <xf numFmtId="0" fontId="9" fillId="4" borderId="99" xfId="0" applyFont="1" applyFill="1" applyBorder="1" applyAlignment="1" applyProtection="1">
      <alignment horizontal="center" vertical="center" wrapText="1"/>
      <protection locked="0"/>
    </xf>
    <xf numFmtId="0" fontId="9" fillId="4" borderId="0" xfId="0" applyFont="1" applyFill="1" applyBorder="1" applyAlignment="1" applyProtection="1">
      <alignment horizontal="center" vertical="center" wrapText="1"/>
      <protection locked="0"/>
    </xf>
    <xf numFmtId="0" fontId="9" fillId="4" borderId="31" xfId="0" applyFont="1" applyFill="1" applyBorder="1" applyAlignment="1" applyProtection="1">
      <alignment horizontal="center" vertical="center" wrapText="1"/>
      <protection locked="0"/>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8" xfId="0" applyFont="1" applyBorder="1" applyAlignment="1">
      <alignment horizontal="center" vertical="center" wrapText="1"/>
    </xf>
    <xf numFmtId="0" fontId="8" fillId="2" borderId="0" xfId="0" applyFont="1" applyFill="1" applyAlignment="1">
      <alignment horizontal="left" vertical="center" wrapText="1"/>
    </xf>
    <xf numFmtId="0" fontId="8" fillId="4" borderId="7" xfId="0" applyFont="1" applyFill="1" applyBorder="1" applyAlignment="1" applyProtection="1">
      <alignment vertical="center" shrinkToFit="1"/>
      <protection locked="0"/>
    </xf>
    <xf numFmtId="0" fontId="8" fillId="4" borderId="11" xfId="0" applyFont="1" applyFill="1" applyBorder="1" applyAlignment="1" applyProtection="1">
      <alignment vertical="center" shrinkToFit="1"/>
      <protection locked="0"/>
    </xf>
    <xf numFmtId="0" fontId="8" fillId="4" borderId="10" xfId="0" applyFont="1" applyFill="1" applyBorder="1" applyAlignment="1" applyProtection="1">
      <alignment vertical="center" shrinkToFit="1"/>
      <protection locked="0"/>
    </xf>
    <xf numFmtId="0" fontId="8" fillId="4" borderId="7" xfId="0" applyFont="1" applyFill="1" applyBorder="1" applyAlignment="1" applyProtection="1">
      <alignment vertical="center"/>
      <protection locked="0"/>
    </xf>
    <xf numFmtId="0" fontId="8" fillId="4" borderId="11" xfId="0" applyFont="1" applyFill="1" applyBorder="1" applyAlignment="1" applyProtection="1">
      <alignment vertical="center"/>
      <protection locked="0"/>
    </xf>
    <xf numFmtId="0" fontId="8" fillId="4" borderId="10" xfId="0" applyFont="1" applyFill="1" applyBorder="1" applyAlignment="1" applyProtection="1">
      <alignment vertical="center"/>
      <protection locked="0"/>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24" fillId="2" borderId="0" xfId="0" applyFont="1" applyFill="1" applyAlignment="1">
      <alignment horizontal="left" vertical="top" wrapText="1"/>
    </xf>
    <xf numFmtId="0" fontId="8" fillId="2" borderId="0" xfId="0" applyFont="1" applyFill="1" applyAlignment="1">
      <alignment vertical="top"/>
    </xf>
    <xf numFmtId="0" fontId="9" fillId="0" borderId="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1" xfId="0" applyFont="1" applyBorder="1" applyAlignment="1">
      <alignment horizontal="center" vertical="center" wrapText="1"/>
    </xf>
    <xf numFmtId="0" fontId="9" fillId="4" borderId="20" xfId="0" applyFont="1" applyFill="1" applyBorder="1" applyAlignment="1" applyProtection="1">
      <alignment horizontal="center" vertical="center" textRotation="255"/>
      <protection locked="0"/>
    </xf>
    <xf numFmtId="0" fontId="9" fillId="4" borderId="43" xfId="0" applyFont="1" applyFill="1" applyBorder="1" applyAlignment="1" applyProtection="1">
      <alignment horizontal="center" vertical="center" textRotation="255"/>
      <protection locked="0"/>
    </xf>
    <xf numFmtId="0" fontId="9" fillId="4" borderId="60" xfId="0" applyFont="1" applyFill="1" applyBorder="1" applyAlignment="1" applyProtection="1">
      <alignment horizontal="center" vertical="center" textRotation="255"/>
      <protection locked="0"/>
    </xf>
    <xf numFmtId="0" fontId="9" fillId="6" borderId="24" xfId="0" applyFont="1" applyFill="1" applyBorder="1" applyAlignment="1" applyProtection="1">
      <alignment horizontal="left" vertical="center" wrapText="1" shrinkToFit="1"/>
      <protection locked="0"/>
    </xf>
    <xf numFmtId="0" fontId="9" fillId="6" borderId="44" xfId="0" applyFont="1" applyFill="1" applyBorder="1" applyAlignment="1" applyProtection="1">
      <alignment horizontal="left" vertical="center" wrapText="1" shrinkToFit="1"/>
      <protection locked="0"/>
    </xf>
    <xf numFmtId="0" fontId="9" fillId="0" borderId="8"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73" xfId="0" applyFont="1" applyBorder="1" applyAlignment="1" applyProtection="1">
      <alignment horizontal="center" vertical="center" wrapText="1"/>
    </xf>
    <xf numFmtId="0" fontId="9" fillId="4" borderId="72"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2"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9" fillId="0" borderId="53" xfId="0" applyFont="1" applyBorder="1" applyAlignment="1" applyProtection="1">
      <alignment horizontal="center" vertical="center" wrapText="1"/>
    </xf>
    <xf numFmtId="0" fontId="9" fillId="4" borderId="54" xfId="0" applyFont="1" applyFill="1" applyBorder="1" applyAlignment="1" applyProtection="1">
      <alignment horizontal="center" vertical="center" wrapText="1"/>
      <protection locked="0"/>
    </xf>
    <xf numFmtId="0" fontId="9" fillId="4" borderId="39" xfId="0" applyFont="1" applyFill="1" applyBorder="1" applyAlignment="1" applyProtection="1">
      <alignment horizontal="center" vertical="center" wrapText="1"/>
      <protection locked="0"/>
    </xf>
    <xf numFmtId="0" fontId="9" fillId="4" borderId="48" xfId="0" applyFont="1" applyFill="1" applyBorder="1" applyAlignment="1" applyProtection="1">
      <alignment horizontal="center" vertical="center" textRotation="255"/>
      <protection locked="0"/>
    </xf>
    <xf numFmtId="0" fontId="9" fillId="0" borderId="2" xfId="0" applyFont="1" applyBorder="1" applyAlignment="1">
      <alignment horizontal="left" vertical="center" wrapText="1"/>
    </xf>
    <xf numFmtId="176" fontId="9" fillId="0" borderId="7" xfId="3" applyNumberFormat="1" applyFont="1" applyBorder="1" applyAlignment="1">
      <alignment horizontal="center" vertical="center" wrapText="1"/>
    </xf>
    <xf numFmtId="176" fontId="9" fillId="5" borderId="76" xfId="3" applyNumberFormat="1" applyFont="1" applyFill="1" applyBorder="1" applyAlignment="1">
      <alignment horizontal="center" vertical="center" wrapText="1"/>
    </xf>
    <xf numFmtId="0" fontId="9" fillId="0" borderId="8" xfId="0" applyFont="1" applyFill="1" applyBorder="1" applyAlignment="1" applyProtection="1">
      <alignment vertical="center" wrapText="1"/>
    </xf>
    <xf numFmtId="0" fontId="9" fillId="0" borderId="12" xfId="0" applyFont="1" applyFill="1" applyBorder="1" applyAlignment="1" applyProtection="1">
      <alignment vertical="center" wrapText="1"/>
    </xf>
    <xf numFmtId="0" fontId="9" fillId="0" borderId="15"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9" fillId="0" borderId="16" xfId="0" applyFont="1" applyFill="1" applyBorder="1" applyAlignment="1" applyProtection="1">
      <alignment vertical="center" wrapText="1"/>
    </xf>
    <xf numFmtId="0" fontId="9" fillId="0" borderId="19" xfId="0" applyFont="1" applyBorder="1" applyAlignment="1">
      <alignment vertical="center" wrapText="1"/>
    </xf>
    <xf numFmtId="0" fontId="9" fillId="0" borderId="31" xfId="0" applyFont="1" applyBorder="1" applyAlignment="1">
      <alignment vertical="center" wrapText="1"/>
    </xf>
    <xf numFmtId="176" fontId="9" fillId="0" borderId="19" xfId="3" applyNumberFormat="1" applyFont="1" applyBorder="1" applyAlignment="1">
      <alignment horizontal="center" vertical="center" wrapText="1"/>
    </xf>
    <xf numFmtId="176" fontId="9" fillId="5" borderId="114" xfId="3" applyNumberFormat="1" applyFont="1" applyFill="1" applyBorder="1" applyAlignment="1">
      <alignment horizontal="center" vertical="center" wrapText="1"/>
    </xf>
    <xf numFmtId="0" fontId="9" fillId="0" borderId="19" xfId="0" applyFont="1" applyBorder="1" applyAlignment="1" applyProtection="1">
      <alignment vertical="center" wrapText="1"/>
    </xf>
    <xf numFmtId="0" fontId="9" fillId="0" borderId="0" xfId="0" applyFont="1" applyBorder="1" applyAlignment="1" applyProtection="1">
      <alignment vertical="center" wrapText="1"/>
    </xf>
    <xf numFmtId="0" fontId="9" fillId="6" borderId="0" xfId="0" applyFont="1" applyFill="1" applyBorder="1" applyAlignment="1" applyProtection="1">
      <alignment horizontal="center" vertical="center" wrapText="1"/>
      <protection locked="0"/>
    </xf>
    <xf numFmtId="178" fontId="9" fillId="0" borderId="31" xfId="0" applyNumberFormat="1" applyFont="1" applyBorder="1" applyAlignment="1" applyProtection="1">
      <alignment horizontal="center" vertical="center" wrapText="1"/>
    </xf>
    <xf numFmtId="178" fontId="9" fillId="0" borderId="19" xfId="0" applyNumberFormat="1" applyFont="1" applyFill="1" applyBorder="1" applyAlignment="1" applyProtection="1">
      <alignment horizontal="center" vertical="center" wrapText="1"/>
      <protection locked="0"/>
    </xf>
    <xf numFmtId="178" fontId="9" fillId="0" borderId="0" xfId="0" applyNumberFormat="1" applyFont="1" applyFill="1" applyBorder="1" applyAlignment="1" applyProtection="1">
      <alignment horizontal="center" vertical="center" wrapText="1"/>
      <protection locked="0"/>
    </xf>
    <xf numFmtId="178" fontId="9" fillId="0" borderId="31" xfId="0" applyNumberFormat="1" applyFont="1" applyFill="1" applyBorder="1" applyAlignment="1" applyProtection="1">
      <alignment horizontal="center" vertical="center" wrapText="1"/>
      <protection locked="0"/>
    </xf>
    <xf numFmtId="0" fontId="9" fillId="6" borderId="45" xfId="0" applyFont="1" applyFill="1" applyBorder="1" applyAlignment="1" applyProtection="1">
      <alignment vertical="center" wrapText="1" shrinkToFit="1"/>
      <protection locked="0"/>
    </xf>
    <xf numFmtId="0" fontId="9" fillId="0" borderId="7"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4" borderId="111" xfId="0" applyFont="1" applyFill="1" applyBorder="1" applyAlignment="1" applyProtection="1">
      <alignment horizontal="center" vertical="center" wrapText="1"/>
      <protection locked="0"/>
    </xf>
    <xf numFmtId="0" fontId="9" fillId="4" borderId="112" xfId="0" applyFont="1" applyFill="1" applyBorder="1" applyAlignment="1" applyProtection="1">
      <alignment horizontal="center" vertical="center" wrapText="1"/>
      <protection locked="0"/>
    </xf>
    <xf numFmtId="0" fontId="9" fillId="4" borderId="113" xfId="0" applyFont="1" applyFill="1" applyBorder="1" applyAlignment="1" applyProtection="1">
      <alignment horizontal="center" vertical="center" wrapText="1"/>
      <protection locked="0"/>
    </xf>
    <xf numFmtId="58" fontId="9" fillId="4" borderId="111" xfId="0" applyNumberFormat="1" applyFont="1" applyFill="1" applyBorder="1" applyAlignment="1" applyProtection="1">
      <alignment horizontal="center" vertical="center" wrapText="1"/>
      <protection locked="0"/>
    </xf>
    <xf numFmtId="58" fontId="9" fillId="4" borderId="112" xfId="0" applyNumberFormat="1" applyFont="1" applyFill="1" applyBorder="1" applyAlignment="1" applyProtection="1">
      <alignment horizontal="center" vertical="center" wrapText="1"/>
      <protection locked="0"/>
    </xf>
    <xf numFmtId="58" fontId="9" fillId="4" borderId="113" xfId="0" applyNumberFormat="1" applyFont="1" applyFill="1" applyBorder="1" applyAlignment="1" applyProtection="1">
      <alignment horizontal="center" vertical="center" wrapText="1"/>
      <protection locked="0"/>
    </xf>
    <xf numFmtId="0" fontId="9" fillId="6" borderId="104" xfId="0" applyFont="1" applyFill="1" applyBorder="1" applyAlignment="1" applyProtection="1">
      <alignment horizontal="center" vertical="center" wrapText="1" shrinkToFit="1"/>
      <protection locked="0"/>
    </xf>
    <xf numFmtId="0" fontId="21" fillId="6" borderId="45" xfId="0" applyFont="1" applyFill="1" applyBorder="1" applyAlignment="1" applyProtection="1">
      <alignment horizontal="center" vertical="center" wrapText="1" shrinkToFit="1"/>
      <protection locked="0"/>
    </xf>
    <xf numFmtId="0" fontId="21" fillId="6" borderId="105" xfId="0" applyFont="1" applyFill="1" applyBorder="1" applyAlignment="1" applyProtection="1">
      <alignment horizontal="center" vertical="center" wrapText="1" shrinkToFit="1"/>
      <protection locked="0"/>
    </xf>
    <xf numFmtId="181" fontId="9" fillId="4" borderId="7" xfId="0" applyNumberFormat="1" applyFont="1" applyFill="1" applyBorder="1" applyAlignment="1" applyProtection="1">
      <alignment horizontal="center" vertical="center" wrapText="1"/>
      <protection locked="0"/>
    </xf>
    <xf numFmtId="181" fontId="9" fillId="4" borderId="11" xfId="0" applyNumberFormat="1" applyFont="1" applyFill="1" applyBorder="1" applyAlignment="1" applyProtection="1">
      <alignment horizontal="center" vertical="center" wrapText="1"/>
      <protection locked="0"/>
    </xf>
    <xf numFmtId="181" fontId="9" fillId="4" borderId="10" xfId="0" applyNumberFormat="1" applyFont="1" applyFill="1" applyBorder="1" applyAlignment="1" applyProtection="1">
      <alignment horizontal="center" vertical="center" wrapText="1"/>
      <protection locked="0"/>
    </xf>
    <xf numFmtId="0" fontId="9" fillId="4" borderId="7" xfId="0" quotePrefix="1" applyFont="1" applyFill="1" applyBorder="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181" fontId="9" fillId="4" borderId="8" xfId="0" applyNumberFormat="1" applyFont="1" applyFill="1" applyBorder="1" applyAlignment="1" applyProtection="1">
      <alignment horizontal="center" vertical="center" wrapText="1"/>
      <protection locked="0"/>
    </xf>
    <xf numFmtId="181" fontId="9" fillId="4" borderId="12" xfId="0" applyNumberFormat="1" applyFont="1" applyFill="1" applyBorder="1" applyAlignment="1" applyProtection="1">
      <alignment horizontal="center" vertical="center" wrapText="1"/>
      <protection locked="0"/>
    </xf>
    <xf numFmtId="181" fontId="9" fillId="4" borderId="15" xfId="0" applyNumberFormat="1" applyFont="1" applyFill="1" applyBorder="1" applyAlignment="1" applyProtection="1">
      <alignment horizontal="center" vertical="center" wrapText="1"/>
      <protection locked="0"/>
    </xf>
    <xf numFmtId="177" fontId="9" fillId="0" borderId="7" xfId="0" applyNumberFormat="1" applyFont="1" applyBorder="1" applyAlignment="1" applyProtection="1">
      <alignment horizontal="center" vertical="center" wrapText="1"/>
    </xf>
    <xf numFmtId="177" fontId="9" fillId="0" borderId="11" xfId="0" applyNumberFormat="1" applyFont="1" applyBorder="1" applyAlignment="1" applyProtection="1">
      <alignment horizontal="center" vertical="center" wrapText="1"/>
    </xf>
    <xf numFmtId="177" fontId="9" fillId="0" borderId="10" xfId="0" applyNumberFormat="1" applyFont="1" applyBorder="1" applyAlignment="1" applyProtection="1">
      <alignment horizontal="center" vertical="center" wrapText="1"/>
    </xf>
    <xf numFmtId="176" fontId="9" fillId="0" borderId="9" xfId="3" applyNumberFormat="1" applyFont="1" applyBorder="1" applyAlignment="1">
      <alignment horizontal="center" vertical="center" wrapText="1"/>
    </xf>
    <xf numFmtId="176" fontId="9" fillId="0" borderId="8" xfId="3" applyNumberFormat="1" applyFont="1" applyBorder="1" applyAlignment="1">
      <alignment horizontal="center" vertical="center" wrapText="1"/>
    </xf>
    <xf numFmtId="176" fontId="9" fillId="5" borderId="78" xfId="3" applyNumberFormat="1" applyFont="1" applyFill="1" applyBorder="1" applyAlignment="1">
      <alignment horizontal="center" vertical="center" wrapText="1"/>
    </xf>
    <xf numFmtId="176" fontId="9" fillId="5" borderId="103" xfId="3" applyNumberFormat="1" applyFont="1" applyFill="1" applyBorder="1" applyAlignment="1">
      <alignment horizontal="center" vertical="center" wrapText="1"/>
    </xf>
    <xf numFmtId="0" fontId="9" fillId="0" borderId="16" xfId="0" applyFont="1" applyBorder="1" applyAlignment="1" applyProtection="1">
      <alignment horizontal="center" vertical="center" wrapText="1"/>
    </xf>
    <xf numFmtId="0" fontId="9" fillId="6" borderId="104" xfId="0" applyFont="1" applyFill="1" applyBorder="1" applyAlignment="1" applyProtection="1">
      <alignment horizontal="left" vertical="center" wrapText="1" shrinkToFit="1"/>
      <protection locked="0"/>
    </xf>
    <xf numFmtId="0" fontId="9" fillId="6" borderId="45" xfId="0" applyFont="1" applyFill="1" applyBorder="1" applyAlignment="1" applyProtection="1">
      <alignment horizontal="left" vertical="center" wrapText="1" shrinkToFit="1"/>
      <protection locked="0"/>
    </xf>
    <xf numFmtId="0" fontId="9" fillId="6" borderId="105" xfId="0" applyFont="1" applyFill="1" applyBorder="1" applyAlignment="1" applyProtection="1">
      <alignment horizontal="left" vertical="center" wrapText="1" shrinkToFit="1"/>
      <protection locked="0"/>
    </xf>
    <xf numFmtId="0" fontId="9" fillId="6" borderId="104" xfId="0" applyFont="1" applyFill="1" applyBorder="1" applyAlignment="1" applyProtection="1">
      <alignment vertical="center" wrapText="1" shrinkToFit="1"/>
      <protection locked="0"/>
    </xf>
    <xf numFmtId="0" fontId="9" fillId="6" borderId="105" xfId="0" applyFont="1" applyFill="1" applyBorder="1" applyAlignment="1" applyProtection="1">
      <alignment vertical="center" wrapText="1" shrinkToFit="1"/>
      <protection locked="0"/>
    </xf>
    <xf numFmtId="0" fontId="9" fillId="4" borderId="21" xfId="0" applyFont="1" applyFill="1" applyBorder="1" applyAlignment="1" applyProtection="1">
      <alignment horizontal="center" vertical="center" textRotation="255"/>
      <protection locked="0"/>
    </xf>
    <xf numFmtId="0" fontId="9" fillId="0" borderId="23" xfId="0" applyFont="1" applyBorder="1" applyAlignment="1">
      <alignment horizontal="left" vertical="center" wrapText="1"/>
    </xf>
    <xf numFmtId="176" fontId="9" fillId="0" borderId="29" xfId="3" applyNumberFormat="1" applyFont="1" applyBorder="1" applyAlignment="1">
      <alignment horizontal="center" vertical="center" wrapText="1"/>
    </xf>
    <xf numFmtId="176" fontId="9" fillId="5" borderId="77" xfId="3" applyNumberFormat="1" applyFont="1" applyFill="1" applyBorder="1" applyAlignment="1">
      <alignment horizontal="center" vertical="center" wrapText="1"/>
    </xf>
    <xf numFmtId="0" fontId="9" fillId="0" borderId="46" xfId="0" applyFont="1" applyBorder="1" applyAlignment="1" applyProtection="1">
      <alignment horizontal="center" vertical="center" wrapText="1" shrinkToFit="1"/>
    </xf>
    <xf numFmtId="0" fontId="9" fillId="6" borderId="47" xfId="0" applyFont="1" applyFill="1" applyBorder="1" applyAlignment="1" applyProtection="1">
      <alignment vertical="center" wrapText="1" shrinkToFit="1"/>
      <protection locked="0"/>
    </xf>
    <xf numFmtId="181" fontId="9" fillId="4" borderId="29" xfId="0" applyNumberFormat="1" applyFont="1" applyFill="1" applyBorder="1" applyAlignment="1" applyProtection="1">
      <alignment horizontal="center" vertical="center" wrapText="1"/>
      <protection locked="0"/>
    </xf>
    <xf numFmtId="181" fontId="9" fillId="4" borderId="35" xfId="0" applyNumberFormat="1" applyFont="1" applyFill="1" applyBorder="1" applyAlignment="1" applyProtection="1">
      <alignment horizontal="center" vertical="center" wrapText="1"/>
      <protection locked="0"/>
    </xf>
    <xf numFmtId="181" fontId="9" fillId="4" borderId="37" xfId="0" applyNumberFormat="1" applyFont="1" applyFill="1" applyBorder="1" applyAlignment="1" applyProtection="1">
      <alignment horizontal="center" vertical="center" wrapText="1"/>
      <protection locked="0"/>
    </xf>
    <xf numFmtId="0" fontId="9" fillId="0" borderId="6"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22" xfId="0" applyFont="1" applyBorder="1" applyAlignment="1">
      <alignment horizontal="left" vertical="center" wrapText="1"/>
    </xf>
    <xf numFmtId="176" fontId="9" fillId="0" borderId="28" xfId="3" applyNumberFormat="1" applyFont="1" applyBorder="1" applyAlignment="1">
      <alignment horizontal="center" vertical="center" wrapText="1"/>
    </xf>
    <xf numFmtId="176" fontId="9" fillId="5" borderId="26" xfId="3" applyNumberFormat="1" applyFont="1" applyFill="1" applyBorder="1" applyAlignment="1">
      <alignment horizontal="center" vertical="center" wrapText="1"/>
    </xf>
    <xf numFmtId="0" fontId="9" fillId="0" borderId="52"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53" xfId="0" applyFont="1" applyBorder="1" applyAlignment="1">
      <alignment horizontal="center" vertical="center" wrapText="1"/>
    </xf>
    <xf numFmtId="0" fontId="9" fillId="4" borderId="55" xfId="0" applyFont="1" applyFill="1" applyBorder="1" applyAlignment="1" applyProtection="1">
      <alignment horizontal="center" vertical="center" wrapText="1"/>
      <protection locked="0"/>
    </xf>
    <xf numFmtId="0" fontId="9" fillId="0" borderId="55" xfId="0" applyFont="1" applyBorder="1" applyAlignment="1" applyProtection="1">
      <alignment horizontal="center" vertical="center" wrapText="1" shrinkToFit="1"/>
    </xf>
    <xf numFmtId="0" fontId="9" fillId="0" borderId="31" xfId="0" applyFont="1" applyBorder="1" applyAlignment="1" applyProtection="1">
      <alignment horizontal="center" vertical="center" wrapText="1" shrinkToFit="1"/>
    </xf>
    <xf numFmtId="0" fontId="9" fillId="0" borderId="16" xfId="0" applyFont="1" applyBorder="1" applyAlignment="1" applyProtection="1">
      <alignment horizontal="center" vertical="center" wrapText="1" shrinkToFit="1"/>
    </xf>
    <xf numFmtId="0" fontId="80" fillId="0" borderId="11" xfId="0" applyFont="1" applyBorder="1" applyAlignment="1" applyProtection="1">
      <alignment horizontal="center" vertical="center" wrapText="1"/>
    </xf>
    <xf numFmtId="0" fontId="81" fillId="0" borderId="11" xfId="0" applyFont="1" applyBorder="1" applyAlignment="1" applyProtection="1">
      <alignment horizontal="center" vertical="center" wrapText="1"/>
    </xf>
    <xf numFmtId="0" fontId="81" fillId="0" borderId="32" xfId="0" applyFont="1" applyBorder="1" applyAlignment="1" applyProtection="1">
      <alignment horizontal="center" vertical="center" wrapText="1"/>
    </xf>
    <xf numFmtId="0" fontId="9" fillId="0" borderId="22"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23" xfId="0" applyFont="1" applyBorder="1" applyAlignment="1">
      <alignment horizontal="center" vertical="center" textRotation="255"/>
    </xf>
    <xf numFmtId="0" fontId="9" fillId="0" borderId="52" xfId="0" applyFont="1" applyBorder="1" applyAlignment="1">
      <alignment vertical="center" wrapText="1"/>
    </xf>
    <xf numFmtId="0" fontId="9" fillId="0" borderId="55" xfId="0" applyFont="1" applyBorder="1" applyAlignment="1">
      <alignment vertical="center" wrapText="1"/>
    </xf>
    <xf numFmtId="176" fontId="9" fillId="0" borderId="42" xfId="3" applyNumberFormat="1" applyFont="1" applyFill="1" applyBorder="1" applyAlignment="1">
      <alignment horizontal="center" vertical="center" wrapText="1"/>
    </xf>
    <xf numFmtId="176" fontId="9" fillId="0" borderId="6" xfId="3" applyNumberFormat="1" applyFont="1" applyFill="1" applyBorder="1" applyAlignment="1">
      <alignment horizontal="center" vertical="center" wrapText="1"/>
    </xf>
    <xf numFmtId="176" fontId="9" fillId="8" borderId="42" xfId="3" applyNumberFormat="1" applyFont="1" applyFill="1" applyBorder="1" applyAlignment="1">
      <alignment horizontal="center" vertical="center" wrapText="1"/>
    </xf>
    <xf numFmtId="176" fontId="9" fillId="8" borderId="6" xfId="3" applyNumberFormat="1" applyFont="1" applyFill="1" applyBorder="1" applyAlignment="1">
      <alignment horizontal="center" vertical="center" wrapText="1"/>
    </xf>
    <xf numFmtId="0" fontId="9" fillId="0" borderId="110" xfId="0" applyFont="1" applyBorder="1" applyAlignment="1" applyProtection="1">
      <alignment horizontal="center" vertical="center" wrapText="1"/>
    </xf>
    <xf numFmtId="0" fontId="9" fillId="4" borderId="109" xfId="0" applyFont="1" applyFill="1" applyBorder="1" applyAlignment="1" applyProtection="1">
      <alignment horizontal="center" vertical="center" textRotation="255"/>
      <protection locked="0"/>
    </xf>
    <xf numFmtId="0" fontId="9" fillId="0" borderId="8" xfId="0" applyFont="1" applyBorder="1" applyAlignment="1">
      <alignment vertical="center" wrapText="1"/>
    </xf>
    <xf numFmtId="0" fontId="9" fillId="0" borderId="15" xfId="0" applyFont="1" applyBorder="1" applyAlignment="1">
      <alignment vertical="center" wrapText="1"/>
    </xf>
    <xf numFmtId="176" fontId="9" fillId="0" borderId="5" xfId="3" applyNumberFormat="1" applyFont="1" applyBorder="1" applyAlignment="1">
      <alignment horizontal="center" vertical="center" wrapText="1"/>
    </xf>
    <xf numFmtId="176" fontId="9" fillId="0" borderId="6" xfId="3" applyNumberFormat="1" applyFont="1" applyBorder="1" applyAlignment="1">
      <alignment horizontal="center" vertical="center" wrapText="1"/>
    </xf>
    <xf numFmtId="176" fontId="9" fillId="5" borderId="5" xfId="3" applyNumberFormat="1" applyFont="1" applyFill="1" applyBorder="1" applyAlignment="1">
      <alignment horizontal="center" vertical="center" wrapText="1"/>
    </xf>
    <xf numFmtId="176" fontId="9" fillId="5" borderId="6" xfId="3" applyNumberFormat="1" applyFont="1" applyFill="1" applyBorder="1" applyAlignment="1">
      <alignment horizontal="center" vertical="center" wrapText="1"/>
    </xf>
    <xf numFmtId="176" fontId="9" fillId="0" borderId="2" xfId="3" applyNumberFormat="1" applyFont="1" applyBorder="1" applyAlignment="1">
      <alignment horizontal="center" vertical="center" wrapText="1"/>
    </xf>
    <xf numFmtId="176" fontId="9" fillId="5" borderId="2" xfId="3" applyNumberFormat="1" applyFont="1" applyFill="1" applyBorder="1" applyAlignment="1">
      <alignment horizontal="center" vertical="center" wrapText="1"/>
    </xf>
    <xf numFmtId="0" fontId="9" fillId="0" borderId="55" xfId="0" applyFont="1" applyBorder="1" applyAlignment="1" applyProtection="1">
      <alignment horizontal="center" vertical="center" wrapText="1"/>
    </xf>
    <xf numFmtId="0" fontId="9" fillId="6" borderId="11" xfId="0" quotePrefix="1" applyFont="1" applyFill="1" applyBorder="1" applyAlignment="1" applyProtection="1">
      <alignment horizontal="center" vertical="center" wrapText="1"/>
      <protection locked="0"/>
    </xf>
    <xf numFmtId="0" fontId="9" fillId="6" borderId="11"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vertical="center" wrapText="1"/>
      <protection locked="0"/>
    </xf>
    <xf numFmtId="0" fontId="9" fillId="0" borderId="33" xfId="0" applyFont="1" applyBorder="1" applyAlignment="1" applyProtection="1">
      <alignment horizontal="center" vertical="center" wrapText="1"/>
    </xf>
    <xf numFmtId="0" fontId="9" fillId="0" borderId="42" xfId="0" applyFont="1" applyBorder="1" applyAlignment="1" applyProtection="1">
      <alignment horizontal="center" vertical="center" wrapText="1" shrinkToFit="1"/>
    </xf>
    <xf numFmtId="0" fontId="9" fillId="6" borderId="59" xfId="0" applyFont="1" applyFill="1" applyBorder="1" applyAlignment="1" applyProtection="1">
      <alignment vertical="center" wrapText="1" shrinkToFit="1"/>
      <protection locked="0"/>
    </xf>
    <xf numFmtId="0" fontId="9" fillId="6" borderId="7" xfId="0" applyFont="1" applyFill="1" applyBorder="1" applyAlignment="1" applyProtection="1">
      <alignment horizontal="center" vertical="center" wrapText="1"/>
      <protection locked="0"/>
    </xf>
    <xf numFmtId="0" fontId="9" fillId="4" borderId="61" xfId="0" applyFont="1" applyFill="1" applyBorder="1" applyAlignment="1" applyProtection="1">
      <alignment horizontal="center" vertical="center" wrapText="1"/>
      <protection locked="0"/>
    </xf>
    <xf numFmtId="0" fontId="9" fillId="4" borderId="61" xfId="0" quotePrefix="1" applyFont="1" applyFill="1" applyBorder="1" applyAlignment="1" applyProtection="1">
      <alignment horizontal="center" vertical="center" wrapText="1"/>
      <protection locked="0"/>
    </xf>
    <xf numFmtId="0" fontId="80" fillId="0" borderId="8" xfId="0" applyFont="1" applyBorder="1" applyAlignment="1" applyProtection="1">
      <alignment horizontal="center" vertical="center" wrapText="1"/>
    </xf>
    <xf numFmtId="0" fontId="80" fillId="0" borderId="12" xfId="0" applyFont="1" applyBorder="1" applyAlignment="1" applyProtection="1">
      <alignment horizontal="center" vertical="center" wrapText="1"/>
    </xf>
    <xf numFmtId="0" fontId="80" fillId="0" borderId="9" xfId="0" applyFont="1" applyBorder="1" applyAlignment="1" applyProtection="1">
      <alignment horizontal="center" vertical="center" wrapText="1"/>
    </xf>
    <xf numFmtId="0" fontId="80" fillId="0" borderId="4" xfId="0" applyFont="1" applyBorder="1" applyAlignment="1" applyProtection="1">
      <alignment horizontal="center" vertical="center" wrapText="1"/>
    </xf>
    <xf numFmtId="0" fontId="9" fillId="6" borderId="8" xfId="0" applyFont="1" applyFill="1" applyBorder="1" applyAlignment="1" applyProtection="1">
      <alignment horizontal="center" vertical="center" wrapText="1"/>
      <protection locked="0"/>
    </xf>
    <xf numFmtId="0" fontId="9" fillId="6" borderId="12" xfId="0" applyFont="1" applyFill="1" applyBorder="1" applyAlignment="1" applyProtection="1">
      <alignment horizontal="center" vertical="center" wrapText="1"/>
      <protection locked="0"/>
    </xf>
    <xf numFmtId="0" fontId="9" fillId="6" borderId="15"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protection locked="0"/>
    </xf>
    <xf numFmtId="0" fontId="9" fillId="6" borderId="4" xfId="0" applyFont="1" applyFill="1" applyBorder="1" applyAlignment="1" applyProtection="1">
      <alignment horizontal="center" vertical="center" wrapText="1"/>
      <protection locked="0"/>
    </xf>
    <xf numFmtId="0" fontId="9" fillId="6" borderId="16" xfId="0" applyFont="1" applyFill="1" applyBorder="1" applyAlignment="1" applyProtection="1">
      <alignment horizontal="center" vertical="center" wrapText="1"/>
      <protection locked="0"/>
    </xf>
    <xf numFmtId="0" fontId="9" fillId="6" borderId="30" xfId="0" quotePrefix="1" applyFont="1" applyFill="1" applyBorder="1" applyAlignment="1" applyProtection="1">
      <alignment horizontal="center" vertical="center" wrapText="1"/>
      <protection locked="0"/>
    </xf>
    <xf numFmtId="0" fontId="0" fillId="0" borderId="11" xfId="0" applyBorder="1" applyAlignment="1">
      <alignment vertical="center"/>
    </xf>
    <xf numFmtId="0" fontId="0" fillId="0" borderId="10" xfId="0" applyBorder="1" applyAlignment="1">
      <alignment vertical="center"/>
    </xf>
    <xf numFmtId="0" fontId="9" fillId="0" borderId="9" xfId="0" applyFont="1" applyBorder="1" applyAlignment="1">
      <alignment vertical="center" wrapText="1"/>
    </xf>
    <xf numFmtId="0" fontId="9" fillId="0" borderId="16" xfId="0" applyFont="1" applyBorder="1" applyAlignment="1">
      <alignment vertical="center" wrapText="1"/>
    </xf>
    <xf numFmtId="176" fontId="9" fillId="0" borderId="3" xfId="3" applyNumberFormat="1" applyFont="1" applyBorder="1" applyAlignment="1">
      <alignment horizontal="center" vertical="center" wrapText="1"/>
    </xf>
    <xf numFmtId="176" fontId="9" fillId="5" borderId="3" xfId="3" applyNumberFormat="1" applyFont="1" applyFill="1" applyBorder="1" applyAlignment="1">
      <alignment horizontal="center" vertical="center" wrapText="1"/>
    </xf>
    <xf numFmtId="0" fontId="4" fillId="7" borderId="19" xfId="0" applyFont="1" applyFill="1" applyBorder="1" applyProtection="1">
      <alignment vertical="center"/>
    </xf>
    <xf numFmtId="38" fontId="9" fillId="6" borderId="7" xfId="3" applyFont="1" applyFill="1" applyBorder="1" applyAlignment="1" applyProtection="1">
      <alignment horizontal="center" vertical="center" wrapText="1"/>
      <protection locked="0"/>
    </xf>
    <xf numFmtId="38" fontId="9" fillId="6" borderId="11" xfId="3" applyFont="1" applyFill="1" applyBorder="1" applyAlignment="1" applyProtection="1">
      <alignment horizontal="center" vertical="center" wrapText="1"/>
      <protection locked="0"/>
    </xf>
    <xf numFmtId="38" fontId="9" fillId="6" borderId="10" xfId="3" applyFont="1" applyFill="1" applyBorder="1" applyAlignment="1" applyProtection="1">
      <alignment horizontal="center" vertical="center" wrapText="1"/>
      <protection locked="0"/>
    </xf>
    <xf numFmtId="0" fontId="9" fillId="6" borderId="7" xfId="0" quotePrefix="1" applyFont="1" applyFill="1" applyBorder="1" applyAlignment="1" applyProtection="1">
      <alignment horizontal="center" vertical="center" wrapText="1"/>
      <protection locked="0"/>
    </xf>
    <xf numFmtId="0" fontId="9" fillId="0" borderId="57" xfId="0" applyFont="1" applyBorder="1" applyAlignment="1">
      <alignment vertical="center" wrapText="1"/>
    </xf>
    <xf numFmtId="0" fontId="9" fillId="0" borderId="56" xfId="0" applyFont="1" applyBorder="1" applyAlignment="1">
      <alignment vertical="center" wrapText="1"/>
    </xf>
    <xf numFmtId="176" fontId="9" fillId="0" borderId="23" xfId="3" applyNumberFormat="1" applyFont="1" applyBorder="1" applyAlignment="1">
      <alignment horizontal="center" vertical="center" wrapText="1"/>
    </xf>
    <xf numFmtId="176" fontId="9" fillId="5" borderId="23" xfId="3" applyNumberFormat="1" applyFont="1" applyFill="1" applyBorder="1" applyAlignment="1">
      <alignment horizontal="center" vertical="center" wrapText="1"/>
    </xf>
    <xf numFmtId="0" fontId="9" fillId="0" borderId="32" xfId="0" applyFont="1" applyBorder="1" applyAlignment="1" applyProtection="1">
      <alignment horizontal="center" vertical="center" wrapText="1"/>
    </xf>
    <xf numFmtId="0" fontId="9" fillId="4" borderId="30"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35" xfId="0" applyFont="1" applyFill="1" applyBorder="1" applyAlignment="1" applyProtection="1">
      <alignment horizontal="center" vertical="center" wrapText="1"/>
      <protection locked="0"/>
    </xf>
    <xf numFmtId="0" fontId="9" fillId="0" borderId="37" xfId="0" applyFont="1" applyFill="1" applyBorder="1" applyAlignment="1" applyProtection="1">
      <alignment horizontal="center" vertical="center" wrapText="1"/>
      <protection locked="0"/>
    </xf>
    <xf numFmtId="0" fontId="9" fillId="6" borderId="30" xfId="0" applyFont="1" applyFill="1" applyBorder="1" applyAlignment="1" applyProtection="1">
      <alignment horizontal="center" vertical="center" wrapText="1"/>
      <protection locked="0"/>
    </xf>
    <xf numFmtId="0" fontId="9" fillId="6" borderId="25" xfId="0" applyFont="1" applyFill="1" applyBorder="1" applyAlignment="1" applyProtection="1">
      <alignment horizontal="left" vertical="center" wrapText="1" shrinkToFit="1"/>
      <protection locked="0"/>
    </xf>
    <xf numFmtId="58" fontId="9" fillId="4" borderId="30" xfId="0" applyNumberFormat="1" applyFont="1" applyFill="1" applyBorder="1" applyAlignment="1" applyProtection="1">
      <alignment horizontal="center" vertical="center" wrapText="1"/>
      <protection locked="0"/>
    </xf>
    <xf numFmtId="0" fontId="9" fillId="0" borderId="29"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4" borderId="36" xfId="0" quotePrefix="1" applyFont="1" applyFill="1" applyBorder="1" applyAlignment="1" applyProtection="1">
      <alignment horizontal="center" vertical="center" wrapText="1"/>
      <protection locked="0"/>
    </xf>
    <xf numFmtId="0" fontId="9" fillId="4" borderId="35" xfId="0" applyFont="1" applyFill="1" applyBorder="1" applyAlignment="1" applyProtection="1">
      <alignment horizontal="center" vertical="center" wrapText="1"/>
      <protection locked="0"/>
    </xf>
    <xf numFmtId="182" fontId="9" fillId="0" borderId="7" xfId="4" applyNumberFormat="1" applyFont="1" applyFill="1" applyBorder="1" applyAlignment="1" applyProtection="1">
      <alignment horizontal="center" vertical="center" wrapText="1"/>
    </xf>
    <xf numFmtId="182" fontId="9" fillId="0" borderId="11" xfId="4" applyNumberFormat="1" applyFont="1" applyFill="1" applyBorder="1" applyAlignment="1" applyProtection="1">
      <alignment horizontal="center" vertical="center" wrapText="1"/>
    </xf>
    <xf numFmtId="182" fontId="9" fillId="0" borderId="10" xfId="4" applyNumberFormat="1" applyFont="1" applyFill="1" applyBorder="1" applyAlignment="1" applyProtection="1">
      <alignment horizontal="center" vertical="center" wrapText="1"/>
    </xf>
    <xf numFmtId="0" fontId="8" fillId="4" borderId="7" xfId="0" applyFont="1" applyFill="1" applyBorder="1" applyAlignment="1" applyProtection="1">
      <alignment vertical="center" shrinkToFit="1"/>
    </xf>
    <xf numFmtId="0" fontId="8" fillId="4" borderId="11" xfId="0" applyFont="1" applyFill="1" applyBorder="1" applyAlignment="1" applyProtection="1">
      <alignment vertical="center" shrinkToFit="1"/>
    </xf>
    <xf numFmtId="0" fontId="8" fillId="4" borderId="10" xfId="0" applyFont="1" applyFill="1" applyBorder="1" applyAlignment="1" applyProtection="1">
      <alignment vertical="center" shrinkToFit="1"/>
    </xf>
    <xf numFmtId="0" fontId="8" fillId="4" borderId="7" xfId="0" applyFont="1" applyFill="1" applyBorder="1" applyAlignment="1" applyProtection="1">
      <alignment vertical="center"/>
    </xf>
    <xf numFmtId="0" fontId="8" fillId="4" borderId="11" xfId="0" applyFont="1" applyFill="1" applyBorder="1" applyAlignment="1" applyProtection="1">
      <alignment vertical="center"/>
    </xf>
    <xf numFmtId="0" fontId="8" fillId="4" borderId="10" xfId="0" applyFont="1" applyFill="1" applyBorder="1" applyAlignment="1" applyProtection="1">
      <alignment vertical="center"/>
    </xf>
    <xf numFmtId="176" fontId="9" fillId="0" borderId="9" xfId="3" applyNumberFormat="1" applyFont="1" applyBorder="1" applyAlignment="1" applyProtection="1">
      <alignment horizontal="center" vertical="center" wrapText="1"/>
    </xf>
    <xf numFmtId="176" fontId="9" fillId="0" borderId="8" xfId="3" applyNumberFormat="1" applyFont="1" applyBorder="1" applyAlignment="1" applyProtection="1">
      <alignment horizontal="center" vertical="center" wrapText="1"/>
    </xf>
    <xf numFmtId="176" fontId="9" fillId="5" borderId="78" xfId="3" applyNumberFormat="1" applyFont="1" applyFill="1" applyBorder="1" applyAlignment="1" applyProtection="1">
      <alignment horizontal="center" vertical="center" wrapText="1"/>
    </xf>
    <xf numFmtId="176" fontId="9" fillId="5" borderId="103" xfId="3" applyNumberFormat="1" applyFont="1" applyFill="1" applyBorder="1" applyAlignment="1" applyProtection="1">
      <alignment horizontal="center" vertical="center" wrapText="1"/>
    </xf>
    <xf numFmtId="176" fontId="9" fillId="0" borderId="7" xfId="3" applyNumberFormat="1" applyFont="1" applyBorder="1" applyAlignment="1" applyProtection="1">
      <alignment horizontal="center" vertical="center" wrapText="1"/>
    </xf>
    <xf numFmtId="176" fontId="9" fillId="5" borderId="76" xfId="3" applyNumberFormat="1"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58" fontId="9" fillId="4" borderId="9" xfId="0" applyNumberFormat="1" applyFont="1" applyFill="1" applyBorder="1" applyAlignment="1" applyProtection="1">
      <alignment horizontal="center" vertical="center" wrapText="1"/>
    </xf>
    <xf numFmtId="0" fontId="9" fillId="4" borderId="16" xfId="0" applyFont="1" applyFill="1" applyBorder="1" applyAlignment="1" applyProtection="1">
      <alignment horizontal="center" vertical="center" wrapText="1"/>
    </xf>
    <xf numFmtId="0" fontId="9" fillId="0" borderId="19"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31" xfId="0" applyFont="1" applyFill="1" applyBorder="1" applyAlignment="1" applyProtection="1">
      <alignment vertical="center" wrapText="1"/>
    </xf>
    <xf numFmtId="0" fontId="9" fillId="0" borderId="106" xfId="0" applyFont="1" applyBorder="1" applyAlignment="1" applyProtection="1">
      <alignment horizontal="center" vertical="center" wrapText="1"/>
    </xf>
    <xf numFmtId="0" fontId="9" fillId="0" borderId="107" xfId="0" applyFont="1" applyBorder="1" applyAlignment="1" applyProtection="1">
      <alignment horizontal="center" vertical="center" wrapText="1"/>
    </xf>
    <xf numFmtId="0" fontId="9" fillId="4" borderId="48" xfId="0" applyFont="1" applyFill="1" applyBorder="1" applyAlignment="1" applyProtection="1">
      <alignment horizontal="center" vertical="center" textRotation="255"/>
    </xf>
    <xf numFmtId="0" fontId="9" fillId="4" borderId="60" xfId="0" applyFont="1" applyFill="1" applyBorder="1" applyAlignment="1" applyProtection="1">
      <alignment horizontal="center" vertical="center" textRotation="255"/>
    </xf>
    <xf numFmtId="0" fontId="8" fillId="2" borderId="0" xfId="0" applyFont="1" applyFill="1" applyAlignment="1" applyProtection="1">
      <alignment horizontal="left" vertical="center" wrapText="1"/>
    </xf>
    <xf numFmtId="0" fontId="8" fillId="2" borderId="13"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9" fillId="4" borderId="43" xfId="0" applyFont="1" applyFill="1" applyBorder="1" applyAlignment="1" applyProtection="1">
      <alignment horizontal="center" vertical="center" textRotation="255"/>
    </xf>
    <xf numFmtId="0" fontId="9" fillId="4" borderId="72" xfId="0" applyFont="1" applyFill="1" applyBorder="1" applyAlignment="1" applyProtection="1">
      <alignment horizontal="center" vertical="center" wrapText="1"/>
    </xf>
    <xf numFmtId="0" fontId="9" fillId="4" borderId="12"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4" borderId="30" xfId="0" quotePrefix="1"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9" fillId="4" borderId="30" xfId="0" applyFont="1" applyFill="1" applyBorder="1" applyAlignment="1" applyProtection="1">
      <alignment horizontal="center" vertical="center" wrapText="1"/>
    </xf>
    <xf numFmtId="38" fontId="9" fillId="4" borderId="7" xfId="3" applyFont="1" applyFill="1" applyBorder="1" applyAlignment="1" applyProtection="1">
      <alignment horizontal="center" vertical="center" wrapText="1"/>
    </xf>
    <xf numFmtId="38" fontId="9" fillId="4" borderId="11" xfId="3" applyFont="1" applyFill="1" applyBorder="1" applyAlignment="1" applyProtection="1">
      <alignment horizontal="center" vertical="center" wrapText="1"/>
    </xf>
    <xf numFmtId="38" fontId="9" fillId="4" borderId="10" xfId="3" applyFont="1" applyFill="1" applyBorder="1" applyAlignment="1" applyProtection="1">
      <alignment horizontal="center" vertical="center" wrapText="1"/>
    </xf>
    <xf numFmtId="181" fontId="9" fillId="4" borderId="7" xfId="0" applyNumberFormat="1" applyFont="1" applyFill="1" applyBorder="1" applyAlignment="1" applyProtection="1">
      <alignment horizontal="center" vertical="center" wrapText="1"/>
    </xf>
    <xf numFmtId="181" fontId="9" fillId="4" borderId="11" xfId="0" applyNumberFormat="1" applyFont="1" applyFill="1" applyBorder="1" applyAlignment="1" applyProtection="1">
      <alignment horizontal="center" vertical="center" wrapText="1"/>
    </xf>
    <xf numFmtId="181" fontId="9" fillId="4" borderId="10" xfId="0" applyNumberFormat="1" applyFont="1" applyFill="1" applyBorder="1" applyAlignment="1" applyProtection="1">
      <alignment horizontal="center" vertical="center" wrapText="1"/>
    </xf>
    <xf numFmtId="0" fontId="9" fillId="0" borderId="108" xfId="0" applyFont="1" applyBorder="1" applyAlignment="1" applyProtection="1">
      <alignment horizontal="center" vertical="center" wrapText="1"/>
    </xf>
    <xf numFmtId="177" fontId="9" fillId="0" borderId="9" xfId="0" applyNumberFormat="1" applyFont="1" applyBorder="1" applyAlignment="1" applyProtection="1">
      <alignment horizontal="center" vertical="center" wrapText="1"/>
    </xf>
    <xf numFmtId="177" fontId="9" fillId="0" borderId="4" xfId="0" applyNumberFormat="1" applyFont="1" applyBorder="1" applyAlignment="1" applyProtection="1">
      <alignment horizontal="center" vertical="center" wrapText="1"/>
    </xf>
    <xf numFmtId="177" fontId="9" fillId="0" borderId="16" xfId="0" applyNumberFormat="1" applyFont="1" applyBorder="1" applyAlignment="1" applyProtection="1">
      <alignment horizontal="center" vertical="center" wrapText="1"/>
    </xf>
    <xf numFmtId="181" fontId="9" fillId="4" borderId="8" xfId="0" applyNumberFormat="1" applyFont="1" applyFill="1" applyBorder="1" applyAlignment="1" applyProtection="1">
      <alignment horizontal="center" vertical="center" wrapText="1"/>
    </xf>
    <xf numFmtId="181" fontId="9" fillId="4" borderId="12" xfId="0" applyNumberFormat="1" applyFont="1" applyFill="1" applyBorder="1" applyAlignment="1" applyProtection="1">
      <alignment horizontal="center" vertical="center" wrapText="1"/>
    </xf>
    <xf numFmtId="181" fontId="9" fillId="4" borderId="15" xfId="0" applyNumberFormat="1" applyFont="1" applyFill="1" applyBorder="1" applyAlignment="1" applyProtection="1">
      <alignment horizontal="center" vertical="center" wrapText="1"/>
    </xf>
    <xf numFmtId="0" fontId="9" fillId="4" borderId="7" xfId="0" quotePrefix="1"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9" fillId="6" borderId="7" xfId="0" applyFont="1" applyFill="1" applyBorder="1" applyAlignment="1" applyProtection="1">
      <alignment horizontal="center" vertical="center" wrapText="1"/>
    </xf>
    <xf numFmtId="0" fontId="9" fillId="6" borderId="11" xfId="0" applyFont="1" applyFill="1" applyBorder="1" applyAlignment="1" applyProtection="1">
      <alignment horizontal="center" vertical="center" wrapText="1"/>
    </xf>
    <xf numFmtId="0" fontId="9" fillId="6" borderId="10" xfId="0" applyFont="1" applyFill="1" applyBorder="1" applyAlignment="1" applyProtection="1">
      <alignment horizontal="center" vertical="center" wrapText="1"/>
    </xf>
    <xf numFmtId="38" fontId="9" fillId="6" borderId="7" xfId="3" applyFont="1" applyFill="1" applyBorder="1" applyAlignment="1" applyProtection="1">
      <alignment horizontal="center" vertical="center" wrapText="1"/>
    </xf>
    <xf numFmtId="38" fontId="9" fillId="6" borderId="11" xfId="3" applyFont="1" applyFill="1" applyBorder="1" applyAlignment="1" applyProtection="1">
      <alignment horizontal="center" vertical="center" wrapText="1"/>
    </xf>
    <xf numFmtId="38" fontId="9" fillId="6" borderId="10" xfId="3" applyFont="1" applyFill="1" applyBorder="1" applyAlignment="1" applyProtection="1">
      <alignment horizontal="center" vertical="center" wrapText="1"/>
    </xf>
    <xf numFmtId="0" fontId="9" fillId="4" borderId="109" xfId="0" applyFont="1" applyFill="1" applyBorder="1" applyAlignment="1" applyProtection="1">
      <alignment horizontal="center" vertical="center" textRotation="255"/>
    </xf>
    <xf numFmtId="176" fontId="9" fillId="0" borderId="5" xfId="3" applyNumberFormat="1" applyFont="1" applyBorder="1" applyAlignment="1" applyProtection="1">
      <alignment horizontal="center" vertical="center" wrapText="1"/>
    </xf>
    <xf numFmtId="176" fontId="9" fillId="0" borderId="3" xfId="3" applyNumberFormat="1" applyFont="1" applyBorder="1" applyAlignment="1" applyProtection="1">
      <alignment horizontal="center" vertical="center" wrapText="1"/>
    </xf>
    <xf numFmtId="176" fontId="9" fillId="5" borderId="5" xfId="3" applyNumberFormat="1" applyFont="1" applyFill="1" applyBorder="1" applyAlignment="1" applyProtection="1">
      <alignment horizontal="center" vertical="center" wrapText="1"/>
    </xf>
    <xf numFmtId="176" fontId="9" fillId="5" borderId="3" xfId="3" applyNumberFormat="1" applyFont="1" applyFill="1" applyBorder="1" applyAlignment="1" applyProtection="1">
      <alignment horizontal="center" vertical="center" wrapText="1"/>
    </xf>
    <xf numFmtId="0" fontId="9" fillId="6" borderId="7" xfId="0" quotePrefix="1" applyFont="1" applyFill="1" applyBorder="1" applyAlignment="1" applyProtection="1">
      <alignment horizontal="center" vertical="center" wrapText="1"/>
    </xf>
    <xf numFmtId="176" fontId="9" fillId="0" borderId="6" xfId="3" applyNumberFormat="1" applyFont="1" applyBorder="1" applyAlignment="1" applyProtection="1">
      <alignment horizontal="center" vertical="center" wrapText="1"/>
    </xf>
    <xf numFmtId="176" fontId="9" fillId="5" borderId="6" xfId="3" applyNumberFormat="1" applyFont="1" applyFill="1" applyBorder="1" applyAlignment="1" applyProtection="1">
      <alignment horizontal="center" vertical="center" wrapText="1"/>
    </xf>
    <xf numFmtId="38" fontId="9" fillId="4" borderId="7" xfId="3" applyFont="1" applyFill="1" applyBorder="1" applyAlignment="1" applyProtection="1">
      <alignment vertical="center"/>
    </xf>
    <xf numFmtId="38" fontId="9" fillId="4" borderId="11" xfId="3" applyFont="1" applyFill="1" applyBorder="1" applyAlignment="1" applyProtection="1">
      <alignment vertical="center"/>
    </xf>
    <xf numFmtId="38" fontId="9" fillId="4" borderId="10" xfId="3" applyFont="1" applyFill="1" applyBorder="1" applyAlignment="1" applyProtection="1">
      <alignment vertical="center"/>
    </xf>
    <xf numFmtId="0" fontId="9" fillId="0" borderId="8" xfId="0" applyFont="1" applyBorder="1" applyAlignment="1" applyProtection="1">
      <alignment horizontal="right" vertical="center" wrapText="1"/>
    </xf>
    <xf numFmtId="0" fontId="9" fillId="0" borderId="12" xfId="0" applyFont="1" applyBorder="1" applyAlignment="1" applyProtection="1">
      <alignment horizontal="right" vertical="center" wrapText="1"/>
    </xf>
    <xf numFmtId="0" fontId="9" fillId="0" borderId="15" xfId="0" applyFont="1" applyBorder="1" applyAlignment="1" applyProtection="1">
      <alignment horizontal="right" vertical="center" wrapText="1"/>
    </xf>
    <xf numFmtId="176" fontId="9" fillId="0" borderId="42" xfId="3" applyNumberFormat="1" applyFont="1" applyFill="1" applyBorder="1" applyAlignment="1" applyProtection="1">
      <alignment horizontal="center" vertical="center" wrapText="1"/>
    </xf>
    <xf numFmtId="176" fontId="9" fillId="0" borderId="6" xfId="3" applyNumberFormat="1" applyFont="1" applyFill="1" applyBorder="1" applyAlignment="1" applyProtection="1">
      <alignment horizontal="center" vertical="center" wrapText="1"/>
    </xf>
    <xf numFmtId="176" fontId="9" fillId="8" borderId="42" xfId="3" applyNumberFormat="1" applyFont="1" applyFill="1" applyBorder="1" applyAlignment="1" applyProtection="1">
      <alignment horizontal="center" vertical="center" wrapText="1"/>
    </xf>
    <xf numFmtId="176" fontId="9" fillId="8" borderId="6" xfId="3" applyNumberFormat="1" applyFont="1" applyFill="1" applyBorder="1" applyAlignment="1" applyProtection="1">
      <alignment horizontal="center" vertical="center" wrapText="1"/>
    </xf>
    <xf numFmtId="0" fontId="81" fillId="6" borderId="11" xfId="0" quotePrefix="1" applyFont="1" applyFill="1" applyBorder="1" applyAlignment="1" applyProtection="1">
      <alignment horizontal="center" vertical="center" wrapText="1"/>
    </xf>
    <xf numFmtId="0" fontId="81" fillId="6" borderId="11" xfId="0" applyFont="1" applyFill="1" applyBorder="1" applyAlignment="1" applyProtection="1">
      <alignment horizontal="center" vertical="center" wrapText="1"/>
    </xf>
    <xf numFmtId="0" fontId="81" fillId="6" borderId="10" xfId="0" applyFont="1" applyFill="1" applyBorder="1" applyAlignment="1" applyProtection="1">
      <alignment horizontal="center" vertical="center" wrapText="1"/>
    </xf>
    <xf numFmtId="181" fontId="9" fillId="4" borderId="29" xfId="0" applyNumberFormat="1" applyFont="1" applyFill="1" applyBorder="1" applyAlignment="1" applyProtection="1">
      <alignment horizontal="center" vertical="center" wrapText="1"/>
    </xf>
    <xf numFmtId="181" fontId="9" fillId="4" borderId="35" xfId="0" applyNumberFormat="1" applyFont="1" applyFill="1" applyBorder="1" applyAlignment="1" applyProtection="1">
      <alignment horizontal="center" vertical="center" wrapText="1"/>
    </xf>
    <xf numFmtId="181" fontId="9" fillId="4" borderId="37" xfId="0" applyNumberFormat="1" applyFont="1" applyFill="1" applyBorder="1" applyAlignment="1" applyProtection="1">
      <alignment horizontal="center" vertical="center" wrapText="1"/>
    </xf>
    <xf numFmtId="0" fontId="9" fillId="6" borderId="44" xfId="0" applyFont="1" applyFill="1" applyBorder="1" applyAlignment="1" applyProtection="1">
      <alignment horizontal="left" vertical="center" wrapText="1" shrinkToFit="1"/>
    </xf>
    <xf numFmtId="0" fontId="9" fillId="6" borderId="8" xfId="0" applyFont="1" applyFill="1" applyBorder="1" applyAlignment="1" applyProtection="1">
      <alignment horizontal="center" vertical="center" wrapText="1"/>
    </xf>
    <xf numFmtId="0" fontId="9" fillId="6" borderId="12" xfId="0" applyFont="1" applyFill="1" applyBorder="1" applyAlignment="1" applyProtection="1">
      <alignment horizontal="center" vertical="center" wrapText="1"/>
    </xf>
    <xf numFmtId="0" fontId="9" fillId="6" borderId="15" xfId="0" applyFont="1" applyFill="1" applyBorder="1" applyAlignment="1" applyProtection="1">
      <alignment horizontal="center" vertical="center" wrapText="1"/>
    </xf>
    <xf numFmtId="0" fontId="9" fillId="6" borderId="9" xfId="0" applyFont="1" applyFill="1" applyBorder="1" applyAlignment="1" applyProtection="1">
      <alignment horizontal="center" vertical="center" wrapText="1"/>
    </xf>
    <xf numFmtId="0" fontId="9" fillId="6" borderId="4" xfId="0" applyFont="1" applyFill="1" applyBorder="1" applyAlignment="1" applyProtection="1">
      <alignment horizontal="center" vertical="center" wrapText="1"/>
    </xf>
    <xf numFmtId="0" fontId="9" fillId="6" borderId="16" xfId="0" applyFont="1" applyFill="1" applyBorder="1" applyAlignment="1" applyProtection="1">
      <alignment horizontal="center" vertical="center" wrapText="1"/>
    </xf>
    <xf numFmtId="49" fontId="81" fillId="6" borderId="30" xfId="0" quotePrefix="1" applyNumberFormat="1" applyFont="1" applyFill="1" applyBorder="1" applyAlignment="1" applyProtection="1">
      <alignment horizontal="center" vertical="center" wrapText="1"/>
    </xf>
    <xf numFmtId="49" fontId="81" fillId="6" borderId="11" xfId="0" quotePrefix="1" applyNumberFormat="1" applyFont="1" applyFill="1" applyBorder="1" applyAlignment="1" applyProtection="1">
      <alignment horizontal="center" vertical="center" wrapText="1"/>
    </xf>
    <xf numFmtId="49" fontId="81" fillId="6" borderId="10" xfId="0" quotePrefix="1" applyNumberFormat="1" applyFont="1" applyFill="1" applyBorder="1" applyAlignment="1" applyProtection="1">
      <alignment horizontal="center" vertical="center" wrapText="1"/>
    </xf>
    <xf numFmtId="0" fontId="9" fillId="6" borderId="25" xfId="0" applyFont="1" applyFill="1" applyBorder="1" applyAlignment="1" applyProtection="1">
      <alignment horizontal="left" vertical="center" wrapText="1" shrinkToFit="1"/>
    </xf>
    <xf numFmtId="0" fontId="9" fillId="0" borderId="22" xfId="0" applyFont="1" applyBorder="1" applyAlignment="1" applyProtection="1">
      <alignment horizontal="center" vertical="center" textRotation="255"/>
    </xf>
    <xf numFmtId="0" fontId="9" fillId="0" borderId="2" xfId="0" applyFont="1" applyBorder="1" applyAlignment="1" applyProtection="1">
      <alignment horizontal="center" vertical="center" textRotation="255"/>
    </xf>
    <xf numFmtId="0" fontId="9" fillId="0" borderId="23" xfId="0" applyFont="1" applyBorder="1" applyAlignment="1" applyProtection="1">
      <alignment horizontal="center" vertical="center" textRotation="255"/>
    </xf>
    <xf numFmtId="0" fontId="9" fillId="4" borderId="20" xfId="0" applyFont="1" applyFill="1" applyBorder="1" applyAlignment="1" applyProtection="1">
      <alignment horizontal="center" vertical="center" textRotation="255"/>
    </xf>
    <xf numFmtId="0" fontId="9" fillId="4" borderId="61" xfId="0" applyFont="1" applyFill="1" applyBorder="1" applyAlignment="1" applyProtection="1">
      <alignment horizontal="center" vertical="center" wrapText="1"/>
    </xf>
    <xf numFmtId="0" fontId="9" fillId="4" borderId="61" xfId="0" quotePrefix="1" applyFont="1" applyFill="1" applyBorder="1" applyAlignment="1" applyProtection="1">
      <alignment horizontal="center" vertical="center" wrapText="1"/>
    </xf>
    <xf numFmtId="176" fontId="9" fillId="0" borderId="2" xfId="3" applyNumberFormat="1" applyFont="1" applyBorder="1" applyAlignment="1" applyProtection="1">
      <alignment horizontal="center" vertical="center" wrapText="1"/>
    </xf>
    <xf numFmtId="176" fontId="9" fillId="5" borderId="2" xfId="3" applyNumberFormat="1"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textRotation="255"/>
    </xf>
    <xf numFmtId="176" fontId="9" fillId="0" borderId="23" xfId="3" applyNumberFormat="1" applyFont="1" applyBorder="1" applyAlignment="1" applyProtection="1">
      <alignment horizontal="center" vertical="center" wrapText="1"/>
    </xf>
    <xf numFmtId="176" fontId="9" fillId="5" borderId="23" xfId="3" applyNumberFormat="1" applyFont="1" applyFill="1" applyBorder="1" applyAlignment="1" applyProtection="1">
      <alignment horizontal="center" vertical="center" wrapText="1"/>
    </xf>
    <xf numFmtId="0" fontId="9" fillId="0" borderId="6" xfId="0" applyFont="1" applyBorder="1" applyAlignment="1" applyProtection="1">
      <alignment horizontal="center" vertical="center" textRotation="255"/>
    </xf>
    <xf numFmtId="0" fontId="9" fillId="0" borderId="46" xfId="0" applyFont="1" applyBorder="1" applyAlignment="1" applyProtection="1">
      <alignment horizontal="center" vertical="center" textRotation="255"/>
    </xf>
    <xf numFmtId="176" fontId="9" fillId="0" borderId="28" xfId="3" applyNumberFormat="1" applyFont="1" applyBorder="1" applyAlignment="1" applyProtection="1">
      <alignment horizontal="center" vertical="center" wrapText="1"/>
    </xf>
    <xf numFmtId="176" fontId="9" fillId="5" borderId="26" xfId="3" applyNumberFormat="1" applyFont="1" applyFill="1" applyBorder="1" applyAlignment="1" applyProtection="1">
      <alignment horizontal="center" vertical="center" wrapText="1"/>
    </xf>
    <xf numFmtId="176" fontId="9" fillId="0" borderId="29" xfId="3" applyNumberFormat="1" applyFont="1" applyBorder="1" applyAlignment="1" applyProtection="1">
      <alignment horizontal="center" vertical="center" wrapText="1"/>
    </xf>
    <xf numFmtId="176" fontId="9" fillId="5" borderId="77" xfId="3" applyNumberFormat="1" applyFont="1" applyFill="1" applyBorder="1" applyAlignment="1" applyProtection="1">
      <alignment horizontal="center" vertical="center" wrapText="1"/>
    </xf>
    <xf numFmtId="0" fontId="8" fillId="2" borderId="38" xfId="0" applyFont="1" applyFill="1" applyBorder="1" applyAlignment="1" applyProtection="1">
      <alignment horizontal="center" vertical="center"/>
    </xf>
    <xf numFmtId="0" fontId="8" fillId="2" borderId="39"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9" fillId="0" borderId="50"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9" fillId="6" borderId="24" xfId="0" applyFont="1" applyFill="1" applyBorder="1" applyAlignment="1" applyProtection="1">
      <alignment horizontal="left" vertical="center" wrapText="1" shrinkToFit="1"/>
    </xf>
    <xf numFmtId="0" fontId="9" fillId="6" borderId="104" xfId="0" applyFont="1" applyFill="1" applyBorder="1" applyAlignment="1" applyProtection="1">
      <alignment horizontal="left" vertical="center" wrapText="1" shrinkToFit="1"/>
    </xf>
    <xf numFmtId="0" fontId="9" fillId="4" borderId="54" xfId="0" applyFont="1" applyFill="1" applyBorder="1" applyAlignment="1" applyProtection="1">
      <alignment horizontal="center" vertical="center" wrapText="1"/>
    </xf>
    <xf numFmtId="0" fontId="9" fillId="4" borderId="39" xfId="0" applyFont="1" applyFill="1" applyBorder="1" applyAlignment="1" applyProtection="1">
      <alignment horizontal="center" vertical="center" wrapText="1"/>
    </xf>
    <xf numFmtId="0" fontId="9" fillId="4" borderId="55" xfId="0" applyFont="1" applyFill="1" applyBorder="1" applyAlignment="1" applyProtection="1">
      <alignment horizontal="center" vertical="center" wrapText="1"/>
    </xf>
    <xf numFmtId="0" fontId="9" fillId="4" borderId="34" xfId="0" applyFont="1" applyFill="1" applyBorder="1" applyAlignment="1" applyProtection="1">
      <alignment horizontal="center" vertical="center" wrapText="1"/>
    </xf>
    <xf numFmtId="0" fontId="9" fillId="6" borderId="45" xfId="0" applyFont="1" applyFill="1" applyBorder="1" applyAlignment="1" applyProtection="1">
      <alignment vertical="center" wrapText="1" shrinkToFit="1"/>
    </xf>
    <xf numFmtId="0" fontId="9" fillId="6" borderId="47" xfId="0" applyFont="1" applyFill="1" applyBorder="1" applyAlignment="1" applyProtection="1">
      <alignment vertical="center" wrapText="1" shrinkToFit="1"/>
    </xf>
    <xf numFmtId="0" fontId="9" fillId="6" borderId="59" xfId="0" applyFont="1" applyFill="1" applyBorder="1" applyAlignment="1" applyProtection="1">
      <alignment vertical="center" wrapText="1" shrinkToFit="1"/>
    </xf>
    <xf numFmtId="178" fontId="9" fillId="0" borderId="8" xfId="0" applyNumberFormat="1" applyFont="1" applyFill="1" applyBorder="1" applyAlignment="1" applyProtection="1">
      <alignment horizontal="center" vertical="center" wrapText="1"/>
    </xf>
    <xf numFmtId="178" fontId="9" fillId="0" borderId="12" xfId="0" applyNumberFormat="1" applyFont="1" applyFill="1" applyBorder="1" applyAlignment="1" applyProtection="1">
      <alignment horizontal="center" vertical="center" wrapText="1"/>
    </xf>
    <xf numFmtId="178" fontId="9" fillId="0" borderId="15" xfId="0" applyNumberFormat="1" applyFont="1" applyFill="1" applyBorder="1" applyAlignment="1" applyProtection="1">
      <alignment horizontal="center" vertical="center" wrapText="1"/>
    </xf>
    <xf numFmtId="178" fontId="9" fillId="0" borderId="9" xfId="0" applyNumberFormat="1" applyFont="1" applyFill="1" applyBorder="1" applyAlignment="1" applyProtection="1">
      <alignment horizontal="center" vertical="center" wrapText="1"/>
    </xf>
    <xf numFmtId="178" fontId="9" fillId="0" borderId="4" xfId="0" applyNumberFormat="1" applyFont="1" applyFill="1" applyBorder="1" applyAlignment="1" applyProtection="1">
      <alignment horizontal="center" vertical="center" wrapText="1"/>
    </xf>
    <xf numFmtId="178" fontId="9" fillId="0" borderId="16" xfId="0" applyNumberFormat="1" applyFont="1" applyFill="1" applyBorder="1" applyAlignment="1" applyProtection="1">
      <alignment horizontal="center" vertical="center" wrapText="1"/>
    </xf>
    <xf numFmtId="177" fontId="9" fillId="4" borderId="7" xfId="0" applyNumberFormat="1" applyFont="1" applyFill="1" applyBorder="1" applyAlignment="1" applyProtection="1">
      <alignment horizontal="center" vertical="center"/>
    </xf>
    <xf numFmtId="177" fontId="9" fillId="4" borderId="11" xfId="0" applyNumberFormat="1" applyFont="1" applyFill="1" applyBorder="1" applyAlignment="1" applyProtection="1">
      <alignment horizontal="center" vertical="center"/>
    </xf>
    <xf numFmtId="177" fontId="9" fillId="4" borderId="10" xfId="0" applyNumberFormat="1" applyFont="1" applyFill="1" applyBorder="1" applyAlignment="1" applyProtection="1">
      <alignment horizontal="center" vertical="center"/>
    </xf>
    <xf numFmtId="0" fontId="9" fillId="6" borderId="30" xfId="0" applyFont="1" applyFill="1" applyBorder="1" applyAlignment="1" applyProtection="1">
      <alignment horizontal="center" vertical="center" wrapText="1"/>
    </xf>
    <xf numFmtId="0" fontId="9" fillId="4" borderId="36" xfId="0" quotePrefix="1"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58" fontId="9" fillId="4" borderId="30" xfId="0" applyNumberFormat="1"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0" borderId="35"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9" fillId="6" borderId="45" xfId="0" applyFont="1" applyFill="1" applyBorder="1" applyAlignment="1" applyProtection="1">
      <alignment horizontal="center" vertical="center" wrapText="1" shrinkToFit="1"/>
    </xf>
    <xf numFmtId="0" fontId="21" fillId="6" borderId="45" xfId="0" applyFont="1" applyFill="1" applyBorder="1" applyAlignment="1" applyProtection="1">
      <alignment horizontal="center" vertical="center" wrapText="1" shrinkToFit="1"/>
    </xf>
    <xf numFmtId="0" fontId="9" fillId="6" borderId="105" xfId="0" applyFont="1" applyFill="1" applyBorder="1" applyAlignment="1" applyProtection="1">
      <alignment horizontal="left" vertical="center" wrapText="1" shrinkToFit="1"/>
    </xf>
    <xf numFmtId="0" fontId="9" fillId="6" borderId="104" xfId="0" applyFont="1" applyFill="1" applyBorder="1" applyAlignment="1" applyProtection="1">
      <alignment vertical="center" wrapText="1" shrinkToFit="1"/>
    </xf>
    <xf numFmtId="0" fontId="9" fillId="6" borderId="105" xfId="0" applyFont="1" applyFill="1" applyBorder="1" applyAlignment="1" applyProtection="1">
      <alignment vertical="center" wrapText="1" shrinkToFit="1"/>
    </xf>
    <xf numFmtId="0" fontId="9" fillId="0" borderId="8" xfId="0" applyFont="1" applyBorder="1" applyAlignment="1" applyProtection="1">
      <alignment vertical="center" wrapText="1"/>
    </xf>
    <xf numFmtId="0" fontId="9" fillId="0" borderId="12" xfId="0" applyFont="1" applyBorder="1" applyAlignment="1" applyProtection="1">
      <alignment vertical="center" wrapText="1"/>
    </xf>
    <xf numFmtId="0" fontId="9" fillId="0" borderId="9" xfId="0" applyFont="1" applyBorder="1" applyAlignment="1" applyProtection="1">
      <alignment vertical="center" wrapText="1"/>
    </xf>
    <xf numFmtId="0" fontId="9" fillId="0" borderId="4" xfId="0" applyFont="1" applyBorder="1" applyAlignment="1" applyProtection="1">
      <alignment vertical="center" wrapText="1"/>
    </xf>
    <xf numFmtId="178" fontId="9" fillId="0" borderId="15" xfId="0" applyNumberFormat="1" applyFont="1" applyBorder="1" applyAlignment="1" applyProtection="1">
      <alignment horizontal="center" vertical="center" wrapText="1"/>
    </xf>
    <xf numFmtId="178" fontId="9" fillId="0" borderId="16" xfId="0" applyNumberFormat="1" applyFont="1" applyBorder="1" applyAlignment="1" applyProtection="1">
      <alignment horizontal="center" vertical="center" wrapText="1"/>
    </xf>
    <xf numFmtId="0" fontId="9" fillId="6" borderId="45" xfId="0" applyFont="1" applyFill="1" applyBorder="1" applyAlignment="1" applyProtection="1">
      <alignment horizontal="left" vertical="center" wrapText="1" shrinkToFit="1"/>
    </xf>
    <xf numFmtId="0" fontId="9" fillId="0" borderId="9" xfId="0" applyFont="1" applyBorder="1" applyAlignment="1" applyProtection="1">
      <alignment horizontal="right" vertical="center" wrapText="1"/>
    </xf>
    <xf numFmtId="0" fontId="9" fillId="0" borderId="4" xfId="0" applyFont="1" applyBorder="1" applyAlignment="1" applyProtection="1">
      <alignment horizontal="right" vertical="center" wrapText="1"/>
    </xf>
    <xf numFmtId="0" fontId="9" fillId="0" borderId="16" xfId="0" applyFont="1" applyBorder="1" applyAlignment="1" applyProtection="1">
      <alignment horizontal="right" vertical="center" wrapText="1"/>
    </xf>
    <xf numFmtId="0" fontId="41" fillId="0" borderId="0" xfId="5" applyFont="1" applyAlignment="1">
      <alignment horizontal="left" vertical="center"/>
    </xf>
    <xf numFmtId="0" fontId="41" fillId="0" borderId="0" xfId="5" applyFont="1" applyAlignment="1">
      <alignment horizontal="left" vertical="center" wrapText="1"/>
    </xf>
    <xf numFmtId="0" fontId="44" fillId="0" borderId="0" xfId="5" applyFont="1" applyAlignment="1">
      <alignment horizontal="left" vertical="center"/>
    </xf>
    <xf numFmtId="0" fontId="44" fillId="0" borderId="0" xfId="5" applyFont="1" applyAlignment="1">
      <alignment horizontal="center" vertical="center"/>
    </xf>
    <xf numFmtId="0" fontId="48" fillId="0" borderId="0" xfId="5" applyFont="1" applyAlignment="1">
      <alignment horizontal="center" vertical="center"/>
    </xf>
    <xf numFmtId="0" fontId="45" fillId="0" borderId="0" xfId="5" applyFont="1" applyAlignment="1">
      <alignment horizontal="center" vertical="center"/>
    </xf>
    <xf numFmtId="0" fontId="44" fillId="0" borderId="8" xfId="5" applyFont="1" applyBorder="1" applyAlignment="1">
      <alignment horizontal="left" vertical="center"/>
    </xf>
    <xf numFmtId="0" fontId="44" fillId="0" borderId="12" xfId="5" applyFont="1" applyBorder="1" applyAlignment="1">
      <alignment horizontal="left" vertical="center"/>
    </xf>
    <xf numFmtId="0" fontId="44" fillId="0" borderId="15" xfId="5" applyFont="1" applyBorder="1" applyAlignment="1">
      <alignment horizontal="left" vertical="center"/>
    </xf>
    <xf numFmtId="0" fontId="44" fillId="0" borderId="19" xfId="5" applyFont="1" applyBorder="1" applyAlignment="1">
      <alignment horizontal="left" vertical="center"/>
    </xf>
    <xf numFmtId="0" fontId="44" fillId="0" borderId="31" xfId="5" applyFont="1" applyBorder="1" applyAlignment="1">
      <alignment horizontal="left" vertical="center"/>
    </xf>
    <xf numFmtId="0" fontId="44" fillId="0" borderId="9" xfId="5" applyFont="1" applyBorder="1" applyAlignment="1">
      <alignment horizontal="left" vertical="center"/>
    </xf>
    <xf numFmtId="0" fontId="44" fillId="0" borderId="4" xfId="5" applyFont="1" applyBorder="1" applyAlignment="1">
      <alignment horizontal="left" vertical="center"/>
    </xf>
    <xf numFmtId="0" fontId="44" fillId="0" borderId="16" xfId="5" applyFont="1" applyBorder="1" applyAlignment="1">
      <alignment horizontal="left" vertical="center"/>
    </xf>
    <xf numFmtId="0" fontId="43" fillId="0" borderId="0" xfId="5" applyFont="1" applyAlignment="1">
      <alignment horizontal="center" vertical="center"/>
    </xf>
    <xf numFmtId="0" fontId="44" fillId="0" borderId="0" xfId="5" applyFont="1" applyAlignment="1">
      <alignment horizontal="right" vertical="center" shrinkToFit="1"/>
    </xf>
    <xf numFmtId="0" fontId="44" fillId="0" borderId="0" xfId="5" applyFont="1" applyAlignment="1">
      <alignment vertical="center" shrinkToFit="1"/>
    </xf>
    <xf numFmtId="0" fontId="50" fillId="0" borderId="8" xfId="6" applyFont="1" applyBorder="1" applyAlignment="1">
      <alignment horizontal="left" vertical="center" wrapText="1"/>
    </xf>
    <xf numFmtId="0" fontId="50" fillId="0" borderId="12" xfId="6" applyFont="1" applyBorder="1" applyAlignment="1">
      <alignment horizontal="left" vertical="center" wrapText="1"/>
    </xf>
    <xf numFmtId="0" fontId="50" fillId="0" borderId="15" xfId="6" applyFont="1" applyBorder="1" applyAlignment="1">
      <alignment horizontal="left" vertical="center" wrapText="1"/>
    </xf>
    <xf numFmtId="0" fontId="50" fillId="0" borderId="9" xfId="6" applyFont="1" applyBorder="1" applyAlignment="1">
      <alignment horizontal="left" vertical="center" wrapText="1"/>
    </xf>
    <xf numFmtId="0" fontId="50" fillId="0" borderId="4" xfId="6" applyFont="1" applyBorder="1" applyAlignment="1">
      <alignment horizontal="left" vertical="center" wrapText="1"/>
    </xf>
    <xf numFmtId="0" fontId="50" fillId="0" borderId="16" xfId="6" applyFont="1" applyBorder="1" applyAlignment="1">
      <alignment horizontal="left" vertical="center" wrapText="1"/>
    </xf>
    <xf numFmtId="38" fontId="50" fillId="0" borderId="102" xfId="7" applyFont="1" applyBorder="1" applyAlignment="1">
      <alignment vertical="center" shrinkToFit="1"/>
    </xf>
    <xf numFmtId="10" fontId="50" fillId="0" borderId="26" xfId="8" applyNumberFormat="1" applyFont="1" applyBorder="1" applyAlignment="1">
      <alignment vertical="center" shrinkToFit="1"/>
    </xf>
    <xf numFmtId="10" fontId="50" fillId="0" borderId="77" xfId="8" applyNumberFormat="1" applyFont="1" applyBorder="1" applyAlignment="1">
      <alignment vertical="center" shrinkToFit="1"/>
    </xf>
    <xf numFmtId="10" fontId="50" fillId="0" borderId="10" xfId="8" applyNumberFormat="1" applyFont="1" applyBorder="1" applyAlignment="1">
      <alignment vertical="center" shrinkToFit="1"/>
    </xf>
    <xf numFmtId="183" fontId="57" fillId="6" borderId="2" xfId="7" applyNumberFormat="1" applyFont="1" applyFill="1" applyBorder="1" applyAlignment="1">
      <alignment vertical="center" shrinkToFit="1"/>
    </xf>
    <xf numFmtId="183" fontId="78" fillId="0" borderId="2" xfId="7" applyNumberFormat="1" applyFont="1" applyFill="1" applyBorder="1" applyAlignment="1">
      <alignment vertical="center" shrinkToFit="1"/>
    </xf>
    <xf numFmtId="183" fontId="72" fillId="0" borderId="2" xfId="7" applyNumberFormat="1" applyFont="1" applyFill="1" applyBorder="1" applyAlignment="1">
      <alignment vertical="center" shrinkToFit="1"/>
    </xf>
    <xf numFmtId="38" fontId="50" fillId="0" borderId="2" xfId="7" applyFont="1" applyBorder="1" applyAlignment="1">
      <alignment vertical="center" shrinkToFit="1"/>
    </xf>
    <xf numFmtId="38" fontId="50" fillId="0" borderId="5" xfId="7" applyFont="1" applyBorder="1" applyAlignment="1">
      <alignment vertical="center" shrinkToFit="1"/>
    </xf>
    <xf numFmtId="3" fontId="72" fillId="0" borderId="2" xfId="7" applyNumberFormat="1" applyFont="1" applyBorder="1" applyAlignment="1">
      <alignment vertical="center" shrinkToFit="1"/>
    </xf>
    <xf numFmtId="3" fontId="72" fillId="0" borderId="2" xfId="7" applyNumberFormat="1" applyFont="1" applyFill="1" applyBorder="1" applyAlignment="1">
      <alignment vertical="center" shrinkToFit="1"/>
    </xf>
    <xf numFmtId="0" fontId="50" fillId="0" borderId="2" xfId="6" applyFont="1" applyBorder="1" applyAlignment="1">
      <alignment horizontal="left" vertical="center" wrapText="1"/>
    </xf>
    <xf numFmtId="0" fontId="50" fillId="0" borderId="2" xfId="6" applyFont="1" applyBorder="1" applyAlignment="1">
      <alignment vertical="center" wrapText="1"/>
    </xf>
    <xf numFmtId="38" fontId="50" fillId="6" borderId="2" xfId="7" applyFont="1" applyFill="1" applyBorder="1" applyAlignment="1">
      <alignment vertical="center" shrinkToFit="1"/>
    </xf>
    <xf numFmtId="38" fontId="62" fillId="0" borderId="2" xfId="7" applyFont="1" applyFill="1" applyBorder="1" applyAlignment="1">
      <alignment vertical="center"/>
    </xf>
    <xf numFmtId="0" fontId="44" fillId="0" borderId="2" xfId="6" applyFont="1" applyBorder="1" applyAlignment="1">
      <alignment vertical="center" wrapText="1"/>
    </xf>
    <xf numFmtId="0" fontId="72" fillId="0" borderId="2" xfId="6" applyFont="1" applyBorder="1" applyAlignment="1">
      <alignment vertical="center" wrapText="1"/>
    </xf>
    <xf numFmtId="38" fontId="76" fillId="0" borderId="2" xfId="7" applyFont="1" applyFill="1" applyBorder="1" applyAlignment="1">
      <alignment vertical="center" wrapText="1"/>
    </xf>
    <xf numFmtId="0" fontId="51" fillId="0" borderId="0" xfId="6" applyFont="1" applyAlignment="1">
      <alignment horizontal="center" vertical="center"/>
    </xf>
    <xf numFmtId="0" fontId="52" fillId="6" borderId="0" xfId="6" applyFont="1" applyFill="1" applyAlignment="1">
      <alignment horizontal="left" vertical="center" wrapText="1"/>
    </xf>
    <xf numFmtId="0" fontId="56" fillId="6" borderId="0" xfId="6" applyFont="1" applyFill="1" applyAlignment="1">
      <alignment horizontal="left" vertical="center" wrapText="1"/>
    </xf>
    <xf numFmtId="0" fontId="56" fillId="6" borderId="8" xfId="6" applyFont="1" applyFill="1" applyBorder="1" applyAlignment="1">
      <alignment horizontal="left" vertical="top" wrapText="1"/>
    </xf>
    <xf numFmtId="0" fontId="56" fillId="6" borderId="12" xfId="6" applyFont="1" applyFill="1" applyBorder="1" applyAlignment="1">
      <alignment horizontal="left" vertical="top" wrapText="1"/>
    </xf>
    <xf numFmtId="0" fontId="56" fillId="6" borderId="15" xfId="6" applyFont="1" applyFill="1" applyBorder="1" applyAlignment="1">
      <alignment horizontal="left" vertical="top" wrapText="1"/>
    </xf>
    <xf numFmtId="0" fontId="56" fillId="6" borderId="19" xfId="6" applyFont="1" applyFill="1" applyBorder="1" applyAlignment="1">
      <alignment horizontal="left" vertical="top" wrapText="1"/>
    </xf>
    <xf numFmtId="0" fontId="56" fillId="6" borderId="0" xfId="6" applyFont="1" applyFill="1" applyAlignment="1">
      <alignment horizontal="left" vertical="top" wrapText="1"/>
    </xf>
    <xf numFmtId="0" fontId="56" fillId="6" borderId="31" xfId="6" applyFont="1" applyFill="1" applyBorder="1" applyAlignment="1">
      <alignment horizontal="left" vertical="top" wrapText="1"/>
    </xf>
    <xf numFmtId="0" fontId="56" fillId="6" borderId="9" xfId="6" applyFont="1" applyFill="1" applyBorder="1" applyAlignment="1">
      <alignment horizontal="left" vertical="top" wrapText="1"/>
    </xf>
    <xf numFmtId="0" fontId="56" fillId="6" borderId="4" xfId="6" applyFont="1" applyFill="1" applyBorder="1" applyAlignment="1">
      <alignment horizontal="left" vertical="top" wrapText="1"/>
    </xf>
    <xf numFmtId="0" fontId="56" fillId="6" borderId="16" xfId="6" applyFont="1" applyFill="1" applyBorder="1" applyAlignment="1">
      <alignment horizontal="left" vertical="top" wrapText="1"/>
    </xf>
    <xf numFmtId="0" fontId="50" fillId="0" borderId="1" xfId="6" applyFont="1" applyBorder="1" applyAlignment="1">
      <alignment horizontal="center" vertical="center"/>
    </xf>
    <xf numFmtId="0" fontId="58" fillId="0" borderId="3" xfId="6" applyFont="1" applyBorder="1" applyAlignment="1">
      <alignment horizontal="left" vertical="center" wrapText="1"/>
    </xf>
    <xf numFmtId="0" fontId="50" fillId="0" borderId="3" xfId="6" applyFont="1" applyBorder="1" applyAlignment="1">
      <alignment horizontal="left" vertical="center" wrapText="1"/>
    </xf>
    <xf numFmtId="38" fontId="50" fillId="6" borderId="3" xfId="7" applyFont="1" applyFill="1" applyBorder="1" applyAlignment="1">
      <alignment vertical="center" shrinkToFit="1"/>
    </xf>
    <xf numFmtId="38" fontId="50" fillId="0" borderId="69" xfId="7" applyFont="1" applyFill="1" applyBorder="1" applyAlignment="1">
      <alignment vertical="center" shrinkToFit="1"/>
    </xf>
    <xf numFmtId="38" fontId="50" fillId="0" borderId="101" xfId="7" applyFont="1" applyFill="1" applyBorder="1" applyAlignment="1">
      <alignment vertical="center" shrinkToFit="1"/>
    </xf>
    <xf numFmtId="183" fontId="72" fillId="6" borderId="2" xfId="7" applyNumberFormat="1" applyFont="1" applyFill="1" applyBorder="1" applyAlignment="1">
      <alignment vertical="center" shrinkToFit="1"/>
    </xf>
    <xf numFmtId="3" fontId="50" fillId="0" borderId="2" xfId="7" applyNumberFormat="1" applyFont="1" applyFill="1" applyBorder="1" applyAlignment="1">
      <alignment vertical="center" shrinkToFit="1"/>
    </xf>
    <xf numFmtId="0" fontId="52" fillId="6" borderId="8" xfId="6" applyFont="1" applyFill="1" applyBorder="1" applyAlignment="1">
      <alignment horizontal="left" vertical="top" wrapText="1"/>
    </xf>
    <xf numFmtId="0" fontId="41" fillId="11" borderId="7" xfId="5" applyFont="1" applyFill="1" applyBorder="1" applyAlignment="1">
      <alignment horizontal="center" vertical="center"/>
    </xf>
    <xf numFmtId="0" fontId="41" fillId="11" borderId="11" xfId="5" applyFont="1" applyFill="1" applyBorder="1" applyAlignment="1">
      <alignment horizontal="center" vertical="center"/>
    </xf>
    <xf numFmtId="0" fontId="41" fillId="11" borderId="10" xfId="5" applyFont="1" applyFill="1" applyBorder="1" applyAlignment="1">
      <alignment horizontal="center" vertical="center"/>
    </xf>
    <xf numFmtId="0" fontId="41" fillId="0" borderId="2" xfId="5" applyFont="1" applyBorder="1" applyAlignment="1">
      <alignment vertical="center" shrinkToFit="1"/>
    </xf>
    <xf numFmtId="0" fontId="41" fillId="0" borderId="7" xfId="5" applyFont="1" applyBorder="1">
      <alignment vertical="center"/>
    </xf>
    <xf numFmtId="0" fontId="41" fillId="0" borderId="11" xfId="5" applyFont="1" applyBorder="1">
      <alignment vertical="center"/>
    </xf>
    <xf numFmtId="0" fontId="41" fillId="0" borderId="10" xfId="5" applyFont="1" applyBorder="1">
      <alignment vertical="center"/>
    </xf>
  </cellXfs>
  <cellStyles count="9">
    <cellStyle name="パーセント" xfId="4" builtinId="5"/>
    <cellStyle name="パーセント 2" xfId="8" xr:uid="{318A8D0E-60AB-4480-A18C-DD8FE39249A7}"/>
    <cellStyle name="桁区切り" xfId="3" builtinId="6"/>
    <cellStyle name="桁区切り 2" xfId="7" xr:uid="{DE7BF1C3-EFBB-441F-BE53-CEC7D487DF3C}"/>
    <cellStyle name="標準" xfId="0" builtinId="0"/>
    <cellStyle name="標準 2" xfId="1" xr:uid="{00000000-0005-0000-0000-000001000000}"/>
    <cellStyle name="標準 2 2" xfId="6" xr:uid="{C5C6F1ED-41BF-40EB-83F7-5B7B88C0A856}"/>
    <cellStyle name="標準 3" xfId="5" xr:uid="{AF2EC296-D678-4D93-A630-A7BF0B3F2C0A}"/>
    <cellStyle name="標準_Sheet3" xfId="2" xr:uid="{00000000-0005-0000-0000-000003000000}"/>
  </cellStyles>
  <dxfs count="49">
    <dxf>
      <fill>
        <patternFill>
          <bgColor theme="0" tint="-0.34998626667073579"/>
        </patternFill>
      </fill>
    </dxf>
    <dxf>
      <fill>
        <patternFill patternType="none">
          <bgColor auto="1"/>
        </patternFill>
      </fill>
    </dxf>
    <dxf>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FFCC"/>
      <color rgb="FFCCECFF"/>
      <color rgb="FFFFFF99"/>
      <color rgb="FFFFFFCC"/>
      <color rgb="FFFF0000"/>
      <color rgb="FF3333FF"/>
      <color rgb="FFCCFFFF"/>
      <color rgb="FFFF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10795</xdr:colOff>
      <xdr:row>1</xdr:row>
      <xdr:rowOff>83185</xdr:rowOff>
    </xdr:from>
    <xdr:to>
      <xdr:col>42</xdr:col>
      <xdr:colOff>581025</xdr:colOff>
      <xdr:row>2</xdr:row>
      <xdr:rowOff>159385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022195" y="397510"/>
          <a:ext cx="9476105" cy="3905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dr:col>31</xdr:col>
      <xdr:colOff>10795</xdr:colOff>
      <xdr:row>1</xdr:row>
      <xdr:rowOff>83185</xdr:rowOff>
    </xdr:from>
    <xdr:to>
      <xdr:col>42</xdr:col>
      <xdr:colOff>581025</xdr:colOff>
      <xdr:row>2</xdr:row>
      <xdr:rowOff>159385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022195" y="397510"/>
          <a:ext cx="9476105" cy="3905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a:t>
          </a:r>
          <a:r>
            <a:rPr kumimoji="1" lang="ja-JP" altLang="en-US" sz="1800" b="1">
              <a:solidFill>
                <a:srgbClr val="FF0000"/>
              </a:solidFill>
            </a:rPr>
            <a:t>ＡＥ列以降は、計算用なので絶対に触らないこと。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10795</xdr:colOff>
      <xdr:row>1</xdr:row>
      <xdr:rowOff>83185</xdr:rowOff>
    </xdr:from>
    <xdr:to>
      <xdr:col>42</xdr:col>
      <xdr:colOff>581025</xdr:colOff>
      <xdr:row>2</xdr:row>
      <xdr:rowOff>159385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412720" y="400685"/>
          <a:ext cx="6237605" cy="393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dr:col>31</xdr:col>
      <xdr:colOff>10795</xdr:colOff>
      <xdr:row>1</xdr:row>
      <xdr:rowOff>83185</xdr:rowOff>
    </xdr:from>
    <xdr:to>
      <xdr:col>42</xdr:col>
      <xdr:colOff>581025</xdr:colOff>
      <xdr:row>2</xdr:row>
      <xdr:rowOff>159385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412720" y="400685"/>
          <a:ext cx="6237605" cy="393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a:t>
          </a:r>
          <a:r>
            <a:rPr kumimoji="1" lang="ja-JP" altLang="en-US" sz="1800" b="1">
              <a:solidFill>
                <a:srgbClr val="FF0000"/>
              </a:solidFill>
            </a:rPr>
            <a:t>ＡＥ列以降は、計算用なので絶対に触らないこと。</a:t>
          </a:r>
        </a:p>
      </xdr:txBody>
    </xdr:sp>
    <xdr:clientData/>
  </xdr:twoCellAnchor>
  <xdr:twoCellAnchor>
    <xdr:from>
      <xdr:col>16</xdr:col>
      <xdr:colOff>258535</xdr:colOff>
      <xdr:row>0</xdr:row>
      <xdr:rowOff>136071</xdr:rowOff>
    </xdr:from>
    <xdr:to>
      <xdr:col>21</xdr:col>
      <xdr:colOff>340177</xdr:colOff>
      <xdr:row>1</xdr:row>
      <xdr:rowOff>340179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000999" y="136071"/>
          <a:ext cx="1850571" cy="51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1">
              <a:solidFill>
                <a:srgbClr val="FF0000"/>
              </a:solidFill>
            </a:rPr>
            <a:t>【 </a:t>
          </a:r>
          <a:r>
            <a:rPr kumimoji="1" lang="ja-JP" altLang="en-US" sz="2000" b="1">
              <a:solidFill>
                <a:srgbClr val="FF0000"/>
              </a:solidFill>
            </a:rPr>
            <a:t>作成例 </a:t>
          </a:r>
          <a:r>
            <a:rPr kumimoji="1" lang="en-US" altLang="ja-JP" sz="2000" b="1">
              <a:solidFill>
                <a:srgbClr val="FF0000"/>
              </a:solidFill>
            </a:rPr>
            <a:t>】</a:t>
          </a:r>
          <a:endParaRPr kumimoji="1" lang="ja-JP" altLang="en-US" sz="2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5122" name="チェック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5123" name="チェック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5124" name="チェック 1"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6146" name="チェック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6147" name="チェック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33617</xdr:colOff>
      <xdr:row>0</xdr:row>
      <xdr:rowOff>11205</xdr:rowOff>
    </xdr:from>
    <xdr:to>
      <xdr:col>5</xdr:col>
      <xdr:colOff>605116</xdr:colOff>
      <xdr:row>1</xdr:row>
      <xdr:rowOff>112059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710142" y="11205"/>
          <a:ext cx="1657349" cy="348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latin typeface="游ゴシック" panose="020B0400000000000000" pitchFamily="50" charset="-128"/>
              <a:ea typeface="游ゴシック" panose="020B0400000000000000" pitchFamily="50" charset="-128"/>
            </a:rPr>
            <a:t>【 </a:t>
          </a:r>
          <a:r>
            <a:rPr kumimoji="1" lang="ja-JP" altLang="en-US" sz="1400">
              <a:solidFill>
                <a:srgbClr val="FF0000"/>
              </a:solidFill>
              <a:latin typeface="游ゴシック" panose="020B0400000000000000" pitchFamily="50" charset="-128"/>
              <a:ea typeface="游ゴシック" panose="020B0400000000000000" pitchFamily="50" charset="-128"/>
            </a:rPr>
            <a:t>作成例 </a:t>
          </a:r>
          <a:r>
            <a:rPr kumimoji="1" lang="en-US" altLang="ja-JP" sz="1400">
              <a:solidFill>
                <a:srgbClr val="FF0000"/>
              </a:solidFill>
              <a:latin typeface="游ゴシック" panose="020B0400000000000000" pitchFamily="50" charset="-128"/>
              <a:ea typeface="游ゴシック" panose="020B0400000000000000" pitchFamily="50" charset="-128"/>
            </a:rPr>
            <a:t>】</a:t>
          </a:r>
          <a:endParaRPr kumimoji="1" lang="ja-JP" altLang="en-US" sz="1400">
            <a:solidFill>
              <a:srgbClr val="FF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6149" name="チェック 1"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E53"/>
  <sheetViews>
    <sheetView view="pageBreakPreview" zoomScale="85" zoomScaleNormal="85" zoomScaleSheetLayoutView="85" workbookViewId="0">
      <selection activeCell="B2" sqref="B2"/>
    </sheetView>
  </sheetViews>
  <sheetFormatPr defaultColWidth="9" defaultRowHeight="18.75"/>
  <cols>
    <col min="1" max="1" width="9" style="1" customWidth="1"/>
    <col min="2" max="2" width="60.75" style="2" customWidth="1"/>
    <col min="3" max="3" width="2.375" style="3" customWidth="1"/>
    <col min="4" max="4" width="236.875" style="3" customWidth="1"/>
    <col min="5" max="5" width="12.875" customWidth="1"/>
    <col min="6" max="6" width="9" customWidth="1"/>
  </cols>
  <sheetData>
    <row r="1" spans="1:5" s="1" customFormat="1" ht="37.5" customHeight="1">
      <c r="B1" s="292" t="s">
        <v>246</v>
      </c>
      <c r="C1" s="293"/>
      <c r="D1" s="293"/>
    </row>
    <row r="2" spans="1:5" s="1" customFormat="1" ht="12" customHeight="1">
      <c r="B2" s="2"/>
      <c r="C2" s="2"/>
      <c r="D2" s="2"/>
    </row>
    <row r="3" spans="1:5" s="4" customFormat="1" ht="40.5" customHeight="1" thickBot="1">
      <c r="A3" s="5"/>
      <c r="B3" s="79" t="s">
        <v>46</v>
      </c>
      <c r="C3" s="277" t="s">
        <v>245</v>
      </c>
      <c r="D3" s="278"/>
      <c r="E3" s="80" t="s">
        <v>179</v>
      </c>
    </row>
    <row r="4" spans="1:5" s="4" customFormat="1" ht="162.75" customHeight="1" thickTop="1">
      <c r="A4" s="5"/>
      <c r="B4" s="297" t="s">
        <v>252</v>
      </c>
      <c r="C4" s="228"/>
      <c r="D4" s="229" t="s">
        <v>229</v>
      </c>
      <c r="E4" s="227" t="s">
        <v>180</v>
      </c>
    </row>
    <row r="5" spans="1:5" s="4" customFormat="1" ht="43.5" customHeight="1">
      <c r="A5" s="5"/>
      <c r="B5" s="297"/>
      <c r="C5" s="58"/>
      <c r="D5" s="67" t="s">
        <v>236</v>
      </c>
      <c r="E5" s="60" t="s">
        <v>180</v>
      </c>
    </row>
    <row r="6" spans="1:5" s="4" customFormat="1" ht="108.75" customHeight="1">
      <c r="A6" s="5"/>
      <c r="B6" s="273"/>
      <c r="C6" s="78"/>
      <c r="D6" s="247" t="s">
        <v>346</v>
      </c>
      <c r="E6" s="87" t="s">
        <v>20</v>
      </c>
    </row>
    <row r="7" spans="1:5" s="4" customFormat="1" ht="112.5" customHeight="1">
      <c r="A7" s="5"/>
      <c r="B7" s="57" t="s">
        <v>353</v>
      </c>
      <c r="C7" s="52"/>
      <c r="D7" s="248" t="s">
        <v>347</v>
      </c>
      <c r="E7" s="87" t="s">
        <v>45</v>
      </c>
    </row>
    <row r="8" spans="1:5" s="4" customFormat="1" ht="33.75" customHeight="1">
      <c r="A8" s="5"/>
      <c r="B8" s="271" t="s">
        <v>355</v>
      </c>
      <c r="C8" s="61"/>
      <c r="D8" s="62" t="s">
        <v>330</v>
      </c>
      <c r="E8" s="63" t="s">
        <v>180</v>
      </c>
    </row>
    <row r="9" spans="1:5" s="4" customFormat="1" ht="84.75" customHeight="1">
      <c r="A9" s="5"/>
      <c r="B9" s="273"/>
      <c r="C9" s="52"/>
      <c r="D9" s="247" t="s">
        <v>348</v>
      </c>
      <c r="E9" s="87" t="s">
        <v>180</v>
      </c>
    </row>
    <row r="10" spans="1:5" s="4" customFormat="1" ht="33" customHeight="1">
      <c r="A10" s="5"/>
      <c r="B10" s="267" t="s">
        <v>254</v>
      </c>
      <c r="C10" s="61"/>
      <c r="D10" s="64" t="s">
        <v>230</v>
      </c>
      <c r="E10" s="65" t="s">
        <v>180</v>
      </c>
    </row>
    <row r="11" spans="1:5" s="4" customFormat="1" ht="33" customHeight="1">
      <c r="A11" s="5"/>
      <c r="B11" s="267"/>
      <c r="C11" s="66"/>
      <c r="D11" s="249" t="s">
        <v>349</v>
      </c>
      <c r="E11" s="60" t="s">
        <v>20</v>
      </c>
    </row>
    <row r="12" spans="1:5" s="4" customFormat="1" ht="56.25" customHeight="1">
      <c r="A12" s="5"/>
      <c r="B12" s="267"/>
      <c r="C12" s="66"/>
      <c r="D12" s="59" t="s">
        <v>231</v>
      </c>
      <c r="E12" s="60" t="s">
        <v>20</v>
      </c>
    </row>
    <row r="13" spans="1:5" s="4" customFormat="1" ht="81" customHeight="1">
      <c r="A13" s="5"/>
      <c r="B13" s="267"/>
      <c r="C13" s="66"/>
      <c r="D13" s="250" t="s">
        <v>350</v>
      </c>
      <c r="E13" s="60" t="s">
        <v>20</v>
      </c>
    </row>
    <row r="14" spans="1:5" s="4" customFormat="1" ht="36.75" customHeight="1">
      <c r="A14" s="5"/>
      <c r="B14" s="267"/>
      <c r="C14" s="294" t="s">
        <v>181</v>
      </c>
      <c r="D14" s="275"/>
      <c r="E14" s="87" t="s">
        <v>45</v>
      </c>
    </row>
    <row r="15" spans="1:5" s="4" customFormat="1" ht="61.5" customHeight="1">
      <c r="A15" s="5"/>
      <c r="B15" s="267" t="s">
        <v>356</v>
      </c>
      <c r="C15" s="53"/>
      <c r="D15" s="83" t="s">
        <v>322</v>
      </c>
      <c r="E15" s="33" t="s">
        <v>180</v>
      </c>
    </row>
    <row r="16" spans="1:5" s="4" customFormat="1" ht="56.25" customHeight="1">
      <c r="A16" s="5"/>
      <c r="B16" s="267"/>
      <c r="C16" s="66"/>
      <c r="D16" s="59" t="s">
        <v>232</v>
      </c>
      <c r="E16" s="60" t="s">
        <v>20</v>
      </c>
    </row>
    <row r="17" spans="1:5" s="4" customFormat="1" ht="80.25" customHeight="1">
      <c r="A17" s="5"/>
      <c r="B17" s="267"/>
      <c r="C17" s="52"/>
      <c r="D17" s="247" t="s">
        <v>351</v>
      </c>
      <c r="E17" s="87" t="s">
        <v>20</v>
      </c>
    </row>
    <row r="18" spans="1:5" s="4" customFormat="1" ht="27.75" customHeight="1">
      <c r="A18" s="5"/>
      <c r="B18" s="267" t="s">
        <v>357</v>
      </c>
      <c r="C18" s="53"/>
      <c r="D18" s="281" t="s">
        <v>233</v>
      </c>
      <c r="E18" s="279" t="s">
        <v>180</v>
      </c>
    </row>
    <row r="19" spans="1:5" s="4" customFormat="1" ht="27.75" customHeight="1">
      <c r="A19" s="5"/>
      <c r="B19" s="267"/>
      <c r="C19" s="54"/>
      <c r="D19" s="282"/>
      <c r="E19" s="279"/>
    </row>
    <row r="20" spans="1:5" s="4" customFormat="1" ht="27.75" customHeight="1">
      <c r="A20" s="5"/>
      <c r="B20" s="267"/>
      <c r="C20" s="55"/>
      <c r="D20" s="283"/>
      <c r="E20" s="280"/>
    </row>
    <row r="21" spans="1:5" s="4" customFormat="1" ht="32.25" customHeight="1">
      <c r="A21" s="5"/>
      <c r="B21" s="267" t="s">
        <v>358</v>
      </c>
      <c r="C21" s="53"/>
      <c r="D21" s="83" t="s">
        <v>183</v>
      </c>
      <c r="E21" s="85" t="s">
        <v>20</v>
      </c>
    </row>
    <row r="22" spans="1:5" s="4" customFormat="1" ht="32.25" customHeight="1">
      <c r="A22" s="5"/>
      <c r="B22" s="267"/>
      <c r="C22" s="66"/>
      <c r="D22" s="67" t="s">
        <v>237</v>
      </c>
      <c r="E22" s="60" t="s">
        <v>20</v>
      </c>
    </row>
    <row r="23" spans="1:5" s="4" customFormat="1" ht="60.75" customHeight="1">
      <c r="A23" s="5"/>
      <c r="B23" s="267"/>
      <c r="C23" s="52"/>
      <c r="D23" s="82" t="s">
        <v>329</v>
      </c>
      <c r="E23" s="87" t="s">
        <v>20</v>
      </c>
    </row>
    <row r="24" spans="1:5" s="4" customFormat="1" ht="27" customHeight="1">
      <c r="A24" s="5"/>
      <c r="B24" s="267" t="s">
        <v>334</v>
      </c>
      <c r="C24" s="53"/>
      <c r="D24" s="268" t="s">
        <v>238</v>
      </c>
      <c r="E24" s="265" t="s">
        <v>184</v>
      </c>
    </row>
    <row r="25" spans="1:5" s="4" customFormat="1" ht="27" customHeight="1">
      <c r="A25" s="5"/>
      <c r="B25" s="267"/>
      <c r="C25" s="54"/>
      <c r="D25" s="284"/>
      <c r="E25" s="266"/>
    </row>
    <row r="26" spans="1:5" s="4" customFormat="1" ht="27" customHeight="1">
      <c r="A26" s="5"/>
      <c r="B26" s="267"/>
      <c r="C26" s="52"/>
      <c r="D26" s="283"/>
      <c r="E26" s="286"/>
    </row>
    <row r="27" spans="1:5" s="4" customFormat="1" ht="27.75" customHeight="1">
      <c r="A27" s="5"/>
      <c r="B27" s="267" t="s">
        <v>354</v>
      </c>
      <c r="C27" s="53"/>
      <c r="D27" s="268" t="s">
        <v>238</v>
      </c>
      <c r="E27" s="265" t="s">
        <v>184</v>
      </c>
    </row>
    <row r="28" spans="1:5" s="4" customFormat="1" ht="27.75" customHeight="1">
      <c r="A28" s="5"/>
      <c r="B28" s="288"/>
      <c r="C28" s="54"/>
      <c r="D28" s="284"/>
      <c r="E28" s="266"/>
    </row>
    <row r="29" spans="1:5" s="4" customFormat="1" ht="27.75" customHeight="1" thickBot="1">
      <c r="A29" s="5"/>
      <c r="B29" s="289"/>
      <c r="C29" s="56"/>
      <c r="D29" s="285"/>
      <c r="E29" s="287"/>
    </row>
    <row r="30" spans="1:5" s="4" customFormat="1" ht="96.75" customHeight="1" thickTop="1" thickBot="1">
      <c r="A30" s="5"/>
      <c r="B30" s="74"/>
      <c r="C30" s="231"/>
      <c r="D30" s="232" t="s">
        <v>242</v>
      </c>
      <c r="E30" s="34" t="s">
        <v>45</v>
      </c>
    </row>
    <row r="31" spans="1:5" s="4" customFormat="1" ht="30" customHeight="1" thickTop="1">
      <c r="A31" s="5"/>
      <c r="B31" s="299" t="s">
        <v>335</v>
      </c>
      <c r="C31" s="72"/>
      <c r="D31" s="290" t="s">
        <v>352</v>
      </c>
      <c r="E31" s="276" t="s">
        <v>184</v>
      </c>
    </row>
    <row r="32" spans="1:5" s="4" customFormat="1" ht="30" customHeight="1">
      <c r="A32" s="5"/>
      <c r="B32" s="272"/>
      <c r="C32" s="73"/>
      <c r="D32" s="291"/>
      <c r="E32" s="270"/>
    </row>
    <row r="33" spans="1:5" s="4" customFormat="1" ht="33" customHeight="1">
      <c r="A33" s="5"/>
      <c r="B33" s="273"/>
      <c r="C33" s="294" t="s">
        <v>243</v>
      </c>
      <c r="D33" s="298"/>
      <c r="E33" s="87" t="s">
        <v>45</v>
      </c>
    </row>
    <row r="34" spans="1:5" s="4" customFormat="1" ht="163.5" customHeight="1">
      <c r="A34" s="5"/>
      <c r="B34" s="271" t="s">
        <v>366</v>
      </c>
      <c r="C34" s="61"/>
      <c r="D34" s="64" t="s">
        <v>234</v>
      </c>
      <c r="E34" s="63" t="s">
        <v>180</v>
      </c>
    </row>
    <row r="35" spans="1:5" s="4" customFormat="1" ht="36" customHeight="1">
      <c r="A35" s="5"/>
      <c r="B35" s="272"/>
      <c r="C35" s="69"/>
      <c r="D35" s="84" t="s">
        <v>236</v>
      </c>
      <c r="E35" s="86" t="s">
        <v>20</v>
      </c>
    </row>
    <row r="36" spans="1:5" s="4" customFormat="1" ht="86.25" customHeight="1">
      <c r="A36" s="5"/>
      <c r="B36" s="272"/>
      <c r="C36" s="70"/>
      <c r="D36" s="71" t="s">
        <v>240</v>
      </c>
      <c r="E36" s="60" t="s">
        <v>20</v>
      </c>
    </row>
    <row r="37" spans="1:5" s="4" customFormat="1" ht="33" customHeight="1">
      <c r="A37" s="5"/>
      <c r="B37" s="273"/>
      <c r="C37" s="274" t="s">
        <v>244</v>
      </c>
      <c r="D37" s="275"/>
      <c r="E37" s="87" t="s">
        <v>45</v>
      </c>
    </row>
    <row r="38" spans="1:5" s="4" customFormat="1" ht="163.5" customHeight="1">
      <c r="A38" s="5"/>
      <c r="B38" s="271" t="s">
        <v>359</v>
      </c>
      <c r="C38" s="53"/>
      <c r="D38" s="255" t="s">
        <v>376</v>
      </c>
      <c r="E38" s="63" t="s">
        <v>180</v>
      </c>
    </row>
    <row r="39" spans="1:5" s="4" customFormat="1" ht="36" customHeight="1">
      <c r="A39" s="5"/>
      <c r="B39" s="272"/>
      <c r="C39" s="69"/>
      <c r="D39" s="256" t="s">
        <v>236</v>
      </c>
      <c r="E39" s="254" t="s">
        <v>180</v>
      </c>
    </row>
    <row r="40" spans="1:5" s="4" customFormat="1" ht="85.5" customHeight="1">
      <c r="A40" s="5"/>
      <c r="B40" s="272"/>
      <c r="C40" s="75"/>
      <c r="D40" s="76" t="s">
        <v>375</v>
      </c>
      <c r="E40" s="77" t="s">
        <v>20</v>
      </c>
    </row>
    <row r="41" spans="1:5" s="4" customFormat="1" ht="33" customHeight="1">
      <c r="A41" s="5"/>
      <c r="B41" s="273"/>
      <c r="C41" s="295" t="s">
        <v>244</v>
      </c>
      <c r="D41" s="296"/>
      <c r="E41" s="68" t="s">
        <v>45</v>
      </c>
    </row>
    <row r="42" spans="1:5" s="4" customFormat="1" ht="32.25" customHeight="1">
      <c r="A42" s="5"/>
      <c r="B42" s="271" t="s">
        <v>360</v>
      </c>
      <c r="C42" s="53"/>
      <c r="D42" s="268" t="s">
        <v>241</v>
      </c>
      <c r="E42" s="265" t="s">
        <v>180</v>
      </c>
    </row>
    <row r="43" spans="1:5" s="4" customFormat="1" ht="32.25" customHeight="1">
      <c r="A43" s="5"/>
      <c r="B43" s="272"/>
      <c r="C43" s="54"/>
      <c r="D43" s="282"/>
      <c r="E43" s="266"/>
    </row>
    <row r="44" spans="1:5" s="4" customFormat="1" ht="33" customHeight="1">
      <c r="A44" s="5"/>
      <c r="B44" s="273"/>
      <c r="C44" s="295" t="s">
        <v>244</v>
      </c>
      <c r="D44" s="296"/>
      <c r="E44" s="68" t="s">
        <v>45</v>
      </c>
    </row>
    <row r="45" spans="1:5" s="4" customFormat="1" ht="21.75" customHeight="1">
      <c r="A45" s="5"/>
      <c r="B45" s="267" t="s">
        <v>361</v>
      </c>
      <c r="C45" s="53"/>
      <c r="D45" s="268" t="s">
        <v>209</v>
      </c>
      <c r="E45" s="265" t="s">
        <v>180</v>
      </c>
    </row>
    <row r="46" spans="1:5" s="4" customFormat="1" ht="21.75" customHeight="1">
      <c r="A46" s="5"/>
      <c r="B46" s="267"/>
      <c r="C46" s="55"/>
      <c r="D46" s="269"/>
      <c r="E46" s="270"/>
    </row>
    <row r="47" spans="1:5" s="4" customFormat="1" ht="85.5" customHeight="1">
      <c r="A47" s="5"/>
      <c r="B47" s="267"/>
      <c r="C47" s="70"/>
      <c r="D47" s="71" t="s">
        <v>239</v>
      </c>
      <c r="E47" s="60" t="s">
        <v>20</v>
      </c>
    </row>
    <row r="48" spans="1:5" s="4" customFormat="1" ht="33" customHeight="1">
      <c r="A48" s="5"/>
      <c r="B48" s="267"/>
      <c r="C48" s="274" t="s">
        <v>244</v>
      </c>
      <c r="D48" s="275"/>
      <c r="E48" s="87" t="s">
        <v>45</v>
      </c>
    </row>
    <row r="49" spans="1:5" s="4" customFormat="1" ht="113.25" customHeight="1">
      <c r="A49" s="5"/>
      <c r="B49" s="271" t="s">
        <v>362</v>
      </c>
      <c r="C49" s="53"/>
      <c r="D49" s="81" t="s">
        <v>323</v>
      </c>
      <c r="E49" s="85" t="s">
        <v>180</v>
      </c>
    </row>
    <row r="50" spans="1:5" s="4" customFormat="1" ht="33" customHeight="1">
      <c r="A50" s="5"/>
      <c r="B50" s="273"/>
      <c r="C50" s="295" t="s">
        <v>244</v>
      </c>
      <c r="D50" s="296"/>
      <c r="E50" s="68" t="s">
        <v>45</v>
      </c>
    </row>
    <row r="51" spans="1:5" s="4" customFormat="1" ht="139.5" customHeight="1">
      <c r="A51" s="5"/>
      <c r="B51" s="271" t="s">
        <v>363</v>
      </c>
      <c r="C51" s="61"/>
      <c r="D51" s="64" t="s">
        <v>235</v>
      </c>
      <c r="E51" s="63" t="s">
        <v>180</v>
      </c>
    </row>
    <row r="52" spans="1:5" s="4" customFormat="1" ht="85.5" customHeight="1">
      <c r="A52" s="5"/>
      <c r="B52" s="272"/>
      <c r="C52" s="70"/>
      <c r="D52" s="71" t="s">
        <v>239</v>
      </c>
      <c r="E52" s="60" t="s">
        <v>20</v>
      </c>
    </row>
    <row r="53" spans="1:5" s="4" customFormat="1" ht="33" customHeight="1">
      <c r="A53" s="5"/>
      <c r="B53" s="273"/>
      <c r="C53" s="274" t="s">
        <v>244</v>
      </c>
      <c r="D53" s="275"/>
      <c r="E53" s="87" t="s">
        <v>45</v>
      </c>
    </row>
  </sheetData>
  <mergeCells count="37">
    <mergeCell ref="C50:D50"/>
    <mergeCell ref="B49:B50"/>
    <mergeCell ref="C53:D53"/>
    <mergeCell ref="B51:B53"/>
    <mergeCell ref="B4:B6"/>
    <mergeCell ref="B34:B37"/>
    <mergeCell ref="B38:B41"/>
    <mergeCell ref="C37:D37"/>
    <mergeCell ref="C33:D33"/>
    <mergeCell ref="B31:B33"/>
    <mergeCell ref="C41:D41"/>
    <mergeCell ref="C44:D44"/>
    <mergeCell ref="D42:D43"/>
    <mergeCell ref="B1:D1"/>
    <mergeCell ref="B8:B9"/>
    <mergeCell ref="C14:D14"/>
    <mergeCell ref="B15:B17"/>
    <mergeCell ref="B18:B20"/>
    <mergeCell ref="E31:E32"/>
    <mergeCell ref="B10:B14"/>
    <mergeCell ref="C3:D3"/>
    <mergeCell ref="E18:E20"/>
    <mergeCell ref="D18:D20"/>
    <mergeCell ref="D24:D26"/>
    <mergeCell ref="D27:D29"/>
    <mergeCell ref="E24:E26"/>
    <mergeCell ref="E27:E29"/>
    <mergeCell ref="B21:B23"/>
    <mergeCell ref="B24:B26"/>
    <mergeCell ref="B27:B29"/>
    <mergeCell ref="D31:D32"/>
    <mergeCell ref="E42:E43"/>
    <mergeCell ref="B45:B48"/>
    <mergeCell ref="D45:D46"/>
    <mergeCell ref="E45:E46"/>
    <mergeCell ref="B42:B44"/>
    <mergeCell ref="C48:D48"/>
  </mergeCells>
  <phoneticPr fontId="2" type="Hiragana"/>
  <pageMargins left="0.59055118110236227" right="0.51181102362204722" top="0.55118110236220474" bottom="0.35433070866141736" header="0.31496062992125984" footer="0.31496062992125984"/>
  <pageSetup paperSize="9" scale="37" fitToHeight="0" orientation="landscape" r:id="rId1"/>
  <headerFooter>
    <oddHeader>&amp;R&amp;24&amp;P／&amp;N</oddHeader>
  </headerFooter>
  <rowBreaks count="2" manualBreakCount="2">
    <brk id="29" max="5" man="1"/>
    <brk id="50"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0DB54-F2BE-4223-8C28-0FE2843AF498}">
  <sheetPr>
    <tabColor rgb="FFFF0000"/>
  </sheetPr>
  <dimension ref="A1:AZ81"/>
  <sheetViews>
    <sheetView tabSelected="1" view="pageBreakPreview" topLeftCell="B1" zoomScale="85" zoomScaleNormal="85" zoomScaleSheetLayoutView="85" workbookViewId="0">
      <selection activeCell="AD5" sqref="AD5"/>
    </sheetView>
  </sheetViews>
  <sheetFormatPr defaultColWidth="8.875" defaultRowHeight="14.25"/>
  <cols>
    <col min="1" max="1" width="2.625" style="6" customWidth="1"/>
    <col min="2" max="2" width="5.625" style="7" bestFit="1" customWidth="1"/>
    <col min="3" max="3" width="5.625" style="7" customWidth="1"/>
    <col min="4" max="4" width="12.25" style="7" customWidth="1"/>
    <col min="5" max="5" width="14.375" style="7" customWidth="1"/>
    <col min="6" max="6" width="9.625" style="8" customWidth="1"/>
    <col min="7" max="7" width="11" style="8" customWidth="1"/>
    <col min="8" max="8" width="5" style="8" customWidth="1"/>
    <col min="9" max="21" width="4.625" style="8" customWidth="1"/>
    <col min="22" max="23" width="4.625" style="6" customWidth="1"/>
    <col min="24" max="26" width="4.625" style="8" customWidth="1"/>
    <col min="27" max="27" width="10.625" style="8" customWidth="1"/>
    <col min="28" max="28" width="27.25" style="8" customWidth="1"/>
    <col min="29" max="29" width="2.625" style="51" customWidth="1"/>
    <col min="30" max="30" width="16.375" style="51" customWidth="1"/>
    <col min="31" max="31" width="4.125" style="101" customWidth="1"/>
    <col min="32" max="51" width="10.625" style="101" customWidth="1"/>
    <col min="52" max="52" width="11" style="101" customWidth="1"/>
    <col min="53" max="53" width="8.875" style="6"/>
    <col min="54" max="54" width="11.5" style="6" customWidth="1"/>
    <col min="55" max="59" width="8.875" style="6"/>
    <col min="60" max="60" width="11.5" style="6" customWidth="1"/>
    <col min="61" max="61" width="11.75" style="6" customWidth="1"/>
    <col min="62" max="16384" width="8.875" style="6"/>
  </cols>
  <sheetData>
    <row r="1" spans="1:52" s="9" customFormat="1" ht="30" customHeight="1" thickBot="1">
      <c r="C1" s="13"/>
      <c r="D1" s="13"/>
      <c r="E1" s="14"/>
      <c r="F1" s="14"/>
      <c r="G1" s="14"/>
      <c r="H1" s="14"/>
      <c r="I1" s="15"/>
      <c r="J1" s="15"/>
      <c r="K1" s="15"/>
      <c r="L1" s="15"/>
      <c r="M1" s="15"/>
      <c r="N1" s="15"/>
      <c r="O1" s="15"/>
      <c r="P1" s="14"/>
      <c r="Q1" s="14"/>
      <c r="R1" s="14"/>
      <c r="S1" s="14"/>
      <c r="T1" s="14"/>
      <c r="U1" s="14"/>
      <c r="V1" s="14"/>
      <c r="W1" s="14"/>
      <c r="X1" s="14"/>
      <c r="Y1" s="14"/>
      <c r="AC1" s="47"/>
      <c r="AD1" s="47"/>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2" s="9" customFormat="1" ht="31.5" customHeight="1" thickBot="1">
      <c r="A2" s="10"/>
      <c r="B2" s="362" t="s">
        <v>379</v>
      </c>
      <c r="C2" s="362"/>
      <c r="D2" s="362"/>
      <c r="E2" s="362"/>
      <c r="F2" s="362"/>
      <c r="G2" s="362"/>
      <c r="H2" s="362"/>
      <c r="I2" s="362"/>
      <c r="J2" s="362"/>
      <c r="K2" s="362"/>
      <c r="L2" s="362"/>
      <c r="M2" s="362"/>
      <c r="N2" s="362"/>
      <c r="O2" s="362"/>
      <c r="P2" s="362"/>
      <c r="Q2" s="362"/>
      <c r="R2" s="362"/>
      <c r="S2" s="362"/>
      <c r="T2" s="362"/>
      <c r="U2" s="362"/>
      <c r="V2" s="46"/>
      <c r="W2" s="46"/>
      <c r="X2" s="46"/>
      <c r="Y2" s="339" t="s">
        <v>48</v>
      </c>
      <c r="Z2" s="340"/>
      <c r="AA2" s="341"/>
      <c r="AB2" s="18">
        <f>SUM(F11:F74)</f>
        <v>26</v>
      </c>
      <c r="AC2" s="48"/>
      <c r="AD2" s="48"/>
      <c r="AE2" s="100"/>
      <c r="AF2" s="100"/>
      <c r="AG2" s="100"/>
      <c r="AH2" s="100"/>
      <c r="AI2" s="100"/>
      <c r="AJ2" s="100"/>
      <c r="AK2" s="100"/>
      <c r="AL2" s="100"/>
      <c r="AM2" s="100"/>
      <c r="AN2" s="100"/>
      <c r="AO2" s="100"/>
      <c r="AP2" s="100"/>
      <c r="AQ2" s="100"/>
      <c r="AR2" s="100"/>
      <c r="AS2" s="100"/>
      <c r="AT2" s="100"/>
      <c r="AU2" s="100"/>
      <c r="AV2" s="100"/>
      <c r="AW2" s="100"/>
      <c r="AX2" s="100"/>
      <c r="AY2" s="100"/>
      <c r="AZ2" s="100"/>
    </row>
    <row r="3" spans="1:52" s="9" customFormat="1" ht="31.5" customHeight="1" thickBot="1">
      <c r="A3" s="10"/>
      <c r="B3" s="12"/>
      <c r="C3" s="351" t="s">
        <v>49</v>
      </c>
      <c r="D3" s="351"/>
      <c r="E3" s="351"/>
      <c r="F3" s="352"/>
      <c r="G3" s="353"/>
      <c r="H3" s="353"/>
      <c r="I3" s="353"/>
      <c r="J3" s="353"/>
      <c r="K3" s="353"/>
      <c r="L3" s="353"/>
      <c r="M3" s="353"/>
      <c r="N3" s="353"/>
      <c r="O3" s="353"/>
      <c r="P3" s="353"/>
      <c r="Q3" s="353"/>
      <c r="R3" s="353"/>
      <c r="S3" s="353"/>
      <c r="T3" s="353"/>
      <c r="U3" s="353"/>
      <c r="V3" s="354"/>
      <c r="W3" s="16"/>
      <c r="X3" s="16"/>
      <c r="Y3" s="339" t="s">
        <v>43</v>
      </c>
      <c r="Z3" s="340"/>
      <c r="AA3" s="341"/>
      <c r="AB3" s="18">
        <f>SUM(G12:G74)</f>
        <v>-3</v>
      </c>
      <c r="AC3" s="48"/>
      <c r="AD3" s="48"/>
      <c r="AE3" s="100"/>
      <c r="AF3" s="100"/>
      <c r="AG3" s="100"/>
      <c r="AH3" s="100"/>
      <c r="AI3" s="100"/>
      <c r="AJ3" s="100"/>
      <c r="AK3" s="100"/>
      <c r="AL3" s="100"/>
      <c r="AM3" s="100"/>
      <c r="AN3" s="100"/>
      <c r="AO3" s="100"/>
      <c r="AP3" s="100"/>
      <c r="AQ3" s="100"/>
      <c r="AR3" s="100"/>
      <c r="AS3" s="100"/>
      <c r="AT3" s="100"/>
      <c r="AU3" s="100"/>
      <c r="AV3" s="100"/>
      <c r="AW3" s="100"/>
      <c r="AX3" s="100"/>
      <c r="AY3" s="100"/>
      <c r="AZ3" s="100"/>
    </row>
    <row r="4" spans="1:52" s="9" customFormat="1" ht="31.5" customHeight="1" thickBot="1">
      <c r="A4" s="10"/>
      <c r="B4" s="12"/>
      <c r="C4" s="351" t="s">
        <v>222</v>
      </c>
      <c r="D4" s="351"/>
      <c r="E4" s="351"/>
      <c r="F4" s="355"/>
      <c r="G4" s="356"/>
      <c r="H4" s="356"/>
      <c r="I4" s="356"/>
      <c r="J4" s="356"/>
      <c r="K4" s="356"/>
      <c r="L4" s="356"/>
      <c r="M4" s="356"/>
      <c r="N4" s="356"/>
      <c r="O4" s="356"/>
      <c r="P4" s="356"/>
      <c r="Q4" s="356"/>
      <c r="R4" s="356"/>
      <c r="S4" s="356"/>
      <c r="T4" s="356"/>
      <c r="U4" s="356"/>
      <c r="V4" s="357"/>
      <c r="W4" s="17"/>
      <c r="X4" s="17"/>
      <c r="Y4" s="358" t="s">
        <v>23</v>
      </c>
      <c r="Z4" s="359"/>
      <c r="AA4" s="360"/>
      <c r="AB4" s="27">
        <f>ROUND(SUM(G12:G74)*25/AB2,4)</f>
        <v>-2.8845999999999998</v>
      </c>
      <c r="AC4" s="48"/>
      <c r="AD4" s="48"/>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2" s="9" customFormat="1" ht="15" customHeight="1">
      <c r="A5" s="10"/>
      <c r="B5" s="12"/>
      <c r="C5" s="46"/>
      <c r="D5" s="46"/>
      <c r="E5" s="46"/>
      <c r="F5" s="31"/>
      <c r="G5" s="31"/>
      <c r="H5" s="31"/>
      <c r="I5" s="31"/>
      <c r="J5" s="31"/>
      <c r="K5" s="31"/>
      <c r="L5" s="31"/>
      <c r="M5" s="31"/>
      <c r="N5" s="31"/>
      <c r="O5" s="31"/>
      <c r="P5" s="31"/>
      <c r="Q5" s="31"/>
      <c r="R5" s="31"/>
      <c r="S5" s="31"/>
      <c r="T5" s="31"/>
      <c r="U5" s="31"/>
      <c r="V5" s="31"/>
      <c r="W5" s="31"/>
      <c r="X5" s="31"/>
      <c r="Y5" s="32"/>
      <c r="Z5" s="32"/>
      <c r="AA5" s="32"/>
      <c r="AB5" s="32"/>
      <c r="AC5" s="48"/>
      <c r="AD5" s="48"/>
      <c r="AE5" s="100"/>
      <c r="AF5" s="100"/>
      <c r="AG5" s="100"/>
      <c r="AH5" s="100"/>
      <c r="AI5" s="100"/>
      <c r="AJ5" s="100"/>
      <c r="AK5" s="100"/>
      <c r="AL5" s="100"/>
      <c r="AM5" s="100"/>
      <c r="AN5" s="100"/>
      <c r="AO5" s="100"/>
      <c r="AP5" s="100"/>
      <c r="AQ5" s="100"/>
      <c r="AR5" s="100"/>
      <c r="AS5" s="100"/>
      <c r="AT5" s="100"/>
      <c r="AU5" s="100"/>
      <c r="AV5" s="100"/>
      <c r="AW5" s="100"/>
      <c r="AX5" s="100"/>
      <c r="AY5" s="100"/>
      <c r="AZ5" s="100"/>
    </row>
    <row r="6" spans="1:52" s="9" customFormat="1" ht="30.75" customHeight="1">
      <c r="A6" s="10"/>
      <c r="B6" s="12"/>
      <c r="C6" s="31" t="s">
        <v>182</v>
      </c>
      <c r="D6" s="88"/>
      <c r="E6" s="88"/>
      <c r="F6" s="31"/>
      <c r="G6" s="31"/>
      <c r="H6" s="31"/>
      <c r="I6" s="31"/>
      <c r="J6" s="31"/>
      <c r="K6" s="31"/>
      <c r="L6" s="31"/>
      <c r="M6" s="31"/>
      <c r="N6" s="31"/>
      <c r="O6" s="31"/>
      <c r="P6" s="31"/>
      <c r="Q6" s="31"/>
      <c r="R6" s="31"/>
      <c r="S6" s="31"/>
      <c r="T6" s="31"/>
      <c r="U6" s="230"/>
      <c r="V6" s="31"/>
      <c r="W6" s="31"/>
      <c r="X6" s="31"/>
      <c r="Y6" s="31"/>
      <c r="Z6" s="31"/>
      <c r="AA6" s="31"/>
      <c r="AB6" s="31"/>
      <c r="AC6" s="48"/>
      <c r="AD6" s="48"/>
      <c r="AE6" s="100"/>
      <c r="AF6" s="100"/>
      <c r="AG6" s="100"/>
      <c r="AH6" s="100"/>
      <c r="AI6" s="100"/>
      <c r="AJ6" s="100"/>
      <c r="AK6" s="100"/>
      <c r="AL6" s="100"/>
      <c r="AM6" s="100"/>
      <c r="AN6" s="100"/>
      <c r="AO6" s="100"/>
      <c r="AP6" s="100"/>
      <c r="AQ6" s="100"/>
      <c r="AR6" s="100"/>
      <c r="AS6" s="100"/>
      <c r="AT6" s="100"/>
      <c r="AU6" s="100"/>
      <c r="AV6" s="100"/>
      <c r="AW6" s="100"/>
      <c r="AX6" s="100"/>
      <c r="AY6" s="100"/>
      <c r="AZ6" s="100"/>
    </row>
    <row r="7" spans="1:52" s="9" customFormat="1" ht="30" customHeight="1">
      <c r="A7" s="10"/>
      <c r="B7" s="12"/>
      <c r="C7" s="361" t="s">
        <v>324</v>
      </c>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48"/>
      <c r="AD7" s="48"/>
      <c r="AE7" s="100"/>
      <c r="AF7" s="100"/>
      <c r="AG7" s="100"/>
      <c r="AH7" s="100"/>
      <c r="AI7" s="100"/>
      <c r="AJ7" s="100"/>
      <c r="AK7" s="100"/>
      <c r="AL7" s="100"/>
      <c r="AM7" s="100"/>
      <c r="AN7" s="100"/>
      <c r="AO7" s="100"/>
      <c r="AP7" s="100"/>
      <c r="AQ7" s="100"/>
      <c r="AR7" s="100"/>
      <c r="AS7" s="100"/>
      <c r="AT7" s="100"/>
      <c r="AU7" s="100"/>
      <c r="AV7" s="100"/>
      <c r="AW7" s="100"/>
      <c r="AX7" s="100"/>
      <c r="AY7" s="100"/>
      <c r="AZ7" s="100"/>
    </row>
    <row r="8" spans="1:52" s="9" customFormat="1" ht="30" customHeight="1">
      <c r="A8" s="10"/>
      <c r="B8" s="12"/>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48"/>
      <c r="AD8" s="48"/>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1:52" s="9" customFormat="1" ht="30" customHeight="1">
      <c r="A9" s="10"/>
      <c r="B9" s="12"/>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48"/>
      <c r="AD9" s="48"/>
      <c r="AE9" s="100"/>
      <c r="AF9" s="100"/>
      <c r="AG9" s="100"/>
      <c r="AH9" s="100"/>
      <c r="AI9" s="100"/>
      <c r="AJ9" s="100"/>
      <c r="AK9" s="100"/>
      <c r="AL9" s="100"/>
      <c r="AM9" s="100"/>
      <c r="AN9" s="100"/>
      <c r="AO9" s="100"/>
      <c r="AP9" s="100"/>
      <c r="AQ9" s="100"/>
      <c r="AR9" s="100"/>
      <c r="AS9" s="100"/>
      <c r="AT9" s="100"/>
      <c r="AU9" s="100"/>
      <c r="AV9" s="100"/>
      <c r="AW9" s="100"/>
      <c r="AX9" s="100"/>
      <c r="AY9" s="100"/>
      <c r="AZ9" s="100"/>
    </row>
    <row r="10" spans="1:52" s="9" customFormat="1" ht="10.5" customHeight="1" thickBot="1">
      <c r="A10" s="10"/>
      <c r="B10" s="12"/>
      <c r="C10" s="46"/>
      <c r="D10" s="46"/>
      <c r="E10" s="46"/>
      <c r="F10" s="30"/>
      <c r="G10" s="30"/>
      <c r="H10" s="30"/>
      <c r="I10" s="30"/>
      <c r="J10" s="30"/>
      <c r="K10" s="30"/>
      <c r="L10" s="30"/>
      <c r="M10" s="30"/>
      <c r="N10" s="30"/>
      <c r="O10" s="30"/>
      <c r="P10" s="30"/>
      <c r="Q10" s="30"/>
      <c r="R10" s="30"/>
      <c r="S10" s="30"/>
      <c r="T10" s="30"/>
      <c r="U10" s="30"/>
      <c r="V10" s="30"/>
      <c r="W10" s="30"/>
      <c r="X10" s="30"/>
      <c r="Y10" s="30"/>
      <c r="Z10" s="30"/>
      <c r="AA10" s="30"/>
      <c r="AB10" s="30"/>
      <c r="AC10" s="48"/>
      <c r="AD10" s="48"/>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1:52" ht="38.25" customHeight="1" thickBot="1">
      <c r="A11" s="11"/>
      <c r="B11" s="28" t="s">
        <v>4</v>
      </c>
      <c r="C11" s="365" t="s">
        <v>6</v>
      </c>
      <c r="D11" s="365"/>
      <c r="E11" s="365"/>
      <c r="F11" s="36" t="s">
        <v>47</v>
      </c>
      <c r="G11" s="45" t="s">
        <v>224</v>
      </c>
      <c r="H11" s="37"/>
      <c r="I11" s="365" t="s">
        <v>77</v>
      </c>
      <c r="J11" s="365"/>
      <c r="K11" s="365"/>
      <c r="L11" s="365"/>
      <c r="M11" s="365"/>
      <c r="N11" s="365"/>
      <c r="O11" s="365"/>
      <c r="P11" s="365"/>
      <c r="Q11" s="365"/>
      <c r="R11" s="365"/>
      <c r="S11" s="365"/>
      <c r="T11" s="365"/>
      <c r="U11" s="365"/>
      <c r="V11" s="365"/>
      <c r="W11" s="365"/>
      <c r="X11" s="365"/>
      <c r="Y11" s="365"/>
      <c r="Z11" s="365"/>
      <c r="AA11" s="365"/>
      <c r="AB11" s="366"/>
      <c r="AC11" s="49"/>
      <c r="AD11" s="49"/>
      <c r="AF11" s="102" t="s">
        <v>3</v>
      </c>
      <c r="AG11" s="103"/>
      <c r="AH11" s="103"/>
      <c r="AN11" s="101" t="s">
        <v>173</v>
      </c>
      <c r="AQ11" s="104"/>
      <c r="AR11" s="104"/>
    </row>
    <row r="12" spans="1:52" ht="42.75" customHeight="1" thickBot="1">
      <c r="A12" s="11"/>
      <c r="B12" s="367" t="s">
        <v>374</v>
      </c>
      <c r="C12" s="452" t="s">
        <v>42</v>
      </c>
      <c r="D12" s="454" t="s">
        <v>253</v>
      </c>
      <c r="E12" s="454"/>
      <c r="F12" s="455">
        <f>IF(AND(B12="○"),2,"－")</f>
        <v>2</v>
      </c>
      <c r="G12" s="456">
        <f>IF(AND(B12="○"),AY13,"－")</f>
        <v>0</v>
      </c>
      <c r="H12" s="38">
        <v>1</v>
      </c>
      <c r="I12" s="382" t="s">
        <v>51</v>
      </c>
      <c r="J12" s="383"/>
      <c r="K12" s="384"/>
      <c r="L12" s="385"/>
      <c r="M12" s="386"/>
      <c r="N12" s="386"/>
      <c r="O12" s="386"/>
      <c r="P12" s="386"/>
      <c r="Q12" s="386"/>
      <c r="R12" s="386"/>
      <c r="S12" s="386"/>
      <c r="T12" s="457" t="s">
        <v>50</v>
      </c>
      <c r="U12" s="458"/>
      <c r="V12" s="459"/>
      <c r="W12" s="385"/>
      <c r="X12" s="386"/>
      <c r="Y12" s="386"/>
      <c r="Z12" s="460"/>
      <c r="AA12" s="461" t="s">
        <v>44</v>
      </c>
      <c r="AB12" s="370"/>
      <c r="AC12" s="49"/>
      <c r="AD12" s="49"/>
      <c r="AE12" s="101">
        <v>1</v>
      </c>
      <c r="AF12" s="105">
        <f t="shared" ref="AF12:AF23" si="0">IF(L12="",0,1)</f>
        <v>0</v>
      </c>
      <c r="AG12" s="105">
        <f t="shared" ref="AG12:AG23" si="1">IF(W12="",0,1)</f>
        <v>0</v>
      </c>
      <c r="AH12" s="106"/>
      <c r="AI12" s="107"/>
      <c r="AL12" s="108">
        <f>SUM(AF12:AI14)</f>
        <v>0</v>
      </c>
      <c r="AM12" s="109" t="s">
        <v>172</v>
      </c>
      <c r="AN12" s="110">
        <f>COUNTIF(AL12:AL23,6)</f>
        <v>0</v>
      </c>
      <c r="AO12" s="111"/>
      <c r="AP12" s="112" t="s">
        <v>94</v>
      </c>
      <c r="AQ12" s="112" t="s">
        <v>95</v>
      </c>
      <c r="AR12" s="112" t="s">
        <v>174</v>
      </c>
      <c r="AS12" s="112" t="s">
        <v>175</v>
      </c>
      <c r="AT12" s="112" t="s">
        <v>176</v>
      </c>
      <c r="AW12" s="113"/>
      <c r="AX12" s="113"/>
      <c r="AY12" s="114" t="s">
        <v>7</v>
      </c>
    </row>
    <row r="13" spans="1:52" ht="42.75" customHeight="1" thickBot="1">
      <c r="A13" s="11"/>
      <c r="B13" s="368"/>
      <c r="C13" s="452"/>
      <c r="D13" s="388"/>
      <c r="E13" s="388"/>
      <c r="F13" s="389"/>
      <c r="G13" s="390"/>
      <c r="H13" s="39"/>
      <c r="I13" s="327" t="s">
        <v>54</v>
      </c>
      <c r="J13" s="328"/>
      <c r="K13" s="328"/>
      <c r="L13" s="330"/>
      <c r="M13" s="331"/>
      <c r="N13" s="331"/>
      <c r="O13" s="331"/>
      <c r="P13" s="331"/>
      <c r="Q13" s="331"/>
      <c r="R13" s="331"/>
      <c r="S13" s="331"/>
      <c r="T13" s="333" t="s">
        <v>226</v>
      </c>
      <c r="U13" s="334"/>
      <c r="V13" s="335"/>
      <c r="W13" s="336"/>
      <c r="X13" s="331"/>
      <c r="Y13" s="331"/>
      <c r="Z13" s="332"/>
      <c r="AA13" s="462"/>
      <c r="AB13" s="371"/>
      <c r="AC13" s="49"/>
      <c r="AD13" s="49"/>
      <c r="AF13" s="105">
        <f t="shared" si="0"/>
        <v>0</v>
      </c>
      <c r="AG13" s="105">
        <f t="shared" si="1"/>
        <v>0</v>
      </c>
      <c r="AH13" s="106"/>
      <c r="AI13" s="107"/>
      <c r="AL13" s="107"/>
      <c r="AM13" s="109"/>
      <c r="AN13" s="109"/>
      <c r="AO13" s="111"/>
      <c r="AP13" s="115">
        <f>IF(AND($AB$12=AP12,$AN$12&gt;=4),2,0)</f>
        <v>0</v>
      </c>
      <c r="AQ13" s="115">
        <f>IF(AND($AB$12=AQ12,$AN$12&gt;=3),1.5,0)</f>
        <v>0</v>
      </c>
      <c r="AR13" s="115">
        <f>IF(AND($AB$12=AR12,$AN$12&gt;=2),1,0)</f>
        <v>0</v>
      </c>
      <c r="AS13" s="115">
        <f>IF(AND($AB$12=AS12,$AN$12&gt;=1),0.5,0)</f>
        <v>0</v>
      </c>
      <c r="AT13" s="115">
        <f>IF(AND($AB$12=AT12,$AN$12=0),0,0)</f>
        <v>0</v>
      </c>
      <c r="AW13" s="113"/>
      <c r="AX13" s="113"/>
      <c r="AY13" s="116">
        <f>IF(AND(AN12&gt;=1,AN12&lt;=5),SUM(AP13:AX13),0)</f>
        <v>0</v>
      </c>
      <c r="AZ13" s="101" t="s">
        <v>208</v>
      </c>
    </row>
    <row r="14" spans="1:52" ht="42.75" customHeight="1" thickBot="1">
      <c r="A14" s="11"/>
      <c r="B14" s="368"/>
      <c r="C14" s="452"/>
      <c r="D14" s="388"/>
      <c r="E14" s="388"/>
      <c r="F14" s="389"/>
      <c r="G14" s="390"/>
      <c r="H14" s="40"/>
      <c r="I14" s="337" t="s">
        <v>52</v>
      </c>
      <c r="J14" s="338"/>
      <c r="K14" s="338"/>
      <c r="L14" s="324"/>
      <c r="M14" s="325"/>
      <c r="N14" s="325"/>
      <c r="O14" s="325"/>
      <c r="P14" s="325"/>
      <c r="Q14" s="325"/>
      <c r="R14" s="325"/>
      <c r="S14" s="326"/>
      <c r="T14" s="363" t="s">
        <v>56</v>
      </c>
      <c r="U14" s="363"/>
      <c r="V14" s="364"/>
      <c r="W14" s="324"/>
      <c r="X14" s="325"/>
      <c r="Y14" s="234" t="s">
        <v>57</v>
      </c>
      <c r="Z14" s="90"/>
      <c r="AA14" s="462"/>
      <c r="AB14" s="371"/>
      <c r="AC14" s="49"/>
      <c r="AD14" s="49"/>
      <c r="AF14" s="105">
        <f>IF(L14="",0,1)</f>
        <v>0</v>
      </c>
      <c r="AG14" s="105">
        <f t="shared" si="1"/>
        <v>0</v>
      </c>
      <c r="AH14" s="106"/>
      <c r="AI14" s="107"/>
      <c r="AL14" s="107"/>
      <c r="AM14" s="109"/>
      <c r="AN14" s="109"/>
      <c r="AO14" s="111"/>
      <c r="AP14" s="117"/>
      <c r="AQ14" s="117"/>
      <c r="AR14" s="117"/>
      <c r="AS14" s="117"/>
      <c r="AT14" s="117"/>
      <c r="AW14" s="113"/>
      <c r="AX14" s="113"/>
    </row>
    <row r="15" spans="1:52" ht="42.75" customHeight="1" thickBot="1">
      <c r="A15" s="11"/>
      <c r="B15" s="368"/>
      <c r="C15" s="452"/>
      <c r="D15" s="388"/>
      <c r="E15" s="388"/>
      <c r="F15" s="389"/>
      <c r="G15" s="390"/>
      <c r="H15" s="41">
        <v>2</v>
      </c>
      <c r="I15" s="342" t="s">
        <v>51</v>
      </c>
      <c r="J15" s="343"/>
      <c r="K15" s="344"/>
      <c r="L15" s="345"/>
      <c r="M15" s="346"/>
      <c r="N15" s="346"/>
      <c r="O15" s="346"/>
      <c r="P15" s="346"/>
      <c r="Q15" s="346"/>
      <c r="R15" s="346"/>
      <c r="S15" s="347"/>
      <c r="T15" s="348" t="s">
        <v>50</v>
      </c>
      <c r="U15" s="349"/>
      <c r="V15" s="350"/>
      <c r="W15" s="345"/>
      <c r="X15" s="346"/>
      <c r="Y15" s="346"/>
      <c r="Z15" s="347"/>
      <c r="AA15" s="462"/>
      <c r="AB15" s="371"/>
      <c r="AC15" s="49"/>
      <c r="AD15" s="49"/>
      <c r="AE15" s="101">
        <v>2</v>
      </c>
      <c r="AF15" s="105">
        <f t="shared" si="0"/>
        <v>0</v>
      </c>
      <c r="AG15" s="105">
        <f t="shared" si="1"/>
        <v>0</v>
      </c>
      <c r="AH15" s="106"/>
      <c r="AI15" s="107"/>
      <c r="AL15" s="108">
        <f>SUM(AF15:AI17)</f>
        <v>0</v>
      </c>
      <c r="AM15" s="109" t="s">
        <v>1</v>
      </c>
      <c r="AN15" s="109"/>
      <c r="AO15" s="111"/>
      <c r="AP15" s="118"/>
      <c r="AQ15" s="118"/>
      <c r="AR15" s="118"/>
      <c r="AU15" s="113"/>
      <c r="AV15" s="113"/>
      <c r="AY15" s="119"/>
    </row>
    <row r="16" spans="1:52" ht="42.75" customHeight="1">
      <c r="A16" s="11"/>
      <c r="B16" s="368"/>
      <c r="C16" s="452"/>
      <c r="D16" s="388"/>
      <c r="E16" s="388"/>
      <c r="F16" s="389"/>
      <c r="G16" s="390"/>
      <c r="H16" s="39"/>
      <c r="I16" s="327" t="s">
        <v>54</v>
      </c>
      <c r="J16" s="328"/>
      <c r="K16" s="329"/>
      <c r="L16" s="330"/>
      <c r="M16" s="331"/>
      <c r="N16" s="331"/>
      <c r="O16" s="331"/>
      <c r="P16" s="331"/>
      <c r="Q16" s="331"/>
      <c r="R16" s="331"/>
      <c r="S16" s="332"/>
      <c r="T16" s="333" t="s">
        <v>226</v>
      </c>
      <c r="U16" s="334"/>
      <c r="V16" s="335"/>
      <c r="W16" s="336"/>
      <c r="X16" s="331"/>
      <c r="Y16" s="331"/>
      <c r="Z16" s="332"/>
      <c r="AA16" s="462"/>
      <c r="AB16" s="371"/>
      <c r="AC16" s="49"/>
      <c r="AD16" s="49"/>
      <c r="AF16" s="105">
        <f t="shared" si="0"/>
        <v>0</v>
      </c>
      <c r="AG16" s="105">
        <f t="shared" si="1"/>
        <v>0</v>
      </c>
      <c r="AH16" s="106"/>
      <c r="AI16" s="107"/>
      <c r="AL16" s="107"/>
      <c r="AM16" s="109"/>
      <c r="AN16" s="109"/>
      <c r="AO16" s="111"/>
      <c r="AP16" s="118"/>
      <c r="AQ16" s="118"/>
      <c r="AR16" s="118"/>
      <c r="AU16" s="113"/>
      <c r="AV16" s="113"/>
      <c r="AY16" s="119"/>
    </row>
    <row r="17" spans="1:52" ht="42.75" customHeight="1" thickBot="1">
      <c r="A17" s="11"/>
      <c r="B17" s="368"/>
      <c r="C17" s="452"/>
      <c r="D17" s="388"/>
      <c r="E17" s="388"/>
      <c r="F17" s="389"/>
      <c r="G17" s="390"/>
      <c r="H17" s="40"/>
      <c r="I17" s="337" t="s">
        <v>52</v>
      </c>
      <c r="J17" s="338"/>
      <c r="K17" s="338"/>
      <c r="L17" s="324"/>
      <c r="M17" s="325"/>
      <c r="N17" s="325"/>
      <c r="O17" s="325"/>
      <c r="P17" s="325"/>
      <c r="Q17" s="325"/>
      <c r="R17" s="325"/>
      <c r="S17" s="326"/>
      <c r="T17" s="381" t="s">
        <v>56</v>
      </c>
      <c r="U17" s="363"/>
      <c r="V17" s="364"/>
      <c r="W17" s="324"/>
      <c r="X17" s="325"/>
      <c r="Y17" s="234" t="s">
        <v>57</v>
      </c>
      <c r="Z17" s="90"/>
      <c r="AA17" s="462"/>
      <c r="AB17" s="371"/>
      <c r="AC17" s="49"/>
      <c r="AD17" s="49"/>
      <c r="AF17" s="105">
        <f t="shared" si="0"/>
        <v>0</v>
      </c>
      <c r="AG17" s="105">
        <f t="shared" si="1"/>
        <v>0</v>
      </c>
      <c r="AH17" s="106"/>
      <c r="AI17" s="107"/>
      <c r="AL17" s="107"/>
      <c r="AM17" s="109"/>
      <c r="AN17" s="109"/>
      <c r="AO17" s="111"/>
      <c r="AP17" s="120"/>
      <c r="AQ17" s="120"/>
      <c r="AR17" s="120"/>
      <c r="AU17" s="113"/>
      <c r="AV17" s="113"/>
      <c r="AY17" s="121"/>
    </row>
    <row r="18" spans="1:52" ht="42.75" customHeight="1" thickBot="1">
      <c r="A18" s="11"/>
      <c r="B18" s="368"/>
      <c r="C18" s="452"/>
      <c r="D18" s="388"/>
      <c r="E18" s="388"/>
      <c r="F18" s="389"/>
      <c r="G18" s="390"/>
      <c r="H18" s="42">
        <v>3</v>
      </c>
      <c r="I18" s="372" t="s">
        <v>51</v>
      </c>
      <c r="J18" s="373"/>
      <c r="K18" s="374"/>
      <c r="L18" s="375"/>
      <c r="M18" s="376"/>
      <c r="N18" s="376"/>
      <c r="O18" s="376"/>
      <c r="P18" s="376"/>
      <c r="Q18" s="376"/>
      <c r="R18" s="376"/>
      <c r="S18" s="377"/>
      <c r="T18" s="378" t="s">
        <v>50</v>
      </c>
      <c r="U18" s="379"/>
      <c r="V18" s="380"/>
      <c r="W18" s="375"/>
      <c r="X18" s="376"/>
      <c r="Y18" s="376"/>
      <c r="Z18" s="377"/>
      <c r="AA18" s="462"/>
      <c r="AB18" s="371"/>
      <c r="AC18" s="49"/>
      <c r="AD18" s="49"/>
      <c r="AE18" s="101">
        <v>3</v>
      </c>
      <c r="AF18" s="105">
        <f t="shared" si="0"/>
        <v>0</v>
      </c>
      <c r="AG18" s="105">
        <f t="shared" si="1"/>
        <v>0</v>
      </c>
      <c r="AH18" s="106"/>
      <c r="AI18" s="107"/>
      <c r="AL18" s="108">
        <f>SUM(AF18:AI20)</f>
        <v>0</v>
      </c>
      <c r="AM18" s="109" t="s">
        <v>1</v>
      </c>
      <c r="AN18" s="109"/>
      <c r="AO18" s="111"/>
      <c r="AP18" s="118"/>
      <c r="AQ18" s="118"/>
      <c r="AR18" s="118"/>
      <c r="AU18" s="113"/>
      <c r="AV18" s="113"/>
      <c r="AY18" s="119"/>
    </row>
    <row r="19" spans="1:52" ht="42.75" customHeight="1">
      <c r="A19" s="11"/>
      <c r="B19" s="368"/>
      <c r="C19" s="452"/>
      <c r="D19" s="388"/>
      <c r="E19" s="388"/>
      <c r="F19" s="389"/>
      <c r="G19" s="390"/>
      <c r="H19" s="39"/>
      <c r="I19" s="327" t="s">
        <v>54</v>
      </c>
      <c r="J19" s="328"/>
      <c r="K19" s="329"/>
      <c r="L19" s="330"/>
      <c r="M19" s="331"/>
      <c r="N19" s="331"/>
      <c r="O19" s="331"/>
      <c r="P19" s="331"/>
      <c r="Q19" s="331"/>
      <c r="R19" s="331"/>
      <c r="S19" s="332"/>
      <c r="T19" s="333" t="s">
        <v>226</v>
      </c>
      <c r="U19" s="334"/>
      <c r="V19" s="335"/>
      <c r="W19" s="336"/>
      <c r="X19" s="331"/>
      <c r="Y19" s="331"/>
      <c r="Z19" s="332"/>
      <c r="AA19" s="462"/>
      <c r="AB19" s="371"/>
      <c r="AC19" s="49"/>
      <c r="AD19" s="49"/>
      <c r="AF19" s="105">
        <f t="shared" si="0"/>
        <v>0</v>
      </c>
      <c r="AG19" s="105">
        <f t="shared" si="1"/>
        <v>0</v>
      </c>
      <c r="AH19" s="106"/>
      <c r="AI19" s="107"/>
      <c r="AL19" s="107"/>
      <c r="AM19" s="109"/>
      <c r="AN19" s="109"/>
      <c r="AO19" s="111"/>
      <c r="AP19" s="118"/>
      <c r="AQ19" s="118"/>
      <c r="AR19" s="118"/>
      <c r="AU19" s="113"/>
      <c r="AV19" s="113"/>
      <c r="AY19" s="119"/>
    </row>
    <row r="20" spans="1:52" ht="42.75" customHeight="1" thickBot="1">
      <c r="A20" s="11"/>
      <c r="B20" s="368"/>
      <c r="C20" s="452"/>
      <c r="D20" s="388"/>
      <c r="E20" s="388"/>
      <c r="F20" s="389"/>
      <c r="G20" s="390"/>
      <c r="H20" s="40"/>
      <c r="I20" s="337" t="s">
        <v>52</v>
      </c>
      <c r="J20" s="338"/>
      <c r="K20" s="338"/>
      <c r="L20" s="324"/>
      <c r="M20" s="325"/>
      <c r="N20" s="325"/>
      <c r="O20" s="325"/>
      <c r="P20" s="325"/>
      <c r="Q20" s="325"/>
      <c r="R20" s="325"/>
      <c r="S20" s="326"/>
      <c r="T20" s="381" t="s">
        <v>56</v>
      </c>
      <c r="U20" s="363"/>
      <c r="V20" s="364"/>
      <c r="W20" s="324"/>
      <c r="X20" s="325"/>
      <c r="Y20" s="234" t="s">
        <v>57</v>
      </c>
      <c r="Z20" s="90"/>
      <c r="AA20" s="462"/>
      <c r="AB20" s="371"/>
      <c r="AC20" s="49"/>
      <c r="AD20" s="49"/>
      <c r="AF20" s="105">
        <f t="shared" si="0"/>
        <v>0</v>
      </c>
      <c r="AG20" s="105">
        <f t="shared" si="1"/>
        <v>0</v>
      </c>
      <c r="AH20" s="106"/>
      <c r="AI20" s="107"/>
      <c r="AL20" s="107"/>
      <c r="AM20" s="109"/>
      <c r="AN20" s="109"/>
      <c r="AO20" s="111"/>
      <c r="AP20" s="120"/>
      <c r="AQ20" s="120"/>
      <c r="AR20" s="120"/>
      <c r="AU20" s="113"/>
      <c r="AV20" s="113"/>
      <c r="AY20" s="121"/>
    </row>
    <row r="21" spans="1:52" ht="42.75" customHeight="1" thickBot="1">
      <c r="A21" s="11"/>
      <c r="B21" s="368"/>
      <c r="C21" s="452"/>
      <c r="D21" s="388"/>
      <c r="E21" s="388"/>
      <c r="F21" s="389"/>
      <c r="G21" s="390"/>
      <c r="H21" s="42">
        <v>4</v>
      </c>
      <c r="I21" s="372" t="s">
        <v>51</v>
      </c>
      <c r="J21" s="373"/>
      <c r="K21" s="374"/>
      <c r="L21" s="375"/>
      <c r="M21" s="376"/>
      <c r="N21" s="376"/>
      <c r="O21" s="376"/>
      <c r="P21" s="376"/>
      <c r="Q21" s="376"/>
      <c r="R21" s="376"/>
      <c r="S21" s="377"/>
      <c r="T21" s="378" t="s">
        <v>50</v>
      </c>
      <c r="U21" s="379"/>
      <c r="V21" s="380"/>
      <c r="W21" s="375"/>
      <c r="X21" s="376"/>
      <c r="Y21" s="376"/>
      <c r="Z21" s="377"/>
      <c r="AA21" s="462"/>
      <c r="AB21" s="371"/>
      <c r="AC21" s="49"/>
      <c r="AD21" s="49"/>
      <c r="AE21" s="101">
        <v>4</v>
      </c>
      <c r="AF21" s="105">
        <f t="shared" si="0"/>
        <v>0</v>
      </c>
      <c r="AG21" s="105">
        <f t="shared" si="1"/>
        <v>0</v>
      </c>
      <c r="AH21" s="106"/>
      <c r="AI21" s="107"/>
      <c r="AL21" s="108">
        <f>SUM(AF21:AI23)</f>
        <v>0</v>
      </c>
      <c r="AM21" s="109" t="s">
        <v>1</v>
      </c>
      <c r="AN21" s="109"/>
      <c r="AO21" s="111"/>
      <c r="AP21" s="118"/>
      <c r="AQ21" s="118"/>
      <c r="AR21" s="118"/>
      <c r="AU21" s="113"/>
      <c r="AV21" s="113"/>
      <c r="AY21" s="119"/>
    </row>
    <row r="22" spans="1:52" ht="42.75" customHeight="1">
      <c r="A22" s="11"/>
      <c r="B22" s="368"/>
      <c r="C22" s="452"/>
      <c r="D22" s="388"/>
      <c r="E22" s="388"/>
      <c r="F22" s="389"/>
      <c r="G22" s="390"/>
      <c r="H22" s="39"/>
      <c r="I22" s="327" t="s">
        <v>54</v>
      </c>
      <c r="J22" s="328"/>
      <c r="K22" s="329"/>
      <c r="L22" s="330"/>
      <c r="M22" s="331"/>
      <c r="N22" s="331"/>
      <c r="O22" s="331"/>
      <c r="P22" s="331"/>
      <c r="Q22" s="331"/>
      <c r="R22" s="331"/>
      <c r="S22" s="332"/>
      <c r="T22" s="333" t="s">
        <v>226</v>
      </c>
      <c r="U22" s="334"/>
      <c r="V22" s="335"/>
      <c r="W22" s="336"/>
      <c r="X22" s="331"/>
      <c r="Y22" s="331"/>
      <c r="Z22" s="332"/>
      <c r="AA22" s="462"/>
      <c r="AB22" s="371"/>
      <c r="AC22" s="49"/>
      <c r="AD22" s="49"/>
      <c r="AF22" s="105">
        <f t="shared" si="0"/>
        <v>0</v>
      </c>
      <c r="AG22" s="105">
        <f t="shared" si="1"/>
        <v>0</v>
      </c>
      <c r="AH22" s="106"/>
      <c r="AI22" s="107"/>
      <c r="AL22" s="107"/>
      <c r="AM22" s="109"/>
      <c r="AN22" s="109"/>
      <c r="AO22" s="111"/>
      <c r="AP22" s="118"/>
      <c r="AQ22" s="118"/>
      <c r="AR22" s="118"/>
      <c r="AU22" s="113"/>
      <c r="AV22" s="113"/>
      <c r="AY22" s="119"/>
    </row>
    <row r="23" spans="1:52" ht="42.75" customHeight="1" thickBot="1">
      <c r="A23" s="11"/>
      <c r="B23" s="369"/>
      <c r="C23" s="452"/>
      <c r="D23" s="388"/>
      <c r="E23" s="388"/>
      <c r="F23" s="389"/>
      <c r="G23" s="390"/>
      <c r="H23" s="40"/>
      <c r="I23" s="337" t="s">
        <v>52</v>
      </c>
      <c r="J23" s="338"/>
      <c r="K23" s="338"/>
      <c r="L23" s="324"/>
      <c r="M23" s="325"/>
      <c r="N23" s="325"/>
      <c r="O23" s="325"/>
      <c r="P23" s="325"/>
      <c r="Q23" s="325"/>
      <c r="R23" s="325"/>
      <c r="S23" s="326"/>
      <c r="T23" s="381" t="s">
        <v>56</v>
      </c>
      <c r="U23" s="363"/>
      <c r="V23" s="364"/>
      <c r="W23" s="324"/>
      <c r="X23" s="326"/>
      <c r="Y23" s="234" t="s">
        <v>57</v>
      </c>
      <c r="Z23" s="90"/>
      <c r="AA23" s="463"/>
      <c r="AB23" s="371"/>
      <c r="AC23" s="49"/>
      <c r="AD23" s="49"/>
      <c r="AF23" s="105">
        <f t="shared" si="0"/>
        <v>0</v>
      </c>
      <c r="AG23" s="105">
        <f t="shared" si="1"/>
        <v>0</v>
      </c>
      <c r="AH23" s="106"/>
      <c r="AI23" s="122"/>
      <c r="AL23" s="107"/>
      <c r="AM23" s="109"/>
      <c r="AN23" s="109"/>
      <c r="AO23" s="111"/>
      <c r="AP23" s="120"/>
      <c r="AQ23" s="120"/>
      <c r="AR23" s="120"/>
      <c r="AU23" s="113"/>
      <c r="AV23" s="113"/>
      <c r="AY23" s="121"/>
    </row>
    <row r="24" spans="1:52" ht="39" customHeight="1" thickBot="1">
      <c r="A24" s="11"/>
      <c r="B24" s="369" t="s">
        <v>41</v>
      </c>
      <c r="C24" s="452"/>
      <c r="D24" s="397" t="s">
        <v>247</v>
      </c>
      <c r="E24" s="398"/>
      <c r="F24" s="399">
        <f>IF(AND(B24="○"),3,"－")</f>
        <v>3</v>
      </c>
      <c r="G24" s="400">
        <f>IF(AND(B24="○"),AY25,"－")</f>
        <v>-1</v>
      </c>
      <c r="H24" s="39"/>
      <c r="I24" s="401" t="s">
        <v>336</v>
      </c>
      <c r="J24" s="402"/>
      <c r="K24" s="402"/>
      <c r="L24" s="402"/>
      <c r="M24" s="402"/>
      <c r="N24" s="402"/>
      <c r="O24" s="402"/>
      <c r="P24" s="402"/>
      <c r="Q24" s="403"/>
      <c r="R24" s="403"/>
      <c r="S24" s="403"/>
      <c r="T24" s="404" t="s">
        <v>57</v>
      </c>
      <c r="U24" s="405"/>
      <c r="V24" s="406"/>
      <c r="W24" s="406"/>
      <c r="X24" s="406"/>
      <c r="Y24" s="406"/>
      <c r="Z24" s="407"/>
      <c r="AA24" s="303" t="s">
        <v>177</v>
      </c>
      <c r="AB24" s="408"/>
      <c r="AC24" s="49"/>
      <c r="AD24" s="49"/>
      <c r="AF24" s="105">
        <f>IF(AND(Q24&lt;&gt;""),1,0)</f>
        <v>0</v>
      </c>
      <c r="AG24" s="105"/>
      <c r="AH24" s="106"/>
      <c r="AI24" s="124"/>
      <c r="AJ24" s="105">
        <f>IF(AB24="",0,1)</f>
        <v>0</v>
      </c>
      <c r="AL24" s="108">
        <f>SUM(AF24:AJ24)</f>
        <v>0</v>
      </c>
      <c r="AM24" s="109" t="s">
        <v>171</v>
      </c>
      <c r="AN24" s="109"/>
      <c r="AP24" s="125" t="s">
        <v>2</v>
      </c>
      <c r="AQ24" s="126" t="s">
        <v>18</v>
      </c>
      <c r="AR24" s="126" t="s">
        <v>9</v>
      </c>
      <c r="AS24" s="126" t="s">
        <v>17</v>
      </c>
      <c r="AT24" s="126" t="s">
        <v>10</v>
      </c>
      <c r="AU24" s="126" t="s">
        <v>19</v>
      </c>
      <c r="AV24" s="126" t="s">
        <v>102</v>
      </c>
      <c r="AW24" s="126" t="s">
        <v>96</v>
      </c>
      <c r="AY24" s="114" t="s">
        <v>7</v>
      </c>
    </row>
    <row r="25" spans="1:52" ht="39" customHeight="1" thickBot="1">
      <c r="A25" s="11"/>
      <c r="B25" s="387"/>
      <c r="C25" s="452"/>
      <c r="D25" s="397"/>
      <c r="E25" s="398"/>
      <c r="F25" s="399"/>
      <c r="G25" s="400"/>
      <c r="H25" s="39"/>
      <c r="I25" s="401"/>
      <c r="J25" s="402"/>
      <c r="K25" s="402"/>
      <c r="L25" s="402"/>
      <c r="M25" s="402"/>
      <c r="N25" s="402"/>
      <c r="O25" s="402"/>
      <c r="P25" s="402"/>
      <c r="Q25" s="403"/>
      <c r="R25" s="403"/>
      <c r="S25" s="403"/>
      <c r="T25" s="404"/>
      <c r="U25" s="405"/>
      <c r="V25" s="406"/>
      <c r="W25" s="406"/>
      <c r="X25" s="406"/>
      <c r="Y25" s="406"/>
      <c r="Z25" s="407"/>
      <c r="AA25" s="303"/>
      <c r="AB25" s="408"/>
      <c r="AC25" s="49"/>
      <c r="AD25" s="49"/>
      <c r="AF25" s="127"/>
      <c r="AG25" s="127"/>
      <c r="AH25" s="107"/>
      <c r="AI25" s="122"/>
      <c r="AL25" s="128"/>
      <c r="AM25" s="109"/>
      <c r="AN25" s="109"/>
      <c r="AP25" s="115">
        <f>IF($AB$24=AP24,3,0)</f>
        <v>0</v>
      </c>
      <c r="AQ25" s="115">
        <f>IF($AB$24=AQ24,2.5,0)</f>
        <v>0</v>
      </c>
      <c r="AR25" s="115">
        <f>IF($AB$24=AR24,2,0)</f>
        <v>0</v>
      </c>
      <c r="AS25" s="115">
        <f>IF($AB$24=AS24,1.5,0)</f>
        <v>0</v>
      </c>
      <c r="AT25" s="115">
        <f>IF($AB$24=AT24,1,0)</f>
        <v>0</v>
      </c>
      <c r="AU25" s="115">
        <f>IF($AB$24=AU24,0.5,0)</f>
        <v>0</v>
      </c>
      <c r="AV25" s="115">
        <f>IF($AB$24=AV24,-1,0)</f>
        <v>0</v>
      </c>
      <c r="AW25" s="115">
        <f>IF($AB$24=AW24,0,0)</f>
        <v>0</v>
      </c>
      <c r="AY25" s="116">
        <f>IF(AL24=2,SUM(AP25:AW25),-1)</f>
        <v>-1</v>
      </c>
      <c r="AZ25" s="101" t="s">
        <v>207</v>
      </c>
    </row>
    <row r="26" spans="1:52" ht="42" customHeight="1" thickBot="1">
      <c r="A26" s="11"/>
      <c r="B26" s="387" t="s">
        <v>41</v>
      </c>
      <c r="C26" s="452"/>
      <c r="D26" s="388" t="s">
        <v>248</v>
      </c>
      <c r="E26" s="388"/>
      <c r="F26" s="389">
        <f>IF(AND(B26="○"),1,"－")</f>
        <v>1</v>
      </c>
      <c r="G26" s="390">
        <f>IF(AND(B26="○"),AY27,"－")</f>
        <v>0</v>
      </c>
      <c r="H26" s="243"/>
      <c r="I26" s="391" t="s">
        <v>211</v>
      </c>
      <c r="J26" s="392"/>
      <c r="K26" s="392"/>
      <c r="L26" s="392"/>
      <c r="M26" s="392"/>
      <c r="N26" s="392"/>
      <c r="O26" s="392"/>
      <c r="P26" s="392"/>
      <c r="Q26" s="392"/>
      <c r="R26" s="392"/>
      <c r="S26" s="392"/>
      <c r="T26" s="392"/>
      <c r="U26" s="392"/>
      <c r="V26" s="392"/>
      <c r="W26" s="392"/>
      <c r="X26" s="392"/>
      <c r="Y26" s="392"/>
      <c r="Z26" s="393"/>
      <c r="AA26" s="316" t="s">
        <v>219</v>
      </c>
      <c r="AB26" s="371"/>
      <c r="AC26" s="49"/>
      <c r="AD26" s="49"/>
      <c r="AF26" s="105"/>
      <c r="AG26" s="105"/>
      <c r="AH26" s="106"/>
      <c r="AI26" s="124"/>
      <c r="AJ26" s="105">
        <f>IF(AB26="",0,1)</f>
        <v>0</v>
      </c>
      <c r="AL26" s="108">
        <f>SUM(AF26:AJ27)</f>
        <v>0</v>
      </c>
      <c r="AM26" s="109" t="s">
        <v>192</v>
      </c>
      <c r="AN26" s="109"/>
      <c r="AO26" s="111"/>
      <c r="AP26" s="129" t="s">
        <v>106</v>
      </c>
      <c r="AQ26" s="129" t="s">
        <v>107</v>
      </c>
      <c r="AT26" s="113"/>
      <c r="AU26" s="113"/>
      <c r="AY26" s="114" t="s">
        <v>7</v>
      </c>
    </row>
    <row r="27" spans="1:52" ht="42" customHeight="1" thickBot="1">
      <c r="A27" s="11"/>
      <c r="B27" s="369"/>
      <c r="C27" s="452"/>
      <c r="D27" s="388"/>
      <c r="E27" s="388"/>
      <c r="F27" s="389"/>
      <c r="G27" s="390"/>
      <c r="H27" s="40"/>
      <c r="I27" s="394"/>
      <c r="J27" s="395"/>
      <c r="K27" s="395"/>
      <c r="L27" s="395"/>
      <c r="M27" s="395"/>
      <c r="N27" s="395"/>
      <c r="O27" s="395"/>
      <c r="P27" s="395"/>
      <c r="Q27" s="395"/>
      <c r="R27" s="395"/>
      <c r="S27" s="395"/>
      <c r="T27" s="395"/>
      <c r="U27" s="395"/>
      <c r="V27" s="395"/>
      <c r="W27" s="395"/>
      <c r="X27" s="395"/>
      <c r="Y27" s="395"/>
      <c r="Z27" s="396"/>
      <c r="AA27" s="317"/>
      <c r="AB27" s="371"/>
      <c r="AC27" s="49"/>
      <c r="AD27" s="49"/>
      <c r="AF27" s="130"/>
      <c r="AG27" s="130"/>
      <c r="AH27" s="122"/>
      <c r="AO27" s="111"/>
      <c r="AP27" s="115">
        <f>IF($AB$26=AP26,1,0)</f>
        <v>0</v>
      </c>
      <c r="AQ27" s="115">
        <f>IF($AB$26=AQ26,0,0)</f>
        <v>0</v>
      </c>
      <c r="AT27" s="113"/>
      <c r="AU27" s="113"/>
      <c r="AY27" s="116">
        <f>IF(AL26=1,SUM(AP27:AW27),0)</f>
        <v>0</v>
      </c>
      <c r="AZ27" s="101" t="s">
        <v>206</v>
      </c>
    </row>
    <row r="28" spans="1:52" ht="42" customHeight="1" thickBot="1">
      <c r="A28" s="11"/>
      <c r="B28" s="368" t="s">
        <v>41</v>
      </c>
      <c r="C28" s="452"/>
      <c r="D28" s="425" t="s">
        <v>249</v>
      </c>
      <c r="E28" s="425"/>
      <c r="F28" s="433">
        <f>IF(AND(B28="○"),1,"－")</f>
        <v>1</v>
      </c>
      <c r="G28" s="435">
        <f>IF(AND(B28="○"),AY29,"－")</f>
        <v>0</v>
      </c>
      <c r="H28" s="39"/>
      <c r="I28" s="300" t="s">
        <v>61</v>
      </c>
      <c r="J28" s="301"/>
      <c r="K28" s="301"/>
      <c r="L28" s="302"/>
      <c r="M28" s="300" t="s">
        <v>97</v>
      </c>
      <c r="N28" s="301"/>
      <c r="O28" s="301"/>
      <c r="P28" s="302"/>
      <c r="Q28" s="300" t="s">
        <v>62</v>
      </c>
      <c r="R28" s="302"/>
      <c r="S28" s="300" t="s">
        <v>64</v>
      </c>
      <c r="T28" s="301"/>
      <c r="U28" s="300" t="s">
        <v>63</v>
      </c>
      <c r="V28" s="301"/>
      <c r="W28" s="301"/>
      <c r="X28" s="301"/>
      <c r="Y28" s="301"/>
      <c r="Z28" s="302"/>
      <c r="AA28" s="303" t="s">
        <v>44</v>
      </c>
      <c r="AB28" s="408"/>
      <c r="AC28" s="49"/>
      <c r="AD28" s="49"/>
      <c r="AF28" s="105">
        <f>IF(I29="",0,1)</f>
        <v>0</v>
      </c>
      <c r="AG28" s="105">
        <f>IF(M29="",0,1)</f>
        <v>0</v>
      </c>
      <c r="AH28" s="105">
        <f>IF(Q29="",0,1)</f>
        <v>0</v>
      </c>
      <c r="AI28" s="131"/>
      <c r="AJ28" s="105">
        <f>IF(AB28="",0,1)</f>
        <v>0</v>
      </c>
      <c r="AL28" s="108">
        <f>SUM(AF28:AJ29)</f>
        <v>0</v>
      </c>
      <c r="AM28" s="109" t="s">
        <v>172</v>
      </c>
      <c r="AN28" s="109"/>
      <c r="AO28" s="111"/>
      <c r="AP28" s="112" t="s">
        <v>109</v>
      </c>
      <c r="AQ28" s="112" t="s">
        <v>110</v>
      </c>
      <c r="AR28" s="112" t="s">
        <v>21</v>
      </c>
      <c r="AS28" s="118"/>
      <c r="AT28" s="118"/>
      <c r="AU28" s="132"/>
      <c r="AV28" s="113"/>
      <c r="AY28" s="114" t="s">
        <v>7</v>
      </c>
    </row>
    <row r="29" spans="1:52" ht="42" customHeight="1" thickBot="1">
      <c r="A29" s="11"/>
      <c r="B29" s="368"/>
      <c r="C29" s="452"/>
      <c r="D29" s="426"/>
      <c r="E29" s="426"/>
      <c r="F29" s="434"/>
      <c r="G29" s="436"/>
      <c r="H29" s="39"/>
      <c r="I29" s="412"/>
      <c r="J29" s="413"/>
      <c r="K29" s="413"/>
      <c r="L29" s="414"/>
      <c r="M29" s="415"/>
      <c r="N29" s="416"/>
      <c r="O29" s="416"/>
      <c r="P29" s="417"/>
      <c r="Q29" s="412"/>
      <c r="R29" s="414"/>
      <c r="S29" s="412"/>
      <c r="T29" s="414"/>
      <c r="U29" s="412"/>
      <c r="V29" s="413"/>
      <c r="W29" s="413"/>
      <c r="X29" s="413"/>
      <c r="Y29" s="413"/>
      <c r="Z29" s="414"/>
      <c r="AA29" s="303"/>
      <c r="AB29" s="408"/>
      <c r="AC29" s="49"/>
      <c r="AD29" s="49"/>
      <c r="AF29" s="105">
        <f>IF(S29="",0,1)</f>
        <v>0</v>
      </c>
      <c r="AG29" s="105">
        <f>IF(U29="",0,1)</f>
        <v>0</v>
      </c>
      <c r="AH29" s="133"/>
      <c r="AI29" s="122"/>
      <c r="AO29" s="111"/>
      <c r="AP29" s="115">
        <f>IF($AB$28=AP28,1,0)</f>
        <v>0</v>
      </c>
      <c r="AQ29" s="115">
        <f>IF($AB$28=AQ28,0.5,0)</f>
        <v>0</v>
      </c>
      <c r="AR29" s="115">
        <f>IF($AB$28=AR28,0,0)</f>
        <v>0</v>
      </c>
      <c r="AS29" s="120"/>
      <c r="AT29" s="120"/>
      <c r="AU29" s="113"/>
      <c r="AY29" s="116">
        <f>IF(AL28=6,SUM(AP29:AX29),0)</f>
        <v>0</v>
      </c>
      <c r="AZ29" s="101" t="s">
        <v>205</v>
      </c>
    </row>
    <row r="30" spans="1:52" ht="42" customHeight="1" thickBot="1">
      <c r="A30" s="11"/>
      <c r="B30" s="387" t="s">
        <v>41</v>
      </c>
      <c r="C30" s="452"/>
      <c r="D30" s="388" t="s">
        <v>250</v>
      </c>
      <c r="E30" s="388"/>
      <c r="F30" s="389">
        <f>IF(AND(B30="○"),2,"－")</f>
        <v>2</v>
      </c>
      <c r="G30" s="390">
        <f>IF(AND(B30="○"),AY31,"－")</f>
        <v>0</v>
      </c>
      <c r="H30" s="246"/>
      <c r="I30" s="409" t="s">
        <v>65</v>
      </c>
      <c r="J30" s="410"/>
      <c r="K30" s="410"/>
      <c r="L30" s="410"/>
      <c r="M30" s="410"/>
      <c r="N30" s="411"/>
      <c r="O30" s="409" t="s">
        <v>66</v>
      </c>
      <c r="P30" s="410"/>
      <c r="Q30" s="410"/>
      <c r="R30" s="410"/>
      <c r="S30" s="410"/>
      <c r="T30" s="411"/>
      <c r="U30" s="409" t="s">
        <v>227</v>
      </c>
      <c r="V30" s="410"/>
      <c r="W30" s="410"/>
      <c r="X30" s="410"/>
      <c r="Y30" s="410"/>
      <c r="Z30" s="411"/>
      <c r="AA30" s="316" t="s">
        <v>44</v>
      </c>
      <c r="AB30" s="418"/>
      <c r="AC30" s="49"/>
      <c r="AD30" s="49"/>
      <c r="AF30" s="130"/>
      <c r="AG30" s="130"/>
      <c r="AH30" s="127"/>
      <c r="AI30" s="107"/>
      <c r="AJ30" s="105">
        <f>IF(AB30="",0,1)</f>
        <v>0</v>
      </c>
      <c r="AL30" s="128"/>
      <c r="AM30" s="109"/>
      <c r="AN30" s="110">
        <f>COUNTIF(AL31:AL32,3)</f>
        <v>0</v>
      </c>
      <c r="AO30" s="111"/>
      <c r="AP30" s="112" t="s">
        <v>112</v>
      </c>
      <c r="AQ30" s="112" t="s">
        <v>113</v>
      </c>
      <c r="AR30" s="112" t="s">
        <v>114</v>
      </c>
      <c r="AS30" s="118"/>
      <c r="AT30" s="118"/>
      <c r="AU30" s="132"/>
      <c r="AV30" s="113"/>
      <c r="AY30" s="114" t="s">
        <v>7</v>
      </c>
    </row>
    <row r="31" spans="1:52" ht="42" customHeight="1" thickBot="1">
      <c r="A31" s="11"/>
      <c r="B31" s="368"/>
      <c r="C31" s="452"/>
      <c r="D31" s="388"/>
      <c r="E31" s="388"/>
      <c r="F31" s="389"/>
      <c r="G31" s="390"/>
      <c r="H31" s="43">
        <v>1</v>
      </c>
      <c r="I31" s="421"/>
      <c r="J31" s="422"/>
      <c r="K31" s="422"/>
      <c r="L31" s="422"/>
      <c r="M31" s="422"/>
      <c r="N31" s="423"/>
      <c r="O31" s="421"/>
      <c r="P31" s="422"/>
      <c r="Q31" s="422"/>
      <c r="R31" s="422"/>
      <c r="S31" s="422"/>
      <c r="T31" s="423"/>
      <c r="U31" s="424"/>
      <c r="V31" s="305"/>
      <c r="W31" s="305"/>
      <c r="X31" s="305"/>
      <c r="Y31" s="305"/>
      <c r="Z31" s="306"/>
      <c r="AA31" s="303"/>
      <c r="AB31" s="419"/>
      <c r="AC31" s="49"/>
      <c r="AD31" s="49"/>
      <c r="AF31" s="105">
        <f>IF(I31="",0,1)</f>
        <v>0</v>
      </c>
      <c r="AG31" s="105">
        <f>IF(O31="",0,1)</f>
        <v>0</v>
      </c>
      <c r="AH31" s="105">
        <f>IF(U31="",0,1)</f>
        <v>0</v>
      </c>
      <c r="AI31" s="107"/>
      <c r="AL31" s="108">
        <f>SUM(AF31:AH31)</f>
        <v>0</v>
      </c>
      <c r="AM31" s="109" t="s">
        <v>178</v>
      </c>
      <c r="AN31" s="109"/>
      <c r="AO31" s="111"/>
      <c r="AP31" s="115">
        <f>IF(AND($AB$30=AP30,$AN$30&gt;=2),2,0)</f>
        <v>0</v>
      </c>
      <c r="AQ31" s="115">
        <f>IF(AND($AB$30=AQ30,$AN$30&gt;=1),1,0)</f>
        <v>0</v>
      </c>
      <c r="AR31" s="115">
        <f>IF(AND($AB$30=AR30,$AN$30=2),0,0)</f>
        <v>0</v>
      </c>
      <c r="AS31" s="118"/>
      <c r="AT31" s="118"/>
      <c r="AU31" s="132"/>
      <c r="AV31" s="113"/>
      <c r="AY31" s="116">
        <f>IF(AJ30=1,SUM(AP31:AX31),0)</f>
        <v>0</v>
      </c>
    </row>
    <row r="32" spans="1:52" ht="42" customHeight="1" thickBot="1">
      <c r="A32" s="11"/>
      <c r="B32" s="369"/>
      <c r="C32" s="452"/>
      <c r="D32" s="388"/>
      <c r="E32" s="388"/>
      <c r="F32" s="389"/>
      <c r="G32" s="390"/>
      <c r="H32" s="43">
        <v>2</v>
      </c>
      <c r="I32" s="421"/>
      <c r="J32" s="422"/>
      <c r="K32" s="422"/>
      <c r="L32" s="422"/>
      <c r="M32" s="422"/>
      <c r="N32" s="423"/>
      <c r="O32" s="421"/>
      <c r="P32" s="422"/>
      <c r="Q32" s="422"/>
      <c r="R32" s="422"/>
      <c r="S32" s="422"/>
      <c r="T32" s="423"/>
      <c r="U32" s="304"/>
      <c r="V32" s="305"/>
      <c r="W32" s="305"/>
      <c r="X32" s="305"/>
      <c r="Y32" s="305"/>
      <c r="Z32" s="306"/>
      <c r="AA32" s="317"/>
      <c r="AB32" s="420"/>
      <c r="AC32" s="49"/>
      <c r="AD32" s="49"/>
      <c r="AF32" s="105">
        <f>IF(I32="",0,1)</f>
        <v>0</v>
      </c>
      <c r="AG32" s="105">
        <f>IF(O32="",0,1)</f>
        <v>0</v>
      </c>
      <c r="AH32" s="105">
        <f>IF(U32="",0,1)</f>
        <v>0</v>
      </c>
      <c r="AI32" s="107"/>
      <c r="AL32" s="108">
        <f>SUM(AF32:AH32)</f>
        <v>0</v>
      </c>
      <c r="AM32" s="109" t="s">
        <v>178</v>
      </c>
      <c r="AO32" s="111"/>
      <c r="AP32" s="134"/>
      <c r="AQ32" s="134"/>
      <c r="AR32" s="132"/>
      <c r="AS32" s="120"/>
      <c r="AT32" s="120"/>
      <c r="AU32" s="113"/>
      <c r="AZ32" s="101" t="s">
        <v>204</v>
      </c>
    </row>
    <row r="33" spans="1:52" ht="42" customHeight="1" thickBot="1">
      <c r="A33" s="11"/>
      <c r="B33" s="368" t="s">
        <v>41</v>
      </c>
      <c r="C33" s="452"/>
      <c r="D33" s="425" t="s">
        <v>251</v>
      </c>
      <c r="E33" s="425"/>
      <c r="F33" s="433">
        <f>IF(AND(B33="○"),1,"－")</f>
        <v>1</v>
      </c>
      <c r="G33" s="435">
        <f>IF(AND(B33="○"),AY34,"－")</f>
        <v>0</v>
      </c>
      <c r="H33" s="40"/>
      <c r="I33" s="337" t="s">
        <v>68</v>
      </c>
      <c r="J33" s="338"/>
      <c r="K33" s="338"/>
      <c r="L33" s="338"/>
      <c r="M33" s="338"/>
      <c r="N33" s="338"/>
      <c r="O33" s="338"/>
      <c r="P33" s="338"/>
      <c r="Q33" s="338"/>
      <c r="R33" s="338"/>
      <c r="S33" s="338"/>
      <c r="T33" s="338"/>
      <c r="U33" s="338"/>
      <c r="V33" s="338"/>
      <c r="W33" s="338"/>
      <c r="X33" s="338"/>
      <c r="Y33" s="338"/>
      <c r="Z33" s="437"/>
      <c r="AA33" s="303" t="s">
        <v>44</v>
      </c>
      <c r="AB33" s="408"/>
      <c r="AC33" s="49"/>
      <c r="AD33" s="49"/>
      <c r="AI33" s="107"/>
      <c r="AJ33" s="105">
        <f>IF(AB33="",0,1)</f>
        <v>0</v>
      </c>
      <c r="AL33" s="135"/>
      <c r="AM33" s="109"/>
      <c r="AN33" s="136"/>
      <c r="AO33" s="111"/>
      <c r="AP33" s="112" t="s">
        <v>118</v>
      </c>
      <c r="AQ33" s="112" t="s">
        <v>117</v>
      </c>
      <c r="AR33" s="112" t="s">
        <v>116</v>
      </c>
      <c r="AS33" s="118"/>
      <c r="AT33" s="118"/>
      <c r="AU33" s="132"/>
      <c r="AV33" s="113"/>
      <c r="AY33" s="114" t="s">
        <v>7</v>
      </c>
    </row>
    <row r="34" spans="1:52" ht="42" customHeight="1" thickBot="1">
      <c r="A34" s="11"/>
      <c r="B34" s="368"/>
      <c r="C34" s="452"/>
      <c r="D34" s="388"/>
      <c r="E34" s="388"/>
      <c r="F34" s="389"/>
      <c r="G34" s="390"/>
      <c r="H34" s="43">
        <v>1</v>
      </c>
      <c r="I34" s="421"/>
      <c r="J34" s="422"/>
      <c r="K34" s="422"/>
      <c r="L34" s="422"/>
      <c r="M34" s="422"/>
      <c r="N34" s="422"/>
      <c r="O34" s="422"/>
      <c r="P34" s="422"/>
      <c r="Q34" s="422"/>
      <c r="R34" s="422"/>
      <c r="S34" s="422"/>
      <c r="T34" s="422"/>
      <c r="U34" s="422"/>
      <c r="V34" s="422"/>
      <c r="W34" s="422"/>
      <c r="X34" s="422"/>
      <c r="Y34" s="422"/>
      <c r="Z34" s="423"/>
      <c r="AA34" s="303"/>
      <c r="AB34" s="408"/>
      <c r="AC34" s="49"/>
      <c r="AD34" s="49"/>
      <c r="AF34" s="105">
        <f>IF(I34="",0,1)</f>
        <v>0</v>
      </c>
      <c r="AG34" s="106"/>
      <c r="AI34" s="107"/>
      <c r="AL34" s="108">
        <f>SUM(AF34:AH34)</f>
        <v>0</v>
      </c>
      <c r="AM34" s="109" t="s">
        <v>192</v>
      </c>
      <c r="AN34" s="110">
        <f>COUNTIF(AL34:AL35,1)</f>
        <v>0</v>
      </c>
      <c r="AO34" s="111"/>
      <c r="AP34" s="115">
        <f>IF(AND($AB$33=AP33,$AN$34&gt;=2),1,0)</f>
        <v>0</v>
      </c>
      <c r="AQ34" s="115">
        <f>IF(AND($AB$33=AQ33,$AN$34&gt;=1),0.5,0)</f>
        <v>0</v>
      </c>
      <c r="AR34" s="115">
        <f>IF(AND($AB$33=AR33,$AN$34=0),0,0)</f>
        <v>0</v>
      </c>
      <c r="AS34" s="118"/>
      <c r="AT34" s="118"/>
      <c r="AU34" s="132"/>
      <c r="AV34" s="113"/>
      <c r="AY34" s="116">
        <f>IF(AJ33=1,SUM(AP34:AX34),0)</f>
        <v>0</v>
      </c>
      <c r="AZ34" s="101" t="s">
        <v>203</v>
      </c>
    </row>
    <row r="35" spans="1:52" ht="42" customHeight="1" thickBot="1">
      <c r="A35" s="11"/>
      <c r="B35" s="368"/>
      <c r="C35" s="452"/>
      <c r="D35" s="426"/>
      <c r="E35" s="426"/>
      <c r="F35" s="434"/>
      <c r="G35" s="436"/>
      <c r="H35" s="42">
        <v>2</v>
      </c>
      <c r="I35" s="427"/>
      <c r="J35" s="428"/>
      <c r="K35" s="428"/>
      <c r="L35" s="428"/>
      <c r="M35" s="428"/>
      <c r="N35" s="428"/>
      <c r="O35" s="428"/>
      <c r="P35" s="428"/>
      <c r="Q35" s="428"/>
      <c r="R35" s="428"/>
      <c r="S35" s="428"/>
      <c r="T35" s="428"/>
      <c r="U35" s="428"/>
      <c r="V35" s="428"/>
      <c r="W35" s="428"/>
      <c r="X35" s="428"/>
      <c r="Y35" s="428"/>
      <c r="Z35" s="429"/>
      <c r="AA35" s="303"/>
      <c r="AB35" s="408"/>
      <c r="AC35" s="49"/>
      <c r="AD35" s="49"/>
      <c r="AF35" s="105">
        <f>IF(I35="",0,1)</f>
        <v>0</v>
      </c>
      <c r="AG35" s="106"/>
      <c r="AI35" s="107"/>
      <c r="AL35" s="108">
        <f>SUM(AF35:AH35)</f>
        <v>0</v>
      </c>
      <c r="AM35" s="109" t="s">
        <v>192</v>
      </c>
      <c r="AO35" s="111"/>
      <c r="AP35" s="134"/>
      <c r="AQ35" s="134"/>
      <c r="AR35" s="132"/>
      <c r="AS35" s="123"/>
      <c r="AT35" s="123"/>
      <c r="AU35" s="113"/>
    </row>
    <row r="36" spans="1:52" ht="42" customHeight="1" thickBot="1">
      <c r="A36" s="11"/>
      <c r="B36" s="387" t="s">
        <v>41</v>
      </c>
      <c r="C36" s="452"/>
      <c r="D36" s="388" t="s">
        <v>364</v>
      </c>
      <c r="E36" s="388"/>
      <c r="F36" s="389">
        <f>IF(AND(B36="○"),2,"－")</f>
        <v>2</v>
      </c>
      <c r="G36" s="390">
        <f>IF(AND(B36="○"),AY37,"－")</f>
        <v>0</v>
      </c>
      <c r="H36" s="243"/>
      <c r="I36" s="430" t="s">
        <v>32</v>
      </c>
      <c r="J36" s="431"/>
      <c r="K36" s="431"/>
      <c r="L36" s="432"/>
      <c r="M36" s="409" t="s">
        <v>33</v>
      </c>
      <c r="N36" s="410"/>
      <c r="O36" s="410"/>
      <c r="P36" s="410"/>
      <c r="Q36" s="410"/>
      <c r="R36" s="411"/>
      <c r="S36" s="409" t="s">
        <v>35</v>
      </c>
      <c r="T36" s="410"/>
      <c r="U36" s="411"/>
      <c r="V36" s="313" t="s">
        <v>40</v>
      </c>
      <c r="W36" s="314"/>
      <c r="X36" s="314"/>
      <c r="Y36" s="314"/>
      <c r="Z36" s="315"/>
      <c r="AA36" s="316" t="s">
        <v>219</v>
      </c>
      <c r="AB36" s="438"/>
      <c r="AC36" s="49"/>
      <c r="AD36" s="49"/>
      <c r="AF36" s="130"/>
      <c r="AG36" s="127"/>
      <c r="AH36" s="127"/>
      <c r="AI36" s="107"/>
      <c r="AJ36" s="107"/>
      <c r="AK36" s="107"/>
      <c r="AL36" s="135"/>
      <c r="AM36" s="109"/>
      <c r="AN36" s="109"/>
      <c r="AO36" s="111"/>
      <c r="AP36" s="112" t="s">
        <v>36</v>
      </c>
      <c r="AQ36" s="112" t="s">
        <v>11</v>
      </c>
      <c r="AR36" s="112" t="s">
        <v>37</v>
      </c>
      <c r="AS36" s="112" t="s">
        <v>38</v>
      </c>
      <c r="AT36" s="112" t="s">
        <v>39</v>
      </c>
      <c r="AU36" s="112" t="s">
        <v>22</v>
      </c>
      <c r="AY36" s="114" t="s">
        <v>7</v>
      </c>
    </row>
    <row r="37" spans="1:52" ht="42" customHeight="1" thickBot="1">
      <c r="A37" s="11"/>
      <c r="B37" s="368"/>
      <c r="C37" s="452"/>
      <c r="D37" s="388"/>
      <c r="E37" s="388"/>
      <c r="F37" s="389"/>
      <c r="G37" s="390"/>
      <c r="H37" s="39"/>
      <c r="I37" s="307"/>
      <c r="J37" s="308"/>
      <c r="K37" s="308"/>
      <c r="L37" s="309"/>
      <c r="M37" s="310"/>
      <c r="N37" s="311"/>
      <c r="O37" s="311"/>
      <c r="P37" s="311"/>
      <c r="Q37" s="311"/>
      <c r="R37" s="312"/>
      <c r="S37" s="318"/>
      <c r="T37" s="319"/>
      <c r="U37" s="320"/>
      <c r="V37" s="321" t="e">
        <f>ROUND(M37/S37,0)</f>
        <v>#DIV/0!</v>
      </c>
      <c r="W37" s="322"/>
      <c r="X37" s="322"/>
      <c r="Y37" s="322"/>
      <c r="Z37" s="323"/>
      <c r="AA37" s="303"/>
      <c r="AB37" s="439"/>
      <c r="AC37" s="49"/>
      <c r="AD37" s="49"/>
      <c r="AF37" s="105">
        <f>IF(I37="",0,1)</f>
        <v>0</v>
      </c>
      <c r="AG37" s="105">
        <f>IF(M37="",0,1)</f>
        <v>0</v>
      </c>
      <c r="AH37" s="105">
        <f>IF(S37="",0,1)</f>
        <v>0</v>
      </c>
      <c r="AJ37" s="105">
        <f>IF(AB36="",0,1)</f>
        <v>0</v>
      </c>
      <c r="AL37" s="108">
        <f>SUM(AF37:AJ39)</f>
        <v>0</v>
      </c>
      <c r="AM37" s="109" t="s">
        <v>34</v>
      </c>
      <c r="AN37" s="137"/>
      <c r="AO37" s="111"/>
      <c r="AP37" s="115">
        <f>IF($AB$36=AP36,2,0)</f>
        <v>0</v>
      </c>
      <c r="AQ37" s="115">
        <f>IF($AB$36=AQ36,1,0)</f>
        <v>0</v>
      </c>
      <c r="AR37" s="115">
        <f>IF($AB$36=AR36,0,0)</f>
        <v>0</v>
      </c>
      <c r="AS37" s="115">
        <f>IF($AB$36=AS36,2,0)</f>
        <v>0</v>
      </c>
      <c r="AT37" s="115">
        <f>IF($AB$36=AT36,1,0)</f>
        <v>0</v>
      </c>
      <c r="AU37" s="115">
        <f>IF($AB$36=AU36,0,0)</f>
        <v>0</v>
      </c>
      <c r="AY37" s="116">
        <f>IF(AL37=7,SUM(AP37:AX37),0)</f>
        <v>0</v>
      </c>
      <c r="AZ37" s="101" t="s">
        <v>202</v>
      </c>
    </row>
    <row r="38" spans="1:52" ht="42" customHeight="1">
      <c r="A38" s="11"/>
      <c r="B38" s="368"/>
      <c r="C38" s="452"/>
      <c r="D38" s="388"/>
      <c r="E38" s="388"/>
      <c r="F38" s="389"/>
      <c r="G38" s="390">
        <f>IF(AND(B38="○"),AY39,0)</f>
        <v>0</v>
      </c>
      <c r="H38" s="39"/>
      <c r="I38" s="307"/>
      <c r="J38" s="308"/>
      <c r="K38" s="308"/>
      <c r="L38" s="309"/>
      <c r="M38" s="310"/>
      <c r="N38" s="311"/>
      <c r="O38" s="311"/>
      <c r="P38" s="311"/>
      <c r="Q38" s="311"/>
      <c r="R38" s="312"/>
      <c r="S38" s="318"/>
      <c r="T38" s="319"/>
      <c r="U38" s="320"/>
      <c r="V38" s="321" t="e">
        <f>ROUND(M38/S38,0)</f>
        <v>#DIV/0!</v>
      </c>
      <c r="W38" s="322"/>
      <c r="X38" s="322"/>
      <c r="Y38" s="322"/>
      <c r="Z38" s="323"/>
      <c r="AA38" s="303"/>
      <c r="AB38" s="439"/>
      <c r="AC38" s="49"/>
      <c r="AD38" s="49"/>
      <c r="AF38" s="105">
        <f>IF(I38="",0,1)</f>
        <v>0</v>
      </c>
      <c r="AG38" s="105">
        <f>IF(M38="",0,1)</f>
        <v>0</v>
      </c>
      <c r="AH38" s="105">
        <f>IF(S38="",0,1)</f>
        <v>0</v>
      </c>
      <c r="AI38" s="106"/>
      <c r="AM38" s="137"/>
      <c r="AN38" s="137"/>
      <c r="AO38" s="111"/>
      <c r="AP38" s="138"/>
      <c r="AQ38" s="138"/>
      <c r="AR38" s="138"/>
      <c r="AU38" s="113"/>
    </row>
    <row r="39" spans="1:52" ht="42" customHeight="1" thickBot="1">
      <c r="A39" s="11"/>
      <c r="B39" s="369"/>
      <c r="C39" s="452"/>
      <c r="D39" s="388"/>
      <c r="E39" s="388"/>
      <c r="F39" s="389"/>
      <c r="G39" s="390"/>
      <c r="H39" s="245"/>
      <c r="I39" s="313" t="s">
        <v>15</v>
      </c>
      <c r="J39" s="314"/>
      <c r="K39" s="314"/>
      <c r="L39" s="314"/>
      <c r="M39" s="314"/>
      <c r="N39" s="314"/>
      <c r="O39" s="314"/>
      <c r="P39" s="314"/>
      <c r="Q39" s="314"/>
      <c r="R39" s="314"/>
      <c r="S39" s="314"/>
      <c r="T39" s="314"/>
      <c r="U39" s="315"/>
      <c r="V39" s="313" t="e">
        <f>ROUND((((V38-V37)/V37)*100),2)</f>
        <v>#DIV/0!</v>
      </c>
      <c r="W39" s="314"/>
      <c r="X39" s="314"/>
      <c r="Y39" s="314"/>
      <c r="Z39" s="315"/>
      <c r="AA39" s="317"/>
      <c r="AB39" s="440"/>
      <c r="AC39" s="49"/>
      <c r="AD39" s="49"/>
      <c r="AI39" s="139"/>
      <c r="AO39" s="111"/>
      <c r="AU39" s="113"/>
    </row>
    <row r="40" spans="1:52" ht="42" customHeight="1" thickBot="1">
      <c r="A40" s="11"/>
      <c r="B40" s="368" t="s">
        <v>41</v>
      </c>
      <c r="C40" s="452"/>
      <c r="D40" s="388" t="s">
        <v>337</v>
      </c>
      <c r="E40" s="388"/>
      <c r="F40" s="389">
        <f>IF(AND(B40="○"),2,"－")</f>
        <v>2</v>
      </c>
      <c r="G40" s="390">
        <f>IF(AND(B40="○"),AY41,"－")</f>
        <v>0</v>
      </c>
      <c r="H40" s="243"/>
      <c r="I40" s="391" t="s">
        <v>215</v>
      </c>
      <c r="J40" s="392"/>
      <c r="K40" s="392"/>
      <c r="L40" s="392"/>
      <c r="M40" s="392"/>
      <c r="N40" s="392"/>
      <c r="O40" s="392"/>
      <c r="P40" s="392"/>
      <c r="Q40" s="392"/>
      <c r="R40" s="392"/>
      <c r="S40" s="392"/>
      <c r="T40" s="392"/>
      <c r="U40" s="392"/>
      <c r="V40" s="392"/>
      <c r="W40" s="392"/>
      <c r="X40" s="392"/>
      <c r="Y40" s="392"/>
      <c r="Z40" s="393"/>
      <c r="AA40" s="316" t="s">
        <v>44</v>
      </c>
      <c r="AB40" s="441"/>
      <c r="AC40" s="49"/>
      <c r="AD40" s="49"/>
      <c r="AF40" s="105"/>
      <c r="AI40" s="139"/>
      <c r="AJ40" s="105">
        <f>IF(AB40="",0,1)</f>
        <v>0</v>
      </c>
      <c r="AL40" s="108">
        <f>SUM(AF40:AJ41)</f>
        <v>0</v>
      </c>
      <c r="AM40" s="109" t="s">
        <v>192</v>
      </c>
      <c r="AN40" s="109"/>
      <c r="AO40" s="111"/>
      <c r="AP40" s="112" t="s">
        <v>121</v>
      </c>
      <c r="AQ40" s="112" t="s">
        <v>220</v>
      </c>
      <c r="AR40" s="112" t="s">
        <v>221</v>
      </c>
      <c r="AS40" s="112" t="s">
        <v>122</v>
      </c>
      <c r="AT40" s="118"/>
      <c r="AU40" s="132"/>
      <c r="AV40" s="113"/>
      <c r="AY40" s="114" t="s">
        <v>7</v>
      </c>
    </row>
    <row r="41" spans="1:52" ht="42" customHeight="1" thickBot="1">
      <c r="A41" s="11"/>
      <c r="B41" s="368"/>
      <c r="C41" s="452"/>
      <c r="D41" s="388"/>
      <c r="E41" s="388"/>
      <c r="F41" s="389"/>
      <c r="G41" s="390"/>
      <c r="H41" s="244"/>
      <c r="I41" s="394"/>
      <c r="J41" s="395"/>
      <c r="K41" s="395"/>
      <c r="L41" s="395"/>
      <c r="M41" s="395"/>
      <c r="N41" s="395"/>
      <c r="O41" s="395"/>
      <c r="P41" s="395"/>
      <c r="Q41" s="395"/>
      <c r="R41" s="395"/>
      <c r="S41" s="395"/>
      <c r="T41" s="395"/>
      <c r="U41" s="395"/>
      <c r="V41" s="395"/>
      <c r="W41" s="395"/>
      <c r="X41" s="395"/>
      <c r="Y41" s="395"/>
      <c r="Z41" s="396"/>
      <c r="AA41" s="317"/>
      <c r="AB41" s="442"/>
      <c r="AC41" s="49"/>
      <c r="AD41" s="49"/>
      <c r="AF41" s="105"/>
      <c r="AI41" s="122"/>
      <c r="AO41" s="111"/>
      <c r="AP41" s="115">
        <f>IF($AB$40=AP40,2,0)</f>
        <v>0</v>
      </c>
      <c r="AQ41" s="115">
        <f>IF($AB$40=AQ40,0,0)</f>
        <v>0</v>
      </c>
      <c r="AR41" s="115">
        <f>IF($AB$40=AR40,1,0)</f>
        <v>0</v>
      </c>
      <c r="AS41" s="115">
        <f>IF($AB$40=AS40,0,0)</f>
        <v>0</v>
      </c>
      <c r="AT41" s="120"/>
      <c r="AU41" s="113"/>
      <c r="AY41" s="116">
        <f>IF(AL40=1,SUM(AP41:AX41),0)</f>
        <v>0</v>
      </c>
      <c r="AZ41" s="101" t="s">
        <v>201</v>
      </c>
    </row>
    <row r="42" spans="1:52" ht="42" customHeight="1" thickBot="1">
      <c r="A42" s="11"/>
      <c r="B42" s="387" t="s">
        <v>41</v>
      </c>
      <c r="C42" s="452"/>
      <c r="D42" s="388" t="s">
        <v>338</v>
      </c>
      <c r="E42" s="388"/>
      <c r="F42" s="389">
        <f>IF(AND(B42="○"),0,"－")</f>
        <v>0</v>
      </c>
      <c r="G42" s="390">
        <f>IF(AND(B42="○"),AY43,"－")</f>
        <v>-2</v>
      </c>
      <c r="H42" s="243"/>
      <c r="I42" s="409" t="s">
        <v>69</v>
      </c>
      <c r="J42" s="410"/>
      <c r="K42" s="410"/>
      <c r="L42" s="410"/>
      <c r="M42" s="410"/>
      <c r="N42" s="410"/>
      <c r="O42" s="410"/>
      <c r="P42" s="410"/>
      <c r="Q42" s="410"/>
      <c r="R42" s="410"/>
      <c r="S42" s="410"/>
      <c r="T42" s="410"/>
      <c r="U42" s="411"/>
      <c r="V42" s="409" t="s">
        <v>70</v>
      </c>
      <c r="W42" s="410"/>
      <c r="X42" s="410"/>
      <c r="Y42" s="410"/>
      <c r="Z42" s="411"/>
      <c r="AA42" s="316" t="s">
        <v>44</v>
      </c>
      <c r="AB42" s="441"/>
      <c r="AC42" s="49"/>
      <c r="AD42" s="49"/>
      <c r="AI42" s="139"/>
      <c r="AJ42" s="105">
        <f>IF(AB42="",0,1)</f>
        <v>0</v>
      </c>
      <c r="AL42" s="108">
        <f>SUM(AF42:AJ43)</f>
        <v>0</v>
      </c>
      <c r="AM42" s="109" t="s">
        <v>218</v>
      </c>
      <c r="AN42" s="109"/>
      <c r="AO42" s="111"/>
      <c r="AP42" s="112" t="s">
        <v>159</v>
      </c>
      <c r="AQ42" s="112" t="s">
        <v>124</v>
      </c>
      <c r="AR42" s="112" t="s">
        <v>125</v>
      </c>
      <c r="AS42" s="140"/>
      <c r="AT42" s="118"/>
      <c r="AU42" s="132"/>
      <c r="AV42" s="113"/>
      <c r="AY42" s="114" t="s">
        <v>7</v>
      </c>
    </row>
    <row r="43" spans="1:52" ht="42" customHeight="1" thickBot="1">
      <c r="A43" s="11"/>
      <c r="B43" s="443"/>
      <c r="C43" s="453"/>
      <c r="D43" s="444"/>
      <c r="E43" s="444"/>
      <c r="F43" s="445"/>
      <c r="G43" s="446"/>
      <c r="H43" s="44"/>
      <c r="I43" s="449"/>
      <c r="J43" s="450"/>
      <c r="K43" s="450"/>
      <c r="L43" s="450"/>
      <c r="M43" s="450"/>
      <c r="N43" s="450"/>
      <c r="O43" s="450"/>
      <c r="P43" s="450"/>
      <c r="Q43" s="450"/>
      <c r="R43" s="450"/>
      <c r="S43" s="450"/>
      <c r="T43" s="450"/>
      <c r="U43" s="451"/>
      <c r="V43" s="449"/>
      <c r="W43" s="450"/>
      <c r="X43" s="450"/>
      <c r="Y43" s="450"/>
      <c r="Z43" s="451"/>
      <c r="AA43" s="447"/>
      <c r="AB43" s="448"/>
      <c r="AC43" s="49"/>
      <c r="AD43" s="49"/>
      <c r="AF43" s="105">
        <f>IF(I43="",0,1)</f>
        <v>0</v>
      </c>
      <c r="AG43" s="105">
        <f>IF(V43="",0,1)</f>
        <v>0</v>
      </c>
      <c r="AI43" s="122"/>
      <c r="AO43" s="111"/>
      <c r="AP43" s="115">
        <f>IF(AND(AF43=1,$AB$42=AP42),0,0)</f>
        <v>0</v>
      </c>
      <c r="AQ43" s="115">
        <f>IF(AND(AF43=1,AG43=1,$AB$42=AQ42),-1,0)</f>
        <v>0</v>
      </c>
      <c r="AR43" s="115">
        <f>IF(AND(AF43=1,AG43=1,$AB$42=AR42),-2,0)</f>
        <v>0</v>
      </c>
      <c r="AS43" s="141"/>
      <c r="AT43" s="120"/>
      <c r="AU43" s="113"/>
      <c r="AY43" s="116">
        <f>IF(AND(AJ42=1,OR(AL42=3,AL42=2)),SUM(AP43:AX43),-2)</f>
        <v>-2</v>
      </c>
      <c r="AZ43" s="101" t="s">
        <v>200</v>
      </c>
    </row>
    <row r="44" spans="1:52" ht="15.75" customHeight="1" thickBot="1">
      <c r="A44" s="91"/>
      <c r="B44" s="92"/>
      <c r="C44" s="92"/>
      <c r="D44" s="93"/>
      <c r="E44" s="93"/>
      <c r="F44" s="94"/>
      <c r="G44" s="94"/>
      <c r="H44" s="95"/>
      <c r="I44" s="96"/>
      <c r="J44" s="96"/>
      <c r="K44" s="96"/>
      <c r="L44" s="96"/>
      <c r="M44" s="96"/>
      <c r="N44" s="96"/>
      <c r="O44" s="96"/>
      <c r="P44" s="97"/>
      <c r="Q44" s="97"/>
      <c r="R44" s="97"/>
      <c r="S44" s="97"/>
      <c r="T44" s="97"/>
      <c r="U44" s="97"/>
      <c r="V44" s="97"/>
      <c r="W44" s="97"/>
      <c r="X44" s="97"/>
      <c r="Y44" s="97"/>
      <c r="Z44" s="97"/>
      <c r="AA44" s="98"/>
      <c r="AB44" s="99"/>
      <c r="AC44" s="49"/>
      <c r="AD44" s="49"/>
      <c r="AI44" s="107"/>
      <c r="AO44" s="111"/>
      <c r="AP44" s="117"/>
      <c r="AQ44" s="117"/>
      <c r="AR44" s="142"/>
      <c r="AS44" s="120"/>
      <c r="AT44" s="120"/>
      <c r="AU44" s="113"/>
      <c r="AY44" s="143"/>
    </row>
    <row r="45" spans="1:52" ht="27.75" customHeight="1" thickBot="1">
      <c r="A45" s="91"/>
      <c r="B45" s="92"/>
      <c r="C45" s="92"/>
      <c r="D45" s="93"/>
      <c r="E45" s="93"/>
      <c r="F45" s="94"/>
      <c r="G45" s="94"/>
      <c r="H45" s="95"/>
      <c r="I45" s="96"/>
      <c r="J45" s="96"/>
      <c r="K45" s="96"/>
      <c r="L45" s="96"/>
      <c r="M45" s="96"/>
      <c r="N45" s="96"/>
      <c r="O45" s="96"/>
      <c r="P45" s="97"/>
      <c r="Q45" s="97"/>
      <c r="R45" s="97"/>
      <c r="S45" s="97"/>
      <c r="T45" s="97"/>
      <c r="U45" s="97"/>
      <c r="V45" s="97"/>
      <c r="W45" s="97"/>
      <c r="X45" s="97"/>
      <c r="Y45" s="97"/>
      <c r="Z45" s="97"/>
      <c r="AA45" s="98"/>
      <c r="AB45" s="99"/>
      <c r="AC45" s="49"/>
      <c r="AD45" s="157"/>
      <c r="AI45" s="107"/>
      <c r="AO45" s="111"/>
      <c r="AP45" s="120"/>
      <c r="AQ45" s="120"/>
      <c r="AR45" s="142"/>
      <c r="AS45" s="120"/>
      <c r="AT45" s="120"/>
      <c r="AU45" s="113"/>
      <c r="AY45" s="144"/>
    </row>
    <row r="46" spans="1:52" ht="38.25" customHeight="1" thickBot="1">
      <c r="A46" s="11"/>
      <c r="B46" s="28" t="s">
        <v>4</v>
      </c>
      <c r="C46" s="365" t="s">
        <v>6</v>
      </c>
      <c r="D46" s="365"/>
      <c r="E46" s="365"/>
      <c r="F46" s="36" t="s">
        <v>47</v>
      </c>
      <c r="G46" s="45" t="s">
        <v>224</v>
      </c>
      <c r="H46" s="37"/>
      <c r="I46" s="365" t="s">
        <v>77</v>
      </c>
      <c r="J46" s="365"/>
      <c r="K46" s="365"/>
      <c r="L46" s="365"/>
      <c r="M46" s="365"/>
      <c r="N46" s="365"/>
      <c r="O46" s="365"/>
      <c r="P46" s="365"/>
      <c r="Q46" s="365"/>
      <c r="R46" s="365"/>
      <c r="S46" s="365"/>
      <c r="T46" s="365"/>
      <c r="U46" s="365"/>
      <c r="V46" s="365"/>
      <c r="W46" s="365"/>
      <c r="X46" s="365"/>
      <c r="Y46" s="365"/>
      <c r="Z46" s="365"/>
      <c r="AA46" s="365"/>
      <c r="AB46" s="366"/>
      <c r="AC46" s="49"/>
      <c r="AD46" s="49"/>
      <c r="AF46" s="145"/>
      <c r="AG46" s="145"/>
      <c r="AH46" s="145"/>
      <c r="AI46" s="139"/>
      <c r="AJ46" s="139"/>
      <c r="AK46" s="139"/>
      <c r="AL46" s="139"/>
      <c r="AM46" s="139"/>
      <c r="AN46" s="139"/>
      <c r="AO46" s="139"/>
      <c r="AP46" s="139"/>
      <c r="AQ46" s="146"/>
      <c r="AR46" s="146"/>
    </row>
    <row r="47" spans="1:52" ht="42" customHeight="1" thickBot="1">
      <c r="A47" s="11"/>
      <c r="B47" s="367" t="s">
        <v>41</v>
      </c>
      <c r="C47" s="467" t="s">
        <v>12</v>
      </c>
      <c r="D47" s="470" t="s">
        <v>339</v>
      </c>
      <c r="E47" s="471"/>
      <c r="F47" s="472">
        <f>IF(AND(B47="○"),1,"－")</f>
        <v>1</v>
      </c>
      <c r="G47" s="474">
        <f>IF(AND(B47="○"),AY48,"－")</f>
        <v>0</v>
      </c>
      <c r="H47" s="241"/>
      <c r="I47" s="382" t="s">
        <v>72</v>
      </c>
      <c r="J47" s="383"/>
      <c r="K47" s="383"/>
      <c r="L47" s="383"/>
      <c r="M47" s="383"/>
      <c r="N47" s="383"/>
      <c r="O47" s="476" t="s">
        <v>73</v>
      </c>
      <c r="P47" s="476"/>
      <c r="Q47" s="476"/>
      <c r="R47" s="476"/>
      <c r="S47" s="476" t="s">
        <v>228</v>
      </c>
      <c r="T47" s="476"/>
      <c r="U47" s="476"/>
      <c r="V47" s="476"/>
      <c r="W47" s="476" t="s">
        <v>62</v>
      </c>
      <c r="X47" s="476"/>
      <c r="Y47" s="383" t="s">
        <v>64</v>
      </c>
      <c r="Z47" s="486"/>
      <c r="AA47" s="491" t="s">
        <v>44</v>
      </c>
      <c r="AB47" s="492"/>
      <c r="AC47" s="49"/>
      <c r="AD47" s="49"/>
      <c r="AF47" s="127"/>
      <c r="AG47" s="127"/>
      <c r="AH47" s="127"/>
      <c r="AI47" s="147"/>
      <c r="AJ47" s="148">
        <f>IF(AB47="",0,1)</f>
        <v>0</v>
      </c>
      <c r="AK47" s="106"/>
      <c r="AL47" s="122"/>
      <c r="AM47" s="109"/>
      <c r="AN47" s="109"/>
      <c r="AO47" s="111"/>
      <c r="AP47" s="112" t="s">
        <v>127</v>
      </c>
      <c r="AQ47" s="112" t="s">
        <v>128</v>
      </c>
      <c r="AR47" s="112" t="s">
        <v>21</v>
      </c>
      <c r="AS47" s="140"/>
      <c r="AT47" s="118"/>
      <c r="AU47" s="113"/>
      <c r="AY47" s="114" t="s">
        <v>7</v>
      </c>
    </row>
    <row r="48" spans="1:52" ht="42" customHeight="1" thickBot="1">
      <c r="A48" s="11"/>
      <c r="B48" s="368"/>
      <c r="C48" s="468"/>
      <c r="D48" s="397"/>
      <c r="E48" s="398"/>
      <c r="F48" s="473"/>
      <c r="G48" s="475"/>
      <c r="H48" s="236"/>
      <c r="I48" s="493"/>
      <c r="J48" s="488"/>
      <c r="K48" s="488"/>
      <c r="L48" s="488"/>
      <c r="M48" s="488"/>
      <c r="N48" s="488"/>
      <c r="O48" s="494"/>
      <c r="P48" s="494"/>
      <c r="Q48" s="494"/>
      <c r="R48" s="494"/>
      <c r="S48" s="495"/>
      <c r="T48" s="494"/>
      <c r="U48" s="494"/>
      <c r="V48" s="494"/>
      <c r="W48" s="494"/>
      <c r="X48" s="494"/>
      <c r="Y48" s="305"/>
      <c r="Z48" s="306"/>
      <c r="AA48" s="317"/>
      <c r="AB48" s="408"/>
      <c r="AC48" s="49"/>
      <c r="AD48" s="49"/>
      <c r="AF48" s="105">
        <f>IF(I48="",0,1)</f>
        <v>0</v>
      </c>
      <c r="AG48" s="105">
        <f>IF(O48="",0,1)</f>
        <v>0</v>
      </c>
      <c r="AH48" s="105">
        <f>IF(S48="",0,1)</f>
        <v>0</v>
      </c>
      <c r="AI48" s="105">
        <f>IF(W48="",0,1)</f>
        <v>0</v>
      </c>
      <c r="AJ48" s="105">
        <f>IF(Y48="",0,1)</f>
        <v>0</v>
      </c>
      <c r="AK48" s="122"/>
      <c r="AL48" s="108">
        <f>SUM(AF47:AJ48)</f>
        <v>0</v>
      </c>
      <c r="AM48" s="109" t="s">
        <v>172</v>
      </c>
      <c r="AN48" s="109"/>
      <c r="AO48" s="111"/>
      <c r="AP48" s="115">
        <f>IF(AND($AB$47=AP47,$AL$48=6),1,0)</f>
        <v>0</v>
      </c>
      <c r="AQ48" s="115">
        <f>IF(AND($AB$47=AQ47,$AL$48=6),0.5,0)</f>
        <v>0</v>
      </c>
      <c r="AR48" s="115">
        <f>IF($AB$47=AR47,0,0)</f>
        <v>0</v>
      </c>
      <c r="AS48" s="140"/>
      <c r="AT48" s="118"/>
      <c r="AU48" s="113"/>
      <c r="AY48" s="116">
        <f>IF(AL48=6,SUM(AP48:AX48),0)</f>
        <v>0</v>
      </c>
      <c r="AZ48" s="101" t="s">
        <v>199</v>
      </c>
    </row>
    <row r="49" spans="1:52" ht="80.099999999999994" customHeight="1" thickBot="1">
      <c r="A49" s="11"/>
      <c r="B49" s="368" t="s">
        <v>374</v>
      </c>
      <c r="C49" s="468"/>
      <c r="D49" s="388" t="s">
        <v>340</v>
      </c>
      <c r="E49" s="388"/>
      <c r="F49" s="484">
        <f>IF(AND(B49="○"),3,"－")</f>
        <v>3</v>
      </c>
      <c r="G49" s="485">
        <f>IF(AND(B49="○"),AY51,"－")</f>
        <v>0</v>
      </c>
      <c r="H49" s="235"/>
      <c r="I49" s="496" t="s">
        <v>378</v>
      </c>
      <c r="J49" s="497"/>
      <c r="K49" s="497"/>
      <c r="L49" s="497"/>
      <c r="M49" s="500"/>
      <c r="N49" s="501"/>
      <c r="O49" s="501"/>
      <c r="P49" s="501"/>
      <c r="Q49" s="501"/>
      <c r="R49" s="502"/>
      <c r="S49" s="464" t="s">
        <v>383</v>
      </c>
      <c r="T49" s="465"/>
      <c r="U49" s="465"/>
      <c r="V49" s="466"/>
      <c r="W49" s="487"/>
      <c r="X49" s="488"/>
      <c r="Y49" s="488"/>
      <c r="Z49" s="489"/>
      <c r="AA49" s="316" t="s">
        <v>44</v>
      </c>
      <c r="AB49" s="371"/>
      <c r="AC49" s="49"/>
      <c r="AD49" s="49"/>
      <c r="AF49" s="105">
        <f>IF(M49="",0,1)</f>
        <v>0</v>
      </c>
      <c r="AG49" s="149"/>
      <c r="AH49" s="150"/>
      <c r="AI49" s="150"/>
      <c r="AL49" s="135"/>
      <c r="AM49" s="109"/>
      <c r="AN49" s="109"/>
      <c r="AO49" s="111"/>
      <c r="AP49" s="112" t="s">
        <v>129</v>
      </c>
      <c r="AQ49" s="112" t="s">
        <v>130</v>
      </c>
      <c r="AR49" s="112" t="s">
        <v>131</v>
      </c>
      <c r="AS49" s="112" t="s">
        <v>132</v>
      </c>
      <c r="AT49" s="112" t="s">
        <v>133</v>
      </c>
      <c r="AU49" s="112" t="s">
        <v>134</v>
      </c>
      <c r="AV49" s="112" t="s">
        <v>135</v>
      </c>
      <c r="AY49" s="114" t="s">
        <v>7</v>
      </c>
    </row>
    <row r="50" spans="1:52" ht="80.099999999999994" customHeight="1" thickBot="1">
      <c r="A50" s="11"/>
      <c r="B50" s="368"/>
      <c r="C50" s="468"/>
      <c r="D50" s="388"/>
      <c r="E50" s="388"/>
      <c r="F50" s="484"/>
      <c r="G50" s="485"/>
      <c r="H50" s="260"/>
      <c r="I50" s="498"/>
      <c r="J50" s="499"/>
      <c r="K50" s="499"/>
      <c r="L50" s="499"/>
      <c r="M50" s="503"/>
      <c r="N50" s="504"/>
      <c r="O50" s="504"/>
      <c r="P50" s="504"/>
      <c r="Q50" s="504"/>
      <c r="R50" s="505"/>
      <c r="S50" s="464" t="s">
        <v>382</v>
      </c>
      <c r="T50" s="465"/>
      <c r="U50" s="465"/>
      <c r="V50" s="466"/>
      <c r="W50" s="506"/>
      <c r="X50" s="507"/>
      <c r="Y50" s="507"/>
      <c r="Z50" s="508"/>
      <c r="AA50" s="303"/>
      <c r="AB50" s="371"/>
      <c r="AC50" s="49"/>
      <c r="AD50" s="49"/>
      <c r="AF50" s="105"/>
      <c r="AG50" s="149"/>
      <c r="AH50" s="122"/>
      <c r="AI50" s="122"/>
      <c r="AL50" s="135"/>
      <c r="AM50" s="109"/>
      <c r="AN50" s="109"/>
      <c r="AO50" s="111"/>
      <c r="AP50" s="112"/>
      <c r="AQ50" s="112"/>
      <c r="AR50" s="112"/>
      <c r="AS50" s="112"/>
      <c r="AT50" s="112"/>
      <c r="AU50" s="112"/>
      <c r="AV50" s="112"/>
      <c r="AY50" s="264"/>
    </row>
    <row r="51" spans="1:52" ht="42" customHeight="1" thickBot="1">
      <c r="A51" s="11"/>
      <c r="B51" s="368"/>
      <c r="C51" s="468"/>
      <c r="D51" s="388"/>
      <c r="E51" s="388"/>
      <c r="F51" s="484"/>
      <c r="G51" s="485"/>
      <c r="H51" s="236"/>
      <c r="I51" s="372" t="s">
        <v>51</v>
      </c>
      <c r="J51" s="373"/>
      <c r="K51" s="374"/>
      <c r="L51" s="375"/>
      <c r="M51" s="376"/>
      <c r="N51" s="376"/>
      <c r="O51" s="376"/>
      <c r="P51" s="376"/>
      <c r="Q51" s="376"/>
      <c r="R51" s="376"/>
      <c r="S51" s="377"/>
      <c r="T51" s="372" t="s">
        <v>50</v>
      </c>
      <c r="U51" s="373"/>
      <c r="V51" s="374"/>
      <c r="W51" s="375"/>
      <c r="X51" s="376"/>
      <c r="Y51" s="376"/>
      <c r="Z51" s="377"/>
      <c r="AA51" s="303"/>
      <c r="AB51" s="371"/>
      <c r="AC51" s="49"/>
      <c r="AD51" s="49"/>
      <c r="AF51" s="105">
        <f t="shared" ref="AF51:AF59" si="2">IF(L51="",0,1)</f>
        <v>0</v>
      </c>
      <c r="AG51" s="105">
        <f t="shared" ref="AG51:AG62" si="3">IF(W51="",0,1)</f>
        <v>0</v>
      </c>
      <c r="AH51" s="107"/>
      <c r="AI51" s="124"/>
      <c r="AJ51" s="105">
        <f>IF(AB49="",0,1)</f>
        <v>0</v>
      </c>
      <c r="AL51" s="108">
        <f>SUM(AF51:AJ53)</f>
        <v>0</v>
      </c>
      <c r="AM51" s="109" t="s">
        <v>189</v>
      </c>
      <c r="AN51" s="109"/>
      <c r="AO51" s="111"/>
      <c r="AP51" s="115">
        <f>IF($AB$49=AP49,3,0)</f>
        <v>0</v>
      </c>
      <c r="AQ51" s="115">
        <f>IF($AB$49=AQ49,2.5,0)</f>
        <v>0</v>
      </c>
      <c r="AR51" s="115">
        <f>IF($AB$49=AR49,2,0)</f>
        <v>0</v>
      </c>
      <c r="AS51" s="115">
        <f>IF($AB$49=AS49,1.5,0)</f>
        <v>0</v>
      </c>
      <c r="AT51" s="115">
        <f>IF($AB$49=AT49,1,0)</f>
        <v>0</v>
      </c>
      <c r="AU51" s="115">
        <f>IF($AB$49=AU49,0.5,0)</f>
        <v>0</v>
      </c>
      <c r="AV51" s="115">
        <f>IF($AB$49=AV49,0,0)</f>
        <v>0</v>
      </c>
      <c r="AY51" s="116">
        <f>IF(AL51=7,SUM(AP51:AX51),0)</f>
        <v>0</v>
      </c>
      <c r="AZ51" s="101" t="s">
        <v>198</v>
      </c>
    </row>
    <row r="52" spans="1:52" ht="42" customHeight="1">
      <c r="A52" s="11"/>
      <c r="B52" s="368"/>
      <c r="C52" s="468"/>
      <c r="D52" s="388"/>
      <c r="E52" s="388"/>
      <c r="F52" s="484"/>
      <c r="G52" s="485"/>
      <c r="H52" s="236"/>
      <c r="I52" s="327" t="s">
        <v>54</v>
      </c>
      <c r="J52" s="328"/>
      <c r="K52" s="329"/>
      <c r="L52" s="330"/>
      <c r="M52" s="331"/>
      <c r="N52" s="331"/>
      <c r="O52" s="331"/>
      <c r="P52" s="331"/>
      <c r="Q52" s="331"/>
      <c r="R52" s="331"/>
      <c r="S52" s="332"/>
      <c r="T52" s="327" t="s">
        <v>226</v>
      </c>
      <c r="U52" s="328"/>
      <c r="V52" s="329"/>
      <c r="W52" s="336"/>
      <c r="X52" s="331"/>
      <c r="Y52" s="331"/>
      <c r="Z52" s="332"/>
      <c r="AA52" s="303"/>
      <c r="AB52" s="371"/>
      <c r="AC52" s="49"/>
      <c r="AD52" s="49"/>
      <c r="AF52" s="105">
        <f t="shared" si="2"/>
        <v>0</v>
      </c>
      <c r="AG52" s="105">
        <f t="shared" si="3"/>
        <v>0</v>
      </c>
      <c r="AH52" s="106"/>
      <c r="AI52" s="107"/>
      <c r="AL52" s="107"/>
      <c r="AM52" s="109"/>
      <c r="AN52" s="109"/>
      <c r="AO52" s="111"/>
      <c r="AU52" s="113"/>
      <c r="AV52" s="113"/>
    </row>
    <row r="53" spans="1:52" ht="42" customHeight="1" thickBot="1">
      <c r="A53" s="11"/>
      <c r="B53" s="368"/>
      <c r="C53" s="468"/>
      <c r="D53" s="388"/>
      <c r="E53" s="388"/>
      <c r="F53" s="484"/>
      <c r="G53" s="485"/>
      <c r="H53" s="35"/>
      <c r="I53" s="337" t="s">
        <v>52</v>
      </c>
      <c r="J53" s="338"/>
      <c r="K53" s="338"/>
      <c r="L53" s="324"/>
      <c r="M53" s="325"/>
      <c r="N53" s="325"/>
      <c r="O53" s="325"/>
      <c r="P53" s="325"/>
      <c r="Q53" s="325"/>
      <c r="R53" s="325"/>
      <c r="S53" s="326"/>
      <c r="T53" s="337" t="s">
        <v>56</v>
      </c>
      <c r="U53" s="338"/>
      <c r="V53" s="490"/>
      <c r="W53" s="324"/>
      <c r="X53" s="325"/>
      <c r="Y53" s="234" t="s">
        <v>57</v>
      </c>
      <c r="Z53" s="159"/>
      <c r="AA53" s="317"/>
      <c r="AB53" s="371"/>
      <c r="AC53" s="49"/>
      <c r="AD53" s="49"/>
      <c r="AF53" s="105">
        <f t="shared" si="2"/>
        <v>0</v>
      </c>
      <c r="AG53" s="105">
        <f t="shared" si="3"/>
        <v>0</v>
      </c>
      <c r="AH53" s="106"/>
      <c r="AO53" s="111"/>
      <c r="AU53" s="113"/>
      <c r="AV53" s="113"/>
    </row>
    <row r="54" spans="1:52" ht="42" customHeight="1" thickBot="1">
      <c r="A54" s="11"/>
      <c r="B54" s="369" t="s">
        <v>41</v>
      </c>
      <c r="C54" s="468"/>
      <c r="D54" s="478" t="s">
        <v>341</v>
      </c>
      <c r="E54" s="479"/>
      <c r="F54" s="480">
        <f>IF(AND(B54="○"),3,"－")</f>
        <v>3</v>
      </c>
      <c r="G54" s="482">
        <f>IF(AND(B54="○"),AY55,"－")</f>
        <v>0</v>
      </c>
      <c r="H54" s="25">
        <v>1</v>
      </c>
      <c r="I54" s="372" t="s">
        <v>51</v>
      </c>
      <c r="J54" s="373"/>
      <c r="K54" s="374"/>
      <c r="L54" s="375"/>
      <c r="M54" s="376"/>
      <c r="N54" s="376"/>
      <c r="O54" s="376"/>
      <c r="P54" s="376"/>
      <c r="Q54" s="376"/>
      <c r="R54" s="376"/>
      <c r="S54" s="377"/>
      <c r="T54" s="372" t="s">
        <v>50</v>
      </c>
      <c r="U54" s="373"/>
      <c r="V54" s="374"/>
      <c r="W54" s="375"/>
      <c r="X54" s="376"/>
      <c r="Y54" s="376"/>
      <c r="Z54" s="377"/>
      <c r="AA54" s="316" t="s">
        <v>219</v>
      </c>
      <c r="AB54" s="438"/>
      <c r="AC54" s="49"/>
      <c r="AD54" s="49"/>
      <c r="AE54" s="101">
        <v>1</v>
      </c>
      <c r="AF54" s="105">
        <f t="shared" si="2"/>
        <v>0</v>
      </c>
      <c r="AG54" s="105">
        <f t="shared" si="3"/>
        <v>0</v>
      </c>
      <c r="AH54" s="106"/>
      <c r="AJ54" s="105">
        <f>IF(AB54="",0,1)</f>
        <v>0</v>
      </c>
      <c r="AL54" s="108">
        <f>SUM(AF54:AG56)</f>
        <v>0</v>
      </c>
      <c r="AM54" s="109" t="s">
        <v>172</v>
      </c>
      <c r="AN54" s="110">
        <f>COUNTIF(AL54:AL62,6)</f>
        <v>0</v>
      </c>
      <c r="AO54" s="111"/>
      <c r="AP54" s="112" t="s">
        <v>136</v>
      </c>
      <c r="AQ54" s="112" t="s">
        <v>137</v>
      </c>
      <c r="AR54" s="112" t="s">
        <v>138</v>
      </c>
      <c r="AS54" s="112" t="s">
        <v>139</v>
      </c>
      <c r="AT54" s="140"/>
      <c r="AU54" s="113"/>
      <c r="AV54" s="113"/>
      <c r="AY54" s="114" t="s">
        <v>7</v>
      </c>
    </row>
    <row r="55" spans="1:52" ht="42" customHeight="1" thickBot="1">
      <c r="A55" s="11"/>
      <c r="B55" s="477"/>
      <c r="C55" s="468"/>
      <c r="D55" s="397"/>
      <c r="E55" s="398"/>
      <c r="F55" s="481"/>
      <c r="G55" s="483"/>
      <c r="H55" s="236"/>
      <c r="I55" s="327" t="s">
        <v>54</v>
      </c>
      <c r="J55" s="328"/>
      <c r="K55" s="329"/>
      <c r="L55" s="330"/>
      <c r="M55" s="331"/>
      <c r="N55" s="331"/>
      <c r="O55" s="331"/>
      <c r="P55" s="331"/>
      <c r="Q55" s="331"/>
      <c r="R55" s="331"/>
      <c r="S55" s="332"/>
      <c r="T55" s="327" t="s">
        <v>226</v>
      </c>
      <c r="U55" s="328"/>
      <c r="V55" s="329"/>
      <c r="W55" s="336"/>
      <c r="X55" s="331"/>
      <c r="Y55" s="331"/>
      <c r="Z55" s="332"/>
      <c r="AA55" s="303"/>
      <c r="AB55" s="439"/>
      <c r="AC55" s="49"/>
      <c r="AD55" s="49"/>
      <c r="AF55" s="105">
        <f t="shared" si="2"/>
        <v>0</v>
      </c>
      <c r="AG55" s="105">
        <f t="shared" si="3"/>
        <v>0</v>
      </c>
      <c r="AH55" s="106"/>
      <c r="AI55" s="107"/>
      <c r="AL55" s="107"/>
      <c r="AM55" s="109"/>
      <c r="AN55" s="109"/>
      <c r="AO55" s="111"/>
      <c r="AP55" s="115">
        <f>IF(AND($AB$54=AP54,$AN$54&gt;=3),3,0)</f>
        <v>0</v>
      </c>
      <c r="AQ55" s="115">
        <f>IF(AND($AB$54=AQ54,$AN$54&gt;=2),2,0)</f>
        <v>0</v>
      </c>
      <c r="AR55" s="115">
        <f>IF(AND($AB$54=AR54,$AN$54&gt;=1),1,0)</f>
        <v>0</v>
      </c>
      <c r="AS55" s="115">
        <f>IF(AND($AB$54=AS54,$AN$54=0),0,0)</f>
        <v>0</v>
      </c>
      <c r="AT55" s="141"/>
      <c r="AU55" s="113"/>
      <c r="AV55" s="113"/>
      <c r="AY55" s="116">
        <f>IF(AND(AN54&gt;=1,AN54&lt;=4),SUM(AP55:AX55),0)</f>
        <v>0</v>
      </c>
      <c r="AZ55" s="101" t="s">
        <v>197</v>
      </c>
    </row>
    <row r="56" spans="1:52" ht="42" customHeight="1" thickBot="1">
      <c r="A56" s="11"/>
      <c r="B56" s="477"/>
      <c r="C56" s="468"/>
      <c r="D56" s="397"/>
      <c r="E56" s="398"/>
      <c r="F56" s="481"/>
      <c r="G56" s="483"/>
      <c r="H56" s="35"/>
      <c r="I56" s="337" t="s">
        <v>52</v>
      </c>
      <c r="J56" s="338"/>
      <c r="K56" s="338"/>
      <c r="L56" s="324"/>
      <c r="M56" s="325"/>
      <c r="N56" s="325"/>
      <c r="O56" s="325"/>
      <c r="P56" s="325"/>
      <c r="Q56" s="325"/>
      <c r="R56" s="325"/>
      <c r="S56" s="326"/>
      <c r="T56" s="337" t="s">
        <v>56</v>
      </c>
      <c r="U56" s="338"/>
      <c r="V56" s="490"/>
      <c r="W56" s="324"/>
      <c r="X56" s="325"/>
      <c r="Y56" s="234" t="s">
        <v>57</v>
      </c>
      <c r="Z56" s="159"/>
      <c r="AA56" s="303"/>
      <c r="AB56" s="439"/>
      <c r="AC56" s="49"/>
      <c r="AD56" s="49"/>
      <c r="AF56" s="105">
        <f t="shared" si="2"/>
        <v>0</v>
      </c>
      <c r="AG56" s="105">
        <f t="shared" si="3"/>
        <v>0</v>
      </c>
      <c r="AH56" s="106"/>
      <c r="AL56" s="107"/>
      <c r="AM56" s="109"/>
      <c r="AN56" s="109"/>
      <c r="AO56" s="111"/>
      <c r="AU56" s="113"/>
      <c r="AV56" s="113"/>
    </row>
    <row r="57" spans="1:52" ht="42" customHeight="1" thickBot="1">
      <c r="A57" s="11"/>
      <c r="B57" s="477"/>
      <c r="C57" s="468"/>
      <c r="D57" s="397"/>
      <c r="E57" s="398"/>
      <c r="F57" s="481"/>
      <c r="G57" s="483"/>
      <c r="H57" s="25">
        <v>2</v>
      </c>
      <c r="I57" s="372" t="s">
        <v>51</v>
      </c>
      <c r="J57" s="373"/>
      <c r="K57" s="374"/>
      <c r="L57" s="375"/>
      <c r="M57" s="376"/>
      <c r="N57" s="376"/>
      <c r="O57" s="376"/>
      <c r="P57" s="376"/>
      <c r="Q57" s="376"/>
      <c r="R57" s="376"/>
      <c r="S57" s="377"/>
      <c r="T57" s="372" t="s">
        <v>50</v>
      </c>
      <c r="U57" s="373"/>
      <c r="V57" s="374"/>
      <c r="W57" s="375"/>
      <c r="X57" s="376"/>
      <c r="Y57" s="376"/>
      <c r="Z57" s="377"/>
      <c r="AA57" s="303"/>
      <c r="AB57" s="439"/>
      <c r="AC57" s="49"/>
      <c r="AD57" s="49"/>
      <c r="AE57" s="101">
        <v>2</v>
      </c>
      <c r="AF57" s="105">
        <f t="shared" si="2"/>
        <v>0</v>
      </c>
      <c r="AG57" s="105">
        <f t="shared" si="3"/>
        <v>0</v>
      </c>
      <c r="AH57" s="106"/>
      <c r="AL57" s="108">
        <f>SUM(AF57:AG59)</f>
        <v>0</v>
      </c>
      <c r="AM57" s="109" t="s">
        <v>1</v>
      </c>
      <c r="AN57" s="109"/>
      <c r="AO57" s="111"/>
      <c r="AP57" s="120"/>
      <c r="AQ57" s="120"/>
      <c r="AR57" s="120"/>
      <c r="AU57" s="113"/>
      <c r="AV57" s="113"/>
      <c r="AY57" s="121"/>
    </row>
    <row r="58" spans="1:52" ht="42" customHeight="1">
      <c r="A58" s="11"/>
      <c r="B58" s="477"/>
      <c r="C58" s="468"/>
      <c r="D58" s="397"/>
      <c r="E58" s="398"/>
      <c r="F58" s="481"/>
      <c r="G58" s="483"/>
      <c r="H58" s="236"/>
      <c r="I58" s="327" t="s">
        <v>54</v>
      </c>
      <c r="J58" s="328"/>
      <c r="K58" s="329"/>
      <c r="L58" s="330"/>
      <c r="M58" s="331"/>
      <c r="N58" s="331"/>
      <c r="O58" s="331"/>
      <c r="P58" s="331"/>
      <c r="Q58" s="331"/>
      <c r="R58" s="331"/>
      <c r="S58" s="332"/>
      <c r="T58" s="327" t="s">
        <v>226</v>
      </c>
      <c r="U58" s="328"/>
      <c r="V58" s="329"/>
      <c r="W58" s="336"/>
      <c r="X58" s="331"/>
      <c r="Y58" s="331"/>
      <c r="Z58" s="332"/>
      <c r="AA58" s="303"/>
      <c r="AB58" s="439"/>
      <c r="AC58" s="49"/>
      <c r="AD58" s="49"/>
      <c r="AF58" s="105">
        <f t="shared" si="2"/>
        <v>0</v>
      </c>
      <c r="AG58" s="105">
        <f t="shared" si="3"/>
        <v>0</v>
      </c>
      <c r="AH58" s="106"/>
      <c r="AI58" s="107"/>
      <c r="AL58" s="107"/>
      <c r="AM58" s="109"/>
      <c r="AN58" s="109"/>
      <c r="AO58" s="111"/>
      <c r="AU58" s="113"/>
      <c r="AV58" s="113"/>
    </row>
    <row r="59" spans="1:52" ht="42" customHeight="1" thickBot="1">
      <c r="A59" s="11"/>
      <c r="B59" s="477"/>
      <c r="C59" s="468"/>
      <c r="D59" s="397"/>
      <c r="E59" s="398"/>
      <c r="F59" s="481"/>
      <c r="G59" s="483"/>
      <c r="H59" s="35"/>
      <c r="I59" s="337" t="s">
        <v>52</v>
      </c>
      <c r="J59" s="338"/>
      <c r="K59" s="338"/>
      <c r="L59" s="324"/>
      <c r="M59" s="325"/>
      <c r="N59" s="325"/>
      <c r="O59" s="325"/>
      <c r="P59" s="325"/>
      <c r="Q59" s="325"/>
      <c r="R59" s="325"/>
      <c r="S59" s="326"/>
      <c r="T59" s="337" t="s">
        <v>56</v>
      </c>
      <c r="U59" s="338"/>
      <c r="V59" s="490"/>
      <c r="W59" s="324"/>
      <c r="X59" s="325"/>
      <c r="Y59" s="234" t="s">
        <v>57</v>
      </c>
      <c r="Z59" s="159"/>
      <c r="AA59" s="303"/>
      <c r="AB59" s="439"/>
      <c r="AC59" s="49"/>
      <c r="AD59" s="49"/>
      <c r="AF59" s="105">
        <f t="shared" si="2"/>
        <v>0</v>
      </c>
      <c r="AG59" s="105">
        <f t="shared" si="3"/>
        <v>0</v>
      </c>
      <c r="AH59" s="106"/>
      <c r="AL59" s="107"/>
      <c r="AM59" s="109"/>
      <c r="AN59" s="109"/>
      <c r="AO59" s="111"/>
      <c r="AU59" s="113"/>
      <c r="AV59" s="113"/>
    </row>
    <row r="60" spans="1:52" ht="42" customHeight="1" thickBot="1">
      <c r="A60" s="11"/>
      <c r="B60" s="477"/>
      <c r="C60" s="468"/>
      <c r="D60" s="397"/>
      <c r="E60" s="398"/>
      <c r="F60" s="481"/>
      <c r="G60" s="483"/>
      <c r="H60" s="25">
        <v>3</v>
      </c>
      <c r="I60" s="372" t="s">
        <v>51</v>
      </c>
      <c r="J60" s="373"/>
      <c r="K60" s="374"/>
      <c r="L60" s="375"/>
      <c r="M60" s="376"/>
      <c r="N60" s="376"/>
      <c r="O60" s="376"/>
      <c r="P60" s="376"/>
      <c r="Q60" s="376"/>
      <c r="R60" s="376"/>
      <c r="S60" s="377"/>
      <c r="T60" s="372" t="s">
        <v>50</v>
      </c>
      <c r="U60" s="373"/>
      <c r="V60" s="374"/>
      <c r="W60" s="375"/>
      <c r="X60" s="376"/>
      <c r="Y60" s="376"/>
      <c r="Z60" s="377"/>
      <c r="AA60" s="303"/>
      <c r="AB60" s="439"/>
      <c r="AC60" s="49"/>
      <c r="AD60" s="49"/>
      <c r="AE60" s="101">
        <v>3</v>
      </c>
      <c r="AF60" s="105">
        <f>IF(L60="",0,1)</f>
        <v>0</v>
      </c>
      <c r="AG60" s="105">
        <f t="shared" si="3"/>
        <v>0</v>
      </c>
      <c r="AH60" s="106"/>
      <c r="AL60" s="108">
        <f>SUM(AF60:AG62)</f>
        <v>0</v>
      </c>
      <c r="AM60" s="109" t="s">
        <v>1</v>
      </c>
      <c r="AN60" s="109"/>
      <c r="AO60" s="111"/>
      <c r="AP60" s="120"/>
      <c r="AQ60" s="120"/>
      <c r="AR60" s="120"/>
      <c r="AU60" s="113"/>
      <c r="AV60" s="113"/>
      <c r="AY60" s="151"/>
    </row>
    <row r="61" spans="1:52" ht="42" customHeight="1">
      <c r="A61" s="11"/>
      <c r="B61" s="477"/>
      <c r="C61" s="468"/>
      <c r="D61" s="397"/>
      <c r="E61" s="398"/>
      <c r="F61" s="481"/>
      <c r="G61" s="483"/>
      <c r="H61" s="236"/>
      <c r="I61" s="327" t="s">
        <v>54</v>
      </c>
      <c r="J61" s="328"/>
      <c r="K61" s="329"/>
      <c r="L61" s="330"/>
      <c r="M61" s="331"/>
      <c r="N61" s="331"/>
      <c r="O61" s="331"/>
      <c r="P61" s="331"/>
      <c r="Q61" s="331"/>
      <c r="R61" s="331"/>
      <c r="S61" s="332"/>
      <c r="T61" s="327" t="s">
        <v>226</v>
      </c>
      <c r="U61" s="328"/>
      <c r="V61" s="329"/>
      <c r="W61" s="336"/>
      <c r="X61" s="331"/>
      <c r="Y61" s="331"/>
      <c r="Z61" s="332"/>
      <c r="AA61" s="303"/>
      <c r="AB61" s="439"/>
      <c r="AC61" s="49"/>
      <c r="AD61" s="49"/>
      <c r="AF61" s="105">
        <f t="shared" ref="AF61:AF62" si="4">IF(L61="",0,1)</f>
        <v>0</v>
      </c>
      <c r="AG61" s="105">
        <f t="shared" si="3"/>
        <v>0</v>
      </c>
      <c r="AH61" s="106"/>
      <c r="AI61" s="107"/>
      <c r="AL61" s="107"/>
      <c r="AM61" s="109"/>
      <c r="AN61" s="109"/>
      <c r="AO61" s="111"/>
      <c r="AU61" s="113"/>
      <c r="AV61" s="113"/>
    </row>
    <row r="62" spans="1:52" ht="42" customHeight="1" thickBot="1">
      <c r="A62" s="11"/>
      <c r="B62" s="477"/>
      <c r="C62" s="468"/>
      <c r="D62" s="397"/>
      <c r="E62" s="398"/>
      <c r="F62" s="481"/>
      <c r="G62" s="483"/>
      <c r="H62" s="35"/>
      <c r="I62" s="337" t="s">
        <v>52</v>
      </c>
      <c r="J62" s="338"/>
      <c r="K62" s="338"/>
      <c r="L62" s="324"/>
      <c r="M62" s="325"/>
      <c r="N62" s="325"/>
      <c r="O62" s="325"/>
      <c r="P62" s="325"/>
      <c r="Q62" s="325"/>
      <c r="R62" s="325"/>
      <c r="S62" s="326"/>
      <c r="T62" s="337" t="s">
        <v>56</v>
      </c>
      <c r="U62" s="338"/>
      <c r="V62" s="490"/>
      <c r="W62" s="324"/>
      <c r="X62" s="325"/>
      <c r="Y62" s="234" t="s">
        <v>57</v>
      </c>
      <c r="Z62" s="159"/>
      <c r="AA62" s="303"/>
      <c r="AB62" s="439"/>
      <c r="AC62" s="49"/>
      <c r="AD62" s="49"/>
      <c r="AF62" s="105">
        <f t="shared" si="4"/>
        <v>0</v>
      </c>
      <c r="AG62" s="105">
        <f t="shared" si="3"/>
        <v>0</v>
      </c>
      <c r="AH62" s="106"/>
      <c r="AO62" s="111"/>
      <c r="AU62" s="113"/>
      <c r="AV62" s="113"/>
    </row>
    <row r="63" spans="1:52" ht="42" customHeight="1" thickBot="1">
      <c r="A63" s="11"/>
      <c r="B63" s="369" t="s">
        <v>41</v>
      </c>
      <c r="C63" s="468"/>
      <c r="D63" s="478" t="s">
        <v>342</v>
      </c>
      <c r="E63" s="479"/>
      <c r="F63" s="480">
        <f>IF(AND(B63="○"),1,"－")</f>
        <v>1</v>
      </c>
      <c r="G63" s="482">
        <f>IF(AND(B63="○"),AY64,"－")</f>
        <v>0</v>
      </c>
      <c r="H63" s="26"/>
      <c r="I63" s="409" t="s">
        <v>79</v>
      </c>
      <c r="J63" s="410"/>
      <c r="K63" s="410"/>
      <c r="L63" s="410"/>
      <c r="M63" s="411"/>
      <c r="N63" s="409" t="s">
        <v>80</v>
      </c>
      <c r="O63" s="410"/>
      <c r="P63" s="410"/>
      <c r="Q63" s="410"/>
      <c r="R63" s="411"/>
      <c r="S63" s="409" t="s">
        <v>85</v>
      </c>
      <c r="T63" s="410"/>
      <c r="U63" s="410"/>
      <c r="V63" s="411"/>
      <c r="W63" s="409" t="s">
        <v>86</v>
      </c>
      <c r="X63" s="410"/>
      <c r="Y63" s="410"/>
      <c r="Z63" s="411"/>
      <c r="AA63" s="316" t="s">
        <v>219</v>
      </c>
      <c r="AB63" s="441"/>
      <c r="AC63" s="49"/>
      <c r="AD63" s="49"/>
      <c r="AF63" s="105">
        <f>IF(I64="",0,1)</f>
        <v>0</v>
      </c>
      <c r="AG63" s="105">
        <f>IF(N64="",0,1)</f>
        <v>0</v>
      </c>
      <c r="AH63" s="106"/>
      <c r="AI63" s="124"/>
      <c r="AJ63" s="105">
        <f>IF(AB63="",0,1)</f>
        <v>0</v>
      </c>
      <c r="AL63" s="108">
        <f>SUM(AF63:AJ64)</f>
        <v>0</v>
      </c>
      <c r="AM63" s="109" t="s">
        <v>190</v>
      </c>
      <c r="AO63" s="111"/>
      <c r="AP63" s="112" t="s">
        <v>143</v>
      </c>
      <c r="AQ63" s="112" t="s">
        <v>144</v>
      </c>
      <c r="AU63" s="113"/>
      <c r="AV63" s="113"/>
      <c r="AY63" s="114" t="s">
        <v>7</v>
      </c>
    </row>
    <row r="64" spans="1:52" ht="42" customHeight="1" thickBot="1">
      <c r="A64" s="11"/>
      <c r="B64" s="387"/>
      <c r="C64" s="468"/>
      <c r="D64" s="509"/>
      <c r="E64" s="510"/>
      <c r="F64" s="511"/>
      <c r="G64" s="512"/>
      <c r="H64" s="35"/>
      <c r="I64" s="493"/>
      <c r="J64" s="488"/>
      <c r="K64" s="488"/>
      <c r="L64" s="488"/>
      <c r="M64" s="489"/>
      <c r="N64" s="493"/>
      <c r="O64" s="488"/>
      <c r="P64" s="488"/>
      <c r="Q64" s="488"/>
      <c r="R64" s="489"/>
      <c r="S64" s="493"/>
      <c r="T64" s="488"/>
      <c r="U64" s="488"/>
      <c r="V64" s="489"/>
      <c r="W64" s="488"/>
      <c r="X64" s="488"/>
      <c r="Y64" s="488"/>
      <c r="Z64" s="489"/>
      <c r="AA64" s="317"/>
      <c r="AB64" s="442"/>
      <c r="AC64" s="49"/>
      <c r="AD64" s="49"/>
      <c r="AF64" s="105">
        <f>IF(S64="",0,1)</f>
        <v>0</v>
      </c>
      <c r="AG64" s="105">
        <f>IF(W64="",0,1)</f>
        <v>0</v>
      </c>
      <c r="AH64" s="106"/>
      <c r="AO64" s="111"/>
      <c r="AP64" s="115">
        <f>IF($AB$63=AP63,1,0)</f>
        <v>0</v>
      </c>
      <c r="AQ64" s="115">
        <f>IF($AB$63=AQ63,0,0)</f>
        <v>0</v>
      </c>
      <c r="AU64" s="113"/>
      <c r="AV64" s="113"/>
      <c r="AY64" s="116">
        <f>IF(AND(AL63&gt;=2,AJ63=1),SUM(AP64:AW64),0)</f>
        <v>0</v>
      </c>
      <c r="AZ64" s="101" t="s">
        <v>196</v>
      </c>
    </row>
    <row r="65" spans="1:52" ht="42" customHeight="1" thickBot="1">
      <c r="A65" s="11"/>
      <c r="B65" s="369" t="s">
        <v>41</v>
      </c>
      <c r="C65" s="468"/>
      <c r="D65" s="478" t="s">
        <v>343</v>
      </c>
      <c r="E65" s="479"/>
      <c r="F65" s="480">
        <f>IF(AND(B65="○"),1,"－")</f>
        <v>1</v>
      </c>
      <c r="G65" s="482">
        <f>IF(AND(B65="○"),AY66,"－")</f>
        <v>0</v>
      </c>
      <c r="H65" s="26"/>
      <c r="I65" s="409" t="s">
        <v>88</v>
      </c>
      <c r="J65" s="410"/>
      <c r="K65" s="410"/>
      <c r="L65" s="410"/>
      <c r="M65" s="410"/>
      <c r="N65" s="410"/>
      <c r="O65" s="410"/>
      <c r="P65" s="410"/>
      <c r="Q65" s="411"/>
      <c r="R65" s="409" t="s">
        <v>89</v>
      </c>
      <c r="S65" s="410"/>
      <c r="T65" s="411"/>
      <c r="U65" s="409" t="s">
        <v>90</v>
      </c>
      <c r="V65" s="410"/>
      <c r="W65" s="411"/>
      <c r="X65" s="409" t="s">
        <v>91</v>
      </c>
      <c r="Y65" s="410"/>
      <c r="Z65" s="411"/>
      <c r="AA65" s="316" t="s">
        <v>219</v>
      </c>
      <c r="AB65" s="441"/>
      <c r="AC65" s="49"/>
      <c r="AD65" s="49"/>
      <c r="AF65" s="130"/>
      <c r="AG65" s="130"/>
      <c r="AH65" s="122"/>
      <c r="AI65" s="124"/>
      <c r="AJ65" s="105">
        <f>IF(AB65="",0,1)</f>
        <v>0</v>
      </c>
      <c r="AL65" s="108">
        <f>SUM(AF65:AJ66)</f>
        <v>0</v>
      </c>
      <c r="AM65" s="109" t="s">
        <v>188</v>
      </c>
      <c r="AO65" s="111"/>
      <c r="AP65" s="112" t="s">
        <v>26</v>
      </c>
      <c r="AQ65" s="112" t="s">
        <v>27</v>
      </c>
      <c r="AR65" s="112" t="s">
        <v>25</v>
      </c>
      <c r="AU65" s="113"/>
      <c r="AV65" s="113"/>
      <c r="AY65" s="114" t="s">
        <v>7</v>
      </c>
    </row>
    <row r="66" spans="1:52" ht="42" customHeight="1" thickBot="1">
      <c r="A66" s="11"/>
      <c r="B66" s="387"/>
      <c r="C66" s="468"/>
      <c r="D66" s="509"/>
      <c r="E66" s="510"/>
      <c r="F66" s="511"/>
      <c r="G66" s="512"/>
      <c r="H66" s="35"/>
      <c r="I66" s="493"/>
      <c r="J66" s="488"/>
      <c r="K66" s="488"/>
      <c r="L66" s="488"/>
      <c r="M66" s="488"/>
      <c r="N66" s="488"/>
      <c r="O66" s="488"/>
      <c r="P66" s="488"/>
      <c r="Q66" s="489"/>
      <c r="R66" s="493"/>
      <c r="S66" s="488"/>
      <c r="T66" s="489"/>
      <c r="U66" s="493"/>
      <c r="V66" s="488"/>
      <c r="W66" s="489"/>
      <c r="X66" s="534" t="e">
        <f>U66/R66</f>
        <v>#DIV/0!</v>
      </c>
      <c r="Y66" s="535"/>
      <c r="Z66" s="536"/>
      <c r="AA66" s="317"/>
      <c r="AB66" s="442"/>
      <c r="AC66" s="49"/>
      <c r="AD66" s="49"/>
      <c r="AF66" s="105">
        <f>IF(I66="",0,1)</f>
        <v>0</v>
      </c>
      <c r="AG66" s="105">
        <f>IF(R66="",0,1)</f>
        <v>0</v>
      </c>
      <c r="AH66" s="105">
        <f>IF(U66="",0,1)</f>
        <v>0</v>
      </c>
      <c r="AO66" s="111"/>
      <c r="AP66" s="115">
        <f>IF(AND($AB$65=AP65,AL65=4),1,0)</f>
        <v>0</v>
      </c>
      <c r="AQ66" s="115">
        <f>IF(AND($AB$65=AQ65,AL65=4),0.5,0)</f>
        <v>0</v>
      </c>
      <c r="AR66" s="115">
        <f>IF($AB$65=AR65,0,0)</f>
        <v>0</v>
      </c>
      <c r="AU66" s="113"/>
      <c r="AV66" s="113"/>
      <c r="AY66" s="116">
        <f>IF(AL65=4,SUM(AP66:AW66),0)</f>
        <v>0</v>
      </c>
      <c r="AZ66" s="101" t="s">
        <v>195</v>
      </c>
    </row>
    <row r="67" spans="1:52" ht="42" customHeight="1" thickBot="1">
      <c r="A67" s="11"/>
      <c r="B67" s="369" t="s">
        <v>41</v>
      </c>
      <c r="C67" s="468"/>
      <c r="D67" s="478" t="s">
        <v>345</v>
      </c>
      <c r="E67" s="479"/>
      <c r="F67" s="480">
        <f>IF(AND(B67="○"),2,"－")</f>
        <v>2</v>
      </c>
      <c r="G67" s="482">
        <f>IF(AND(B67="○"),AY68,"－")</f>
        <v>0</v>
      </c>
      <c r="H67" s="26"/>
      <c r="I67" s="409" t="s">
        <v>92</v>
      </c>
      <c r="J67" s="410"/>
      <c r="K67" s="410"/>
      <c r="L67" s="410"/>
      <c r="M67" s="410"/>
      <c r="N67" s="410"/>
      <c r="O67" s="411"/>
      <c r="P67" s="410" t="s">
        <v>167</v>
      </c>
      <c r="Q67" s="410"/>
      <c r="R67" s="410"/>
      <c r="S67" s="411"/>
      <c r="T67" s="409" t="s">
        <v>93</v>
      </c>
      <c r="U67" s="410"/>
      <c r="V67" s="411"/>
      <c r="W67" s="409" t="s">
        <v>227</v>
      </c>
      <c r="X67" s="410"/>
      <c r="Y67" s="410"/>
      <c r="Z67" s="411"/>
      <c r="AA67" s="316" t="s">
        <v>219</v>
      </c>
      <c r="AB67" s="441"/>
      <c r="AC67" s="50"/>
      <c r="AD67" s="50"/>
      <c r="AF67" s="127"/>
      <c r="AG67" s="127"/>
      <c r="AH67" s="127"/>
      <c r="AI67" s="147"/>
      <c r="AJ67" s="105">
        <f>IF(AB67="",0,1)</f>
        <v>0</v>
      </c>
      <c r="AK67" s="122"/>
      <c r="AL67" s="137" t="s">
        <v>192</v>
      </c>
      <c r="AN67" s="110">
        <f>COUNTIF(AL68:AL71,4)</f>
        <v>0</v>
      </c>
      <c r="AO67" s="111"/>
      <c r="AP67" s="112" t="s">
        <v>148</v>
      </c>
      <c r="AQ67" s="112" t="s">
        <v>149</v>
      </c>
      <c r="AR67" s="112" t="s">
        <v>99</v>
      </c>
      <c r="AS67" s="112" t="s">
        <v>150</v>
      </c>
      <c r="AT67" s="112" t="s">
        <v>151</v>
      </c>
      <c r="AU67" s="113"/>
      <c r="AV67" s="113"/>
      <c r="AY67" s="114" t="s">
        <v>7</v>
      </c>
    </row>
    <row r="68" spans="1:52" ht="42" customHeight="1" thickBot="1">
      <c r="A68" s="11"/>
      <c r="B68" s="477"/>
      <c r="C68" s="468"/>
      <c r="D68" s="397"/>
      <c r="E68" s="398"/>
      <c r="F68" s="481"/>
      <c r="G68" s="483"/>
      <c r="H68" s="236"/>
      <c r="I68" s="493"/>
      <c r="J68" s="488"/>
      <c r="K68" s="488"/>
      <c r="L68" s="488"/>
      <c r="M68" s="488"/>
      <c r="N68" s="488"/>
      <c r="O68" s="488"/>
      <c r="P68" s="493"/>
      <c r="Q68" s="488"/>
      <c r="R68" s="488"/>
      <c r="S68" s="489"/>
      <c r="T68" s="514"/>
      <c r="U68" s="515"/>
      <c r="V68" s="516"/>
      <c r="W68" s="517"/>
      <c r="X68" s="488"/>
      <c r="Y68" s="488"/>
      <c r="Z68" s="489"/>
      <c r="AA68" s="303"/>
      <c r="AB68" s="408"/>
      <c r="AC68" s="49"/>
      <c r="AD68" s="49"/>
      <c r="AF68" s="105">
        <f t="shared" ref="AF68:AF71" si="5">IF(I68="",0,1)</f>
        <v>0</v>
      </c>
      <c r="AG68" s="105">
        <f t="shared" ref="AG68:AG71" si="6">IF(P68="",0,1)</f>
        <v>0</v>
      </c>
      <c r="AH68" s="105">
        <f t="shared" ref="AH68:AH71" si="7">IF(T68="",0,1)</f>
        <v>0</v>
      </c>
      <c r="AI68" s="105">
        <f t="shared" ref="AI68:AI71" si="8">IF(W68="",0,1)</f>
        <v>0</v>
      </c>
      <c r="AJ68" s="107"/>
      <c r="AK68" s="107"/>
      <c r="AL68" s="108">
        <f t="shared" ref="AL68:AL71" si="9">SUM(AF68:AI68)</f>
        <v>0</v>
      </c>
      <c r="AM68" s="109" t="s">
        <v>188</v>
      </c>
      <c r="AO68" s="111"/>
      <c r="AP68" s="115">
        <f>IF(AND($AB$67=AP67,$AN$67=0),2,0)</f>
        <v>0</v>
      </c>
      <c r="AQ68" s="115">
        <f>IF(AND($AB$67=AQ67,$AN$67&lt;=1),1.5,0)</f>
        <v>0</v>
      </c>
      <c r="AR68" s="115">
        <f>IF(AND($AB$67=AR67,$AN$67&lt;=2),1,0)</f>
        <v>0</v>
      </c>
      <c r="AS68" s="115">
        <f>IF(AND($AB$67=AS67,$AN$67&lt;=3),0.5,0)</f>
        <v>0</v>
      </c>
      <c r="AT68" s="115">
        <f>IF(AND($AB$67=AT67,$AN$67&gt;=4),0,0)</f>
        <v>0</v>
      </c>
      <c r="AU68" s="113"/>
      <c r="AV68" s="113"/>
      <c r="AY68" s="116">
        <f>IF(AJ67=1,SUM(AP68:AW68),0)</f>
        <v>0</v>
      </c>
      <c r="AZ68" s="101" t="s">
        <v>194</v>
      </c>
    </row>
    <row r="69" spans="1:52" ht="42" customHeight="1" thickBot="1">
      <c r="A69" s="11"/>
      <c r="B69" s="477"/>
      <c r="C69" s="468"/>
      <c r="D69" s="397"/>
      <c r="E69" s="398"/>
      <c r="F69" s="481"/>
      <c r="G69" s="483"/>
      <c r="H69" s="236"/>
      <c r="I69" s="493"/>
      <c r="J69" s="488"/>
      <c r="K69" s="488"/>
      <c r="L69" s="488"/>
      <c r="M69" s="488"/>
      <c r="N69" s="488"/>
      <c r="O69" s="488"/>
      <c r="P69" s="493"/>
      <c r="Q69" s="488"/>
      <c r="R69" s="488"/>
      <c r="S69" s="489"/>
      <c r="T69" s="514"/>
      <c r="U69" s="515"/>
      <c r="V69" s="516"/>
      <c r="W69" s="517"/>
      <c r="X69" s="488"/>
      <c r="Y69" s="488"/>
      <c r="Z69" s="489"/>
      <c r="AA69" s="303"/>
      <c r="AB69" s="408"/>
      <c r="AC69" s="49"/>
      <c r="AD69" s="49"/>
      <c r="AF69" s="105">
        <f t="shared" si="5"/>
        <v>0</v>
      </c>
      <c r="AG69" s="105">
        <f t="shared" si="6"/>
        <v>0</v>
      </c>
      <c r="AH69" s="105">
        <f t="shared" si="7"/>
        <v>0</v>
      </c>
      <c r="AI69" s="105">
        <f t="shared" si="8"/>
        <v>0</v>
      </c>
      <c r="AJ69" s="513"/>
      <c r="AK69" s="122"/>
      <c r="AL69" s="108">
        <f t="shared" si="9"/>
        <v>0</v>
      </c>
      <c r="AM69" s="109" t="s">
        <v>188</v>
      </c>
      <c r="AO69" s="111"/>
      <c r="AU69" s="113"/>
      <c r="AV69" s="113"/>
    </row>
    <row r="70" spans="1:52" ht="42" customHeight="1" thickBot="1">
      <c r="A70" s="11"/>
      <c r="B70" s="477"/>
      <c r="C70" s="468"/>
      <c r="D70" s="397"/>
      <c r="E70" s="398"/>
      <c r="F70" s="481"/>
      <c r="G70" s="483"/>
      <c r="H70" s="236"/>
      <c r="I70" s="493"/>
      <c r="J70" s="488"/>
      <c r="K70" s="488"/>
      <c r="L70" s="488"/>
      <c r="M70" s="488"/>
      <c r="N70" s="488"/>
      <c r="O70" s="489"/>
      <c r="P70" s="493"/>
      <c r="Q70" s="488"/>
      <c r="R70" s="488"/>
      <c r="S70" s="489"/>
      <c r="T70" s="514"/>
      <c r="U70" s="515"/>
      <c r="V70" s="516"/>
      <c r="W70" s="517"/>
      <c r="X70" s="488"/>
      <c r="Y70" s="488"/>
      <c r="Z70" s="489"/>
      <c r="AA70" s="303"/>
      <c r="AB70" s="408"/>
      <c r="AC70" s="49"/>
      <c r="AD70" s="49"/>
      <c r="AF70" s="105">
        <f t="shared" si="5"/>
        <v>0</v>
      </c>
      <c r="AG70" s="105">
        <f t="shared" si="6"/>
        <v>0</v>
      </c>
      <c r="AH70" s="105">
        <f t="shared" si="7"/>
        <v>0</v>
      </c>
      <c r="AI70" s="105">
        <f t="shared" si="8"/>
        <v>0</v>
      </c>
      <c r="AJ70" s="513"/>
      <c r="AK70" s="122"/>
      <c r="AL70" s="108">
        <f t="shared" si="9"/>
        <v>0</v>
      </c>
      <c r="AM70" s="109" t="s">
        <v>188</v>
      </c>
      <c r="AO70" s="111"/>
      <c r="AU70" s="113"/>
      <c r="AV70" s="113"/>
    </row>
    <row r="71" spans="1:52" ht="42" customHeight="1" thickBot="1">
      <c r="A71" s="11"/>
      <c r="B71" s="477"/>
      <c r="C71" s="468"/>
      <c r="D71" s="397"/>
      <c r="E71" s="398"/>
      <c r="F71" s="481"/>
      <c r="G71" s="483"/>
      <c r="H71" s="236"/>
      <c r="I71" s="493"/>
      <c r="J71" s="488"/>
      <c r="K71" s="488"/>
      <c r="L71" s="488"/>
      <c r="M71" s="488"/>
      <c r="N71" s="488"/>
      <c r="O71" s="489"/>
      <c r="P71" s="493"/>
      <c r="Q71" s="488"/>
      <c r="R71" s="488"/>
      <c r="S71" s="489"/>
      <c r="T71" s="514"/>
      <c r="U71" s="515"/>
      <c r="V71" s="516"/>
      <c r="W71" s="493"/>
      <c r="X71" s="488"/>
      <c r="Y71" s="488"/>
      <c r="Z71" s="489"/>
      <c r="AA71" s="303"/>
      <c r="AB71" s="408"/>
      <c r="AC71" s="49"/>
      <c r="AD71" s="49"/>
      <c r="AF71" s="105">
        <f t="shared" si="5"/>
        <v>0</v>
      </c>
      <c r="AG71" s="105">
        <f t="shared" si="6"/>
        <v>0</v>
      </c>
      <c r="AH71" s="105">
        <f t="shared" si="7"/>
        <v>0</v>
      </c>
      <c r="AI71" s="105">
        <f t="shared" si="8"/>
        <v>0</v>
      </c>
      <c r="AJ71" s="513"/>
      <c r="AK71" s="122"/>
      <c r="AL71" s="108">
        <f t="shared" si="9"/>
        <v>0</v>
      </c>
      <c r="AM71" s="109" t="s">
        <v>188</v>
      </c>
      <c r="AO71" s="111"/>
      <c r="AU71" s="113"/>
      <c r="AV71" s="113"/>
    </row>
    <row r="72" spans="1:52" ht="42" customHeight="1" thickBot="1">
      <c r="A72" s="11"/>
      <c r="B72" s="368" t="s">
        <v>41</v>
      </c>
      <c r="C72" s="468"/>
      <c r="D72" s="478" t="s">
        <v>344</v>
      </c>
      <c r="E72" s="479"/>
      <c r="F72" s="484">
        <f>IF(AND(B72="○"),1,"－")</f>
        <v>1</v>
      </c>
      <c r="G72" s="485">
        <f>IF(AND(B72="○"),AY73,"－")</f>
        <v>0</v>
      </c>
      <c r="H72" s="24"/>
      <c r="I72" s="409" t="s">
        <v>51</v>
      </c>
      <c r="J72" s="410"/>
      <c r="K72" s="522"/>
      <c r="L72" s="523"/>
      <c r="M72" s="305"/>
      <c r="N72" s="305"/>
      <c r="O72" s="305"/>
      <c r="P72" s="305"/>
      <c r="Q72" s="305"/>
      <c r="R72" s="305"/>
      <c r="S72" s="409" t="s">
        <v>168</v>
      </c>
      <c r="T72" s="410"/>
      <c r="U72" s="522"/>
      <c r="V72" s="527"/>
      <c r="W72" s="488"/>
      <c r="X72" s="488"/>
      <c r="Y72" s="488"/>
      <c r="Z72" s="489"/>
      <c r="AA72" s="316" t="s">
        <v>44</v>
      </c>
      <c r="AB72" s="371"/>
      <c r="AC72" s="49"/>
      <c r="AD72" s="49"/>
      <c r="AF72" s="105">
        <f>IF(L72="",0,1)</f>
        <v>0</v>
      </c>
      <c r="AG72" s="105">
        <f>IF(V72="",0,1)</f>
        <v>0</v>
      </c>
      <c r="AH72" s="107"/>
      <c r="AI72" s="105">
        <f>IF(AB72="",0,1)</f>
        <v>0</v>
      </c>
      <c r="AL72" s="108">
        <f>SUM(AF72:AI74)</f>
        <v>0</v>
      </c>
      <c r="AM72" s="109" t="s">
        <v>172</v>
      </c>
      <c r="AN72" s="109"/>
      <c r="AP72" s="112" t="s">
        <v>153</v>
      </c>
      <c r="AQ72" s="112" t="s">
        <v>154</v>
      </c>
      <c r="AR72" s="118"/>
      <c r="AS72" s="118"/>
      <c r="AT72" s="118"/>
      <c r="AU72" s="118"/>
      <c r="AV72" s="118"/>
      <c r="AY72" s="114" t="s">
        <v>7</v>
      </c>
    </row>
    <row r="73" spans="1:52" ht="42" customHeight="1" thickBot="1">
      <c r="A73" s="11"/>
      <c r="B73" s="368"/>
      <c r="C73" s="468"/>
      <c r="D73" s="397"/>
      <c r="E73" s="398"/>
      <c r="F73" s="484"/>
      <c r="G73" s="485"/>
      <c r="H73" s="24"/>
      <c r="I73" s="409" t="s">
        <v>52</v>
      </c>
      <c r="J73" s="410"/>
      <c r="K73" s="410"/>
      <c r="L73" s="523"/>
      <c r="M73" s="305"/>
      <c r="N73" s="305"/>
      <c r="O73" s="305"/>
      <c r="P73" s="305"/>
      <c r="Q73" s="305"/>
      <c r="R73" s="305"/>
      <c r="S73" s="409" t="s">
        <v>170</v>
      </c>
      <c r="T73" s="410"/>
      <c r="U73" s="410"/>
      <c r="V73" s="529"/>
      <c r="W73" s="305"/>
      <c r="X73" s="305"/>
      <c r="Y73" s="305"/>
      <c r="Z73" s="306"/>
      <c r="AA73" s="303"/>
      <c r="AB73" s="371"/>
      <c r="AC73" s="49"/>
      <c r="AD73" s="49"/>
      <c r="AF73" s="105">
        <f>IF(L73="",0,1)</f>
        <v>0</v>
      </c>
      <c r="AG73" s="105">
        <f>IF(V73="",0,1)</f>
        <v>0</v>
      </c>
      <c r="AH73" s="107"/>
      <c r="AI73" s="107"/>
      <c r="AL73" s="107"/>
      <c r="AM73" s="109"/>
      <c r="AN73" s="109"/>
      <c r="AP73" s="115">
        <f>IF(AND($AB$72=AP72,AL72=6),1,0)</f>
        <v>0</v>
      </c>
      <c r="AQ73" s="115">
        <f>IF($AB$72=AQ72,0,0)</f>
        <v>0</v>
      </c>
      <c r="AR73" s="118"/>
      <c r="AS73" s="118"/>
      <c r="AT73" s="118"/>
      <c r="AU73" s="118"/>
      <c r="AV73" s="118"/>
      <c r="AY73" s="116">
        <f>IF(AL72=6,SUM(AP73:AW73),0)</f>
        <v>0</v>
      </c>
      <c r="AZ73" s="101" t="s">
        <v>193</v>
      </c>
    </row>
    <row r="74" spans="1:52" ht="42" customHeight="1" thickBot="1">
      <c r="A74" s="11"/>
      <c r="B74" s="443"/>
      <c r="C74" s="469"/>
      <c r="D74" s="518"/>
      <c r="E74" s="519"/>
      <c r="F74" s="520"/>
      <c r="G74" s="521"/>
      <c r="H74" s="242"/>
      <c r="I74" s="530" t="s">
        <v>226</v>
      </c>
      <c r="J74" s="531"/>
      <c r="K74" s="531"/>
      <c r="L74" s="532"/>
      <c r="M74" s="533"/>
      <c r="N74" s="533"/>
      <c r="O74" s="533"/>
      <c r="P74" s="533"/>
      <c r="Q74" s="533"/>
      <c r="R74" s="524"/>
      <c r="S74" s="525"/>
      <c r="T74" s="525"/>
      <c r="U74" s="525"/>
      <c r="V74" s="525"/>
      <c r="W74" s="525"/>
      <c r="X74" s="525"/>
      <c r="Y74" s="525"/>
      <c r="Z74" s="526"/>
      <c r="AA74" s="447"/>
      <c r="AB74" s="528"/>
      <c r="AC74" s="49"/>
      <c r="AD74" s="49"/>
      <c r="AF74" s="105">
        <f>IF(AND(L74&lt;&gt;""),1,0)</f>
        <v>0</v>
      </c>
      <c r="AG74" s="106"/>
      <c r="AH74" s="107"/>
      <c r="AI74" s="107"/>
      <c r="AL74" s="107"/>
      <c r="AM74" s="109"/>
      <c r="AN74" s="109"/>
      <c r="AP74" s="120"/>
      <c r="AQ74" s="120"/>
      <c r="AR74" s="120"/>
      <c r="AS74" s="120"/>
      <c r="AT74" s="120"/>
      <c r="AU74" s="120"/>
      <c r="AV74" s="120"/>
      <c r="AY74" s="121"/>
    </row>
    <row r="75" spans="1:52" ht="42" customHeight="1">
      <c r="A75" s="51"/>
      <c r="B75" s="153"/>
      <c r="C75" s="153"/>
      <c r="D75" s="153"/>
      <c r="E75" s="153"/>
      <c r="F75" s="154"/>
      <c r="G75" s="154"/>
      <c r="H75" s="154"/>
      <c r="I75" s="154"/>
      <c r="J75" s="154"/>
      <c r="K75" s="154"/>
      <c r="L75" s="154"/>
      <c r="M75" s="154"/>
      <c r="N75" s="154"/>
      <c r="O75" s="154"/>
      <c r="P75" s="154"/>
      <c r="Q75" s="154"/>
      <c r="R75" s="154"/>
      <c r="S75" s="154"/>
      <c r="T75" s="154"/>
      <c r="U75" s="154"/>
      <c r="V75" s="51"/>
      <c r="W75" s="51"/>
      <c r="X75" s="154"/>
      <c r="Y75" s="154"/>
      <c r="Z75" s="154"/>
      <c r="AA75" s="154"/>
      <c r="AB75" s="154"/>
      <c r="AU75" s="113"/>
    </row>
    <row r="76" spans="1:52" ht="42" customHeight="1">
      <c r="A76" s="51"/>
      <c r="B76" s="153"/>
      <c r="C76" s="153"/>
      <c r="D76" s="153"/>
      <c r="E76" s="153"/>
      <c r="F76" s="154"/>
      <c r="G76" s="154"/>
      <c r="H76" s="154"/>
      <c r="I76" s="154"/>
      <c r="J76" s="154"/>
      <c r="K76" s="154"/>
      <c r="L76" s="154"/>
      <c r="M76" s="154"/>
      <c r="N76" s="154"/>
      <c r="O76" s="154"/>
      <c r="P76" s="154"/>
      <c r="Q76" s="154"/>
      <c r="R76" s="154"/>
      <c r="S76" s="154"/>
      <c r="T76" s="154"/>
      <c r="U76" s="154"/>
      <c r="V76" s="51"/>
      <c r="W76" s="51"/>
      <c r="X76" s="154"/>
      <c r="Y76" s="154"/>
      <c r="Z76" s="154"/>
      <c r="AA76" s="154"/>
      <c r="AB76" s="154"/>
      <c r="AU76" s="113"/>
    </row>
    <row r="77" spans="1:52" ht="42" customHeight="1">
      <c r="A77" s="51"/>
      <c r="B77" s="153"/>
      <c r="C77" s="153"/>
      <c r="D77" s="153"/>
      <c r="E77" s="153"/>
      <c r="F77" s="154"/>
      <c r="G77" s="154"/>
      <c r="H77" s="154"/>
      <c r="I77" s="155"/>
      <c r="J77" s="155"/>
      <c r="K77" s="155"/>
      <c r="L77" s="155"/>
      <c r="M77" s="155"/>
      <c r="N77" s="155"/>
      <c r="O77" s="155"/>
      <c r="P77" s="155"/>
      <c r="Q77" s="155"/>
      <c r="R77" s="155"/>
      <c r="S77" s="155"/>
      <c r="T77" s="155"/>
      <c r="U77" s="155"/>
      <c r="V77" s="155"/>
      <c r="W77" s="155"/>
      <c r="X77" s="155"/>
      <c r="Y77" s="155"/>
      <c r="Z77" s="155"/>
      <c r="AA77" s="154"/>
      <c r="AB77" s="154"/>
      <c r="AU77" s="113"/>
    </row>
    <row r="78" spans="1:52" ht="42" customHeight="1">
      <c r="A78" s="51"/>
      <c r="B78" s="153"/>
      <c r="C78" s="153"/>
      <c r="D78" s="153"/>
      <c r="E78" s="153"/>
      <c r="F78" s="154"/>
      <c r="G78" s="154"/>
      <c r="H78" s="154"/>
      <c r="I78" s="155"/>
      <c r="J78" s="155"/>
      <c r="K78" s="155"/>
      <c r="L78" s="155"/>
      <c r="M78" s="155"/>
      <c r="N78" s="155"/>
      <c r="O78" s="155"/>
      <c r="P78" s="155"/>
      <c r="Q78" s="155"/>
      <c r="R78" s="155"/>
      <c r="S78" s="155"/>
      <c r="T78" s="156"/>
      <c r="U78" s="156"/>
      <c r="V78" s="156"/>
      <c r="W78" s="155"/>
      <c r="X78" s="155"/>
      <c r="Y78" s="155"/>
      <c r="Z78" s="155"/>
      <c r="AA78" s="154"/>
      <c r="AB78" s="154"/>
      <c r="AU78" s="113"/>
    </row>
    <row r="79" spans="1:52" ht="42" customHeight="1">
      <c r="A79" s="51"/>
      <c r="B79" s="153"/>
      <c r="C79" s="153"/>
      <c r="D79" s="153"/>
      <c r="E79" s="153"/>
      <c r="F79" s="154"/>
      <c r="G79" s="154"/>
      <c r="H79" s="154"/>
      <c r="I79" s="154"/>
      <c r="J79" s="154"/>
      <c r="K79" s="154"/>
      <c r="L79" s="154"/>
      <c r="M79" s="154"/>
      <c r="N79" s="154"/>
      <c r="O79" s="154"/>
      <c r="P79" s="154"/>
      <c r="Q79" s="154"/>
      <c r="R79" s="154"/>
      <c r="S79" s="154"/>
      <c r="T79" s="154"/>
      <c r="U79" s="154"/>
      <c r="V79" s="51"/>
      <c r="W79" s="51"/>
      <c r="X79" s="154"/>
      <c r="Y79" s="154"/>
      <c r="Z79" s="154"/>
      <c r="AA79" s="154"/>
      <c r="AB79" s="154"/>
    </row>
    <row r="80" spans="1:52" ht="42" customHeight="1">
      <c r="A80" s="51"/>
      <c r="B80" s="153"/>
      <c r="C80" s="153"/>
      <c r="D80" s="153"/>
      <c r="E80" s="153"/>
      <c r="F80" s="154"/>
      <c r="G80" s="154"/>
      <c r="H80" s="154"/>
      <c r="I80" s="154"/>
      <c r="J80" s="154"/>
      <c r="K80" s="154"/>
      <c r="L80" s="154"/>
      <c r="M80" s="154"/>
      <c r="N80" s="154"/>
      <c r="O80" s="154"/>
      <c r="P80" s="154"/>
      <c r="Q80" s="154"/>
      <c r="R80" s="154"/>
      <c r="S80" s="154"/>
      <c r="T80" s="154"/>
      <c r="U80" s="154"/>
      <c r="V80" s="51"/>
      <c r="W80" s="51"/>
      <c r="X80" s="154"/>
      <c r="Y80" s="154"/>
      <c r="Z80" s="154"/>
      <c r="AA80" s="154"/>
      <c r="AB80" s="154"/>
    </row>
    <row r="81" spans="1:28" ht="42" customHeight="1">
      <c r="A81" s="51"/>
      <c r="B81" s="153"/>
      <c r="C81" s="153"/>
      <c r="D81" s="153"/>
      <c r="E81" s="153"/>
      <c r="F81" s="154"/>
      <c r="G81" s="154"/>
      <c r="H81" s="154"/>
      <c r="I81" s="154"/>
      <c r="J81" s="154"/>
      <c r="K81" s="154"/>
      <c r="L81" s="154"/>
      <c r="M81" s="154"/>
      <c r="N81" s="154"/>
      <c r="O81" s="154"/>
      <c r="P81" s="154"/>
      <c r="Q81" s="154"/>
      <c r="R81" s="154"/>
      <c r="S81" s="154"/>
      <c r="T81" s="154"/>
      <c r="U81" s="154"/>
      <c r="V81" s="51"/>
      <c r="W81" s="51"/>
      <c r="X81" s="154"/>
      <c r="Y81" s="154"/>
      <c r="Z81" s="154"/>
      <c r="AA81" s="154"/>
      <c r="AB81" s="154"/>
    </row>
  </sheetData>
  <sheetProtection sheet="1" objects="1" scenarios="1"/>
  <mergeCells count="317">
    <mergeCell ref="C46:E46"/>
    <mergeCell ref="I46:AB46"/>
    <mergeCell ref="S72:U72"/>
    <mergeCell ref="V72:Z72"/>
    <mergeCell ref="AA72:AA74"/>
    <mergeCell ref="AB72:AB74"/>
    <mergeCell ref="I73:K73"/>
    <mergeCell ref="L73:R73"/>
    <mergeCell ref="S73:U73"/>
    <mergeCell ref="V73:Z73"/>
    <mergeCell ref="I74:K74"/>
    <mergeCell ref="L74:Q74"/>
    <mergeCell ref="T69:V69"/>
    <mergeCell ref="W69:Z69"/>
    <mergeCell ref="U65:W65"/>
    <mergeCell ref="X65:Z65"/>
    <mergeCell ref="AA65:AA66"/>
    <mergeCell ref="AB65:AB66"/>
    <mergeCell ref="I66:Q66"/>
    <mergeCell ref="R66:T66"/>
    <mergeCell ref="U66:W66"/>
    <mergeCell ref="X66:Z66"/>
    <mergeCell ref="AA54:AA62"/>
    <mergeCell ref="AB54:AB62"/>
    <mergeCell ref="B72:B74"/>
    <mergeCell ref="D72:E74"/>
    <mergeCell ref="F72:F74"/>
    <mergeCell ref="G72:G74"/>
    <mergeCell ref="I72:K72"/>
    <mergeCell ref="L72:R72"/>
    <mergeCell ref="R74:Z74"/>
    <mergeCell ref="W71:Z71"/>
    <mergeCell ref="B67:B71"/>
    <mergeCell ref="D67:E71"/>
    <mergeCell ref="F67:F71"/>
    <mergeCell ref="G67:G71"/>
    <mergeCell ref="AJ69:AJ71"/>
    <mergeCell ref="I70:O70"/>
    <mergeCell ref="P70:S70"/>
    <mergeCell ref="T70:V70"/>
    <mergeCell ref="W70:Z70"/>
    <mergeCell ref="I71:O71"/>
    <mergeCell ref="P71:S71"/>
    <mergeCell ref="T71:V71"/>
    <mergeCell ref="T67:V67"/>
    <mergeCell ref="W67:Z67"/>
    <mergeCell ref="AA67:AA71"/>
    <mergeCell ref="AB67:AB71"/>
    <mergeCell ref="I68:O68"/>
    <mergeCell ref="P68:S68"/>
    <mergeCell ref="T68:V68"/>
    <mergeCell ref="W68:Z68"/>
    <mergeCell ref="I69:O69"/>
    <mergeCell ref="P69:S69"/>
    <mergeCell ref="I67:O67"/>
    <mergeCell ref="P67:S67"/>
    <mergeCell ref="AB63:AB64"/>
    <mergeCell ref="I64:M64"/>
    <mergeCell ref="N64:R64"/>
    <mergeCell ref="S64:V64"/>
    <mergeCell ref="W64:Z64"/>
    <mergeCell ref="B63:B64"/>
    <mergeCell ref="D63:E64"/>
    <mergeCell ref="F63:F64"/>
    <mergeCell ref="G63:G64"/>
    <mergeCell ref="I63:M63"/>
    <mergeCell ref="N63:R63"/>
    <mergeCell ref="S63:V63"/>
    <mergeCell ref="I60:K60"/>
    <mergeCell ref="L60:S60"/>
    <mergeCell ref="T60:V60"/>
    <mergeCell ref="W60:Z60"/>
    <mergeCell ref="L59:S59"/>
    <mergeCell ref="T59:V59"/>
    <mergeCell ref="I61:K61"/>
    <mergeCell ref="L61:S61"/>
    <mergeCell ref="T61:V61"/>
    <mergeCell ref="W61:Z61"/>
    <mergeCell ref="B65:B66"/>
    <mergeCell ref="D65:E66"/>
    <mergeCell ref="F65:F66"/>
    <mergeCell ref="G65:G66"/>
    <mergeCell ref="I65:Q65"/>
    <mergeCell ref="R65:T65"/>
    <mergeCell ref="W63:Z63"/>
    <mergeCell ref="AA63:AA64"/>
    <mergeCell ref="I62:K62"/>
    <mergeCell ref="L62:S62"/>
    <mergeCell ref="T62:V62"/>
    <mergeCell ref="W62:X62"/>
    <mergeCell ref="AA47:AA48"/>
    <mergeCell ref="AB47:AB48"/>
    <mergeCell ref="I48:N48"/>
    <mergeCell ref="O48:R48"/>
    <mergeCell ref="S48:V48"/>
    <mergeCell ref="W48:X48"/>
    <mergeCell ref="Y48:Z48"/>
    <mergeCell ref="AA49:AA53"/>
    <mergeCell ref="AB49:AB53"/>
    <mergeCell ref="I51:K51"/>
    <mergeCell ref="L51:S51"/>
    <mergeCell ref="T51:V51"/>
    <mergeCell ref="W51:Z51"/>
    <mergeCell ref="I52:K52"/>
    <mergeCell ref="L52:S52"/>
    <mergeCell ref="T52:V52"/>
    <mergeCell ref="W52:Z52"/>
    <mergeCell ref="I53:K53"/>
    <mergeCell ref="L53:S53"/>
    <mergeCell ref="T53:V53"/>
    <mergeCell ref="I49:L50"/>
    <mergeCell ref="M49:R50"/>
    <mergeCell ref="S50:V50"/>
    <mergeCell ref="W50:Z50"/>
    <mergeCell ref="B49:B53"/>
    <mergeCell ref="D49:E53"/>
    <mergeCell ref="F49:F53"/>
    <mergeCell ref="G49:G53"/>
    <mergeCell ref="I59:K59"/>
    <mergeCell ref="Y47:Z47"/>
    <mergeCell ref="W49:Z49"/>
    <mergeCell ref="I55:K55"/>
    <mergeCell ref="L55:S55"/>
    <mergeCell ref="T55:V55"/>
    <mergeCell ref="W55:Z55"/>
    <mergeCell ref="I56:K56"/>
    <mergeCell ref="L56:S56"/>
    <mergeCell ref="T56:V56"/>
    <mergeCell ref="W56:X56"/>
    <mergeCell ref="I57:K57"/>
    <mergeCell ref="L57:S57"/>
    <mergeCell ref="T57:V57"/>
    <mergeCell ref="W57:Z57"/>
    <mergeCell ref="I58:K58"/>
    <mergeCell ref="L58:S58"/>
    <mergeCell ref="T58:V58"/>
    <mergeCell ref="W58:Z58"/>
    <mergeCell ref="W59:X59"/>
    <mergeCell ref="B40:B41"/>
    <mergeCell ref="D40:E41"/>
    <mergeCell ref="F40:F41"/>
    <mergeCell ref="G40:G41"/>
    <mergeCell ref="I40:Z41"/>
    <mergeCell ref="W53:X53"/>
    <mergeCell ref="S49:V49"/>
    <mergeCell ref="B47:B48"/>
    <mergeCell ref="C47:C74"/>
    <mergeCell ref="D47:E48"/>
    <mergeCell ref="F47:F48"/>
    <mergeCell ref="G47:G48"/>
    <mergeCell ref="I47:N47"/>
    <mergeCell ref="O47:R47"/>
    <mergeCell ref="S47:V47"/>
    <mergeCell ref="W47:X47"/>
    <mergeCell ref="B54:B62"/>
    <mergeCell ref="D54:E62"/>
    <mergeCell ref="F54:F62"/>
    <mergeCell ref="G54:G62"/>
    <mergeCell ref="I54:K54"/>
    <mergeCell ref="L54:S54"/>
    <mergeCell ref="T54:V54"/>
    <mergeCell ref="W54:Z54"/>
    <mergeCell ref="AB40:AB41"/>
    <mergeCell ref="B42:B43"/>
    <mergeCell ref="D42:E43"/>
    <mergeCell ref="F42:F43"/>
    <mergeCell ref="G42:G43"/>
    <mergeCell ref="I42:U42"/>
    <mergeCell ref="V42:Z42"/>
    <mergeCell ref="AA42:AA43"/>
    <mergeCell ref="AB42:AB43"/>
    <mergeCell ref="I43:U43"/>
    <mergeCell ref="V43:Z43"/>
    <mergeCell ref="C12:C43"/>
    <mergeCell ref="D12:E23"/>
    <mergeCell ref="F12:F23"/>
    <mergeCell ref="G12:G23"/>
    <mergeCell ref="T12:V12"/>
    <mergeCell ref="W12:Z12"/>
    <mergeCell ref="AA12:AA23"/>
    <mergeCell ref="F28:F29"/>
    <mergeCell ref="G28:G29"/>
    <mergeCell ref="I28:L28"/>
    <mergeCell ref="M28:P28"/>
    <mergeCell ref="Q28:R28"/>
    <mergeCell ref="S28:T28"/>
    <mergeCell ref="B28:B29"/>
    <mergeCell ref="D28:E29"/>
    <mergeCell ref="AB33:AB35"/>
    <mergeCell ref="I34:Z34"/>
    <mergeCell ref="I35:Z35"/>
    <mergeCell ref="B36:B39"/>
    <mergeCell ref="D36:E39"/>
    <mergeCell ref="F36:F39"/>
    <mergeCell ref="G36:G39"/>
    <mergeCell ref="I36:L36"/>
    <mergeCell ref="M36:R36"/>
    <mergeCell ref="S36:U36"/>
    <mergeCell ref="B33:B35"/>
    <mergeCell ref="D33:E35"/>
    <mergeCell ref="F33:F35"/>
    <mergeCell ref="G33:G35"/>
    <mergeCell ref="I33:Z33"/>
    <mergeCell ref="AA33:AA35"/>
    <mergeCell ref="AA36:AA39"/>
    <mergeCell ref="AB36:AB39"/>
    <mergeCell ref="I37:L37"/>
    <mergeCell ref="M37:R37"/>
    <mergeCell ref="S37:U37"/>
    <mergeCell ref="V37:Z37"/>
    <mergeCell ref="AB24:AB25"/>
    <mergeCell ref="AA26:AA27"/>
    <mergeCell ref="AB26:AB27"/>
    <mergeCell ref="B30:B32"/>
    <mergeCell ref="D30:E32"/>
    <mergeCell ref="F30:F32"/>
    <mergeCell ref="G30:G32"/>
    <mergeCell ref="I30:N30"/>
    <mergeCell ref="O30:T30"/>
    <mergeCell ref="AA28:AA29"/>
    <mergeCell ref="AB28:AB29"/>
    <mergeCell ref="I29:L29"/>
    <mergeCell ref="M29:P29"/>
    <mergeCell ref="Q29:R29"/>
    <mergeCell ref="S29:T29"/>
    <mergeCell ref="U29:Z29"/>
    <mergeCell ref="U30:Z30"/>
    <mergeCell ref="AA30:AA32"/>
    <mergeCell ref="AB30:AB32"/>
    <mergeCell ref="I31:N31"/>
    <mergeCell ref="O31:T31"/>
    <mergeCell ref="U31:Z31"/>
    <mergeCell ref="I32:N32"/>
    <mergeCell ref="O32:T32"/>
    <mergeCell ref="B26:B27"/>
    <mergeCell ref="D26:E27"/>
    <mergeCell ref="F26:F27"/>
    <mergeCell ref="G26:G27"/>
    <mergeCell ref="I26:Z27"/>
    <mergeCell ref="I20:K20"/>
    <mergeCell ref="L20:S20"/>
    <mergeCell ref="T20:V20"/>
    <mergeCell ref="W20:X20"/>
    <mergeCell ref="I21:K21"/>
    <mergeCell ref="L21:S21"/>
    <mergeCell ref="T21:V21"/>
    <mergeCell ref="W21:Z21"/>
    <mergeCell ref="B24:B25"/>
    <mergeCell ref="D24:E25"/>
    <mergeCell ref="F24:F25"/>
    <mergeCell ref="G24:G25"/>
    <mergeCell ref="I24:P25"/>
    <mergeCell ref="Q24:S25"/>
    <mergeCell ref="T24:T25"/>
    <mergeCell ref="U24:Z25"/>
    <mergeCell ref="I22:K22"/>
    <mergeCell ref="L19:S19"/>
    <mergeCell ref="T19:V19"/>
    <mergeCell ref="W19:Z19"/>
    <mergeCell ref="L17:S17"/>
    <mergeCell ref="T17:V17"/>
    <mergeCell ref="W17:X17"/>
    <mergeCell ref="W22:Z22"/>
    <mergeCell ref="I23:K23"/>
    <mergeCell ref="L23:S23"/>
    <mergeCell ref="T23:V23"/>
    <mergeCell ref="W23:X23"/>
    <mergeCell ref="L22:S22"/>
    <mergeCell ref="T22:V22"/>
    <mergeCell ref="C3:E3"/>
    <mergeCell ref="F3:V3"/>
    <mergeCell ref="Y3:AA3"/>
    <mergeCell ref="C4:E4"/>
    <mergeCell ref="F4:V4"/>
    <mergeCell ref="Y4:AA4"/>
    <mergeCell ref="C7:AB9"/>
    <mergeCell ref="B2:U2"/>
    <mergeCell ref="T14:V14"/>
    <mergeCell ref="W14:X14"/>
    <mergeCell ref="C11:E11"/>
    <mergeCell ref="I11:AB11"/>
    <mergeCell ref="B12:B23"/>
    <mergeCell ref="AB12:AB23"/>
    <mergeCell ref="I13:K13"/>
    <mergeCell ref="L13:S13"/>
    <mergeCell ref="T13:V13"/>
    <mergeCell ref="W13:Z13"/>
    <mergeCell ref="I14:K14"/>
    <mergeCell ref="I18:K18"/>
    <mergeCell ref="L18:S18"/>
    <mergeCell ref="T18:V18"/>
    <mergeCell ref="W18:Z18"/>
    <mergeCell ref="I19:K19"/>
    <mergeCell ref="L14:S14"/>
    <mergeCell ref="I16:K16"/>
    <mergeCell ref="L16:S16"/>
    <mergeCell ref="T16:V16"/>
    <mergeCell ref="W16:Z16"/>
    <mergeCell ref="I17:K17"/>
    <mergeCell ref="Y2:AA2"/>
    <mergeCell ref="I15:K15"/>
    <mergeCell ref="L15:S15"/>
    <mergeCell ref="T15:V15"/>
    <mergeCell ref="W15:Z15"/>
    <mergeCell ref="I12:K12"/>
    <mergeCell ref="L12:S12"/>
    <mergeCell ref="U28:Z28"/>
    <mergeCell ref="AA24:AA25"/>
    <mergeCell ref="U32:Z32"/>
    <mergeCell ref="I38:L38"/>
    <mergeCell ref="M38:R38"/>
    <mergeCell ref="V36:Z36"/>
    <mergeCell ref="AA40:AA41"/>
    <mergeCell ref="S38:U38"/>
    <mergeCell ref="V38:Z38"/>
    <mergeCell ref="I39:U39"/>
    <mergeCell ref="V39:Z39"/>
  </mergeCells>
  <phoneticPr fontId="25"/>
  <conditionalFormatting sqref="D49:I49 M49 AA49:AB50 D50:H50 D51:AB53">
    <cfRule type="expression" dxfId="48" priority="12">
      <formula>$B$49="－"</formula>
    </cfRule>
  </conditionalFormatting>
  <conditionalFormatting sqref="D12:AB23">
    <cfRule type="expression" dxfId="47" priority="22">
      <formula>$B$12="－"</formula>
    </cfRule>
  </conditionalFormatting>
  <conditionalFormatting sqref="D24:AB25">
    <cfRule type="expression" dxfId="46" priority="21">
      <formula>$B$24="－"</formula>
    </cfRule>
  </conditionalFormatting>
  <conditionalFormatting sqref="D26:AB26 D27:Z27 AB27">
    <cfRule type="expression" dxfId="45" priority="20">
      <formula>$B$26="－"</formula>
    </cfRule>
  </conditionalFormatting>
  <conditionalFormatting sqref="D28:AB28 D29:Z29 AB29">
    <cfRule type="expression" dxfId="44" priority="19">
      <formula>$B$28="－"</formula>
    </cfRule>
  </conditionalFormatting>
  <conditionalFormatting sqref="D30:AB30 D31:Z32 AB31:AB32">
    <cfRule type="expression" dxfId="43" priority="18">
      <formula>$B$30="－"</formula>
    </cfRule>
  </conditionalFormatting>
  <conditionalFormatting sqref="D33:AB33 D34:Z35 AB34:AB35">
    <cfRule type="expression" dxfId="42" priority="17">
      <formula>$B$33="－"</formula>
    </cfRule>
  </conditionalFormatting>
  <conditionalFormatting sqref="D36:AB39">
    <cfRule type="expression" dxfId="41" priority="16">
      <formula>$B$36="－"</formula>
    </cfRule>
  </conditionalFormatting>
  <conditionalFormatting sqref="D40:AB40 D41:Z41 AB41">
    <cfRule type="expression" dxfId="40" priority="15">
      <formula>$B$40="－"</formula>
    </cfRule>
  </conditionalFormatting>
  <conditionalFormatting sqref="D42:AB42 D43:Z43 AB43">
    <cfRule type="expression" dxfId="39" priority="14">
      <formula>$B$42="－"</formula>
    </cfRule>
  </conditionalFormatting>
  <conditionalFormatting sqref="D47:AB47 D48:Z48 AB48">
    <cfRule type="expression" dxfId="38" priority="13">
      <formula>$B$47="－"</formula>
    </cfRule>
  </conditionalFormatting>
  <conditionalFormatting sqref="D54:AB62">
    <cfRule type="expression" dxfId="37" priority="11">
      <formula>$B$54="－"</formula>
    </cfRule>
  </conditionalFormatting>
  <conditionalFormatting sqref="D63:AB63 D64:Z64 AB64">
    <cfRule type="expression" dxfId="36" priority="10">
      <formula>$B$63="－"</formula>
    </cfRule>
  </conditionalFormatting>
  <conditionalFormatting sqref="D65:AB65 D66:Z66 AB66">
    <cfRule type="expression" dxfId="35" priority="9">
      <formula>$B$65="－"</formula>
    </cfRule>
  </conditionalFormatting>
  <conditionalFormatting sqref="D67:AB67 D68:Z71 AB68:AB71">
    <cfRule type="expression" dxfId="34" priority="8">
      <formula>$B$67="－"</formula>
    </cfRule>
  </conditionalFormatting>
  <conditionalFormatting sqref="D72:AB74">
    <cfRule type="expression" dxfId="33" priority="7">
      <formula>$B$72="－"</formula>
    </cfRule>
  </conditionalFormatting>
  <dataValidations count="2">
    <dataValidation allowBlank="1" showDropDown="1" showInputMessage="1" showErrorMessage="1" sqref="V43:Z43" xr:uid="{4FBD9EE3-4B93-436B-80E8-2097CF24100A}"/>
    <dataValidation type="list" allowBlank="1" showInputMessage="1" showErrorMessage="1" sqref="M49" xr:uid="{66BFAB4C-6F7C-4AE2-9ED6-5F4CB2CC21B1}">
      <formula1>"(選択してください),配置予定管理技術者,管理補助技術者"</formula1>
    </dataValidation>
  </dataValidations>
  <pageMargins left="0.70866141732283472" right="0.31496062992125984" top="0.35433070866141736" bottom="0.15748031496062992" header="0.31496062992125984" footer="0.31496062992125984"/>
  <pageSetup paperSize="9" scale="44" orientation="portrait" r:id="rId1"/>
  <headerFooter>
    <oddHeader>&amp;R&amp;"-,太字"&amp;20&amp;P／&amp;N</oddHeader>
  </headerFooter>
  <rowBreaks count="1" manualBreakCount="1">
    <brk id="44" max="2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3" id="{37442CC5-DFDF-47F0-81F9-E98316E1658F}">
            <xm:f>$I$43=リスト!$K$8</xm:f>
            <x14:dxf>
              <fill>
                <patternFill>
                  <bgColor theme="0" tint="-0.34998626667073579"/>
                </patternFill>
              </fill>
            </x14:dxf>
          </x14:cfRule>
          <xm:sqref>V43</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320DB05E-5F00-4026-84C9-AB993843A412}">
          <x14:formula1>
            <xm:f>リスト!$L$8:$L$12</xm:f>
          </x14:formula1>
          <xm:sqref>I48:N48</xm:sqref>
        </x14:dataValidation>
        <x14:dataValidation type="list" allowBlank="1" showInputMessage="1" showErrorMessage="1" xr:uid="{706D0911-B382-46D8-A996-F84236681E4D}">
          <x14:formula1>
            <xm:f>リスト!$L$4:$L$7</xm:f>
          </x14:formula1>
          <xm:sqref>AB47:AB48</xm:sqref>
        </x14:dataValidation>
        <x14:dataValidation type="list" allowBlank="1" showInputMessage="1" showErrorMessage="1" xr:uid="{E775AC70-2A68-4A92-AC81-F857BF8BCD69}">
          <x14:formula1>
            <xm:f>リスト!$T$4:$T$6</xm:f>
          </x14:formula1>
          <xm:sqref>S29:T29 Y48:Z48</xm:sqref>
        </x14:dataValidation>
        <x14:dataValidation type="list" allowBlank="1" showInputMessage="1" showErrorMessage="1" xr:uid="{BA238240-E74F-4389-A2AD-9BA940F1D857}">
          <x14:formula1>
            <xm:f>リスト!$P$4:$P$7</xm:f>
          </x14:formula1>
          <xm:sqref>AB65:AB66</xm:sqref>
        </x14:dataValidation>
        <x14:dataValidation type="list" allowBlank="1" showInputMessage="1" showErrorMessage="1" xr:uid="{05D275EF-B989-4D60-AA8B-113F761D7B7D}">
          <x14:formula1>
            <xm:f>リスト!$O$4:$O$6</xm:f>
          </x14:formula1>
          <xm:sqref>AB63:AB64</xm:sqref>
        </x14:dataValidation>
        <x14:dataValidation type="list" allowBlank="1" showInputMessage="1" showErrorMessage="1" xr:uid="{69048F36-D13B-46B7-9CF4-17164B8E73FB}">
          <x14:formula1>
            <xm:f>リスト!$N$4:$N$8</xm:f>
          </x14:formula1>
          <xm:sqref>AB54:AB62</xm:sqref>
        </x14:dataValidation>
        <x14:dataValidation type="list" allowBlank="1" showInputMessage="1" showErrorMessage="1" xr:uid="{DD4A41FA-F958-40BC-B41C-EFAED32B66CC}">
          <x14:formula1>
            <xm:f>リスト!$M$4:$M$11</xm:f>
          </x14:formula1>
          <xm:sqref>AB49:AB53</xm:sqref>
        </x14:dataValidation>
        <x14:dataValidation type="list" allowBlank="1" showInputMessage="1" showErrorMessage="1" xr:uid="{73640676-093B-4E3D-91EF-D53C4340CD01}">
          <x14:formula1>
            <xm:f>リスト!$K$4:$K$7</xm:f>
          </x14:formula1>
          <xm:sqref>AB42:AB43</xm:sqref>
        </x14:dataValidation>
        <x14:dataValidation type="list" allowBlank="1" showInputMessage="1" showErrorMessage="1" xr:uid="{6E8C6986-4C6D-49DC-981A-0EA8DF085969}">
          <x14:formula1>
            <xm:f>リスト!$K$7:$K$11</xm:f>
          </x14:formula1>
          <xm:sqref>I43:U43</xm:sqref>
        </x14:dataValidation>
        <x14:dataValidation type="list" allowBlank="1" showInputMessage="1" showErrorMessage="1" xr:uid="{9C323D0C-0912-4C11-8D60-DDAA50C1BDBE}">
          <x14:formula1>
            <xm:f>リスト!$J$4:$J$8</xm:f>
          </x14:formula1>
          <xm:sqref>AB40:AB41</xm:sqref>
        </x14:dataValidation>
        <x14:dataValidation type="list" allowBlank="1" showInputMessage="1" showErrorMessage="1" xr:uid="{D5269A6A-63A8-479C-ADB7-A721535B9FE0}">
          <x14:formula1>
            <xm:f>リスト!$H$4:$H$7</xm:f>
          </x14:formula1>
          <xm:sqref>AB33:AB35</xm:sqref>
        </x14:dataValidation>
        <x14:dataValidation type="list" allowBlank="1" showInputMessage="1" showErrorMessage="1" xr:uid="{9A0B0B2E-980F-44DF-9BF5-5982CFCC2219}">
          <x14:formula1>
            <xm:f>リスト!$G$4:$G$7</xm:f>
          </x14:formula1>
          <xm:sqref>AB30:AB32</xm:sqref>
        </x14:dataValidation>
        <x14:dataValidation type="list" allowBlank="1" showInputMessage="1" showErrorMessage="1" xr:uid="{FB763B68-BA22-422F-9C99-006740699BF7}">
          <x14:formula1>
            <xm:f>リスト!$F$4:$F$7</xm:f>
          </x14:formula1>
          <xm:sqref>AB28:AB29</xm:sqref>
        </x14:dataValidation>
        <x14:dataValidation type="list" allowBlank="1" showInputMessage="1" showErrorMessage="1" xr:uid="{EA102FB5-6128-41FE-AA87-615EBFA794F6}">
          <x14:formula1>
            <xm:f>リスト!$C$4:$C$9</xm:f>
          </x14:formula1>
          <xm:sqref>AB12:AB23</xm:sqref>
        </x14:dataValidation>
        <x14:dataValidation type="list" allowBlank="1" showInputMessage="1" showErrorMessage="1" xr:uid="{ED524FF6-7E31-4486-9C41-284BCF5BC50A}">
          <x14:formula1>
            <xm:f>リスト!$R$4:$R$6</xm:f>
          </x14:formula1>
          <xm:sqref>AB72:AB74</xm:sqref>
        </x14:dataValidation>
        <x14:dataValidation type="list" allowBlank="1" showInputMessage="1" showErrorMessage="1" xr:uid="{AAE535D2-D946-41B6-B6CD-4F4871729575}">
          <x14:formula1>
            <xm:f>リスト!$Q$4:$Q$9</xm:f>
          </x14:formula1>
          <xm:sqref>AB67:AB71</xm:sqref>
        </x14:dataValidation>
        <x14:dataValidation type="list" allowBlank="1" showInputMessage="1" showErrorMessage="1" xr:uid="{422D1EA6-7CA0-46F7-AA5A-B37B43EAD242}">
          <x14:formula1>
            <xm:f>リスト!$I$4:$I$10</xm:f>
          </x14:formula1>
          <xm:sqref>AB36:AB39</xm:sqref>
        </x14:dataValidation>
        <x14:dataValidation type="list" allowBlank="1" showInputMessage="1" showErrorMessage="1" xr:uid="{DBFBC4AC-C89C-45C5-AEE5-4F40BE066562}">
          <x14:formula1>
            <xm:f>リスト!$F$7:$F$8</xm:f>
          </x14:formula1>
          <xm:sqref>AB44:AB45</xm:sqref>
        </x14:dataValidation>
        <x14:dataValidation type="list" allowBlank="1" showInputMessage="1" showErrorMessage="1" xr:uid="{D26350B5-8280-40FA-BAFC-F2F4EB136FD1}">
          <x14:formula1>
            <xm:f>リスト!$D$4:$D$12</xm:f>
          </x14:formula1>
          <xm:sqref>AB24</xm:sqref>
        </x14:dataValidation>
        <x14:dataValidation type="list" allowBlank="1" showInputMessage="1" showErrorMessage="1" xr:uid="{23713343-6AC1-4E0D-BA84-59525455D255}">
          <x14:formula1>
            <xm:f>リスト!$E$4:$E$6</xm:f>
          </x14:formula1>
          <xm:sqref>AB26:AB27</xm:sqref>
        </x14:dataValidation>
        <x14:dataValidation type="list" allowBlank="1" showInputMessage="1" showErrorMessage="1" xr:uid="{42FA9496-E1CA-49CE-BA17-EAD9624AE7D0}">
          <x14:formula1>
            <xm:f>リスト!$A$4:$A$5</xm:f>
          </x14:formula1>
          <xm:sqref>B47:B52 B72:B74 B28 B36 B30:B31 B33:B34 B40 B42 B54 B67 B26 B63 B65 B12:B24</xm:sqref>
        </x14:dataValidation>
        <x14:dataValidation type="list" allowBlank="1" showInputMessage="1" showErrorMessage="1" xr:uid="{A7838B26-1738-44A0-A3FA-CB6814FBF26C}">
          <x14:formula1>
            <xm:f>リスト!$H$8:$H$17</xm:f>
          </x14:formula1>
          <xm:sqref>I34:Z34</xm:sqref>
        </x14:dataValidation>
        <x14:dataValidation type="list" allowBlank="1" showInputMessage="1" showErrorMessage="1" xr:uid="{17694073-93FA-4542-AB98-CA88BC02F552}">
          <x14:formula1>
            <xm:f>リスト!$H$8:$H$18</xm:f>
          </x14:formula1>
          <xm:sqref>I35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Z81"/>
  <sheetViews>
    <sheetView view="pageBreakPreview" topLeftCell="C1" zoomScale="85" zoomScaleNormal="85" zoomScaleSheetLayoutView="85" workbookViewId="0">
      <selection activeCell="AF7" sqref="AF7"/>
    </sheetView>
  </sheetViews>
  <sheetFormatPr defaultColWidth="8.875" defaultRowHeight="14.25"/>
  <cols>
    <col min="1" max="1" width="2.625" style="101" customWidth="1"/>
    <col min="2" max="2" width="5.625" style="200" bestFit="1" customWidth="1"/>
    <col min="3" max="3" width="5.625" style="200" customWidth="1"/>
    <col min="4" max="5" width="12.25" style="200" customWidth="1"/>
    <col min="6" max="6" width="9.625" style="201" customWidth="1"/>
    <col min="7" max="7" width="11" style="201" customWidth="1"/>
    <col min="8" max="8" width="5" style="201" customWidth="1"/>
    <col min="9" max="21" width="4.625" style="201" customWidth="1"/>
    <col min="22" max="23" width="4.625" style="101" customWidth="1"/>
    <col min="24" max="26" width="4.625" style="201" customWidth="1"/>
    <col min="27" max="27" width="10.625" style="201" customWidth="1"/>
    <col min="28" max="28" width="27.25" style="201" customWidth="1"/>
    <col min="29" max="29" width="2.625" style="101" customWidth="1"/>
    <col min="30" max="30" width="5.125" style="101" customWidth="1"/>
    <col min="31" max="31" width="4.125" style="101" customWidth="1"/>
    <col min="32" max="51" width="10.625" style="101" customWidth="1"/>
    <col min="52" max="52" width="11" style="101" customWidth="1"/>
    <col min="53" max="53" width="8.875" style="101"/>
    <col min="54" max="54" width="11.5" style="101" customWidth="1"/>
    <col min="55" max="59" width="8.875" style="101"/>
    <col min="60" max="60" width="11.5" style="101" customWidth="1"/>
    <col min="61" max="61" width="11.75" style="101" customWidth="1"/>
    <col min="62" max="16384" width="8.875" style="101"/>
  </cols>
  <sheetData>
    <row r="1" spans="1:52" s="100" customFormat="1" ht="24.95" customHeight="1" thickBot="1">
      <c r="C1" s="160"/>
      <c r="D1" s="160"/>
      <c r="E1" s="161"/>
      <c r="F1" s="161"/>
      <c r="G1" s="161"/>
      <c r="H1" s="161"/>
      <c r="I1" s="162"/>
      <c r="J1" s="162"/>
      <c r="K1" s="162"/>
      <c r="L1" s="162"/>
      <c r="M1" s="162"/>
      <c r="N1" s="162"/>
      <c r="O1" s="162"/>
      <c r="P1" s="161"/>
      <c r="Q1" s="161"/>
      <c r="R1" s="161"/>
      <c r="S1" s="161"/>
      <c r="T1" s="161"/>
      <c r="U1" s="161"/>
      <c r="V1" s="161"/>
      <c r="W1" s="161"/>
      <c r="X1" s="161"/>
      <c r="Y1" s="161"/>
    </row>
    <row r="2" spans="1:52" s="100" customFormat="1" ht="31.5" customHeight="1" thickBot="1">
      <c r="A2" s="163"/>
      <c r="B2" s="362" t="s">
        <v>379</v>
      </c>
      <c r="C2" s="362"/>
      <c r="D2" s="362"/>
      <c r="E2" s="362"/>
      <c r="F2" s="362"/>
      <c r="G2" s="362"/>
      <c r="H2" s="362"/>
      <c r="I2" s="362"/>
      <c r="J2" s="362"/>
      <c r="K2" s="362"/>
      <c r="L2" s="362"/>
      <c r="M2" s="362"/>
      <c r="N2" s="362"/>
      <c r="O2" s="362"/>
      <c r="P2" s="362"/>
      <c r="Q2" s="362"/>
      <c r="R2" s="362"/>
      <c r="S2" s="362"/>
      <c r="T2" s="362"/>
      <c r="U2" s="362"/>
      <c r="V2" s="164"/>
      <c r="W2" s="164"/>
      <c r="X2" s="164"/>
      <c r="Y2" s="561" t="s">
        <v>48</v>
      </c>
      <c r="Z2" s="562"/>
      <c r="AA2" s="563"/>
      <c r="AB2" s="165">
        <f>SUM(F11:F74)</f>
        <v>26</v>
      </c>
      <c r="AC2" s="163"/>
      <c r="AD2" s="163"/>
    </row>
    <row r="3" spans="1:52" s="100" customFormat="1" ht="31.5" customHeight="1" thickBot="1">
      <c r="A3" s="163"/>
      <c r="B3" s="166"/>
      <c r="C3" s="560" t="s">
        <v>49</v>
      </c>
      <c r="D3" s="560"/>
      <c r="E3" s="560"/>
      <c r="F3" s="537" t="s">
        <v>325</v>
      </c>
      <c r="G3" s="538"/>
      <c r="H3" s="538"/>
      <c r="I3" s="538"/>
      <c r="J3" s="538"/>
      <c r="K3" s="538"/>
      <c r="L3" s="538"/>
      <c r="M3" s="538"/>
      <c r="N3" s="538"/>
      <c r="O3" s="538"/>
      <c r="P3" s="538"/>
      <c r="Q3" s="538"/>
      <c r="R3" s="538"/>
      <c r="S3" s="538"/>
      <c r="T3" s="538"/>
      <c r="U3" s="538"/>
      <c r="V3" s="539"/>
      <c r="W3" s="167"/>
      <c r="X3" s="167"/>
      <c r="Y3" s="561" t="s">
        <v>43</v>
      </c>
      <c r="Z3" s="562"/>
      <c r="AA3" s="563"/>
      <c r="AB3" s="165">
        <f>SUM(G12:G74)</f>
        <v>20</v>
      </c>
      <c r="AC3" s="163"/>
      <c r="AD3" s="163"/>
    </row>
    <row r="4" spans="1:52" s="100" customFormat="1" ht="31.5" customHeight="1" thickBot="1">
      <c r="A4" s="163"/>
      <c r="B4" s="166"/>
      <c r="C4" s="560" t="s">
        <v>222</v>
      </c>
      <c r="D4" s="560"/>
      <c r="E4" s="560"/>
      <c r="F4" s="540" t="s">
        <v>223</v>
      </c>
      <c r="G4" s="541"/>
      <c r="H4" s="541"/>
      <c r="I4" s="541"/>
      <c r="J4" s="541"/>
      <c r="K4" s="541"/>
      <c r="L4" s="541"/>
      <c r="M4" s="541"/>
      <c r="N4" s="541"/>
      <c r="O4" s="541"/>
      <c r="P4" s="541"/>
      <c r="Q4" s="541"/>
      <c r="R4" s="541"/>
      <c r="S4" s="541"/>
      <c r="T4" s="541"/>
      <c r="U4" s="541"/>
      <c r="V4" s="542"/>
      <c r="W4" s="168"/>
      <c r="X4" s="168"/>
      <c r="Y4" s="645" t="s">
        <v>23</v>
      </c>
      <c r="Z4" s="646"/>
      <c r="AA4" s="647"/>
      <c r="AB4" s="169">
        <f>ROUND(SUM(G12:G74)*25/AB2,4)</f>
        <v>19.230799999999999</v>
      </c>
      <c r="AC4" s="163"/>
      <c r="AD4" s="163"/>
    </row>
    <row r="5" spans="1:52" s="100" customFormat="1" ht="15" customHeight="1">
      <c r="A5" s="163"/>
      <c r="B5" s="166"/>
      <c r="C5" s="164"/>
      <c r="D5" s="164"/>
      <c r="E5" s="164"/>
      <c r="F5" s="170"/>
      <c r="G5" s="170"/>
      <c r="H5" s="170"/>
      <c r="I5" s="170"/>
      <c r="J5" s="170"/>
      <c r="K5" s="170"/>
      <c r="L5" s="170"/>
      <c r="M5" s="170"/>
      <c r="N5" s="170"/>
      <c r="O5" s="170"/>
      <c r="P5" s="170"/>
      <c r="Q5" s="170"/>
      <c r="R5" s="170"/>
      <c r="S5" s="170"/>
      <c r="T5" s="170"/>
      <c r="U5" s="170"/>
      <c r="V5" s="170"/>
      <c r="W5" s="170"/>
      <c r="X5" s="170"/>
      <c r="Y5" s="171"/>
      <c r="Z5" s="171"/>
      <c r="AA5" s="171"/>
      <c r="AB5" s="171"/>
      <c r="AC5" s="163"/>
      <c r="AD5" s="163"/>
    </row>
    <row r="6" spans="1:52" s="100" customFormat="1" ht="30.75" customHeight="1">
      <c r="A6" s="163"/>
      <c r="B6" s="166"/>
      <c r="C6" s="170" t="s">
        <v>182</v>
      </c>
      <c r="D6" s="164"/>
      <c r="E6" s="164"/>
      <c r="F6" s="170"/>
      <c r="G6" s="170"/>
      <c r="H6" s="170"/>
      <c r="I6" s="170"/>
      <c r="J6" s="170"/>
      <c r="K6" s="170"/>
      <c r="L6" s="170"/>
      <c r="M6" s="170"/>
      <c r="N6" s="170"/>
      <c r="O6" s="170"/>
      <c r="P6" s="170"/>
      <c r="Q6" s="170"/>
      <c r="R6" s="170"/>
      <c r="S6" s="170"/>
      <c r="T6" s="170"/>
      <c r="U6" s="170"/>
      <c r="V6" s="170"/>
      <c r="W6" s="170"/>
      <c r="X6" s="170"/>
      <c r="Y6" s="170"/>
      <c r="Z6" s="170"/>
      <c r="AA6" s="170"/>
      <c r="AB6" s="170"/>
      <c r="AC6" s="163"/>
      <c r="AD6" s="163"/>
    </row>
    <row r="7" spans="1:52" s="100" customFormat="1" ht="30" customHeight="1">
      <c r="A7" s="163"/>
      <c r="B7" s="166"/>
      <c r="C7" s="361" t="s">
        <v>324</v>
      </c>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163"/>
      <c r="AD7" s="163"/>
    </row>
    <row r="8" spans="1:52" s="100" customFormat="1" ht="30" customHeight="1">
      <c r="A8" s="163"/>
      <c r="B8" s="166"/>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163"/>
      <c r="AD8" s="163"/>
    </row>
    <row r="9" spans="1:52" s="100" customFormat="1" ht="30" customHeight="1">
      <c r="A9" s="163"/>
      <c r="B9" s="166"/>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163"/>
      <c r="AD9" s="163"/>
    </row>
    <row r="10" spans="1:52" s="100" customFormat="1" ht="10.5" customHeight="1" thickBot="1">
      <c r="A10" s="163"/>
      <c r="B10" s="166"/>
      <c r="C10" s="164"/>
      <c r="D10" s="164"/>
      <c r="E10" s="164"/>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63"/>
      <c r="AD10" s="163"/>
    </row>
    <row r="11" spans="1:52" ht="38.25" customHeight="1" thickBot="1">
      <c r="A11" s="91"/>
      <c r="B11" s="173" t="s">
        <v>4</v>
      </c>
      <c r="C11" s="648" t="s">
        <v>6</v>
      </c>
      <c r="D11" s="648"/>
      <c r="E11" s="648"/>
      <c r="F11" s="174" t="s">
        <v>47</v>
      </c>
      <c r="G11" s="175" t="s">
        <v>224</v>
      </c>
      <c r="H11" s="176"/>
      <c r="I11" s="648" t="s">
        <v>77</v>
      </c>
      <c r="J11" s="648"/>
      <c r="K11" s="648"/>
      <c r="L11" s="648"/>
      <c r="M11" s="648"/>
      <c r="N11" s="648"/>
      <c r="O11" s="648"/>
      <c r="P11" s="648"/>
      <c r="Q11" s="648"/>
      <c r="R11" s="648"/>
      <c r="S11" s="648"/>
      <c r="T11" s="648"/>
      <c r="U11" s="648"/>
      <c r="V11" s="648"/>
      <c r="W11" s="648"/>
      <c r="X11" s="648"/>
      <c r="Y11" s="648"/>
      <c r="Z11" s="648"/>
      <c r="AA11" s="648"/>
      <c r="AB11" s="649"/>
      <c r="AC11" s="91"/>
      <c r="AD11" s="91"/>
      <c r="AF11" s="102" t="s">
        <v>3</v>
      </c>
      <c r="AG11" s="103"/>
      <c r="AH11" s="103"/>
      <c r="AN11" s="101" t="s">
        <v>173</v>
      </c>
      <c r="AQ11" s="104"/>
      <c r="AR11" s="104"/>
    </row>
    <row r="12" spans="1:52" ht="42.75" customHeight="1" thickBot="1">
      <c r="A12" s="91"/>
      <c r="B12" s="631" t="s">
        <v>41</v>
      </c>
      <c r="C12" s="639" t="s">
        <v>42</v>
      </c>
      <c r="D12" s="454" t="s">
        <v>253</v>
      </c>
      <c r="E12" s="454"/>
      <c r="F12" s="641">
        <f>IF(AND(B12="○"),2,"－")</f>
        <v>2</v>
      </c>
      <c r="G12" s="642">
        <f>IF(AND(B12="○"),AY13,"－")</f>
        <v>2</v>
      </c>
      <c r="H12" s="177">
        <v>1</v>
      </c>
      <c r="I12" s="382" t="s">
        <v>51</v>
      </c>
      <c r="J12" s="383"/>
      <c r="K12" s="384"/>
      <c r="L12" s="652" t="s">
        <v>59</v>
      </c>
      <c r="M12" s="653"/>
      <c r="N12" s="653"/>
      <c r="O12" s="653"/>
      <c r="P12" s="653"/>
      <c r="Q12" s="653"/>
      <c r="R12" s="653"/>
      <c r="S12" s="653"/>
      <c r="T12" s="382" t="s">
        <v>50</v>
      </c>
      <c r="U12" s="383"/>
      <c r="V12" s="384"/>
      <c r="W12" s="652" t="s">
        <v>328</v>
      </c>
      <c r="X12" s="653"/>
      <c r="Y12" s="653"/>
      <c r="Z12" s="654"/>
      <c r="AA12" s="461" t="s">
        <v>44</v>
      </c>
      <c r="AB12" s="650" t="s">
        <v>94</v>
      </c>
      <c r="AC12" s="91"/>
      <c r="AD12" s="91"/>
      <c r="AE12" s="101">
        <v>1</v>
      </c>
      <c r="AF12" s="105">
        <f t="shared" ref="AF12:AF20" si="0">IF(L12="",0,1)</f>
        <v>1</v>
      </c>
      <c r="AG12" s="105">
        <f t="shared" ref="AG12:AG20" si="1">IF(W12="",0,1)</f>
        <v>1</v>
      </c>
      <c r="AH12" s="152"/>
      <c r="AI12" s="107"/>
      <c r="AL12" s="108">
        <f>SUM(AF12:AI14)</f>
        <v>6</v>
      </c>
      <c r="AM12" s="109" t="s">
        <v>172</v>
      </c>
      <c r="AN12" s="110">
        <f>COUNTIF(AL12:AL23,6)</f>
        <v>4</v>
      </c>
      <c r="AO12" s="111"/>
      <c r="AP12" s="112" t="s">
        <v>94</v>
      </c>
      <c r="AQ12" s="112" t="s">
        <v>95</v>
      </c>
      <c r="AR12" s="112" t="s">
        <v>174</v>
      </c>
      <c r="AS12" s="112" t="s">
        <v>175</v>
      </c>
      <c r="AT12" s="112" t="s">
        <v>176</v>
      </c>
      <c r="AW12" s="113"/>
      <c r="AX12" s="113"/>
      <c r="AY12" s="114" t="s">
        <v>7</v>
      </c>
    </row>
    <row r="13" spans="1:52" ht="42.75" customHeight="1" thickBot="1">
      <c r="A13" s="91"/>
      <c r="B13" s="564"/>
      <c r="C13" s="639"/>
      <c r="D13" s="388"/>
      <c r="E13" s="388"/>
      <c r="F13" s="547"/>
      <c r="G13" s="548"/>
      <c r="H13" s="178"/>
      <c r="I13" s="409" t="s">
        <v>54</v>
      </c>
      <c r="J13" s="410"/>
      <c r="K13" s="410"/>
      <c r="L13" s="571" t="s">
        <v>55</v>
      </c>
      <c r="M13" s="569"/>
      <c r="N13" s="569"/>
      <c r="O13" s="569"/>
      <c r="P13" s="569"/>
      <c r="Q13" s="569"/>
      <c r="R13" s="569"/>
      <c r="S13" s="569"/>
      <c r="T13" s="409" t="s">
        <v>226</v>
      </c>
      <c r="U13" s="410"/>
      <c r="V13" s="522"/>
      <c r="W13" s="568" t="s">
        <v>187</v>
      </c>
      <c r="X13" s="569"/>
      <c r="Y13" s="569"/>
      <c r="Z13" s="570"/>
      <c r="AA13" s="462"/>
      <c r="AB13" s="617"/>
      <c r="AC13" s="91"/>
      <c r="AD13" s="91"/>
      <c r="AF13" s="105">
        <f t="shared" si="0"/>
        <v>1</v>
      </c>
      <c r="AG13" s="105">
        <f t="shared" si="1"/>
        <v>1</v>
      </c>
      <c r="AH13" s="152"/>
      <c r="AI13" s="107"/>
      <c r="AL13" s="107"/>
      <c r="AM13" s="109"/>
      <c r="AN13" s="109"/>
      <c r="AO13" s="111"/>
      <c r="AP13" s="115">
        <f>IF(AND($AB$12=AP12,$AN$12&gt;=4),2,0)</f>
        <v>2</v>
      </c>
      <c r="AQ13" s="115">
        <f>IF(AND($AB$12=AQ12,$AN$12&gt;=3),1.5,0)</f>
        <v>0</v>
      </c>
      <c r="AR13" s="115">
        <f>IF(AND($AB$12=AR12,$AN$12&gt;=2),1,0)</f>
        <v>0</v>
      </c>
      <c r="AS13" s="115">
        <f>IF(AND($AB$12=AS12,$AN$12&gt;=1),0.5,0)</f>
        <v>0</v>
      </c>
      <c r="AT13" s="115">
        <f>IF(AND($AB$12=AT12,$AN$12=0),0,0)</f>
        <v>0</v>
      </c>
      <c r="AW13" s="113"/>
      <c r="AX13" s="113"/>
      <c r="AY13" s="116">
        <f>IF(AND(AN12&gt;=1,AN12&lt;=5),SUM(AP13:AX13),0)</f>
        <v>2</v>
      </c>
      <c r="AZ13" s="101" t="s">
        <v>208</v>
      </c>
    </row>
    <row r="14" spans="1:52" ht="42.75" customHeight="1" thickBot="1">
      <c r="A14" s="91"/>
      <c r="B14" s="564"/>
      <c r="C14" s="639"/>
      <c r="D14" s="388"/>
      <c r="E14" s="388"/>
      <c r="F14" s="547"/>
      <c r="G14" s="548"/>
      <c r="H14" s="179"/>
      <c r="I14" s="337" t="s">
        <v>52</v>
      </c>
      <c r="J14" s="338"/>
      <c r="K14" s="338"/>
      <c r="L14" s="571" t="s">
        <v>53</v>
      </c>
      <c r="M14" s="569"/>
      <c r="N14" s="569"/>
      <c r="O14" s="569"/>
      <c r="P14" s="569"/>
      <c r="Q14" s="569"/>
      <c r="R14" s="569"/>
      <c r="S14" s="570"/>
      <c r="T14" s="410" t="s">
        <v>56</v>
      </c>
      <c r="U14" s="410"/>
      <c r="V14" s="522"/>
      <c r="W14" s="571">
        <v>86</v>
      </c>
      <c r="X14" s="569"/>
      <c r="Y14" s="158" t="s">
        <v>57</v>
      </c>
      <c r="Z14" s="180"/>
      <c r="AA14" s="462"/>
      <c r="AB14" s="617"/>
      <c r="AC14" s="91"/>
      <c r="AD14" s="91"/>
      <c r="AF14" s="105">
        <f t="shared" si="0"/>
        <v>1</v>
      </c>
      <c r="AG14" s="105">
        <f t="shared" si="1"/>
        <v>1</v>
      </c>
      <c r="AH14" s="152"/>
      <c r="AI14" s="107"/>
      <c r="AL14" s="107"/>
      <c r="AM14" s="109"/>
      <c r="AN14" s="109"/>
      <c r="AO14" s="111"/>
      <c r="AP14" s="117"/>
      <c r="AQ14" s="117"/>
      <c r="AR14" s="117"/>
      <c r="AS14" s="117"/>
      <c r="AT14" s="117"/>
      <c r="AW14" s="113"/>
      <c r="AX14" s="113"/>
    </row>
    <row r="15" spans="1:52" ht="42.75" customHeight="1" thickBot="1">
      <c r="A15" s="91"/>
      <c r="B15" s="564"/>
      <c r="C15" s="639"/>
      <c r="D15" s="388"/>
      <c r="E15" s="388"/>
      <c r="F15" s="547"/>
      <c r="G15" s="548"/>
      <c r="H15" s="181">
        <v>2</v>
      </c>
      <c r="I15" s="337" t="s">
        <v>51</v>
      </c>
      <c r="J15" s="338"/>
      <c r="K15" s="490"/>
      <c r="L15" s="655" t="s">
        <v>60</v>
      </c>
      <c r="M15" s="550"/>
      <c r="N15" s="550"/>
      <c r="O15" s="550"/>
      <c r="P15" s="550"/>
      <c r="Q15" s="550"/>
      <c r="R15" s="550"/>
      <c r="S15" s="552"/>
      <c r="T15" s="337" t="s">
        <v>50</v>
      </c>
      <c r="U15" s="338"/>
      <c r="V15" s="490"/>
      <c r="W15" s="655" t="s">
        <v>58</v>
      </c>
      <c r="X15" s="550"/>
      <c r="Y15" s="550"/>
      <c r="Z15" s="552"/>
      <c r="AA15" s="462"/>
      <c r="AB15" s="617"/>
      <c r="AC15" s="91"/>
      <c r="AD15" s="91"/>
      <c r="AE15" s="101">
        <v>2</v>
      </c>
      <c r="AF15" s="105">
        <f t="shared" si="0"/>
        <v>1</v>
      </c>
      <c r="AG15" s="105">
        <f t="shared" si="1"/>
        <v>1</v>
      </c>
      <c r="AH15" s="152"/>
      <c r="AI15" s="107"/>
      <c r="AL15" s="108">
        <f>SUM(AF15:AI17)</f>
        <v>6</v>
      </c>
      <c r="AM15" s="109" t="s">
        <v>1</v>
      </c>
      <c r="AN15" s="109"/>
      <c r="AO15" s="111"/>
      <c r="AP15" s="118"/>
      <c r="AQ15" s="118"/>
      <c r="AR15" s="118"/>
      <c r="AU15" s="113"/>
      <c r="AV15" s="113"/>
      <c r="AY15" s="119"/>
    </row>
    <row r="16" spans="1:52" ht="42.75" customHeight="1">
      <c r="A16" s="91"/>
      <c r="B16" s="564"/>
      <c r="C16" s="639"/>
      <c r="D16" s="388"/>
      <c r="E16" s="388"/>
      <c r="F16" s="547"/>
      <c r="G16" s="548"/>
      <c r="H16" s="178"/>
      <c r="I16" s="409" t="s">
        <v>54</v>
      </c>
      <c r="J16" s="410"/>
      <c r="K16" s="522"/>
      <c r="L16" s="571" t="s">
        <v>55</v>
      </c>
      <c r="M16" s="569"/>
      <c r="N16" s="569"/>
      <c r="O16" s="569"/>
      <c r="P16" s="569"/>
      <c r="Q16" s="569"/>
      <c r="R16" s="569"/>
      <c r="S16" s="570"/>
      <c r="T16" s="409" t="s">
        <v>226</v>
      </c>
      <c r="U16" s="410"/>
      <c r="V16" s="522"/>
      <c r="W16" s="568" t="s">
        <v>187</v>
      </c>
      <c r="X16" s="569"/>
      <c r="Y16" s="569"/>
      <c r="Z16" s="570"/>
      <c r="AA16" s="462"/>
      <c r="AB16" s="617"/>
      <c r="AC16" s="91"/>
      <c r="AD16" s="91"/>
      <c r="AF16" s="105">
        <f t="shared" si="0"/>
        <v>1</v>
      </c>
      <c r="AG16" s="105">
        <f t="shared" si="1"/>
        <v>1</v>
      </c>
      <c r="AH16" s="152"/>
      <c r="AI16" s="107"/>
      <c r="AL16" s="107"/>
      <c r="AM16" s="109"/>
      <c r="AN16" s="109"/>
      <c r="AO16" s="111"/>
      <c r="AP16" s="118"/>
      <c r="AQ16" s="118"/>
      <c r="AR16" s="118"/>
      <c r="AU16" s="113"/>
      <c r="AV16" s="113"/>
      <c r="AY16" s="119"/>
    </row>
    <row r="17" spans="1:52" ht="42.75" customHeight="1" thickBot="1">
      <c r="A17" s="91"/>
      <c r="B17" s="564"/>
      <c r="C17" s="639"/>
      <c r="D17" s="388"/>
      <c r="E17" s="388"/>
      <c r="F17" s="547"/>
      <c r="G17" s="548"/>
      <c r="H17" s="179"/>
      <c r="I17" s="409" t="s">
        <v>52</v>
      </c>
      <c r="J17" s="410"/>
      <c r="K17" s="410"/>
      <c r="L17" s="571" t="s">
        <v>78</v>
      </c>
      <c r="M17" s="569"/>
      <c r="N17" s="569"/>
      <c r="O17" s="569"/>
      <c r="P17" s="569"/>
      <c r="Q17" s="569"/>
      <c r="R17" s="569"/>
      <c r="S17" s="570"/>
      <c r="T17" s="409" t="s">
        <v>56</v>
      </c>
      <c r="U17" s="410"/>
      <c r="V17" s="522"/>
      <c r="W17" s="571">
        <v>88</v>
      </c>
      <c r="X17" s="569"/>
      <c r="Y17" s="158" t="s">
        <v>57</v>
      </c>
      <c r="Z17" s="180"/>
      <c r="AA17" s="462"/>
      <c r="AB17" s="617"/>
      <c r="AC17" s="91"/>
      <c r="AD17" s="91"/>
      <c r="AF17" s="105">
        <f t="shared" si="0"/>
        <v>1</v>
      </c>
      <c r="AG17" s="105">
        <f t="shared" si="1"/>
        <v>1</v>
      </c>
      <c r="AH17" s="152"/>
      <c r="AI17" s="107"/>
      <c r="AL17" s="107"/>
      <c r="AM17" s="109"/>
      <c r="AN17" s="109"/>
      <c r="AO17" s="111"/>
      <c r="AP17" s="120"/>
      <c r="AQ17" s="120"/>
      <c r="AR17" s="120"/>
      <c r="AU17" s="113"/>
      <c r="AV17" s="113"/>
      <c r="AY17" s="121"/>
    </row>
    <row r="18" spans="1:52" ht="42.75" customHeight="1" thickBot="1">
      <c r="A18" s="91"/>
      <c r="B18" s="564"/>
      <c r="C18" s="639"/>
      <c r="D18" s="388"/>
      <c r="E18" s="388"/>
      <c r="F18" s="547"/>
      <c r="G18" s="548"/>
      <c r="H18" s="182">
        <v>3</v>
      </c>
      <c r="I18" s="409" t="s">
        <v>51</v>
      </c>
      <c r="J18" s="410"/>
      <c r="K18" s="522"/>
      <c r="L18" s="571" t="s">
        <v>59</v>
      </c>
      <c r="M18" s="569"/>
      <c r="N18" s="569"/>
      <c r="O18" s="569"/>
      <c r="P18" s="569"/>
      <c r="Q18" s="569"/>
      <c r="R18" s="569"/>
      <c r="S18" s="570"/>
      <c r="T18" s="409" t="s">
        <v>50</v>
      </c>
      <c r="U18" s="410"/>
      <c r="V18" s="522"/>
      <c r="W18" s="571" t="s">
        <v>326</v>
      </c>
      <c r="X18" s="569"/>
      <c r="Y18" s="569"/>
      <c r="Z18" s="570"/>
      <c r="AA18" s="462"/>
      <c r="AB18" s="617"/>
      <c r="AC18" s="91"/>
      <c r="AD18" s="91"/>
      <c r="AE18" s="101">
        <v>3</v>
      </c>
      <c r="AF18" s="105">
        <f t="shared" si="0"/>
        <v>1</v>
      </c>
      <c r="AG18" s="105">
        <f t="shared" si="1"/>
        <v>1</v>
      </c>
      <c r="AH18" s="152"/>
      <c r="AI18" s="107"/>
      <c r="AL18" s="108">
        <f>SUM(AF18:AI20)</f>
        <v>6</v>
      </c>
      <c r="AM18" s="109" t="s">
        <v>1</v>
      </c>
      <c r="AN18" s="109"/>
      <c r="AO18" s="111"/>
      <c r="AP18" s="118"/>
      <c r="AQ18" s="118"/>
      <c r="AR18" s="118"/>
      <c r="AU18" s="113"/>
      <c r="AV18" s="113"/>
      <c r="AY18" s="119"/>
    </row>
    <row r="19" spans="1:52" ht="42.75" customHeight="1">
      <c r="A19" s="91"/>
      <c r="B19" s="564"/>
      <c r="C19" s="639"/>
      <c r="D19" s="388"/>
      <c r="E19" s="388"/>
      <c r="F19" s="547"/>
      <c r="G19" s="548"/>
      <c r="H19" s="178"/>
      <c r="I19" s="409" t="s">
        <v>54</v>
      </c>
      <c r="J19" s="410"/>
      <c r="K19" s="522"/>
      <c r="L19" s="571" t="s">
        <v>55</v>
      </c>
      <c r="M19" s="569"/>
      <c r="N19" s="569"/>
      <c r="O19" s="569"/>
      <c r="P19" s="569"/>
      <c r="Q19" s="569"/>
      <c r="R19" s="569"/>
      <c r="S19" s="570"/>
      <c r="T19" s="409" t="s">
        <v>226</v>
      </c>
      <c r="U19" s="410"/>
      <c r="V19" s="522"/>
      <c r="W19" s="568" t="s">
        <v>187</v>
      </c>
      <c r="X19" s="569"/>
      <c r="Y19" s="569"/>
      <c r="Z19" s="570"/>
      <c r="AA19" s="462"/>
      <c r="AB19" s="617"/>
      <c r="AC19" s="91"/>
      <c r="AD19" s="91"/>
      <c r="AF19" s="105">
        <f t="shared" si="0"/>
        <v>1</v>
      </c>
      <c r="AG19" s="105">
        <f t="shared" si="1"/>
        <v>1</v>
      </c>
      <c r="AH19" s="152"/>
      <c r="AI19" s="107"/>
      <c r="AL19" s="107"/>
      <c r="AM19" s="109"/>
      <c r="AN19" s="109"/>
      <c r="AO19" s="111"/>
      <c r="AP19" s="118"/>
      <c r="AQ19" s="118"/>
      <c r="AR19" s="118"/>
      <c r="AU19" s="113"/>
      <c r="AV19" s="113"/>
      <c r="AY19" s="119"/>
    </row>
    <row r="20" spans="1:52" ht="42.75" customHeight="1" thickBot="1">
      <c r="A20" s="91"/>
      <c r="B20" s="564"/>
      <c r="C20" s="639"/>
      <c r="D20" s="388"/>
      <c r="E20" s="388"/>
      <c r="F20" s="547"/>
      <c r="G20" s="548"/>
      <c r="H20" s="179"/>
      <c r="I20" s="409" t="s">
        <v>52</v>
      </c>
      <c r="J20" s="410"/>
      <c r="K20" s="410"/>
      <c r="L20" s="571" t="s">
        <v>78</v>
      </c>
      <c r="M20" s="569"/>
      <c r="N20" s="569"/>
      <c r="O20" s="569"/>
      <c r="P20" s="569"/>
      <c r="Q20" s="569"/>
      <c r="R20" s="569"/>
      <c r="S20" s="570"/>
      <c r="T20" s="409" t="s">
        <v>56</v>
      </c>
      <c r="U20" s="410"/>
      <c r="V20" s="522"/>
      <c r="W20" s="571">
        <v>90</v>
      </c>
      <c r="X20" s="569"/>
      <c r="Y20" s="158" t="s">
        <v>57</v>
      </c>
      <c r="Z20" s="180"/>
      <c r="AA20" s="462"/>
      <c r="AB20" s="617"/>
      <c r="AC20" s="91"/>
      <c r="AD20" s="91"/>
      <c r="AF20" s="105">
        <f t="shared" si="0"/>
        <v>1</v>
      </c>
      <c r="AG20" s="105">
        <f t="shared" si="1"/>
        <v>1</v>
      </c>
      <c r="AH20" s="152"/>
      <c r="AI20" s="107"/>
      <c r="AL20" s="107"/>
      <c r="AM20" s="109"/>
      <c r="AN20" s="109"/>
      <c r="AO20" s="111"/>
      <c r="AP20" s="120"/>
      <c r="AQ20" s="120"/>
      <c r="AR20" s="120"/>
      <c r="AU20" s="113"/>
      <c r="AV20" s="113"/>
      <c r="AY20" s="121"/>
    </row>
    <row r="21" spans="1:52" ht="42.75" customHeight="1" thickBot="1">
      <c r="A21" s="91"/>
      <c r="B21" s="564"/>
      <c r="C21" s="639"/>
      <c r="D21" s="388"/>
      <c r="E21" s="388"/>
      <c r="F21" s="547"/>
      <c r="G21" s="548"/>
      <c r="H21" s="182">
        <v>4</v>
      </c>
      <c r="I21" s="409" t="s">
        <v>51</v>
      </c>
      <c r="J21" s="410"/>
      <c r="K21" s="522"/>
      <c r="L21" s="571" t="s">
        <v>59</v>
      </c>
      <c r="M21" s="569"/>
      <c r="N21" s="569"/>
      <c r="O21" s="569"/>
      <c r="P21" s="569"/>
      <c r="Q21" s="569"/>
      <c r="R21" s="569"/>
      <c r="S21" s="570"/>
      <c r="T21" s="409" t="s">
        <v>50</v>
      </c>
      <c r="U21" s="410"/>
      <c r="V21" s="522"/>
      <c r="W21" s="571" t="s">
        <v>327</v>
      </c>
      <c r="X21" s="569"/>
      <c r="Y21" s="569"/>
      <c r="Z21" s="570"/>
      <c r="AA21" s="462"/>
      <c r="AB21" s="617"/>
      <c r="AC21" s="91"/>
      <c r="AD21" s="91"/>
      <c r="AE21" s="101">
        <v>4</v>
      </c>
      <c r="AF21" s="105">
        <f t="shared" ref="AF21:AF23" si="2">IF(L21="",0,1)</f>
        <v>1</v>
      </c>
      <c r="AG21" s="105">
        <f t="shared" ref="AG21:AG23" si="3">IF(W21="",0,1)</f>
        <v>1</v>
      </c>
      <c r="AH21" s="152"/>
      <c r="AI21" s="107"/>
      <c r="AL21" s="108">
        <f>SUM(AF21:AI23)</f>
        <v>6</v>
      </c>
      <c r="AM21" s="109" t="s">
        <v>1</v>
      </c>
      <c r="AN21" s="109"/>
      <c r="AO21" s="111"/>
      <c r="AP21" s="118"/>
      <c r="AQ21" s="118"/>
      <c r="AR21" s="118"/>
      <c r="AU21" s="113"/>
      <c r="AV21" s="113"/>
      <c r="AY21" s="119"/>
    </row>
    <row r="22" spans="1:52" ht="42.75" customHeight="1">
      <c r="A22" s="91"/>
      <c r="B22" s="564"/>
      <c r="C22" s="639"/>
      <c r="D22" s="388"/>
      <c r="E22" s="388"/>
      <c r="F22" s="547"/>
      <c r="G22" s="548"/>
      <c r="H22" s="178"/>
      <c r="I22" s="409" t="s">
        <v>54</v>
      </c>
      <c r="J22" s="410"/>
      <c r="K22" s="522"/>
      <c r="L22" s="571" t="s">
        <v>210</v>
      </c>
      <c r="M22" s="569"/>
      <c r="N22" s="569"/>
      <c r="O22" s="569"/>
      <c r="P22" s="569"/>
      <c r="Q22" s="569"/>
      <c r="R22" s="569"/>
      <c r="S22" s="570"/>
      <c r="T22" s="409" t="s">
        <v>226</v>
      </c>
      <c r="U22" s="410"/>
      <c r="V22" s="522"/>
      <c r="W22" s="568" t="s">
        <v>187</v>
      </c>
      <c r="X22" s="569"/>
      <c r="Y22" s="569"/>
      <c r="Z22" s="570"/>
      <c r="AA22" s="462"/>
      <c r="AB22" s="617"/>
      <c r="AC22" s="91"/>
      <c r="AD22" s="91"/>
      <c r="AF22" s="105">
        <f t="shared" si="2"/>
        <v>1</v>
      </c>
      <c r="AG22" s="105">
        <f t="shared" si="3"/>
        <v>1</v>
      </c>
      <c r="AH22" s="152"/>
      <c r="AI22" s="107"/>
      <c r="AL22" s="107"/>
      <c r="AM22" s="109"/>
      <c r="AN22" s="109"/>
      <c r="AO22" s="111"/>
      <c r="AP22" s="118"/>
      <c r="AQ22" s="118"/>
      <c r="AR22" s="118"/>
      <c r="AU22" s="113"/>
      <c r="AV22" s="113"/>
      <c r="AY22" s="119"/>
    </row>
    <row r="23" spans="1:52" ht="42.75" customHeight="1" thickBot="1">
      <c r="A23" s="91"/>
      <c r="B23" s="564"/>
      <c r="C23" s="639"/>
      <c r="D23" s="388"/>
      <c r="E23" s="388"/>
      <c r="F23" s="544"/>
      <c r="G23" s="546"/>
      <c r="H23" s="178"/>
      <c r="I23" s="372" t="s">
        <v>52</v>
      </c>
      <c r="J23" s="373"/>
      <c r="K23" s="373"/>
      <c r="L23" s="565" t="s">
        <v>78</v>
      </c>
      <c r="M23" s="566"/>
      <c r="N23" s="566"/>
      <c r="O23" s="566"/>
      <c r="P23" s="566"/>
      <c r="Q23" s="566"/>
      <c r="R23" s="566"/>
      <c r="S23" s="567"/>
      <c r="T23" s="372" t="s">
        <v>56</v>
      </c>
      <c r="U23" s="373"/>
      <c r="V23" s="374"/>
      <c r="W23" s="565">
        <v>92</v>
      </c>
      <c r="X23" s="567"/>
      <c r="Y23" s="89" t="s">
        <v>57</v>
      </c>
      <c r="Z23" s="183"/>
      <c r="AA23" s="462"/>
      <c r="AB23" s="651"/>
      <c r="AC23" s="91"/>
      <c r="AD23" s="91"/>
      <c r="AF23" s="105">
        <f t="shared" si="2"/>
        <v>1</v>
      </c>
      <c r="AG23" s="105">
        <f t="shared" si="3"/>
        <v>1</v>
      </c>
      <c r="AH23" s="152"/>
      <c r="AI23" s="122"/>
      <c r="AL23" s="107"/>
      <c r="AM23" s="109"/>
      <c r="AN23" s="109"/>
      <c r="AO23" s="111"/>
      <c r="AP23" s="120"/>
      <c r="AQ23" s="120"/>
      <c r="AR23" s="120"/>
      <c r="AU23" s="113"/>
      <c r="AV23" s="113"/>
      <c r="AY23" s="121"/>
    </row>
    <row r="24" spans="1:52" ht="38.25" customHeight="1" thickBot="1">
      <c r="A24" s="91"/>
      <c r="B24" s="593" t="s">
        <v>41</v>
      </c>
      <c r="C24" s="639"/>
      <c r="D24" s="397" t="s">
        <v>247</v>
      </c>
      <c r="E24" s="398"/>
      <c r="F24" s="544">
        <f>IF(AND(B24="○"),3,"－")</f>
        <v>3</v>
      </c>
      <c r="G24" s="546">
        <f>IF(AND(B24="○"),AY25,"－")</f>
        <v>2.5</v>
      </c>
      <c r="H24" s="238"/>
      <c r="I24" s="680" t="s">
        <v>336</v>
      </c>
      <c r="J24" s="681"/>
      <c r="K24" s="681"/>
      <c r="L24" s="681"/>
      <c r="M24" s="681"/>
      <c r="N24" s="681"/>
      <c r="O24" s="681"/>
      <c r="P24" s="681"/>
      <c r="Q24" s="619">
        <v>84.2</v>
      </c>
      <c r="R24" s="619"/>
      <c r="S24" s="619"/>
      <c r="T24" s="684" t="s">
        <v>57</v>
      </c>
      <c r="U24" s="659"/>
      <c r="V24" s="660"/>
      <c r="W24" s="660"/>
      <c r="X24" s="660"/>
      <c r="Y24" s="660"/>
      <c r="Z24" s="661"/>
      <c r="AA24" s="316" t="s">
        <v>177</v>
      </c>
      <c r="AB24" s="678" t="s">
        <v>18</v>
      </c>
      <c r="AC24" s="91"/>
      <c r="AD24" s="91"/>
      <c r="AF24" s="105">
        <f>IF(AND(Q24&lt;&gt;""),1,0)</f>
        <v>1</v>
      </c>
      <c r="AG24" s="105"/>
      <c r="AH24" s="152"/>
      <c r="AI24" s="124"/>
      <c r="AJ24" s="105">
        <f>IF(AB24="",0,1)</f>
        <v>1</v>
      </c>
      <c r="AL24" s="108">
        <f>SUM(AF24:AJ24)</f>
        <v>2</v>
      </c>
      <c r="AM24" s="109" t="s">
        <v>171</v>
      </c>
      <c r="AN24" s="109"/>
      <c r="AP24" s="125" t="s">
        <v>2</v>
      </c>
      <c r="AQ24" s="126" t="s">
        <v>18</v>
      </c>
      <c r="AR24" s="126" t="s">
        <v>9</v>
      </c>
      <c r="AS24" s="126" t="s">
        <v>17</v>
      </c>
      <c r="AT24" s="126" t="s">
        <v>10</v>
      </c>
      <c r="AU24" s="126" t="s">
        <v>19</v>
      </c>
      <c r="AV24" s="126" t="s">
        <v>102</v>
      </c>
      <c r="AW24" s="126" t="s">
        <v>96</v>
      </c>
      <c r="AY24" s="114" t="s">
        <v>7</v>
      </c>
    </row>
    <row r="25" spans="1:52" ht="38.25" customHeight="1" thickBot="1">
      <c r="A25" s="91"/>
      <c r="B25" s="593"/>
      <c r="C25" s="639"/>
      <c r="D25" s="397"/>
      <c r="E25" s="398"/>
      <c r="F25" s="543"/>
      <c r="G25" s="545"/>
      <c r="H25" s="179"/>
      <c r="I25" s="682"/>
      <c r="J25" s="683"/>
      <c r="K25" s="683"/>
      <c r="L25" s="683"/>
      <c r="M25" s="683"/>
      <c r="N25" s="683"/>
      <c r="O25" s="683"/>
      <c r="P25" s="683"/>
      <c r="Q25" s="622"/>
      <c r="R25" s="622"/>
      <c r="S25" s="622"/>
      <c r="T25" s="685"/>
      <c r="U25" s="662"/>
      <c r="V25" s="663"/>
      <c r="W25" s="663"/>
      <c r="X25" s="663"/>
      <c r="Y25" s="663"/>
      <c r="Z25" s="664"/>
      <c r="AA25" s="317"/>
      <c r="AB25" s="679"/>
      <c r="AC25" s="91"/>
      <c r="AD25" s="91"/>
      <c r="AF25" s="127"/>
      <c r="AG25" s="127"/>
      <c r="AH25" s="107"/>
      <c r="AI25" s="122"/>
      <c r="AL25" s="128"/>
      <c r="AM25" s="109"/>
      <c r="AN25" s="109"/>
      <c r="AP25" s="115">
        <f>IF($AB$24=AP24,3,0)</f>
        <v>0</v>
      </c>
      <c r="AQ25" s="115">
        <f>IF($AB$24=AQ24,2.5,0)</f>
        <v>2.5</v>
      </c>
      <c r="AR25" s="115">
        <f>IF($AB$24=AR24,2,0)</f>
        <v>0</v>
      </c>
      <c r="AS25" s="115">
        <f>IF($AB$24=AS24,1.5,0)</f>
        <v>0</v>
      </c>
      <c r="AT25" s="115">
        <f>IF($AB$24=AT24,1,0)</f>
        <v>0</v>
      </c>
      <c r="AU25" s="115">
        <f>IF($AB$24=AU24,0.5,0)</f>
        <v>0</v>
      </c>
      <c r="AV25" s="115">
        <f>IF($AB$24=AV24,-1,0)</f>
        <v>0</v>
      </c>
      <c r="AW25" s="115">
        <f>IF($AB$24=AW24,0,0)</f>
        <v>0</v>
      </c>
      <c r="AY25" s="116">
        <f>IF(AL24=2,SUM(AP25:AW25),-1)</f>
        <v>2.5</v>
      </c>
      <c r="AZ25" s="101" t="s">
        <v>207</v>
      </c>
    </row>
    <row r="26" spans="1:52" ht="42.75" customHeight="1" thickBot="1">
      <c r="A26" s="91"/>
      <c r="B26" s="564" t="s">
        <v>41</v>
      </c>
      <c r="C26" s="639"/>
      <c r="D26" s="388" t="s">
        <v>248</v>
      </c>
      <c r="E26" s="388"/>
      <c r="F26" s="543">
        <f>IF(AND(B26="○"),1,"－")</f>
        <v>1</v>
      </c>
      <c r="G26" s="545">
        <f>IF(AND(B26="○"),AY27,"－")</f>
        <v>1</v>
      </c>
      <c r="H26" s="178"/>
      <c r="I26" s="553" t="s">
        <v>211</v>
      </c>
      <c r="J26" s="554"/>
      <c r="K26" s="554"/>
      <c r="L26" s="554"/>
      <c r="M26" s="554"/>
      <c r="N26" s="554"/>
      <c r="O26" s="554"/>
      <c r="P26" s="554"/>
      <c r="Q26" s="554"/>
      <c r="R26" s="554"/>
      <c r="S26" s="554"/>
      <c r="T26" s="554"/>
      <c r="U26" s="554"/>
      <c r="V26" s="554"/>
      <c r="W26" s="554"/>
      <c r="X26" s="554"/>
      <c r="Y26" s="554"/>
      <c r="Z26" s="555"/>
      <c r="AA26" s="303" t="s">
        <v>219</v>
      </c>
      <c r="AB26" s="677" t="s">
        <v>106</v>
      </c>
      <c r="AC26" s="91"/>
      <c r="AD26" s="91"/>
      <c r="AF26" s="105"/>
      <c r="AG26" s="105"/>
      <c r="AH26" s="152"/>
      <c r="AI26" s="124"/>
      <c r="AJ26" s="105">
        <f>IF(AB26="",0,1)</f>
        <v>1</v>
      </c>
      <c r="AL26" s="108">
        <f>SUM(AF26:AJ27)</f>
        <v>1</v>
      </c>
      <c r="AM26" s="109" t="s">
        <v>192</v>
      </c>
      <c r="AN26" s="109"/>
      <c r="AO26" s="111"/>
      <c r="AP26" s="129" t="s">
        <v>106</v>
      </c>
      <c r="AQ26" s="129" t="s">
        <v>107</v>
      </c>
      <c r="AT26" s="113"/>
      <c r="AU26" s="113"/>
      <c r="AY26" s="114" t="s">
        <v>7</v>
      </c>
    </row>
    <row r="27" spans="1:52" ht="42.75" customHeight="1" thickBot="1">
      <c r="A27" s="91"/>
      <c r="B27" s="564"/>
      <c r="C27" s="639"/>
      <c r="D27" s="388"/>
      <c r="E27" s="388"/>
      <c r="F27" s="544"/>
      <c r="G27" s="546"/>
      <c r="H27" s="178"/>
      <c r="I27" s="553"/>
      <c r="J27" s="554"/>
      <c r="K27" s="554"/>
      <c r="L27" s="554"/>
      <c r="M27" s="554"/>
      <c r="N27" s="554"/>
      <c r="O27" s="554"/>
      <c r="P27" s="554"/>
      <c r="Q27" s="554"/>
      <c r="R27" s="554"/>
      <c r="S27" s="554"/>
      <c r="T27" s="554"/>
      <c r="U27" s="554"/>
      <c r="V27" s="554"/>
      <c r="W27" s="554"/>
      <c r="X27" s="554"/>
      <c r="Y27" s="554"/>
      <c r="Z27" s="555"/>
      <c r="AA27" s="303"/>
      <c r="AB27" s="651"/>
      <c r="AC27" s="91"/>
      <c r="AD27" s="91"/>
      <c r="AF27" s="130"/>
      <c r="AG27" s="130"/>
      <c r="AH27" s="122"/>
      <c r="AO27" s="111"/>
      <c r="AP27" s="115">
        <f>IF($AB$26=AP26,1,0)</f>
        <v>1</v>
      </c>
      <c r="AQ27" s="115">
        <f>IF($AB$26=AQ26,0,0)</f>
        <v>0</v>
      </c>
      <c r="AT27" s="113"/>
      <c r="AU27" s="113"/>
      <c r="AY27" s="116">
        <f>IF(AL26=1,SUM(AP27:AW27),0)</f>
        <v>1</v>
      </c>
      <c r="AZ27" s="101" t="s">
        <v>206</v>
      </c>
    </row>
    <row r="28" spans="1:52" ht="42.75" customHeight="1" thickBot="1">
      <c r="A28" s="91"/>
      <c r="B28" s="558" t="s">
        <v>41</v>
      </c>
      <c r="C28" s="639"/>
      <c r="D28" s="425" t="s">
        <v>249</v>
      </c>
      <c r="E28" s="425"/>
      <c r="F28" s="547">
        <f>IF(AND(B28="○"),1,"－")</f>
        <v>1</v>
      </c>
      <c r="G28" s="548">
        <f>IF(AND(B28="○"),AY29,"－")</f>
        <v>0.5</v>
      </c>
      <c r="H28" s="238"/>
      <c r="I28" s="556" t="s">
        <v>61</v>
      </c>
      <c r="J28" s="557"/>
      <c r="K28" s="557"/>
      <c r="L28" s="578"/>
      <c r="M28" s="556" t="s">
        <v>97</v>
      </c>
      <c r="N28" s="557"/>
      <c r="O28" s="557"/>
      <c r="P28" s="578"/>
      <c r="Q28" s="556" t="s">
        <v>62</v>
      </c>
      <c r="R28" s="578"/>
      <c r="S28" s="556" t="s">
        <v>64</v>
      </c>
      <c r="T28" s="557"/>
      <c r="U28" s="556" t="s">
        <v>63</v>
      </c>
      <c r="V28" s="557"/>
      <c r="W28" s="557"/>
      <c r="X28" s="557"/>
      <c r="Y28" s="557"/>
      <c r="Z28" s="578"/>
      <c r="AA28" s="316" t="s">
        <v>44</v>
      </c>
      <c r="AB28" s="678" t="s">
        <v>110</v>
      </c>
      <c r="AC28" s="91"/>
      <c r="AD28" s="91"/>
      <c r="AF28" s="105">
        <f>IF(I29="",0,1)</f>
        <v>1</v>
      </c>
      <c r="AG28" s="105">
        <f>IF(M29="",0,1)</f>
        <v>1</v>
      </c>
      <c r="AH28" s="105">
        <f>IF(Q29="",0,1)</f>
        <v>1</v>
      </c>
      <c r="AI28" s="131"/>
      <c r="AJ28" s="105">
        <f>IF(AB28="",0,1)</f>
        <v>1</v>
      </c>
      <c r="AL28" s="108">
        <f>SUM(AF28:AJ29)</f>
        <v>6</v>
      </c>
      <c r="AM28" s="109" t="s">
        <v>172</v>
      </c>
      <c r="AN28" s="109"/>
      <c r="AO28" s="111"/>
      <c r="AP28" s="112" t="s">
        <v>109</v>
      </c>
      <c r="AQ28" s="112" t="s">
        <v>110</v>
      </c>
      <c r="AR28" s="112" t="s">
        <v>21</v>
      </c>
      <c r="AS28" s="118"/>
      <c r="AT28" s="118"/>
      <c r="AU28" s="132"/>
      <c r="AV28" s="113"/>
      <c r="AY28" s="114" t="s">
        <v>7</v>
      </c>
    </row>
    <row r="29" spans="1:52" ht="42.75" customHeight="1" thickBot="1">
      <c r="A29" s="91"/>
      <c r="B29" s="559"/>
      <c r="C29" s="639"/>
      <c r="D29" s="426"/>
      <c r="E29" s="426"/>
      <c r="F29" s="547"/>
      <c r="G29" s="548"/>
      <c r="H29" s="179"/>
      <c r="I29" s="549" t="s">
        <v>225</v>
      </c>
      <c r="J29" s="550"/>
      <c r="K29" s="550"/>
      <c r="L29" s="550"/>
      <c r="M29" s="551">
        <v>45017</v>
      </c>
      <c r="N29" s="550"/>
      <c r="O29" s="550"/>
      <c r="P29" s="552"/>
      <c r="Q29" s="549">
        <v>31</v>
      </c>
      <c r="R29" s="552"/>
      <c r="S29" s="549" t="s">
        <v>213</v>
      </c>
      <c r="T29" s="552"/>
      <c r="U29" s="549" t="s">
        <v>67</v>
      </c>
      <c r="V29" s="550"/>
      <c r="W29" s="550"/>
      <c r="X29" s="550"/>
      <c r="Y29" s="550"/>
      <c r="Z29" s="552"/>
      <c r="AA29" s="317"/>
      <c r="AB29" s="679"/>
      <c r="AC29" s="91"/>
      <c r="AD29" s="91"/>
      <c r="AF29" s="105">
        <f>IF(S29="",0,1)</f>
        <v>1</v>
      </c>
      <c r="AG29" s="105">
        <f>IF(U29="",0,1)</f>
        <v>1</v>
      </c>
      <c r="AH29" s="133"/>
      <c r="AI29" s="122"/>
      <c r="AO29" s="111"/>
      <c r="AP29" s="115">
        <f>IF($AB$28=AP28,1,0)</f>
        <v>0</v>
      </c>
      <c r="AQ29" s="115">
        <f>IF($AB$28=AQ28,0.5,0)</f>
        <v>0.5</v>
      </c>
      <c r="AR29" s="115">
        <f>IF($AB$28=AR28,0,0)</f>
        <v>0</v>
      </c>
      <c r="AS29" s="120"/>
      <c r="AT29" s="120"/>
      <c r="AU29" s="113"/>
      <c r="AY29" s="116">
        <f>IF(AL28=6,SUM(AP29:AX29),0)</f>
        <v>0.5</v>
      </c>
      <c r="AZ29" s="101" t="s">
        <v>205</v>
      </c>
    </row>
    <row r="30" spans="1:52" ht="42.75" customHeight="1" thickBot="1">
      <c r="A30" s="91"/>
      <c r="B30" s="564" t="s">
        <v>41</v>
      </c>
      <c r="C30" s="639"/>
      <c r="D30" s="388" t="s">
        <v>250</v>
      </c>
      <c r="E30" s="388"/>
      <c r="F30" s="543">
        <f>IF(AND(B30="○"),2,"－")</f>
        <v>2</v>
      </c>
      <c r="G30" s="545">
        <f>IF(AND(B30="○"),AY31,"－")</f>
        <v>2</v>
      </c>
      <c r="H30" s="179"/>
      <c r="I30" s="337" t="s">
        <v>65</v>
      </c>
      <c r="J30" s="338"/>
      <c r="K30" s="338"/>
      <c r="L30" s="338"/>
      <c r="M30" s="338"/>
      <c r="N30" s="437"/>
      <c r="O30" s="337" t="s">
        <v>66</v>
      </c>
      <c r="P30" s="338"/>
      <c r="Q30" s="338"/>
      <c r="R30" s="338"/>
      <c r="S30" s="338"/>
      <c r="T30" s="437"/>
      <c r="U30" s="337" t="s">
        <v>227</v>
      </c>
      <c r="V30" s="338"/>
      <c r="W30" s="338"/>
      <c r="X30" s="338"/>
      <c r="Y30" s="338"/>
      <c r="Z30" s="437"/>
      <c r="AA30" s="303" t="s">
        <v>44</v>
      </c>
      <c r="AB30" s="675" t="s">
        <v>112</v>
      </c>
      <c r="AC30" s="91"/>
      <c r="AD30" s="91"/>
      <c r="AF30" s="130"/>
      <c r="AG30" s="130"/>
      <c r="AH30" s="127"/>
      <c r="AI30" s="107"/>
      <c r="AJ30" s="105">
        <f>IF(AB30="",0,1)</f>
        <v>1</v>
      </c>
      <c r="AL30" s="128"/>
      <c r="AM30" s="109"/>
      <c r="AN30" s="110">
        <f>COUNTIF(AL31:AL32,3)</f>
        <v>2</v>
      </c>
      <c r="AO30" s="111"/>
      <c r="AP30" s="112" t="s">
        <v>112</v>
      </c>
      <c r="AQ30" s="112" t="s">
        <v>113</v>
      </c>
      <c r="AR30" s="112" t="s">
        <v>114</v>
      </c>
      <c r="AS30" s="118"/>
      <c r="AT30" s="118"/>
      <c r="AU30" s="132"/>
      <c r="AV30" s="113"/>
      <c r="AY30" s="114" t="s">
        <v>7</v>
      </c>
    </row>
    <row r="31" spans="1:52" ht="42.75" customHeight="1" thickBot="1">
      <c r="A31" s="91"/>
      <c r="B31" s="564"/>
      <c r="C31" s="639"/>
      <c r="D31" s="388"/>
      <c r="E31" s="388"/>
      <c r="F31" s="547"/>
      <c r="G31" s="548"/>
      <c r="H31" s="184">
        <v>1</v>
      </c>
      <c r="I31" s="575">
        <v>44783</v>
      </c>
      <c r="J31" s="576"/>
      <c r="K31" s="576"/>
      <c r="L31" s="576"/>
      <c r="M31" s="576"/>
      <c r="N31" s="577"/>
      <c r="O31" s="575">
        <v>44883</v>
      </c>
      <c r="P31" s="576"/>
      <c r="Q31" s="576"/>
      <c r="R31" s="576"/>
      <c r="S31" s="576"/>
      <c r="T31" s="577"/>
      <c r="U31" s="585" t="s">
        <v>187</v>
      </c>
      <c r="V31" s="569"/>
      <c r="W31" s="569"/>
      <c r="X31" s="569"/>
      <c r="Y31" s="569"/>
      <c r="Z31" s="570"/>
      <c r="AA31" s="303"/>
      <c r="AB31" s="676"/>
      <c r="AC31" s="91"/>
      <c r="AD31" s="91"/>
      <c r="AF31" s="105">
        <f>IF(I31="",0,1)</f>
        <v>1</v>
      </c>
      <c r="AG31" s="105">
        <f>IF(O31="",0,1)</f>
        <v>1</v>
      </c>
      <c r="AH31" s="105">
        <f>IF(U31="",0,1)</f>
        <v>1</v>
      </c>
      <c r="AI31" s="107"/>
      <c r="AL31" s="108">
        <f>SUM(AF31:AH31)</f>
        <v>3</v>
      </c>
      <c r="AM31" s="109" t="s">
        <v>178</v>
      </c>
      <c r="AN31" s="109"/>
      <c r="AO31" s="111"/>
      <c r="AP31" s="115">
        <f>IF(AND($AB$30=AP30,$AN$30&gt;=2),2,0)</f>
        <v>2</v>
      </c>
      <c r="AQ31" s="115">
        <f>IF(AND($AB$30=AQ30,$AN$30&gt;=1),1,0)</f>
        <v>0</v>
      </c>
      <c r="AR31" s="115">
        <f>IF(AND($AB$30=AR30,$AN$30=2),0,0)</f>
        <v>0</v>
      </c>
      <c r="AS31" s="118"/>
      <c r="AT31" s="118"/>
      <c r="AU31" s="132"/>
      <c r="AV31" s="113"/>
      <c r="AY31" s="116">
        <f>IF(AJ30=1,SUM(AP31:AX31),0)</f>
        <v>2</v>
      </c>
    </row>
    <row r="32" spans="1:52" ht="42.75" customHeight="1" thickBot="1">
      <c r="A32" s="91"/>
      <c r="B32" s="564"/>
      <c r="C32" s="639"/>
      <c r="D32" s="388"/>
      <c r="E32" s="388"/>
      <c r="F32" s="544"/>
      <c r="G32" s="546"/>
      <c r="H32" s="182">
        <v>2</v>
      </c>
      <c r="I32" s="582">
        <v>44791</v>
      </c>
      <c r="J32" s="583"/>
      <c r="K32" s="583"/>
      <c r="L32" s="583"/>
      <c r="M32" s="583"/>
      <c r="N32" s="584"/>
      <c r="O32" s="582">
        <v>44895</v>
      </c>
      <c r="P32" s="583"/>
      <c r="Q32" s="583"/>
      <c r="R32" s="583"/>
      <c r="S32" s="583"/>
      <c r="T32" s="584"/>
      <c r="U32" s="586" t="s">
        <v>71</v>
      </c>
      <c r="V32" s="566"/>
      <c r="W32" s="566"/>
      <c r="X32" s="566"/>
      <c r="Y32" s="566"/>
      <c r="Z32" s="567"/>
      <c r="AA32" s="303"/>
      <c r="AB32" s="676"/>
      <c r="AC32" s="91"/>
      <c r="AD32" s="91"/>
      <c r="AF32" s="105">
        <f>IF(I32="",0,1)</f>
        <v>1</v>
      </c>
      <c r="AG32" s="105">
        <f>IF(O32="",0,1)</f>
        <v>1</v>
      </c>
      <c r="AH32" s="105">
        <f>IF(U32="",0,1)</f>
        <v>1</v>
      </c>
      <c r="AI32" s="107"/>
      <c r="AL32" s="108">
        <f>SUM(AF32:AH32)</f>
        <v>3</v>
      </c>
      <c r="AM32" s="109" t="s">
        <v>178</v>
      </c>
      <c r="AO32" s="111"/>
      <c r="AP32" s="134"/>
      <c r="AQ32" s="134"/>
      <c r="AR32" s="132"/>
      <c r="AS32" s="120"/>
      <c r="AT32" s="120"/>
      <c r="AU32" s="113"/>
      <c r="AZ32" s="101" t="s">
        <v>204</v>
      </c>
    </row>
    <row r="33" spans="1:52" ht="42.75" customHeight="1" thickBot="1">
      <c r="A33" s="91"/>
      <c r="B33" s="558" t="s">
        <v>41</v>
      </c>
      <c r="C33" s="639"/>
      <c r="D33" s="425" t="s">
        <v>251</v>
      </c>
      <c r="E33" s="425"/>
      <c r="F33" s="547">
        <f>IF(AND(B33="○"),1,"－")</f>
        <v>1</v>
      </c>
      <c r="G33" s="548">
        <f>IF(AND(B33="○"),AY34,"－")</f>
        <v>0.5</v>
      </c>
      <c r="H33" s="239"/>
      <c r="I33" s="409" t="s">
        <v>68</v>
      </c>
      <c r="J33" s="410"/>
      <c r="K33" s="410"/>
      <c r="L33" s="410"/>
      <c r="M33" s="410"/>
      <c r="N33" s="410"/>
      <c r="O33" s="410"/>
      <c r="P33" s="410"/>
      <c r="Q33" s="410"/>
      <c r="R33" s="410"/>
      <c r="S33" s="410"/>
      <c r="T33" s="410"/>
      <c r="U33" s="410"/>
      <c r="V33" s="410"/>
      <c r="W33" s="410"/>
      <c r="X33" s="410"/>
      <c r="Y33" s="410"/>
      <c r="Z33" s="411"/>
      <c r="AA33" s="316" t="s">
        <v>44</v>
      </c>
      <c r="AB33" s="678" t="s">
        <v>117</v>
      </c>
      <c r="AC33" s="91"/>
      <c r="AD33" s="91"/>
      <c r="AI33" s="107"/>
      <c r="AJ33" s="105">
        <f>IF(AB33="",0,1)</f>
        <v>1</v>
      </c>
      <c r="AL33" s="135"/>
      <c r="AM33" s="109"/>
      <c r="AN33" s="136"/>
      <c r="AO33" s="111"/>
      <c r="AP33" s="112" t="s">
        <v>118</v>
      </c>
      <c r="AQ33" s="112" t="s">
        <v>117</v>
      </c>
      <c r="AR33" s="112" t="s">
        <v>116</v>
      </c>
      <c r="AS33" s="118"/>
      <c r="AT33" s="118"/>
      <c r="AU33" s="132"/>
      <c r="AV33" s="113"/>
      <c r="AY33" s="114" t="s">
        <v>7</v>
      </c>
    </row>
    <row r="34" spans="1:52" ht="42.75" customHeight="1" thickBot="1">
      <c r="A34" s="91"/>
      <c r="B34" s="564"/>
      <c r="C34" s="639"/>
      <c r="D34" s="388"/>
      <c r="E34" s="388"/>
      <c r="F34" s="547"/>
      <c r="G34" s="548"/>
      <c r="H34" s="184">
        <v>1</v>
      </c>
      <c r="I34" s="575" t="s">
        <v>31</v>
      </c>
      <c r="J34" s="576"/>
      <c r="K34" s="576"/>
      <c r="L34" s="576"/>
      <c r="M34" s="576"/>
      <c r="N34" s="576"/>
      <c r="O34" s="576"/>
      <c r="P34" s="576"/>
      <c r="Q34" s="576"/>
      <c r="R34" s="576"/>
      <c r="S34" s="576"/>
      <c r="T34" s="576"/>
      <c r="U34" s="576"/>
      <c r="V34" s="576"/>
      <c r="W34" s="576"/>
      <c r="X34" s="576"/>
      <c r="Y34" s="576"/>
      <c r="Z34" s="577"/>
      <c r="AA34" s="303"/>
      <c r="AB34" s="656"/>
      <c r="AC34" s="91"/>
      <c r="AD34" s="91"/>
      <c r="AF34" s="105">
        <f>IF(I34="",0,1)</f>
        <v>1</v>
      </c>
      <c r="AG34" s="152"/>
      <c r="AI34" s="107"/>
      <c r="AL34" s="108">
        <f>SUM(AF34:AH34)</f>
        <v>1</v>
      </c>
      <c r="AM34" s="109" t="s">
        <v>192</v>
      </c>
      <c r="AN34" s="110">
        <f>COUNTIF(AL34:AL35,1)</f>
        <v>1</v>
      </c>
      <c r="AO34" s="111"/>
      <c r="AP34" s="115">
        <f>IF(AND($AB$33=AP33,$AN$34&gt;=2),1,0)</f>
        <v>0</v>
      </c>
      <c r="AQ34" s="115">
        <f>IF(AND($AB$33=AQ33,$AN$34&gt;=1),0.5,0)</f>
        <v>0.5</v>
      </c>
      <c r="AR34" s="115">
        <f>IF(AND($AB$33=AR33,$AN$34=0),0,0)</f>
        <v>0</v>
      </c>
      <c r="AS34" s="118"/>
      <c r="AT34" s="118"/>
      <c r="AU34" s="132"/>
      <c r="AV34" s="113"/>
      <c r="AY34" s="116">
        <f>IF(AJ33=1,SUM(AP34:AX34),0)</f>
        <v>0.5</v>
      </c>
      <c r="AZ34" s="101" t="s">
        <v>203</v>
      </c>
    </row>
    <row r="35" spans="1:52" ht="42.75" customHeight="1" thickBot="1">
      <c r="A35" s="91"/>
      <c r="B35" s="559"/>
      <c r="C35" s="639"/>
      <c r="D35" s="426"/>
      <c r="E35" s="426"/>
      <c r="F35" s="547"/>
      <c r="G35" s="548"/>
      <c r="H35" s="184">
        <v>2</v>
      </c>
      <c r="I35" s="575"/>
      <c r="J35" s="576"/>
      <c r="K35" s="576"/>
      <c r="L35" s="576"/>
      <c r="M35" s="576"/>
      <c r="N35" s="576"/>
      <c r="O35" s="576"/>
      <c r="P35" s="576"/>
      <c r="Q35" s="576"/>
      <c r="R35" s="576"/>
      <c r="S35" s="576"/>
      <c r="T35" s="576"/>
      <c r="U35" s="576"/>
      <c r="V35" s="576"/>
      <c r="W35" s="576"/>
      <c r="X35" s="576"/>
      <c r="Y35" s="576"/>
      <c r="Z35" s="577"/>
      <c r="AA35" s="317"/>
      <c r="AB35" s="679"/>
      <c r="AC35" s="91"/>
      <c r="AD35" s="91"/>
      <c r="AF35" s="105">
        <f>IF(I35="",0,1)</f>
        <v>0</v>
      </c>
      <c r="AG35" s="152"/>
      <c r="AI35" s="107"/>
      <c r="AL35" s="108">
        <f>SUM(AF35:AH35)</f>
        <v>0</v>
      </c>
      <c r="AM35" s="109" t="s">
        <v>192</v>
      </c>
      <c r="AO35" s="111"/>
      <c r="AP35" s="134"/>
      <c r="AQ35" s="134"/>
      <c r="AR35" s="132"/>
      <c r="AS35" s="123"/>
      <c r="AT35" s="123"/>
      <c r="AU35" s="113"/>
    </row>
    <row r="36" spans="1:52" ht="42.75" customHeight="1" thickBot="1">
      <c r="A36" s="91"/>
      <c r="B36" s="564" t="s">
        <v>41</v>
      </c>
      <c r="C36" s="639"/>
      <c r="D36" s="388" t="s">
        <v>364</v>
      </c>
      <c r="E36" s="388"/>
      <c r="F36" s="543">
        <f>IF(AND(B36="○"),2,"－")</f>
        <v>2</v>
      </c>
      <c r="G36" s="545">
        <f>IF(AND(B36="○"),AY37,"－")</f>
        <v>2</v>
      </c>
      <c r="H36" s="178"/>
      <c r="I36" s="579" t="s">
        <v>32</v>
      </c>
      <c r="J36" s="580"/>
      <c r="K36" s="580"/>
      <c r="L36" s="581"/>
      <c r="M36" s="337" t="s">
        <v>33</v>
      </c>
      <c r="N36" s="338"/>
      <c r="O36" s="338"/>
      <c r="P36" s="338"/>
      <c r="Q36" s="338"/>
      <c r="R36" s="437"/>
      <c r="S36" s="337" t="s">
        <v>35</v>
      </c>
      <c r="T36" s="338"/>
      <c r="U36" s="437"/>
      <c r="V36" s="687" t="s">
        <v>40</v>
      </c>
      <c r="W36" s="688"/>
      <c r="X36" s="688"/>
      <c r="Y36" s="688"/>
      <c r="Z36" s="689"/>
      <c r="AA36" s="303" t="s">
        <v>219</v>
      </c>
      <c r="AB36" s="686" t="s">
        <v>38</v>
      </c>
      <c r="AC36" s="91"/>
      <c r="AD36" s="91"/>
      <c r="AF36" s="130"/>
      <c r="AG36" s="127"/>
      <c r="AH36" s="127"/>
      <c r="AI36" s="107"/>
      <c r="AJ36" s="107"/>
      <c r="AK36" s="107"/>
      <c r="AL36" s="135"/>
      <c r="AM36" s="109"/>
      <c r="AN36" s="109"/>
      <c r="AO36" s="111"/>
      <c r="AP36" s="112" t="s">
        <v>36</v>
      </c>
      <c r="AQ36" s="112" t="s">
        <v>11</v>
      </c>
      <c r="AR36" s="112" t="s">
        <v>37</v>
      </c>
      <c r="AS36" s="112" t="s">
        <v>38</v>
      </c>
      <c r="AT36" s="112" t="s">
        <v>39</v>
      </c>
      <c r="AU36" s="112" t="s">
        <v>22</v>
      </c>
      <c r="AY36" s="114" t="s">
        <v>7</v>
      </c>
    </row>
    <row r="37" spans="1:52" ht="42.75" customHeight="1" thickBot="1">
      <c r="A37" s="91"/>
      <c r="B37" s="564"/>
      <c r="C37" s="639"/>
      <c r="D37" s="388"/>
      <c r="E37" s="388"/>
      <c r="F37" s="547"/>
      <c r="G37" s="548"/>
      <c r="H37" s="178"/>
      <c r="I37" s="665" t="s">
        <v>155</v>
      </c>
      <c r="J37" s="666"/>
      <c r="K37" s="666"/>
      <c r="L37" s="667"/>
      <c r="M37" s="601">
        <v>164685000</v>
      </c>
      <c r="N37" s="602"/>
      <c r="O37" s="602"/>
      <c r="P37" s="602"/>
      <c r="Q37" s="602"/>
      <c r="R37" s="603"/>
      <c r="S37" s="572">
        <v>31</v>
      </c>
      <c r="T37" s="573"/>
      <c r="U37" s="574"/>
      <c r="V37" s="321">
        <f>ROUND(M37/S37,0)</f>
        <v>5312419</v>
      </c>
      <c r="W37" s="322"/>
      <c r="X37" s="322"/>
      <c r="Y37" s="322"/>
      <c r="Z37" s="323"/>
      <c r="AA37" s="303"/>
      <c r="AB37" s="686"/>
      <c r="AC37" s="91"/>
      <c r="AD37" s="91"/>
      <c r="AF37" s="105">
        <f>IF(I37="",0,1)</f>
        <v>1</v>
      </c>
      <c r="AG37" s="105">
        <f>IF(M37="",0,1)</f>
        <v>1</v>
      </c>
      <c r="AH37" s="105">
        <f>IF(S37="",0,1)</f>
        <v>1</v>
      </c>
      <c r="AJ37" s="105">
        <f>IF(AB36="",0,1)</f>
        <v>1</v>
      </c>
      <c r="AL37" s="108">
        <f>SUM(AF37:AJ39)</f>
        <v>7</v>
      </c>
      <c r="AM37" s="109" t="s">
        <v>34</v>
      </c>
      <c r="AN37" s="137"/>
      <c r="AO37" s="111"/>
      <c r="AP37" s="115">
        <f>IF($AB$36=AP36,2,0)</f>
        <v>0</v>
      </c>
      <c r="AQ37" s="115">
        <f>IF($AB$36=AQ36,1,0)</f>
        <v>0</v>
      </c>
      <c r="AR37" s="115">
        <f>IF($AB$36=AR36,0,0)</f>
        <v>0</v>
      </c>
      <c r="AS37" s="115">
        <f>IF($AB$36=AS36,2,0)</f>
        <v>2</v>
      </c>
      <c r="AT37" s="115">
        <f>IF($AB$36=AT36,1,0)</f>
        <v>0</v>
      </c>
      <c r="AU37" s="115">
        <f>IF($AB$36=AU36,0,0)</f>
        <v>0</v>
      </c>
      <c r="AY37" s="116">
        <f>IF(AL37=7,SUM(AP37:AX37),0)</f>
        <v>2</v>
      </c>
      <c r="AZ37" s="101" t="s">
        <v>202</v>
      </c>
    </row>
    <row r="38" spans="1:52" ht="42.75" customHeight="1">
      <c r="A38" s="91"/>
      <c r="B38" s="564"/>
      <c r="C38" s="639"/>
      <c r="D38" s="388"/>
      <c r="E38" s="388"/>
      <c r="F38" s="547"/>
      <c r="G38" s="548">
        <f>IF(AND(B38="○"),AY39,0)</f>
        <v>0</v>
      </c>
      <c r="H38" s="178"/>
      <c r="I38" s="665" t="s">
        <v>156</v>
      </c>
      <c r="J38" s="666"/>
      <c r="K38" s="666"/>
      <c r="L38" s="667"/>
      <c r="M38" s="601">
        <v>162131000</v>
      </c>
      <c r="N38" s="602"/>
      <c r="O38" s="602"/>
      <c r="P38" s="602"/>
      <c r="Q38" s="602"/>
      <c r="R38" s="603"/>
      <c r="S38" s="572">
        <v>30</v>
      </c>
      <c r="T38" s="573"/>
      <c r="U38" s="574"/>
      <c r="V38" s="321">
        <f>ROUND(M38/S38,0)</f>
        <v>5404367</v>
      </c>
      <c r="W38" s="322"/>
      <c r="X38" s="322"/>
      <c r="Y38" s="322"/>
      <c r="Z38" s="323"/>
      <c r="AA38" s="303"/>
      <c r="AB38" s="686"/>
      <c r="AC38" s="91"/>
      <c r="AD38" s="91"/>
      <c r="AF38" s="105">
        <f>IF(I38="",0,1)</f>
        <v>1</v>
      </c>
      <c r="AG38" s="105">
        <f>IF(M38="",0,1)</f>
        <v>1</v>
      </c>
      <c r="AH38" s="105">
        <f>IF(S38="",0,1)</f>
        <v>1</v>
      </c>
      <c r="AI38" s="152"/>
      <c r="AM38" s="137"/>
      <c r="AN38" s="137"/>
      <c r="AO38" s="111"/>
      <c r="AP38" s="138"/>
      <c r="AQ38" s="138"/>
      <c r="AR38" s="138"/>
      <c r="AU38" s="113"/>
    </row>
    <row r="39" spans="1:52" ht="42.75" customHeight="1" thickBot="1">
      <c r="A39" s="91"/>
      <c r="B39" s="564"/>
      <c r="C39" s="639"/>
      <c r="D39" s="388"/>
      <c r="E39" s="388"/>
      <c r="F39" s="544"/>
      <c r="G39" s="546"/>
      <c r="H39" s="94"/>
      <c r="I39" s="604" t="s">
        <v>15</v>
      </c>
      <c r="J39" s="605"/>
      <c r="K39" s="605"/>
      <c r="L39" s="605"/>
      <c r="M39" s="605"/>
      <c r="N39" s="605"/>
      <c r="O39" s="605"/>
      <c r="P39" s="605"/>
      <c r="Q39" s="605"/>
      <c r="R39" s="605"/>
      <c r="S39" s="605"/>
      <c r="T39" s="605"/>
      <c r="U39" s="606"/>
      <c r="V39" s="604">
        <f>ROUND((((V38-V37)/V37)*100),2)</f>
        <v>1.73</v>
      </c>
      <c r="W39" s="605"/>
      <c r="X39" s="605"/>
      <c r="Y39" s="605"/>
      <c r="Z39" s="606"/>
      <c r="AA39" s="303"/>
      <c r="AB39" s="686"/>
      <c r="AC39" s="91"/>
      <c r="AD39" s="91"/>
      <c r="AI39" s="139"/>
      <c r="AO39" s="111"/>
      <c r="AU39" s="113"/>
    </row>
    <row r="40" spans="1:52" ht="42.75" customHeight="1" thickBot="1">
      <c r="A40" s="91"/>
      <c r="B40" s="558" t="s">
        <v>41</v>
      </c>
      <c r="C40" s="639"/>
      <c r="D40" s="388" t="s">
        <v>337</v>
      </c>
      <c r="E40" s="388"/>
      <c r="F40" s="547">
        <f>IF(AND(B40="○"),2,"－")</f>
        <v>2</v>
      </c>
      <c r="G40" s="548">
        <f>IF(AND(B40="○"),AY41,"－")</f>
        <v>0</v>
      </c>
      <c r="H40" s="238"/>
      <c r="I40" s="391" t="s">
        <v>215</v>
      </c>
      <c r="J40" s="392"/>
      <c r="K40" s="392"/>
      <c r="L40" s="392"/>
      <c r="M40" s="392"/>
      <c r="N40" s="392"/>
      <c r="O40" s="392"/>
      <c r="P40" s="392"/>
      <c r="Q40" s="392"/>
      <c r="R40" s="392"/>
      <c r="S40" s="392"/>
      <c r="T40" s="392"/>
      <c r="U40" s="392"/>
      <c r="V40" s="392"/>
      <c r="W40" s="392"/>
      <c r="X40" s="392"/>
      <c r="Y40" s="392"/>
      <c r="Z40" s="393"/>
      <c r="AA40" s="316" t="s">
        <v>44</v>
      </c>
      <c r="AB40" s="678" t="s">
        <v>220</v>
      </c>
      <c r="AC40" s="91"/>
      <c r="AD40" s="91"/>
      <c r="AF40" s="105"/>
      <c r="AI40" s="139"/>
      <c r="AJ40" s="105">
        <f>IF(AB40="",0,1)</f>
        <v>1</v>
      </c>
      <c r="AL40" s="108">
        <f>SUM(AF40:AJ41)</f>
        <v>1</v>
      </c>
      <c r="AM40" s="109" t="s">
        <v>192</v>
      </c>
      <c r="AN40" s="109"/>
      <c r="AO40" s="111"/>
      <c r="AP40" s="112" t="s">
        <v>121</v>
      </c>
      <c r="AQ40" s="112" t="s">
        <v>220</v>
      </c>
      <c r="AR40" s="112" t="s">
        <v>221</v>
      </c>
      <c r="AS40" s="112" t="s">
        <v>122</v>
      </c>
      <c r="AT40" s="118"/>
      <c r="AU40" s="132"/>
      <c r="AV40" s="113"/>
      <c r="AY40" s="114" t="s">
        <v>7</v>
      </c>
    </row>
    <row r="41" spans="1:52" ht="42.75" customHeight="1" thickBot="1">
      <c r="A41" s="91"/>
      <c r="B41" s="559"/>
      <c r="C41" s="639"/>
      <c r="D41" s="388"/>
      <c r="E41" s="388"/>
      <c r="F41" s="547"/>
      <c r="G41" s="548"/>
      <c r="H41" s="240"/>
      <c r="I41" s="394"/>
      <c r="J41" s="395"/>
      <c r="K41" s="395"/>
      <c r="L41" s="395"/>
      <c r="M41" s="395"/>
      <c r="N41" s="395"/>
      <c r="O41" s="395"/>
      <c r="P41" s="395"/>
      <c r="Q41" s="395"/>
      <c r="R41" s="395"/>
      <c r="S41" s="395"/>
      <c r="T41" s="395"/>
      <c r="U41" s="395"/>
      <c r="V41" s="395"/>
      <c r="W41" s="395"/>
      <c r="X41" s="395"/>
      <c r="Y41" s="395"/>
      <c r="Z41" s="396"/>
      <c r="AA41" s="317"/>
      <c r="AB41" s="679"/>
      <c r="AC41" s="91"/>
      <c r="AD41" s="91"/>
      <c r="AF41" s="105"/>
      <c r="AI41" s="122"/>
      <c r="AO41" s="111"/>
      <c r="AP41" s="115">
        <f>IF($AB$40=AP40,2,0)</f>
        <v>0</v>
      </c>
      <c r="AQ41" s="115">
        <f>IF($AB$40=AQ40,0,0)</f>
        <v>0</v>
      </c>
      <c r="AR41" s="115">
        <f>IF($AB$40=AR40,1,0)</f>
        <v>0</v>
      </c>
      <c r="AS41" s="115">
        <f>IF($AB$40=AS40,0,0)</f>
        <v>0</v>
      </c>
      <c r="AT41" s="120"/>
      <c r="AU41" s="113"/>
      <c r="AY41" s="116">
        <f>IF(AL40=1,SUM(AP41:AX41),0)</f>
        <v>0</v>
      </c>
      <c r="AZ41" s="101" t="s">
        <v>201</v>
      </c>
    </row>
    <row r="42" spans="1:52" ht="42.75" customHeight="1" thickBot="1">
      <c r="A42" s="91"/>
      <c r="B42" s="564" t="s">
        <v>41</v>
      </c>
      <c r="C42" s="639"/>
      <c r="D42" s="388" t="s">
        <v>338</v>
      </c>
      <c r="E42" s="388"/>
      <c r="F42" s="543">
        <f>IF(AND(B42="○"),0,"－")</f>
        <v>0</v>
      </c>
      <c r="G42" s="545">
        <f>IF(AND(B42="○"),AY43,"－")</f>
        <v>-1</v>
      </c>
      <c r="H42" s="178"/>
      <c r="I42" s="337" t="s">
        <v>69</v>
      </c>
      <c r="J42" s="338"/>
      <c r="K42" s="338"/>
      <c r="L42" s="338"/>
      <c r="M42" s="338"/>
      <c r="N42" s="338"/>
      <c r="O42" s="338"/>
      <c r="P42" s="338"/>
      <c r="Q42" s="338"/>
      <c r="R42" s="338"/>
      <c r="S42" s="338"/>
      <c r="T42" s="338"/>
      <c r="U42" s="437"/>
      <c r="V42" s="337" t="s">
        <v>70</v>
      </c>
      <c r="W42" s="338"/>
      <c r="X42" s="338"/>
      <c r="Y42" s="338"/>
      <c r="Z42" s="437"/>
      <c r="AA42" s="303" t="s">
        <v>44</v>
      </c>
      <c r="AB42" s="656" t="s">
        <v>124</v>
      </c>
      <c r="AC42" s="91"/>
      <c r="AD42" s="91"/>
      <c r="AI42" s="139"/>
      <c r="AJ42" s="105">
        <f>IF(AB42="",0,1)</f>
        <v>1</v>
      </c>
      <c r="AL42" s="108">
        <f>SUM(AF42:AJ43)</f>
        <v>3</v>
      </c>
      <c r="AM42" s="109" t="s">
        <v>218</v>
      </c>
      <c r="AN42" s="109"/>
      <c r="AO42" s="111"/>
      <c r="AP42" s="112" t="s">
        <v>159</v>
      </c>
      <c r="AQ42" s="112" t="s">
        <v>124</v>
      </c>
      <c r="AR42" s="112" t="s">
        <v>125</v>
      </c>
      <c r="AS42" s="140"/>
      <c r="AT42" s="118"/>
      <c r="AU42" s="132"/>
      <c r="AV42" s="113"/>
      <c r="AY42" s="114" t="s">
        <v>7</v>
      </c>
    </row>
    <row r="43" spans="1:52" ht="42.75" customHeight="1" thickBot="1">
      <c r="A43" s="91"/>
      <c r="B43" s="636"/>
      <c r="C43" s="640"/>
      <c r="D43" s="444"/>
      <c r="E43" s="444"/>
      <c r="F43" s="643"/>
      <c r="G43" s="644"/>
      <c r="H43" s="185"/>
      <c r="I43" s="614" t="s">
        <v>160</v>
      </c>
      <c r="J43" s="615"/>
      <c r="K43" s="615"/>
      <c r="L43" s="615"/>
      <c r="M43" s="615"/>
      <c r="N43" s="615"/>
      <c r="O43" s="615"/>
      <c r="P43" s="615"/>
      <c r="Q43" s="615"/>
      <c r="R43" s="615"/>
      <c r="S43" s="615"/>
      <c r="T43" s="615"/>
      <c r="U43" s="616"/>
      <c r="V43" s="614">
        <v>45200</v>
      </c>
      <c r="W43" s="615"/>
      <c r="X43" s="615"/>
      <c r="Y43" s="615"/>
      <c r="Z43" s="616"/>
      <c r="AA43" s="447"/>
      <c r="AB43" s="657"/>
      <c r="AC43" s="91"/>
      <c r="AD43" s="91"/>
      <c r="AF43" s="105">
        <f>IF(I43="",0,1)</f>
        <v>1</v>
      </c>
      <c r="AG43" s="105">
        <f>IF(V43="",0,1)</f>
        <v>1</v>
      </c>
      <c r="AI43" s="122"/>
      <c r="AO43" s="111"/>
      <c r="AP43" s="115">
        <f>IF(AND(AF43=1,$AB$42=AP42),0,0)</f>
        <v>0</v>
      </c>
      <c r="AQ43" s="115">
        <f>IF(AND(AF43=1,AG43=1,$AB$42=AQ42),-1,0)</f>
        <v>-1</v>
      </c>
      <c r="AR43" s="115">
        <f>IF(AND(AF43=1,AG43=1,$AB$42=AR42),-2,0)</f>
        <v>0</v>
      </c>
      <c r="AS43" s="141"/>
      <c r="AT43" s="120"/>
      <c r="AU43" s="113"/>
      <c r="AY43" s="116">
        <f>IF(AND(AJ42=1,OR(AL42=3,AL42=2)),SUM(AP43:AX43),-2)</f>
        <v>-1</v>
      </c>
      <c r="AZ43" s="101" t="s">
        <v>200</v>
      </c>
    </row>
    <row r="44" spans="1:52" ht="15.75" customHeight="1">
      <c r="A44" s="91"/>
      <c r="B44" s="92"/>
      <c r="C44" s="92"/>
      <c r="D44" s="93"/>
      <c r="E44" s="93"/>
      <c r="F44" s="94"/>
      <c r="G44" s="94"/>
      <c r="H44" s="95"/>
      <c r="I44" s="96"/>
      <c r="J44" s="96"/>
      <c r="K44" s="96"/>
      <c r="L44" s="96"/>
      <c r="M44" s="96"/>
      <c r="N44" s="96"/>
      <c r="O44" s="96"/>
      <c r="P44" s="97"/>
      <c r="Q44" s="97"/>
      <c r="R44" s="97"/>
      <c r="S44" s="97"/>
      <c r="T44" s="97"/>
      <c r="U44" s="97"/>
      <c r="V44" s="97"/>
      <c r="W44" s="97"/>
      <c r="X44" s="97"/>
      <c r="Y44" s="97"/>
      <c r="Z44" s="97"/>
      <c r="AA44" s="98"/>
      <c r="AB44" s="99"/>
      <c r="AC44" s="91"/>
      <c r="AD44" s="91"/>
      <c r="AI44" s="107"/>
      <c r="AO44" s="111"/>
      <c r="AP44" s="117"/>
      <c r="AQ44" s="117"/>
      <c r="AR44" s="142"/>
      <c r="AS44" s="120"/>
      <c r="AT44" s="120"/>
      <c r="AU44" s="113"/>
      <c r="AY44" s="144"/>
    </row>
    <row r="45" spans="1:52" ht="24" customHeight="1" thickBot="1">
      <c r="A45" s="91"/>
      <c r="B45" s="186"/>
      <c r="C45" s="186"/>
      <c r="D45" s="187"/>
      <c r="E45" s="187"/>
      <c r="F45" s="188"/>
      <c r="G45" s="188"/>
      <c r="H45" s="189"/>
      <c r="I45" s="190"/>
      <c r="J45" s="190"/>
      <c r="K45" s="190"/>
      <c r="L45" s="190"/>
      <c r="M45" s="190"/>
      <c r="N45" s="190"/>
      <c r="O45" s="190"/>
      <c r="P45" s="191"/>
      <c r="Q45" s="191"/>
      <c r="R45" s="191"/>
      <c r="S45" s="191"/>
      <c r="T45" s="191"/>
      <c r="U45" s="191"/>
      <c r="V45" s="191"/>
      <c r="W45" s="191"/>
      <c r="X45" s="191"/>
      <c r="Y45" s="191"/>
      <c r="Z45" s="191"/>
      <c r="AA45" s="192"/>
      <c r="AB45" s="193"/>
      <c r="AC45" s="91"/>
      <c r="AD45" s="91"/>
      <c r="AI45" s="107"/>
      <c r="AO45" s="111"/>
      <c r="AP45" s="120"/>
      <c r="AQ45" s="120"/>
      <c r="AR45" s="142"/>
      <c r="AS45" s="120"/>
      <c r="AT45" s="120"/>
      <c r="AU45" s="237"/>
      <c r="AV45" s="139"/>
      <c r="AW45" s="139"/>
      <c r="AX45" s="139"/>
      <c r="AY45" s="121"/>
    </row>
    <row r="46" spans="1:52" s="6" customFormat="1" ht="38.25" customHeight="1" thickBot="1">
      <c r="A46" s="11"/>
      <c r="B46" s="28" t="s">
        <v>4</v>
      </c>
      <c r="C46" s="365" t="s">
        <v>6</v>
      </c>
      <c r="D46" s="365"/>
      <c r="E46" s="365"/>
      <c r="F46" s="36" t="s">
        <v>47</v>
      </c>
      <c r="G46" s="45" t="s">
        <v>224</v>
      </c>
      <c r="H46" s="37"/>
      <c r="I46" s="365" t="s">
        <v>77</v>
      </c>
      <c r="J46" s="365"/>
      <c r="K46" s="365"/>
      <c r="L46" s="365"/>
      <c r="M46" s="365"/>
      <c r="N46" s="365"/>
      <c r="O46" s="365"/>
      <c r="P46" s="365"/>
      <c r="Q46" s="365"/>
      <c r="R46" s="365"/>
      <c r="S46" s="365"/>
      <c r="T46" s="365"/>
      <c r="U46" s="365"/>
      <c r="V46" s="365"/>
      <c r="W46" s="365"/>
      <c r="X46" s="365"/>
      <c r="Y46" s="365"/>
      <c r="Z46" s="365"/>
      <c r="AA46" s="365"/>
      <c r="AB46" s="366"/>
      <c r="AC46" s="49"/>
      <c r="AD46" s="49"/>
      <c r="AE46" s="101"/>
      <c r="AF46" s="145"/>
      <c r="AG46" s="145"/>
      <c r="AH46" s="145"/>
      <c r="AI46" s="139"/>
      <c r="AJ46" s="139"/>
      <c r="AK46" s="139"/>
      <c r="AL46" s="139"/>
      <c r="AM46" s="139"/>
      <c r="AN46" s="139"/>
      <c r="AO46" s="139"/>
      <c r="AP46" s="139"/>
      <c r="AQ46" s="146"/>
      <c r="AR46" s="146"/>
      <c r="AS46" s="101"/>
      <c r="AT46" s="101"/>
      <c r="AU46" s="101"/>
      <c r="AV46" s="101"/>
      <c r="AW46" s="101"/>
      <c r="AX46" s="101"/>
      <c r="AY46" s="101"/>
      <c r="AZ46" s="101"/>
    </row>
    <row r="47" spans="1:52" ht="42.75" customHeight="1" thickBot="1">
      <c r="A47" s="91"/>
      <c r="B47" s="631" t="s">
        <v>41</v>
      </c>
      <c r="C47" s="628" t="s">
        <v>12</v>
      </c>
      <c r="D47" s="470" t="s">
        <v>339</v>
      </c>
      <c r="E47" s="471"/>
      <c r="F47" s="607">
        <f>IF(AND(B47="○"),1,"－")</f>
        <v>1</v>
      </c>
      <c r="G47" s="609">
        <f>IF(AND(B47="○"),AY48,"－")</f>
        <v>1</v>
      </c>
      <c r="H47" s="262"/>
      <c r="I47" s="382" t="s">
        <v>72</v>
      </c>
      <c r="J47" s="383"/>
      <c r="K47" s="383"/>
      <c r="L47" s="383"/>
      <c r="M47" s="383"/>
      <c r="N47" s="383"/>
      <c r="O47" s="476" t="s">
        <v>73</v>
      </c>
      <c r="P47" s="476"/>
      <c r="Q47" s="476"/>
      <c r="R47" s="476"/>
      <c r="S47" s="476" t="s">
        <v>228</v>
      </c>
      <c r="T47" s="476"/>
      <c r="U47" s="476"/>
      <c r="V47" s="476"/>
      <c r="W47" s="476" t="s">
        <v>62</v>
      </c>
      <c r="X47" s="476"/>
      <c r="Y47" s="383" t="s">
        <v>64</v>
      </c>
      <c r="Z47" s="486"/>
      <c r="AA47" s="491" t="s">
        <v>44</v>
      </c>
      <c r="AB47" s="658" t="s">
        <v>127</v>
      </c>
      <c r="AC47" s="91"/>
      <c r="AD47" s="91"/>
      <c r="AF47" s="127"/>
      <c r="AG47" s="127"/>
      <c r="AH47" s="127"/>
      <c r="AI47" s="147"/>
      <c r="AJ47" s="148">
        <f>IF(AB47="",0,1)</f>
        <v>1</v>
      </c>
      <c r="AK47" s="152"/>
      <c r="AL47" s="122"/>
      <c r="AM47" s="109"/>
      <c r="AN47" s="109"/>
      <c r="AO47" s="111"/>
      <c r="AP47" s="112" t="s">
        <v>127</v>
      </c>
      <c r="AQ47" s="112" t="s">
        <v>128</v>
      </c>
      <c r="AR47" s="112" t="s">
        <v>21</v>
      </c>
      <c r="AS47" s="140"/>
      <c r="AT47" s="118"/>
      <c r="AU47" s="113"/>
      <c r="AY47" s="114" t="s">
        <v>7</v>
      </c>
    </row>
    <row r="48" spans="1:52" ht="42.75" customHeight="1" thickBot="1">
      <c r="A48" s="91"/>
      <c r="B48" s="564"/>
      <c r="C48" s="629"/>
      <c r="D48" s="397"/>
      <c r="E48" s="398"/>
      <c r="F48" s="608"/>
      <c r="G48" s="610"/>
      <c r="H48" s="259"/>
      <c r="I48" s="587" t="s">
        <v>74</v>
      </c>
      <c r="J48" s="588"/>
      <c r="K48" s="588"/>
      <c r="L48" s="588"/>
      <c r="M48" s="588"/>
      <c r="N48" s="588"/>
      <c r="O48" s="632" t="s">
        <v>186</v>
      </c>
      <c r="P48" s="632"/>
      <c r="Q48" s="632"/>
      <c r="R48" s="632"/>
      <c r="S48" s="633" t="s">
        <v>187</v>
      </c>
      <c r="T48" s="632"/>
      <c r="U48" s="632"/>
      <c r="V48" s="632"/>
      <c r="W48" s="632">
        <v>31</v>
      </c>
      <c r="X48" s="632"/>
      <c r="Y48" s="569" t="s">
        <v>185</v>
      </c>
      <c r="Z48" s="570"/>
      <c r="AA48" s="317"/>
      <c r="AB48" s="656"/>
      <c r="AC48" s="91"/>
      <c r="AD48" s="91"/>
      <c r="AF48" s="105">
        <f>IF(I48="",0,1)</f>
        <v>1</v>
      </c>
      <c r="AG48" s="105">
        <f>IF(O48="",0,1)</f>
        <v>1</v>
      </c>
      <c r="AH48" s="105">
        <f>IF(S48="",0,1)</f>
        <v>1</v>
      </c>
      <c r="AI48" s="105">
        <f>IF(W48="",0,1)</f>
        <v>1</v>
      </c>
      <c r="AJ48" s="105">
        <f>IF(Y48="",0,1)</f>
        <v>1</v>
      </c>
      <c r="AK48" s="122"/>
      <c r="AL48" s="108">
        <f>SUM(AF47:AJ48)</f>
        <v>6</v>
      </c>
      <c r="AM48" s="109" t="s">
        <v>172</v>
      </c>
      <c r="AN48" s="109"/>
      <c r="AO48" s="111"/>
      <c r="AP48" s="115">
        <f>IF(AND($AB$47=AP47,$AL$48=6),1,0)</f>
        <v>1</v>
      </c>
      <c r="AQ48" s="115">
        <f>IF(AND($AB$47=AQ47,$AL$48=6),0.5,0)</f>
        <v>0</v>
      </c>
      <c r="AR48" s="115">
        <f>IF($AB$47=AR47,0,0)</f>
        <v>0</v>
      </c>
      <c r="AS48" s="140"/>
      <c r="AT48" s="118"/>
      <c r="AU48" s="113"/>
      <c r="AY48" s="116">
        <f>IF(AL48=6,SUM(AP48:AX48),0)</f>
        <v>1</v>
      </c>
      <c r="AZ48" s="101" t="s">
        <v>199</v>
      </c>
    </row>
    <row r="49" spans="1:52" ht="80.099999999999994" customHeight="1" thickBot="1">
      <c r="A49" s="91"/>
      <c r="B49" s="564" t="s">
        <v>41</v>
      </c>
      <c r="C49" s="629"/>
      <c r="D49" s="388" t="s">
        <v>340</v>
      </c>
      <c r="E49" s="388"/>
      <c r="F49" s="634">
        <f>IF(AND(B49="○"),3,"－")</f>
        <v>3</v>
      </c>
      <c r="G49" s="635">
        <f>IF(AND(B49="○"),AY51,"－")</f>
        <v>3</v>
      </c>
      <c r="H49" s="258"/>
      <c r="I49" s="496" t="s">
        <v>378</v>
      </c>
      <c r="J49" s="497"/>
      <c r="K49" s="497"/>
      <c r="L49" s="497"/>
      <c r="M49" s="618" t="s">
        <v>380</v>
      </c>
      <c r="N49" s="619"/>
      <c r="O49" s="619"/>
      <c r="P49" s="619"/>
      <c r="Q49" s="619"/>
      <c r="R49" s="620"/>
      <c r="S49" s="464" t="s">
        <v>383</v>
      </c>
      <c r="T49" s="465"/>
      <c r="U49" s="465"/>
      <c r="V49" s="466"/>
      <c r="W49" s="611" t="s">
        <v>381</v>
      </c>
      <c r="X49" s="612"/>
      <c r="Y49" s="612"/>
      <c r="Z49" s="613"/>
      <c r="AA49" s="316" t="s">
        <v>44</v>
      </c>
      <c r="AB49" s="617" t="s">
        <v>129</v>
      </c>
      <c r="AC49" s="91"/>
      <c r="AD49" s="91"/>
      <c r="AF49" s="105">
        <f>IF(M49="",0,1)</f>
        <v>1</v>
      </c>
      <c r="AG49" s="149"/>
      <c r="AH49" s="150"/>
      <c r="AI49" s="150"/>
      <c r="AL49" s="135"/>
      <c r="AM49" s="109"/>
      <c r="AN49" s="109"/>
      <c r="AO49" s="111"/>
      <c r="AP49" s="112" t="s">
        <v>129</v>
      </c>
      <c r="AQ49" s="112" t="s">
        <v>130</v>
      </c>
      <c r="AR49" s="112" t="s">
        <v>131</v>
      </c>
      <c r="AS49" s="112" t="s">
        <v>132</v>
      </c>
      <c r="AT49" s="112" t="s">
        <v>133</v>
      </c>
      <c r="AU49" s="112" t="s">
        <v>134</v>
      </c>
      <c r="AV49" s="112" t="s">
        <v>135</v>
      </c>
      <c r="AY49" s="114" t="s">
        <v>7</v>
      </c>
    </row>
    <row r="50" spans="1:52" ht="80.099999999999994" customHeight="1" thickBot="1">
      <c r="A50" s="91"/>
      <c r="B50" s="564"/>
      <c r="C50" s="629"/>
      <c r="D50" s="388"/>
      <c r="E50" s="388"/>
      <c r="F50" s="634"/>
      <c r="G50" s="635"/>
      <c r="H50" s="261"/>
      <c r="I50" s="498"/>
      <c r="J50" s="499"/>
      <c r="K50" s="499"/>
      <c r="L50" s="499"/>
      <c r="M50" s="621"/>
      <c r="N50" s="622"/>
      <c r="O50" s="622"/>
      <c r="P50" s="622"/>
      <c r="Q50" s="622"/>
      <c r="R50" s="623"/>
      <c r="S50" s="464" t="s">
        <v>382</v>
      </c>
      <c r="T50" s="465"/>
      <c r="U50" s="465"/>
      <c r="V50" s="466"/>
      <c r="W50" s="624" t="s">
        <v>187</v>
      </c>
      <c r="X50" s="625"/>
      <c r="Y50" s="625"/>
      <c r="Z50" s="626"/>
      <c r="AA50" s="303"/>
      <c r="AB50" s="617"/>
      <c r="AC50" s="91"/>
      <c r="AD50" s="91"/>
      <c r="AF50" s="105"/>
      <c r="AG50" s="149"/>
      <c r="AH50" s="122"/>
      <c r="AI50" s="122"/>
      <c r="AL50" s="135"/>
      <c r="AM50" s="109"/>
      <c r="AN50" s="109"/>
      <c r="AO50" s="111"/>
      <c r="AP50" s="112"/>
      <c r="AQ50" s="112"/>
      <c r="AR50" s="112"/>
      <c r="AS50" s="112"/>
      <c r="AT50" s="112"/>
      <c r="AU50" s="112"/>
      <c r="AV50" s="112"/>
      <c r="AY50" s="264"/>
    </row>
    <row r="51" spans="1:52" ht="42.75" customHeight="1" thickBot="1">
      <c r="A51" s="91"/>
      <c r="B51" s="564"/>
      <c r="C51" s="629"/>
      <c r="D51" s="388"/>
      <c r="E51" s="388"/>
      <c r="F51" s="634"/>
      <c r="G51" s="635"/>
      <c r="H51" s="259"/>
      <c r="I51" s="409" t="s">
        <v>51</v>
      </c>
      <c r="J51" s="410"/>
      <c r="K51" s="522"/>
      <c r="L51" s="571" t="s">
        <v>59</v>
      </c>
      <c r="M51" s="569"/>
      <c r="N51" s="569"/>
      <c r="O51" s="569"/>
      <c r="P51" s="569"/>
      <c r="Q51" s="569"/>
      <c r="R51" s="569"/>
      <c r="S51" s="570"/>
      <c r="T51" s="409" t="s">
        <v>50</v>
      </c>
      <c r="U51" s="410"/>
      <c r="V51" s="522"/>
      <c r="W51" s="571" t="s">
        <v>327</v>
      </c>
      <c r="X51" s="569"/>
      <c r="Y51" s="569"/>
      <c r="Z51" s="570"/>
      <c r="AA51" s="303"/>
      <c r="AB51" s="617"/>
      <c r="AC51" s="91"/>
      <c r="AD51" s="91"/>
      <c r="AF51" s="105">
        <f t="shared" ref="AF51:AF59" si="4">IF(L51="",0,1)</f>
        <v>1</v>
      </c>
      <c r="AG51" s="105">
        <f t="shared" ref="AG51:AG59" si="5">IF(W51="",0,1)</f>
        <v>1</v>
      </c>
      <c r="AH51" s="107"/>
      <c r="AI51" s="124"/>
      <c r="AJ51" s="105">
        <f>IF(AB49="",0,1)</f>
        <v>1</v>
      </c>
      <c r="AL51" s="108">
        <f>SUM(AF51:AJ53)</f>
        <v>7</v>
      </c>
      <c r="AM51" s="109" t="s">
        <v>189</v>
      </c>
      <c r="AN51" s="109"/>
      <c r="AO51" s="111"/>
      <c r="AP51" s="115">
        <f>IF($AB$49=AP49,3,0)</f>
        <v>3</v>
      </c>
      <c r="AQ51" s="115">
        <f>IF($AB$49=AQ49,2.5,0)</f>
        <v>0</v>
      </c>
      <c r="AR51" s="115">
        <f>IF($AB$49=AR49,2,0)</f>
        <v>0</v>
      </c>
      <c r="AS51" s="115">
        <f>IF($AB$49=AS49,1.5,0)</f>
        <v>0</v>
      </c>
      <c r="AT51" s="115">
        <f>IF($AB$49=AT49,1,0)</f>
        <v>0</v>
      </c>
      <c r="AU51" s="115">
        <f>IF($AB$49=AU49,0.5,0)</f>
        <v>0</v>
      </c>
      <c r="AV51" s="115">
        <f>IF($AB$49=AV49,0,0)</f>
        <v>0</v>
      </c>
      <c r="AY51" s="116">
        <f>IF(AL51=7,SUM(AP51:AX51),0)</f>
        <v>3</v>
      </c>
      <c r="AZ51" s="101" t="s">
        <v>198</v>
      </c>
    </row>
    <row r="52" spans="1:52" ht="42.75" customHeight="1">
      <c r="A52" s="91"/>
      <c r="B52" s="564"/>
      <c r="C52" s="629"/>
      <c r="D52" s="388"/>
      <c r="E52" s="388"/>
      <c r="F52" s="634"/>
      <c r="G52" s="635"/>
      <c r="H52" s="259"/>
      <c r="I52" s="409" t="s">
        <v>54</v>
      </c>
      <c r="J52" s="410"/>
      <c r="K52" s="522"/>
      <c r="L52" s="571" t="s">
        <v>210</v>
      </c>
      <c r="M52" s="569"/>
      <c r="N52" s="569"/>
      <c r="O52" s="569"/>
      <c r="P52" s="569"/>
      <c r="Q52" s="569"/>
      <c r="R52" s="569"/>
      <c r="S52" s="570"/>
      <c r="T52" s="409" t="s">
        <v>226</v>
      </c>
      <c r="U52" s="410"/>
      <c r="V52" s="522"/>
      <c r="W52" s="568" t="s">
        <v>187</v>
      </c>
      <c r="X52" s="569"/>
      <c r="Y52" s="569"/>
      <c r="Z52" s="570"/>
      <c r="AA52" s="303"/>
      <c r="AB52" s="617"/>
      <c r="AC52" s="91"/>
      <c r="AD52" s="91"/>
      <c r="AF52" s="105">
        <f t="shared" si="4"/>
        <v>1</v>
      </c>
      <c r="AG52" s="105">
        <f t="shared" si="5"/>
        <v>1</v>
      </c>
      <c r="AH52" s="152"/>
      <c r="AI52" s="107"/>
      <c r="AL52" s="107"/>
      <c r="AM52" s="109"/>
      <c r="AN52" s="109"/>
      <c r="AO52" s="111"/>
      <c r="AU52" s="113"/>
      <c r="AV52" s="113"/>
    </row>
    <row r="53" spans="1:52" ht="42.75" customHeight="1" thickBot="1">
      <c r="A53" s="91"/>
      <c r="B53" s="564"/>
      <c r="C53" s="629"/>
      <c r="D53" s="388"/>
      <c r="E53" s="388"/>
      <c r="F53" s="634"/>
      <c r="G53" s="635"/>
      <c r="H53" s="194"/>
      <c r="I53" s="409" t="s">
        <v>52</v>
      </c>
      <c r="J53" s="410"/>
      <c r="K53" s="410"/>
      <c r="L53" s="571" t="s">
        <v>78</v>
      </c>
      <c r="M53" s="569"/>
      <c r="N53" s="569"/>
      <c r="O53" s="569"/>
      <c r="P53" s="569"/>
      <c r="Q53" s="569"/>
      <c r="R53" s="569"/>
      <c r="S53" s="570"/>
      <c r="T53" s="409" t="s">
        <v>56</v>
      </c>
      <c r="U53" s="410"/>
      <c r="V53" s="522"/>
      <c r="W53" s="571">
        <v>92</v>
      </c>
      <c r="X53" s="569"/>
      <c r="Y53" s="257" t="s">
        <v>57</v>
      </c>
      <c r="Z53" s="195"/>
      <c r="AA53" s="317"/>
      <c r="AB53" s="617"/>
      <c r="AC53" s="91"/>
      <c r="AD53" s="91"/>
      <c r="AF53" s="105">
        <f t="shared" si="4"/>
        <v>1</v>
      </c>
      <c r="AG53" s="105">
        <f t="shared" si="5"/>
        <v>1</v>
      </c>
      <c r="AH53" s="152"/>
      <c r="AO53" s="111"/>
      <c r="AU53" s="113"/>
      <c r="AV53" s="113"/>
    </row>
    <row r="54" spans="1:52" ht="42.75" customHeight="1" thickBot="1">
      <c r="A54" s="91"/>
      <c r="B54" s="559" t="s">
        <v>41</v>
      </c>
      <c r="C54" s="629"/>
      <c r="D54" s="478" t="s">
        <v>341</v>
      </c>
      <c r="E54" s="479"/>
      <c r="F54" s="594">
        <f>IF(AND(B54="○"),3,"－")</f>
        <v>3</v>
      </c>
      <c r="G54" s="596">
        <f>IF(AND(B54="○"),AY55,"－")</f>
        <v>3</v>
      </c>
      <c r="H54" s="196">
        <v>1</v>
      </c>
      <c r="I54" s="409" t="s">
        <v>51</v>
      </c>
      <c r="J54" s="410"/>
      <c r="K54" s="522"/>
      <c r="L54" s="571" t="s">
        <v>59</v>
      </c>
      <c r="M54" s="569"/>
      <c r="N54" s="569"/>
      <c r="O54" s="569"/>
      <c r="P54" s="569"/>
      <c r="Q54" s="569"/>
      <c r="R54" s="569"/>
      <c r="S54" s="570"/>
      <c r="T54" s="409" t="s">
        <v>50</v>
      </c>
      <c r="U54" s="410"/>
      <c r="V54" s="522"/>
      <c r="W54" s="571" t="s">
        <v>328</v>
      </c>
      <c r="X54" s="569"/>
      <c r="Y54" s="569"/>
      <c r="Z54" s="570"/>
      <c r="AA54" s="316" t="s">
        <v>219</v>
      </c>
      <c r="AB54" s="651" t="s">
        <v>136</v>
      </c>
      <c r="AC54" s="91"/>
      <c r="AD54" s="91"/>
      <c r="AE54" s="101">
        <v>1</v>
      </c>
      <c r="AF54" s="105">
        <f t="shared" si="4"/>
        <v>1</v>
      </c>
      <c r="AG54" s="105">
        <f t="shared" si="5"/>
        <v>1</v>
      </c>
      <c r="AH54" s="152"/>
      <c r="AJ54" s="105">
        <f>IF(AB54="",0,1)</f>
        <v>1</v>
      </c>
      <c r="AL54" s="108">
        <f>SUM(AF54:AG56)</f>
        <v>6</v>
      </c>
      <c r="AM54" s="109" t="s">
        <v>172</v>
      </c>
      <c r="AN54" s="110">
        <f>COUNTIF(AL54:AL62,6)</f>
        <v>3</v>
      </c>
      <c r="AO54" s="111"/>
      <c r="AP54" s="112" t="s">
        <v>136</v>
      </c>
      <c r="AQ54" s="112" t="s">
        <v>137</v>
      </c>
      <c r="AR54" s="112" t="s">
        <v>138</v>
      </c>
      <c r="AS54" s="112" t="s">
        <v>139</v>
      </c>
      <c r="AT54" s="140"/>
      <c r="AU54" s="113"/>
      <c r="AV54" s="113"/>
      <c r="AY54" s="114" t="s">
        <v>7</v>
      </c>
    </row>
    <row r="55" spans="1:52" ht="42.75" customHeight="1" thickBot="1">
      <c r="A55" s="91"/>
      <c r="B55" s="593"/>
      <c r="C55" s="629"/>
      <c r="D55" s="397"/>
      <c r="E55" s="398"/>
      <c r="F55" s="599"/>
      <c r="G55" s="600"/>
      <c r="H55" s="259"/>
      <c r="I55" s="409" t="s">
        <v>54</v>
      </c>
      <c r="J55" s="410"/>
      <c r="K55" s="522"/>
      <c r="L55" s="571" t="s">
        <v>55</v>
      </c>
      <c r="M55" s="569"/>
      <c r="N55" s="569"/>
      <c r="O55" s="569"/>
      <c r="P55" s="569"/>
      <c r="Q55" s="569"/>
      <c r="R55" s="569"/>
      <c r="S55" s="570"/>
      <c r="T55" s="409" t="s">
        <v>226</v>
      </c>
      <c r="U55" s="410"/>
      <c r="V55" s="522"/>
      <c r="W55" s="568" t="s">
        <v>187</v>
      </c>
      <c r="X55" s="569"/>
      <c r="Y55" s="569"/>
      <c r="Z55" s="570"/>
      <c r="AA55" s="303"/>
      <c r="AB55" s="686"/>
      <c r="AC55" s="91"/>
      <c r="AD55" s="91"/>
      <c r="AF55" s="105">
        <f t="shared" si="4"/>
        <v>1</v>
      </c>
      <c r="AG55" s="105">
        <f t="shared" si="5"/>
        <v>1</v>
      </c>
      <c r="AH55" s="152"/>
      <c r="AI55" s="107"/>
      <c r="AL55" s="107"/>
      <c r="AM55" s="109"/>
      <c r="AN55" s="109"/>
      <c r="AO55" s="111"/>
      <c r="AP55" s="115">
        <f>IF(AND($AB$54=AP54,$AN$54&gt;=3),3,0)</f>
        <v>3</v>
      </c>
      <c r="AQ55" s="115">
        <f>IF(AND($AB$54=AQ54,$AN$54&gt;=2),2,0)</f>
        <v>0</v>
      </c>
      <c r="AR55" s="115">
        <f>IF(AND($AB$54=AR54,$AN$54&gt;=1),1,0)</f>
        <v>0</v>
      </c>
      <c r="AS55" s="115">
        <f>IF(AND($AB$54=AS54,$AN$54=0),0,0)</f>
        <v>0</v>
      </c>
      <c r="AT55" s="141"/>
      <c r="AU55" s="113"/>
      <c r="AV55" s="113"/>
      <c r="AY55" s="116">
        <f>IF(AND(AN54&gt;=1,AN54&lt;=4),SUM(AP55:AX55),0)</f>
        <v>3</v>
      </c>
      <c r="AZ55" s="101" t="s">
        <v>197</v>
      </c>
    </row>
    <row r="56" spans="1:52" ht="42.75" customHeight="1" thickBot="1">
      <c r="A56" s="91"/>
      <c r="B56" s="593"/>
      <c r="C56" s="629"/>
      <c r="D56" s="397"/>
      <c r="E56" s="398"/>
      <c r="F56" s="599"/>
      <c r="G56" s="600"/>
      <c r="H56" s="194"/>
      <c r="I56" s="409" t="s">
        <v>52</v>
      </c>
      <c r="J56" s="410"/>
      <c r="K56" s="410"/>
      <c r="L56" s="571" t="s">
        <v>53</v>
      </c>
      <c r="M56" s="569"/>
      <c r="N56" s="569"/>
      <c r="O56" s="569"/>
      <c r="P56" s="569"/>
      <c r="Q56" s="569"/>
      <c r="R56" s="569"/>
      <c r="S56" s="570"/>
      <c r="T56" s="409" t="s">
        <v>56</v>
      </c>
      <c r="U56" s="410"/>
      <c r="V56" s="522"/>
      <c r="W56" s="571">
        <v>86</v>
      </c>
      <c r="X56" s="569"/>
      <c r="Y56" s="257" t="s">
        <v>57</v>
      </c>
      <c r="Z56" s="195"/>
      <c r="AA56" s="303"/>
      <c r="AB56" s="686"/>
      <c r="AC56" s="91"/>
      <c r="AD56" s="91"/>
      <c r="AF56" s="105">
        <f t="shared" si="4"/>
        <v>1</v>
      </c>
      <c r="AG56" s="105">
        <f t="shared" si="5"/>
        <v>1</v>
      </c>
      <c r="AH56" s="152"/>
      <c r="AL56" s="107"/>
      <c r="AM56" s="109"/>
      <c r="AN56" s="109"/>
      <c r="AO56" s="111"/>
      <c r="AU56" s="113"/>
      <c r="AV56" s="113"/>
    </row>
    <row r="57" spans="1:52" ht="42.75" customHeight="1" thickBot="1">
      <c r="A57" s="91"/>
      <c r="B57" s="593"/>
      <c r="C57" s="629"/>
      <c r="D57" s="397"/>
      <c r="E57" s="398"/>
      <c r="F57" s="599"/>
      <c r="G57" s="600"/>
      <c r="H57" s="196">
        <v>2</v>
      </c>
      <c r="I57" s="409" t="s">
        <v>51</v>
      </c>
      <c r="J57" s="410"/>
      <c r="K57" s="522"/>
      <c r="L57" s="571" t="s">
        <v>59</v>
      </c>
      <c r="M57" s="569"/>
      <c r="N57" s="569"/>
      <c r="O57" s="569"/>
      <c r="P57" s="569"/>
      <c r="Q57" s="569"/>
      <c r="R57" s="569"/>
      <c r="S57" s="570"/>
      <c r="T57" s="409" t="s">
        <v>50</v>
      </c>
      <c r="U57" s="410"/>
      <c r="V57" s="522"/>
      <c r="W57" s="571" t="s">
        <v>326</v>
      </c>
      <c r="X57" s="569"/>
      <c r="Y57" s="569"/>
      <c r="Z57" s="570"/>
      <c r="AA57" s="303"/>
      <c r="AB57" s="686"/>
      <c r="AC57" s="91"/>
      <c r="AD57" s="91"/>
      <c r="AE57" s="101">
        <v>2</v>
      </c>
      <c r="AF57" s="105">
        <f t="shared" si="4"/>
        <v>1</v>
      </c>
      <c r="AG57" s="105">
        <f t="shared" si="5"/>
        <v>1</v>
      </c>
      <c r="AH57" s="152"/>
      <c r="AL57" s="108">
        <f>SUM(AF57:AG59)</f>
        <v>6</v>
      </c>
      <c r="AM57" s="109" t="s">
        <v>1</v>
      </c>
      <c r="AN57" s="109"/>
      <c r="AO57" s="111"/>
      <c r="AP57" s="120"/>
      <c r="AQ57" s="120"/>
      <c r="AR57" s="120"/>
      <c r="AU57" s="113"/>
      <c r="AV57" s="113"/>
      <c r="AY57" s="121"/>
    </row>
    <row r="58" spans="1:52" ht="42.75" customHeight="1">
      <c r="A58" s="91"/>
      <c r="B58" s="593"/>
      <c r="C58" s="629"/>
      <c r="D58" s="397"/>
      <c r="E58" s="398"/>
      <c r="F58" s="599"/>
      <c r="G58" s="600"/>
      <c r="H58" s="259"/>
      <c r="I58" s="409" t="s">
        <v>54</v>
      </c>
      <c r="J58" s="410"/>
      <c r="K58" s="522"/>
      <c r="L58" s="571" t="s">
        <v>55</v>
      </c>
      <c r="M58" s="569"/>
      <c r="N58" s="569"/>
      <c r="O58" s="569"/>
      <c r="P58" s="569"/>
      <c r="Q58" s="569"/>
      <c r="R58" s="569"/>
      <c r="S58" s="570"/>
      <c r="T58" s="409" t="s">
        <v>226</v>
      </c>
      <c r="U58" s="410"/>
      <c r="V58" s="522"/>
      <c r="W58" s="568" t="s">
        <v>187</v>
      </c>
      <c r="X58" s="569"/>
      <c r="Y58" s="569"/>
      <c r="Z58" s="570"/>
      <c r="AA58" s="303"/>
      <c r="AB58" s="686"/>
      <c r="AC58" s="91"/>
      <c r="AD58" s="91"/>
      <c r="AF58" s="105">
        <f t="shared" si="4"/>
        <v>1</v>
      </c>
      <c r="AG58" s="105">
        <f t="shared" si="5"/>
        <v>1</v>
      </c>
      <c r="AH58" s="152"/>
      <c r="AI58" s="107"/>
      <c r="AL58" s="107"/>
      <c r="AM58" s="109"/>
      <c r="AN58" s="109"/>
      <c r="AO58" s="111"/>
      <c r="AU58" s="113"/>
      <c r="AV58" s="113"/>
    </row>
    <row r="59" spans="1:52" ht="42.75" customHeight="1" thickBot="1">
      <c r="A59" s="91"/>
      <c r="B59" s="593"/>
      <c r="C59" s="629"/>
      <c r="D59" s="397"/>
      <c r="E59" s="398"/>
      <c r="F59" s="599"/>
      <c r="G59" s="600"/>
      <c r="H59" s="194"/>
      <c r="I59" s="409" t="s">
        <v>52</v>
      </c>
      <c r="J59" s="410"/>
      <c r="K59" s="410"/>
      <c r="L59" s="571" t="s">
        <v>78</v>
      </c>
      <c r="M59" s="569"/>
      <c r="N59" s="569"/>
      <c r="O59" s="569"/>
      <c r="P59" s="569"/>
      <c r="Q59" s="569"/>
      <c r="R59" s="569"/>
      <c r="S59" s="570"/>
      <c r="T59" s="409" t="s">
        <v>56</v>
      </c>
      <c r="U59" s="410"/>
      <c r="V59" s="522"/>
      <c r="W59" s="571">
        <v>90</v>
      </c>
      <c r="X59" s="569"/>
      <c r="Y59" s="257" t="s">
        <v>57</v>
      </c>
      <c r="Z59" s="195"/>
      <c r="AA59" s="303"/>
      <c r="AB59" s="686"/>
      <c r="AC59" s="91"/>
      <c r="AD59" s="91"/>
      <c r="AF59" s="105">
        <f t="shared" si="4"/>
        <v>1</v>
      </c>
      <c r="AG59" s="105">
        <f t="shared" si="5"/>
        <v>1</v>
      </c>
      <c r="AH59" s="152"/>
      <c r="AL59" s="107"/>
      <c r="AM59" s="109"/>
      <c r="AN59" s="109"/>
      <c r="AO59" s="111"/>
      <c r="AU59" s="113"/>
      <c r="AV59" s="113"/>
    </row>
    <row r="60" spans="1:52" ht="42.75" customHeight="1" thickBot="1">
      <c r="A60" s="91"/>
      <c r="B60" s="593"/>
      <c r="C60" s="629"/>
      <c r="D60" s="397"/>
      <c r="E60" s="398"/>
      <c r="F60" s="599"/>
      <c r="G60" s="600"/>
      <c r="H60" s="196">
        <v>3</v>
      </c>
      <c r="I60" s="409" t="s">
        <v>51</v>
      </c>
      <c r="J60" s="410"/>
      <c r="K60" s="522"/>
      <c r="L60" s="571" t="s">
        <v>59</v>
      </c>
      <c r="M60" s="569"/>
      <c r="N60" s="569"/>
      <c r="O60" s="569"/>
      <c r="P60" s="569"/>
      <c r="Q60" s="569"/>
      <c r="R60" s="569"/>
      <c r="S60" s="570"/>
      <c r="T60" s="409" t="s">
        <v>50</v>
      </c>
      <c r="U60" s="410"/>
      <c r="V60" s="522"/>
      <c r="W60" s="571" t="s">
        <v>327</v>
      </c>
      <c r="X60" s="569"/>
      <c r="Y60" s="569"/>
      <c r="Z60" s="570"/>
      <c r="AA60" s="303"/>
      <c r="AB60" s="686"/>
      <c r="AC60" s="91"/>
      <c r="AD60" s="91"/>
      <c r="AE60" s="101">
        <v>3</v>
      </c>
      <c r="AF60" s="105">
        <f>IF(L60="",0,1)</f>
        <v>1</v>
      </c>
      <c r="AG60" s="105">
        <f t="shared" ref="AG60:AG62" si="6">IF(W60="",0,1)</f>
        <v>1</v>
      </c>
      <c r="AH60" s="152"/>
      <c r="AL60" s="108">
        <f>SUM(AF60:AG62)</f>
        <v>6</v>
      </c>
      <c r="AM60" s="109" t="s">
        <v>1</v>
      </c>
      <c r="AN60" s="109"/>
      <c r="AO60" s="111"/>
      <c r="AP60" s="120"/>
      <c r="AQ60" s="120"/>
      <c r="AR60" s="120"/>
      <c r="AU60" s="113"/>
      <c r="AV60" s="113"/>
      <c r="AY60" s="151"/>
    </row>
    <row r="61" spans="1:52" ht="42.75" customHeight="1">
      <c r="A61" s="91"/>
      <c r="B61" s="593"/>
      <c r="C61" s="629"/>
      <c r="D61" s="397"/>
      <c r="E61" s="398"/>
      <c r="F61" s="599"/>
      <c r="G61" s="600"/>
      <c r="H61" s="259"/>
      <c r="I61" s="409" t="s">
        <v>54</v>
      </c>
      <c r="J61" s="410"/>
      <c r="K61" s="522"/>
      <c r="L61" s="571" t="s">
        <v>210</v>
      </c>
      <c r="M61" s="569"/>
      <c r="N61" s="569"/>
      <c r="O61" s="569"/>
      <c r="P61" s="569"/>
      <c r="Q61" s="569"/>
      <c r="R61" s="569"/>
      <c r="S61" s="570"/>
      <c r="T61" s="409" t="s">
        <v>226</v>
      </c>
      <c r="U61" s="410"/>
      <c r="V61" s="522"/>
      <c r="W61" s="568" t="s">
        <v>187</v>
      </c>
      <c r="X61" s="569"/>
      <c r="Y61" s="569"/>
      <c r="Z61" s="570"/>
      <c r="AA61" s="303"/>
      <c r="AB61" s="686"/>
      <c r="AC61" s="91"/>
      <c r="AD61" s="91"/>
      <c r="AF61" s="105">
        <f t="shared" ref="AF61:AF62" si="7">IF(L61="",0,1)</f>
        <v>1</v>
      </c>
      <c r="AG61" s="105">
        <f t="shared" si="6"/>
        <v>1</v>
      </c>
      <c r="AH61" s="152"/>
      <c r="AI61" s="107"/>
      <c r="AL61" s="107"/>
      <c r="AM61" s="109"/>
      <c r="AN61" s="109"/>
      <c r="AO61" s="111"/>
      <c r="AU61" s="113"/>
      <c r="AV61" s="113"/>
    </row>
    <row r="62" spans="1:52" ht="42.75" customHeight="1" thickBot="1">
      <c r="A62" s="91"/>
      <c r="B62" s="593"/>
      <c r="C62" s="629"/>
      <c r="D62" s="397"/>
      <c r="E62" s="398"/>
      <c r="F62" s="599"/>
      <c r="G62" s="600"/>
      <c r="H62" s="194"/>
      <c r="I62" s="409" t="s">
        <v>52</v>
      </c>
      <c r="J62" s="410"/>
      <c r="K62" s="410"/>
      <c r="L62" s="571" t="s">
        <v>78</v>
      </c>
      <c r="M62" s="569"/>
      <c r="N62" s="569"/>
      <c r="O62" s="569"/>
      <c r="P62" s="569"/>
      <c r="Q62" s="569"/>
      <c r="R62" s="569"/>
      <c r="S62" s="570"/>
      <c r="T62" s="409" t="s">
        <v>56</v>
      </c>
      <c r="U62" s="410"/>
      <c r="V62" s="522"/>
      <c r="W62" s="571">
        <v>92</v>
      </c>
      <c r="X62" s="569"/>
      <c r="Y62" s="257" t="s">
        <v>57</v>
      </c>
      <c r="Z62" s="195"/>
      <c r="AA62" s="303"/>
      <c r="AB62" s="686"/>
      <c r="AC62" s="91"/>
      <c r="AD62" s="91"/>
      <c r="AF62" s="105">
        <f t="shared" si="7"/>
        <v>1</v>
      </c>
      <c r="AG62" s="105">
        <f t="shared" si="6"/>
        <v>1</v>
      </c>
      <c r="AH62" s="152"/>
      <c r="AO62" s="111"/>
      <c r="AU62" s="113"/>
      <c r="AV62" s="113"/>
    </row>
    <row r="63" spans="1:52" ht="42.75" customHeight="1" thickBot="1">
      <c r="A63" s="91"/>
      <c r="B63" s="559" t="s">
        <v>41</v>
      </c>
      <c r="C63" s="629"/>
      <c r="D63" s="478" t="s">
        <v>342</v>
      </c>
      <c r="E63" s="479"/>
      <c r="F63" s="594">
        <f>IF(AND(B63="○"),1,"－")</f>
        <v>1</v>
      </c>
      <c r="G63" s="596">
        <f>IF(AND(B63="○"),AY64,"－")</f>
        <v>1</v>
      </c>
      <c r="H63" s="197"/>
      <c r="I63" s="409" t="s">
        <v>79</v>
      </c>
      <c r="J63" s="410"/>
      <c r="K63" s="410"/>
      <c r="L63" s="410"/>
      <c r="M63" s="411"/>
      <c r="N63" s="409" t="s">
        <v>80</v>
      </c>
      <c r="O63" s="410"/>
      <c r="P63" s="410"/>
      <c r="Q63" s="410"/>
      <c r="R63" s="411"/>
      <c r="S63" s="409" t="s">
        <v>85</v>
      </c>
      <c r="T63" s="410"/>
      <c r="U63" s="410"/>
      <c r="V63" s="411"/>
      <c r="W63" s="409" t="s">
        <v>86</v>
      </c>
      <c r="X63" s="410"/>
      <c r="Y63" s="410"/>
      <c r="Z63" s="411"/>
      <c r="AA63" s="316" t="s">
        <v>219</v>
      </c>
      <c r="AB63" s="678" t="s">
        <v>143</v>
      </c>
      <c r="AC63" s="91"/>
      <c r="AD63" s="91"/>
      <c r="AF63" s="105">
        <f>IF(I64="",0,1)</f>
        <v>1</v>
      </c>
      <c r="AG63" s="105">
        <f>IF(N64="",0,1)</f>
        <v>1</v>
      </c>
      <c r="AH63" s="152"/>
      <c r="AI63" s="124"/>
      <c r="AJ63" s="105">
        <f>IF(AB63="",0,1)</f>
        <v>1</v>
      </c>
      <c r="AL63" s="108">
        <f>SUM(AF63:AJ64)</f>
        <v>5</v>
      </c>
      <c r="AM63" s="109" t="s">
        <v>190</v>
      </c>
      <c r="AO63" s="111"/>
      <c r="AP63" s="112" t="s">
        <v>143</v>
      </c>
      <c r="AQ63" s="112" t="s">
        <v>144</v>
      </c>
      <c r="AU63" s="113"/>
      <c r="AV63" s="113"/>
      <c r="AY63" s="114" t="s">
        <v>7</v>
      </c>
    </row>
    <row r="64" spans="1:52" ht="42.75" customHeight="1" thickBot="1">
      <c r="A64" s="91"/>
      <c r="B64" s="558"/>
      <c r="C64" s="629"/>
      <c r="D64" s="509"/>
      <c r="E64" s="510"/>
      <c r="F64" s="595"/>
      <c r="G64" s="597"/>
      <c r="H64" s="194"/>
      <c r="I64" s="587" t="s">
        <v>81</v>
      </c>
      <c r="J64" s="588"/>
      <c r="K64" s="588"/>
      <c r="L64" s="588"/>
      <c r="M64" s="589"/>
      <c r="N64" s="587" t="s">
        <v>82</v>
      </c>
      <c r="O64" s="588"/>
      <c r="P64" s="588"/>
      <c r="Q64" s="588"/>
      <c r="R64" s="589"/>
      <c r="S64" s="587" t="s">
        <v>83</v>
      </c>
      <c r="T64" s="588"/>
      <c r="U64" s="588"/>
      <c r="V64" s="589"/>
      <c r="W64" s="588" t="s">
        <v>84</v>
      </c>
      <c r="X64" s="588"/>
      <c r="Y64" s="588"/>
      <c r="Z64" s="589"/>
      <c r="AA64" s="317"/>
      <c r="AB64" s="679"/>
      <c r="AC64" s="91"/>
      <c r="AD64" s="91"/>
      <c r="AF64" s="105">
        <f>IF(S64="",0,1)</f>
        <v>1</v>
      </c>
      <c r="AG64" s="105">
        <f>IF(W64="",0,1)</f>
        <v>1</v>
      </c>
      <c r="AH64" s="152"/>
      <c r="AO64" s="111"/>
      <c r="AP64" s="115">
        <f>IF($AB$63=AP63,1,0)</f>
        <v>1</v>
      </c>
      <c r="AQ64" s="115">
        <f>IF($AB$63=AQ63,0,0)</f>
        <v>0</v>
      </c>
      <c r="AU64" s="113"/>
      <c r="AV64" s="113"/>
      <c r="AY64" s="116">
        <f>IF(AND(AL63&gt;=2,AJ63=1),SUM(AP64:AW64),0)</f>
        <v>1</v>
      </c>
      <c r="AZ64" s="101" t="s">
        <v>196</v>
      </c>
    </row>
    <row r="65" spans="1:52" ht="42.75" customHeight="1" thickBot="1">
      <c r="A65" s="91"/>
      <c r="B65" s="559" t="s">
        <v>41</v>
      </c>
      <c r="C65" s="629"/>
      <c r="D65" s="478" t="s">
        <v>343</v>
      </c>
      <c r="E65" s="479"/>
      <c r="F65" s="594">
        <f>IF(AND(B65="○"),1,"－")</f>
        <v>1</v>
      </c>
      <c r="G65" s="596">
        <f>IF(AND(B65="○"),AY66,"－")</f>
        <v>1</v>
      </c>
      <c r="H65" s="197"/>
      <c r="I65" s="409" t="s">
        <v>88</v>
      </c>
      <c r="J65" s="410"/>
      <c r="K65" s="410"/>
      <c r="L65" s="410"/>
      <c r="M65" s="410"/>
      <c r="N65" s="410"/>
      <c r="O65" s="410"/>
      <c r="P65" s="410"/>
      <c r="Q65" s="411"/>
      <c r="R65" s="409" t="s">
        <v>89</v>
      </c>
      <c r="S65" s="410"/>
      <c r="T65" s="411"/>
      <c r="U65" s="409" t="s">
        <v>90</v>
      </c>
      <c r="V65" s="410"/>
      <c r="W65" s="411"/>
      <c r="X65" s="409" t="s">
        <v>91</v>
      </c>
      <c r="Y65" s="410"/>
      <c r="Z65" s="411"/>
      <c r="AA65" s="316" t="s">
        <v>219</v>
      </c>
      <c r="AB65" s="678" t="s">
        <v>26</v>
      </c>
      <c r="AC65" s="91"/>
      <c r="AD65" s="91"/>
      <c r="AF65" s="130"/>
      <c r="AG65" s="130"/>
      <c r="AH65" s="122"/>
      <c r="AI65" s="124"/>
      <c r="AJ65" s="105">
        <f>IF(AB65="",0,1)</f>
        <v>1</v>
      </c>
      <c r="AL65" s="108">
        <f>SUM(AF65:AJ66)</f>
        <v>4</v>
      </c>
      <c r="AM65" s="109" t="s">
        <v>188</v>
      </c>
      <c r="AO65" s="111"/>
      <c r="AP65" s="112" t="s">
        <v>26</v>
      </c>
      <c r="AQ65" s="112" t="s">
        <v>27</v>
      </c>
      <c r="AR65" s="112" t="s">
        <v>25</v>
      </c>
      <c r="AU65" s="113"/>
      <c r="AV65" s="113"/>
      <c r="AY65" s="114" t="s">
        <v>7</v>
      </c>
    </row>
    <row r="66" spans="1:52" ht="42.75" customHeight="1" thickBot="1">
      <c r="A66" s="91"/>
      <c r="B66" s="558"/>
      <c r="C66" s="629"/>
      <c r="D66" s="509"/>
      <c r="E66" s="510"/>
      <c r="F66" s="595"/>
      <c r="G66" s="597"/>
      <c r="H66" s="194"/>
      <c r="I66" s="587" t="s">
        <v>87</v>
      </c>
      <c r="J66" s="588"/>
      <c r="K66" s="588"/>
      <c r="L66" s="588"/>
      <c r="M66" s="588"/>
      <c r="N66" s="588"/>
      <c r="O66" s="588"/>
      <c r="P66" s="588"/>
      <c r="Q66" s="589"/>
      <c r="R66" s="587">
        <v>50</v>
      </c>
      <c r="S66" s="588"/>
      <c r="T66" s="589"/>
      <c r="U66" s="587">
        <v>80</v>
      </c>
      <c r="V66" s="588"/>
      <c r="W66" s="589"/>
      <c r="X66" s="534">
        <f>U66/R66</f>
        <v>1.6</v>
      </c>
      <c r="Y66" s="535"/>
      <c r="Z66" s="536"/>
      <c r="AA66" s="317"/>
      <c r="AB66" s="679"/>
      <c r="AC66" s="91"/>
      <c r="AD66" s="91"/>
      <c r="AF66" s="105">
        <f>IF(I66="",0,1)</f>
        <v>1</v>
      </c>
      <c r="AG66" s="105">
        <f>IF(R66="",0,1)</f>
        <v>1</v>
      </c>
      <c r="AH66" s="105">
        <f>IF(U66="",0,1)</f>
        <v>1</v>
      </c>
      <c r="AO66" s="111"/>
      <c r="AP66" s="115">
        <f>IF(AND($AB$65=AP65,AL65=4),1,0)</f>
        <v>1</v>
      </c>
      <c r="AQ66" s="115">
        <f>IF(AND($AB$65=AQ65,AL65=4),0.5,0)</f>
        <v>0</v>
      </c>
      <c r="AR66" s="115">
        <f>IF($AB$65=AR65,0,0)</f>
        <v>0</v>
      </c>
      <c r="AU66" s="113"/>
      <c r="AV66" s="113"/>
      <c r="AY66" s="116">
        <f>IF(AL65=4,SUM(AP66:AW66),0)</f>
        <v>1</v>
      </c>
      <c r="AZ66" s="101" t="s">
        <v>195</v>
      </c>
    </row>
    <row r="67" spans="1:52" ht="42.75" customHeight="1" thickBot="1">
      <c r="A67" s="91"/>
      <c r="B67" s="559" t="s">
        <v>41</v>
      </c>
      <c r="C67" s="629"/>
      <c r="D67" s="478" t="s">
        <v>345</v>
      </c>
      <c r="E67" s="479"/>
      <c r="F67" s="594">
        <f>IF(AND(B67="○"),2,"－")</f>
        <v>2</v>
      </c>
      <c r="G67" s="596">
        <f>IF(AND(B67="○"),AY68,"－")</f>
        <v>0.5</v>
      </c>
      <c r="H67" s="197"/>
      <c r="I67" s="409" t="s">
        <v>92</v>
      </c>
      <c r="J67" s="410"/>
      <c r="K67" s="410"/>
      <c r="L67" s="410"/>
      <c r="M67" s="410"/>
      <c r="N67" s="410"/>
      <c r="O67" s="411"/>
      <c r="P67" s="410" t="s">
        <v>167</v>
      </c>
      <c r="Q67" s="410"/>
      <c r="R67" s="410"/>
      <c r="S67" s="411"/>
      <c r="T67" s="409" t="s">
        <v>93</v>
      </c>
      <c r="U67" s="410"/>
      <c r="V67" s="411"/>
      <c r="W67" s="409" t="s">
        <v>227</v>
      </c>
      <c r="X67" s="410"/>
      <c r="Y67" s="410"/>
      <c r="Z67" s="411"/>
      <c r="AA67" s="316" t="s">
        <v>219</v>
      </c>
      <c r="AB67" s="678" t="s">
        <v>150</v>
      </c>
      <c r="AC67" s="198"/>
      <c r="AD67" s="198"/>
      <c r="AF67" s="127"/>
      <c r="AG67" s="127"/>
      <c r="AH67" s="127"/>
      <c r="AI67" s="147"/>
      <c r="AJ67" s="105">
        <f>IF(AB67="",0,1)</f>
        <v>1</v>
      </c>
      <c r="AK67" s="122"/>
      <c r="AL67" s="137" t="s">
        <v>192</v>
      </c>
      <c r="AN67" s="110">
        <f>COUNTIF(AL68:AL71,4)</f>
        <v>3</v>
      </c>
      <c r="AO67" s="111"/>
      <c r="AP67" s="112" t="s">
        <v>148</v>
      </c>
      <c r="AQ67" s="112" t="s">
        <v>149</v>
      </c>
      <c r="AR67" s="112" t="s">
        <v>99</v>
      </c>
      <c r="AS67" s="112" t="s">
        <v>150</v>
      </c>
      <c r="AT67" s="112" t="s">
        <v>151</v>
      </c>
      <c r="AU67" s="113"/>
      <c r="AV67" s="113"/>
      <c r="AY67" s="114" t="s">
        <v>7</v>
      </c>
    </row>
    <row r="68" spans="1:52" ht="42.75" customHeight="1" thickBot="1">
      <c r="A68" s="91"/>
      <c r="B68" s="593"/>
      <c r="C68" s="629"/>
      <c r="D68" s="397"/>
      <c r="E68" s="398"/>
      <c r="F68" s="599"/>
      <c r="G68" s="600"/>
      <c r="H68" s="259"/>
      <c r="I68" s="587" t="s">
        <v>163</v>
      </c>
      <c r="J68" s="588"/>
      <c r="K68" s="588"/>
      <c r="L68" s="588"/>
      <c r="M68" s="588"/>
      <c r="N68" s="588"/>
      <c r="O68" s="588"/>
      <c r="P68" s="587" t="s">
        <v>78</v>
      </c>
      <c r="Q68" s="588"/>
      <c r="R68" s="588"/>
      <c r="S68" s="589"/>
      <c r="T68" s="590" t="s">
        <v>74</v>
      </c>
      <c r="U68" s="591"/>
      <c r="V68" s="592"/>
      <c r="W68" s="598" t="s">
        <v>187</v>
      </c>
      <c r="X68" s="588"/>
      <c r="Y68" s="588"/>
      <c r="Z68" s="589"/>
      <c r="AA68" s="303"/>
      <c r="AB68" s="656"/>
      <c r="AC68" s="91"/>
      <c r="AD68" s="91"/>
      <c r="AF68" s="105">
        <f t="shared" ref="AF68:AF71" si="8">IF(I68="",0,1)</f>
        <v>1</v>
      </c>
      <c r="AG68" s="105">
        <f t="shared" ref="AG68:AG71" si="9">IF(P68="",0,1)</f>
        <v>1</v>
      </c>
      <c r="AH68" s="105">
        <f t="shared" ref="AH68:AH71" si="10">IF(T68="",0,1)</f>
        <v>1</v>
      </c>
      <c r="AI68" s="105">
        <f t="shared" ref="AI68:AI71" si="11">IF(W68="",0,1)</f>
        <v>1</v>
      </c>
      <c r="AJ68" s="107"/>
      <c r="AK68" s="107"/>
      <c r="AL68" s="108">
        <f t="shared" ref="AL68:AL71" si="12">SUM(AF68:AI68)</f>
        <v>4</v>
      </c>
      <c r="AM68" s="109" t="s">
        <v>188</v>
      </c>
      <c r="AO68" s="111"/>
      <c r="AP68" s="115">
        <f>IF(AND($AB$67=AP67,$AN$67=0),2,0)</f>
        <v>0</v>
      </c>
      <c r="AQ68" s="115">
        <f>IF(AND($AB$67=AQ67,$AN$67&lt;=1),1.5,0)</f>
        <v>0</v>
      </c>
      <c r="AR68" s="115">
        <f>IF(AND($AB$67=AR67,$AN$67&lt;=2),1,0)</f>
        <v>0</v>
      </c>
      <c r="AS68" s="115">
        <f>IF(AND($AB$67=AS67,$AN$67&lt;=3),0.5,0)</f>
        <v>0.5</v>
      </c>
      <c r="AT68" s="115">
        <f>IF(AND($AB$67=AT67,$AN$67&gt;=4),0,0)</f>
        <v>0</v>
      </c>
      <c r="AU68" s="113"/>
      <c r="AV68" s="113"/>
      <c r="AY68" s="116">
        <f>IF(AJ67=1,SUM(AP68:AW68),0)</f>
        <v>0.5</v>
      </c>
      <c r="AZ68" s="101" t="s">
        <v>194</v>
      </c>
    </row>
    <row r="69" spans="1:52" ht="42.75" customHeight="1" thickBot="1">
      <c r="A69" s="91"/>
      <c r="B69" s="593"/>
      <c r="C69" s="629"/>
      <c r="D69" s="397"/>
      <c r="E69" s="398"/>
      <c r="F69" s="599"/>
      <c r="G69" s="600"/>
      <c r="H69" s="259"/>
      <c r="I69" s="587" t="s">
        <v>165</v>
      </c>
      <c r="J69" s="588"/>
      <c r="K69" s="588"/>
      <c r="L69" s="588"/>
      <c r="M69" s="588"/>
      <c r="N69" s="588"/>
      <c r="O69" s="588"/>
      <c r="P69" s="587" t="s">
        <v>78</v>
      </c>
      <c r="Q69" s="588"/>
      <c r="R69" s="588"/>
      <c r="S69" s="589"/>
      <c r="T69" s="590" t="s">
        <v>164</v>
      </c>
      <c r="U69" s="591"/>
      <c r="V69" s="592"/>
      <c r="W69" s="598" t="s">
        <v>187</v>
      </c>
      <c r="X69" s="588"/>
      <c r="Y69" s="588"/>
      <c r="Z69" s="589"/>
      <c r="AA69" s="303"/>
      <c r="AB69" s="656"/>
      <c r="AC69" s="91"/>
      <c r="AD69" s="91"/>
      <c r="AF69" s="105">
        <f t="shared" si="8"/>
        <v>1</v>
      </c>
      <c r="AG69" s="105">
        <f t="shared" si="9"/>
        <v>1</v>
      </c>
      <c r="AH69" s="105">
        <f t="shared" si="10"/>
        <v>1</v>
      </c>
      <c r="AI69" s="105">
        <f t="shared" si="11"/>
        <v>1</v>
      </c>
      <c r="AJ69" s="513"/>
      <c r="AK69" s="122"/>
      <c r="AL69" s="108">
        <f t="shared" si="12"/>
        <v>4</v>
      </c>
      <c r="AM69" s="109" t="s">
        <v>188</v>
      </c>
      <c r="AO69" s="111"/>
      <c r="AU69" s="113"/>
      <c r="AV69" s="113"/>
    </row>
    <row r="70" spans="1:52" ht="42.75" customHeight="1" thickBot="1">
      <c r="A70" s="91"/>
      <c r="B70" s="593"/>
      <c r="C70" s="629"/>
      <c r="D70" s="397"/>
      <c r="E70" s="398"/>
      <c r="F70" s="599"/>
      <c r="G70" s="600"/>
      <c r="H70" s="259"/>
      <c r="I70" s="587" t="s">
        <v>166</v>
      </c>
      <c r="J70" s="588"/>
      <c r="K70" s="588"/>
      <c r="L70" s="588"/>
      <c r="M70" s="588"/>
      <c r="N70" s="588"/>
      <c r="O70" s="589"/>
      <c r="P70" s="587" t="s">
        <v>78</v>
      </c>
      <c r="Q70" s="588"/>
      <c r="R70" s="588"/>
      <c r="S70" s="589"/>
      <c r="T70" s="590" t="s">
        <v>75</v>
      </c>
      <c r="U70" s="591"/>
      <c r="V70" s="592"/>
      <c r="W70" s="598" t="s">
        <v>217</v>
      </c>
      <c r="X70" s="588"/>
      <c r="Y70" s="588"/>
      <c r="Z70" s="589"/>
      <c r="AA70" s="303"/>
      <c r="AB70" s="656"/>
      <c r="AC70" s="91"/>
      <c r="AD70" s="91"/>
      <c r="AF70" s="105">
        <f t="shared" si="8"/>
        <v>1</v>
      </c>
      <c r="AG70" s="105">
        <f t="shared" si="9"/>
        <v>1</v>
      </c>
      <c r="AH70" s="105">
        <f t="shared" si="10"/>
        <v>1</v>
      </c>
      <c r="AI70" s="105">
        <f t="shared" si="11"/>
        <v>1</v>
      </c>
      <c r="AJ70" s="513"/>
      <c r="AK70" s="122"/>
      <c r="AL70" s="108">
        <f t="shared" si="12"/>
        <v>4</v>
      </c>
      <c r="AM70" s="109" t="s">
        <v>188</v>
      </c>
      <c r="AO70" s="111"/>
      <c r="AU70" s="113"/>
      <c r="AV70" s="113"/>
    </row>
    <row r="71" spans="1:52" ht="42.75" customHeight="1" thickBot="1">
      <c r="A71" s="91"/>
      <c r="B71" s="593"/>
      <c r="C71" s="629"/>
      <c r="D71" s="397"/>
      <c r="E71" s="398"/>
      <c r="F71" s="599"/>
      <c r="G71" s="600"/>
      <c r="H71" s="259"/>
      <c r="I71" s="587"/>
      <c r="J71" s="588"/>
      <c r="K71" s="588"/>
      <c r="L71" s="588"/>
      <c r="M71" s="588"/>
      <c r="N71" s="588"/>
      <c r="O71" s="589"/>
      <c r="P71" s="587"/>
      <c r="Q71" s="588"/>
      <c r="R71" s="588"/>
      <c r="S71" s="589"/>
      <c r="T71" s="590"/>
      <c r="U71" s="591"/>
      <c r="V71" s="592"/>
      <c r="W71" s="587"/>
      <c r="X71" s="588"/>
      <c r="Y71" s="588"/>
      <c r="Z71" s="589"/>
      <c r="AA71" s="303"/>
      <c r="AB71" s="656"/>
      <c r="AC71" s="91"/>
      <c r="AD71" s="91"/>
      <c r="AF71" s="105">
        <f t="shared" si="8"/>
        <v>0</v>
      </c>
      <c r="AG71" s="105">
        <f t="shared" si="9"/>
        <v>0</v>
      </c>
      <c r="AH71" s="105">
        <f t="shared" si="10"/>
        <v>0</v>
      </c>
      <c r="AI71" s="105">
        <f t="shared" si="11"/>
        <v>0</v>
      </c>
      <c r="AJ71" s="513"/>
      <c r="AK71" s="122"/>
      <c r="AL71" s="108">
        <f t="shared" si="12"/>
        <v>0</v>
      </c>
      <c r="AM71" s="109" t="s">
        <v>188</v>
      </c>
      <c r="AO71" s="111"/>
      <c r="AU71" s="113"/>
      <c r="AV71" s="113"/>
    </row>
    <row r="72" spans="1:52" ht="42.75" customHeight="1" thickBot="1">
      <c r="A72" s="91"/>
      <c r="B72" s="564" t="s">
        <v>41</v>
      </c>
      <c r="C72" s="629"/>
      <c r="D72" s="478" t="s">
        <v>344</v>
      </c>
      <c r="E72" s="479"/>
      <c r="F72" s="634">
        <f>IF(AND(B72="○"),1,"－")</f>
        <v>1</v>
      </c>
      <c r="G72" s="635">
        <f>IF(AND(B72="○"),AY73,"－")</f>
        <v>1</v>
      </c>
      <c r="H72" s="199"/>
      <c r="I72" s="409" t="s">
        <v>51</v>
      </c>
      <c r="J72" s="410"/>
      <c r="K72" s="522"/>
      <c r="L72" s="571" t="s">
        <v>59</v>
      </c>
      <c r="M72" s="569"/>
      <c r="N72" s="569"/>
      <c r="O72" s="569"/>
      <c r="P72" s="569"/>
      <c r="Q72" s="569"/>
      <c r="R72" s="569"/>
      <c r="S72" s="409" t="s">
        <v>168</v>
      </c>
      <c r="T72" s="410"/>
      <c r="U72" s="522"/>
      <c r="V72" s="668" t="s">
        <v>169</v>
      </c>
      <c r="W72" s="588"/>
      <c r="X72" s="588"/>
      <c r="Y72" s="588"/>
      <c r="Z72" s="589"/>
      <c r="AA72" s="316" t="s">
        <v>44</v>
      </c>
      <c r="AB72" s="617" t="s">
        <v>153</v>
      </c>
      <c r="AC72" s="91"/>
      <c r="AD72" s="91"/>
      <c r="AF72" s="105">
        <f>IF(L72="",0,1)</f>
        <v>1</v>
      </c>
      <c r="AG72" s="105">
        <f>IF(V72="",0,1)</f>
        <v>1</v>
      </c>
      <c r="AH72" s="107"/>
      <c r="AI72" s="105">
        <f>IF(AB72="",0,1)</f>
        <v>1</v>
      </c>
      <c r="AL72" s="108">
        <f>SUM(AF72:AI74)</f>
        <v>6</v>
      </c>
      <c r="AM72" s="109" t="s">
        <v>191</v>
      </c>
      <c r="AN72" s="109"/>
      <c r="AP72" s="112" t="s">
        <v>153</v>
      </c>
      <c r="AQ72" s="112" t="s">
        <v>154</v>
      </c>
      <c r="AR72" s="118"/>
      <c r="AS72" s="118"/>
      <c r="AT72" s="118"/>
      <c r="AU72" s="118"/>
      <c r="AV72" s="118"/>
      <c r="AY72" s="114" t="s">
        <v>7</v>
      </c>
    </row>
    <row r="73" spans="1:52" ht="42.75" customHeight="1" thickBot="1">
      <c r="A73" s="91"/>
      <c r="B73" s="564"/>
      <c r="C73" s="629"/>
      <c r="D73" s="397"/>
      <c r="E73" s="398"/>
      <c r="F73" s="634"/>
      <c r="G73" s="635"/>
      <c r="H73" s="199"/>
      <c r="I73" s="409" t="s">
        <v>52</v>
      </c>
      <c r="J73" s="410"/>
      <c r="K73" s="410"/>
      <c r="L73" s="571" t="s">
        <v>78</v>
      </c>
      <c r="M73" s="569"/>
      <c r="N73" s="569"/>
      <c r="O73" s="569"/>
      <c r="P73" s="569"/>
      <c r="Q73" s="569"/>
      <c r="R73" s="569"/>
      <c r="S73" s="409" t="s">
        <v>170</v>
      </c>
      <c r="T73" s="410"/>
      <c r="U73" s="410"/>
      <c r="V73" s="671">
        <v>44985</v>
      </c>
      <c r="W73" s="569"/>
      <c r="X73" s="569"/>
      <c r="Y73" s="569"/>
      <c r="Z73" s="570"/>
      <c r="AA73" s="303"/>
      <c r="AB73" s="617"/>
      <c r="AC73" s="91"/>
      <c r="AD73" s="91"/>
      <c r="AF73" s="105">
        <f>IF(L73="",0,1)</f>
        <v>1</v>
      </c>
      <c r="AG73" s="105">
        <f>IF(V73="",0,1)</f>
        <v>1</v>
      </c>
      <c r="AH73" s="107"/>
      <c r="AI73" s="107"/>
      <c r="AL73" s="107"/>
      <c r="AM73" s="109"/>
      <c r="AN73" s="109"/>
      <c r="AP73" s="115">
        <f>IF(AND($AB$72=AP72,AL72=6),1,0)</f>
        <v>1</v>
      </c>
      <c r="AQ73" s="115">
        <f>IF($AB$72=AQ72,0,0)</f>
        <v>0</v>
      </c>
      <c r="AR73" s="118"/>
      <c r="AS73" s="118"/>
      <c r="AT73" s="118"/>
      <c r="AU73" s="118"/>
      <c r="AV73" s="118"/>
      <c r="AY73" s="116">
        <f>IF(AL72=6,SUM(AP73:AW73),0)</f>
        <v>1</v>
      </c>
      <c r="AZ73" s="101" t="s">
        <v>193</v>
      </c>
    </row>
    <row r="74" spans="1:52" ht="42.75" customHeight="1" thickBot="1">
      <c r="A74" s="91"/>
      <c r="B74" s="636"/>
      <c r="C74" s="630"/>
      <c r="D74" s="518"/>
      <c r="E74" s="519"/>
      <c r="F74" s="637"/>
      <c r="G74" s="638"/>
      <c r="H74" s="263"/>
      <c r="I74" s="530" t="s">
        <v>226</v>
      </c>
      <c r="J74" s="531"/>
      <c r="K74" s="531"/>
      <c r="L74" s="669" t="s">
        <v>187</v>
      </c>
      <c r="M74" s="670"/>
      <c r="N74" s="670"/>
      <c r="O74" s="670"/>
      <c r="P74" s="670"/>
      <c r="Q74" s="670"/>
      <c r="R74" s="672"/>
      <c r="S74" s="673"/>
      <c r="T74" s="673"/>
      <c r="U74" s="673"/>
      <c r="V74" s="673"/>
      <c r="W74" s="673"/>
      <c r="X74" s="673"/>
      <c r="Y74" s="673"/>
      <c r="Z74" s="674"/>
      <c r="AA74" s="447"/>
      <c r="AB74" s="627"/>
      <c r="AC74" s="91"/>
      <c r="AD74" s="91"/>
      <c r="AF74" s="105">
        <f>IF(AND(L74&lt;&gt;""),1,0)</f>
        <v>1</v>
      </c>
      <c r="AG74" s="152"/>
      <c r="AH74" s="107"/>
      <c r="AI74" s="107"/>
      <c r="AL74" s="107"/>
      <c r="AM74" s="109"/>
      <c r="AN74" s="109"/>
      <c r="AP74" s="120"/>
      <c r="AQ74" s="120"/>
      <c r="AR74" s="120"/>
      <c r="AS74" s="120"/>
      <c r="AT74" s="120"/>
      <c r="AU74" s="120"/>
      <c r="AV74" s="120"/>
      <c r="AY74" s="121"/>
    </row>
    <row r="75" spans="1:52" ht="42" customHeight="1">
      <c r="AU75" s="113"/>
    </row>
    <row r="76" spans="1:52" ht="42" customHeight="1">
      <c r="AU76" s="113"/>
    </row>
    <row r="77" spans="1:52" ht="42" customHeight="1">
      <c r="I77" s="202"/>
      <c r="J77" s="202"/>
      <c r="K77" s="202"/>
      <c r="L77" s="202"/>
      <c r="M77" s="202"/>
      <c r="N77" s="202"/>
      <c r="O77" s="202"/>
      <c r="P77" s="202"/>
      <c r="Q77" s="202"/>
      <c r="R77" s="202"/>
      <c r="S77" s="202"/>
      <c r="T77" s="202"/>
      <c r="U77" s="202"/>
      <c r="V77" s="202"/>
      <c r="W77" s="202"/>
      <c r="X77" s="202"/>
      <c r="Y77" s="202"/>
      <c r="Z77" s="202"/>
      <c r="AU77" s="113"/>
    </row>
    <row r="78" spans="1:52" ht="42" customHeight="1">
      <c r="I78" s="202"/>
      <c r="J78" s="202"/>
      <c r="K78" s="202"/>
      <c r="L78" s="202"/>
      <c r="M78" s="202"/>
      <c r="N78" s="202"/>
      <c r="O78" s="202"/>
      <c r="P78" s="202"/>
      <c r="Q78" s="202"/>
      <c r="R78" s="202"/>
      <c r="S78" s="202"/>
      <c r="T78" s="203"/>
      <c r="U78" s="203"/>
      <c r="V78" s="203"/>
      <c r="W78" s="202"/>
      <c r="X78" s="202"/>
      <c r="Y78" s="202"/>
      <c r="Z78" s="202"/>
      <c r="AU78" s="113"/>
    </row>
    <row r="79" spans="1:52" ht="42" customHeight="1"/>
    <row r="80" spans="1:52" ht="42" customHeight="1"/>
    <row r="81" ht="42" customHeight="1"/>
  </sheetData>
  <sheetProtection sheet="1" objects="1" scenarios="1"/>
  <mergeCells count="317">
    <mergeCell ref="AJ69:AJ71"/>
    <mergeCell ref="I62:K62"/>
    <mergeCell ref="I70:O70"/>
    <mergeCell ref="P70:S70"/>
    <mergeCell ref="T70:V70"/>
    <mergeCell ref="W70:Z70"/>
    <mergeCell ref="I71:O71"/>
    <mergeCell ref="P71:S71"/>
    <mergeCell ref="T71:V71"/>
    <mergeCell ref="W71:Z71"/>
    <mergeCell ref="I66:Q66"/>
    <mergeCell ref="R66:T66"/>
    <mergeCell ref="I68:O68"/>
    <mergeCell ref="P68:S68"/>
    <mergeCell ref="P69:S69"/>
    <mergeCell ref="I69:O69"/>
    <mergeCell ref="AB54:AB62"/>
    <mergeCell ref="AB63:AB64"/>
    <mergeCell ref="AB65:AB66"/>
    <mergeCell ref="AB67:AB71"/>
    <mergeCell ref="W60:Z60"/>
    <mergeCell ref="I61:K61"/>
    <mergeCell ref="L61:S61"/>
    <mergeCell ref="T61:V61"/>
    <mergeCell ref="AA49:AA53"/>
    <mergeCell ref="AB30:AB32"/>
    <mergeCell ref="AB26:AB27"/>
    <mergeCell ref="AB28:AB29"/>
    <mergeCell ref="D24:E25"/>
    <mergeCell ref="F24:F25"/>
    <mergeCell ref="G24:G25"/>
    <mergeCell ref="I24:P25"/>
    <mergeCell ref="Q24:S25"/>
    <mergeCell ref="T24:T25"/>
    <mergeCell ref="AA24:AA25"/>
    <mergeCell ref="AB24:AB25"/>
    <mergeCell ref="AB40:AB41"/>
    <mergeCell ref="D30:E32"/>
    <mergeCell ref="F30:F32"/>
    <mergeCell ref="G30:G32"/>
    <mergeCell ref="AB33:AB35"/>
    <mergeCell ref="I37:L37"/>
    <mergeCell ref="AB36:AB39"/>
    <mergeCell ref="V36:Z36"/>
    <mergeCell ref="V37:Z37"/>
    <mergeCell ref="V38:Z38"/>
    <mergeCell ref="V39:Z39"/>
    <mergeCell ref="S36:U36"/>
    <mergeCell ref="I72:K72"/>
    <mergeCell ref="L72:R72"/>
    <mergeCell ref="I74:K74"/>
    <mergeCell ref="L73:R73"/>
    <mergeCell ref="S72:U72"/>
    <mergeCell ref="V72:Z72"/>
    <mergeCell ref="L74:Q74"/>
    <mergeCell ref="I73:K73"/>
    <mergeCell ref="S73:U73"/>
    <mergeCell ref="V73:Z73"/>
    <mergeCell ref="R74:Z74"/>
    <mergeCell ref="Y2:AA2"/>
    <mergeCell ref="I32:N32"/>
    <mergeCell ref="O31:T31"/>
    <mergeCell ref="L17:S17"/>
    <mergeCell ref="T19:V19"/>
    <mergeCell ref="W14:X14"/>
    <mergeCell ref="T14:V14"/>
    <mergeCell ref="L14:S14"/>
    <mergeCell ref="W20:X20"/>
    <mergeCell ref="T20:V20"/>
    <mergeCell ref="L20:S20"/>
    <mergeCell ref="W16:Z16"/>
    <mergeCell ref="T16:V16"/>
    <mergeCell ref="L16:S16"/>
    <mergeCell ref="T18:V18"/>
    <mergeCell ref="W18:Z18"/>
    <mergeCell ref="L18:S18"/>
    <mergeCell ref="L19:S19"/>
    <mergeCell ref="I19:K19"/>
    <mergeCell ref="U24:Z25"/>
    <mergeCell ref="C4:E4"/>
    <mergeCell ref="Y4:AA4"/>
    <mergeCell ref="C11:E11"/>
    <mergeCell ref="I11:AB11"/>
    <mergeCell ref="AA12:AA23"/>
    <mergeCell ref="AB12:AB23"/>
    <mergeCell ref="I15:K15"/>
    <mergeCell ref="I12:K12"/>
    <mergeCell ref="I13:K13"/>
    <mergeCell ref="I14:K14"/>
    <mergeCell ref="L12:S12"/>
    <mergeCell ref="T12:V12"/>
    <mergeCell ref="W12:Z12"/>
    <mergeCell ref="I16:K16"/>
    <mergeCell ref="I17:K17"/>
    <mergeCell ref="I18:K18"/>
    <mergeCell ref="W17:X17"/>
    <mergeCell ref="T17:V17"/>
    <mergeCell ref="W13:Z13"/>
    <mergeCell ref="T13:V13"/>
    <mergeCell ref="L13:S13"/>
    <mergeCell ref="W15:Z15"/>
    <mergeCell ref="T15:V15"/>
    <mergeCell ref="L15:S15"/>
    <mergeCell ref="D72:E74"/>
    <mergeCell ref="F72:F74"/>
    <mergeCell ref="G72:G74"/>
    <mergeCell ref="C12:C43"/>
    <mergeCell ref="B36:B39"/>
    <mergeCell ref="D36:E39"/>
    <mergeCell ref="F36:F39"/>
    <mergeCell ref="G36:G39"/>
    <mergeCell ref="B12:B23"/>
    <mergeCell ref="D12:E23"/>
    <mergeCell ref="F12:F23"/>
    <mergeCell ref="G12:G23"/>
    <mergeCell ref="B33:B35"/>
    <mergeCell ref="D33:E35"/>
    <mergeCell ref="F33:F35"/>
    <mergeCell ref="G33:G35"/>
    <mergeCell ref="B42:B43"/>
    <mergeCell ref="D42:E43"/>
    <mergeCell ref="F42:F43"/>
    <mergeCell ref="G42:G43"/>
    <mergeCell ref="B26:B27"/>
    <mergeCell ref="D26:E27"/>
    <mergeCell ref="B24:B25"/>
    <mergeCell ref="B28:B29"/>
    <mergeCell ref="AA72:AA74"/>
    <mergeCell ref="AB72:AB74"/>
    <mergeCell ref="C47:C74"/>
    <mergeCell ref="B47:B48"/>
    <mergeCell ref="Y47:Z47"/>
    <mergeCell ref="W47:X47"/>
    <mergeCell ref="S47:V47"/>
    <mergeCell ref="O47:R47"/>
    <mergeCell ref="O48:R48"/>
    <mergeCell ref="S48:V48"/>
    <mergeCell ref="W48:X48"/>
    <mergeCell ref="Y48:Z48"/>
    <mergeCell ref="I55:K55"/>
    <mergeCell ref="B49:B53"/>
    <mergeCell ref="D49:E53"/>
    <mergeCell ref="F49:F53"/>
    <mergeCell ref="G49:G53"/>
    <mergeCell ref="D47:E48"/>
    <mergeCell ref="I47:N47"/>
    <mergeCell ref="I53:K53"/>
    <mergeCell ref="L53:S53"/>
    <mergeCell ref="I51:K51"/>
    <mergeCell ref="I52:K52"/>
    <mergeCell ref="B72:B74"/>
    <mergeCell ref="G47:G48"/>
    <mergeCell ref="D40:E41"/>
    <mergeCell ref="F40:F41"/>
    <mergeCell ref="G40:G41"/>
    <mergeCell ref="I42:U42"/>
    <mergeCell ref="S49:V49"/>
    <mergeCell ref="C46:E46"/>
    <mergeCell ref="I46:AB46"/>
    <mergeCell ref="W49:Z49"/>
    <mergeCell ref="I43:U43"/>
    <mergeCell ref="V43:Z43"/>
    <mergeCell ref="AA47:AA48"/>
    <mergeCell ref="AA42:AA43"/>
    <mergeCell ref="AB49:AB53"/>
    <mergeCell ref="V42:Z42"/>
    <mergeCell ref="W53:X53"/>
    <mergeCell ref="T53:V53"/>
    <mergeCell ref="I40:Z41"/>
    <mergeCell ref="I49:L50"/>
    <mergeCell ref="M49:R50"/>
    <mergeCell ref="S50:V50"/>
    <mergeCell ref="W50:Z50"/>
    <mergeCell ref="AB42:AB43"/>
    <mergeCell ref="AB47:AB48"/>
    <mergeCell ref="I39:U39"/>
    <mergeCell ref="F54:F62"/>
    <mergeCell ref="G54:G62"/>
    <mergeCell ref="G63:G64"/>
    <mergeCell ref="I57:K57"/>
    <mergeCell ref="I58:K58"/>
    <mergeCell ref="I59:K59"/>
    <mergeCell ref="W57:Z57"/>
    <mergeCell ref="L58:S58"/>
    <mergeCell ref="T58:V58"/>
    <mergeCell ref="W58:Z58"/>
    <mergeCell ref="I60:K60"/>
    <mergeCell ref="L60:S60"/>
    <mergeCell ref="T60:V60"/>
    <mergeCell ref="I54:K54"/>
    <mergeCell ref="I56:K56"/>
    <mergeCell ref="W61:Z61"/>
    <mergeCell ref="L62:S62"/>
    <mergeCell ref="T62:V62"/>
    <mergeCell ref="W62:X62"/>
    <mergeCell ref="I63:M63"/>
    <mergeCell ref="I64:M64"/>
    <mergeCell ref="W64:Z64"/>
    <mergeCell ref="F47:F48"/>
    <mergeCell ref="F63:F64"/>
    <mergeCell ref="I67:O67"/>
    <mergeCell ref="B67:B71"/>
    <mergeCell ref="T69:V69"/>
    <mergeCell ref="W69:Z69"/>
    <mergeCell ref="D67:E71"/>
    <mergeCell ref="F67:F71"/>
    <mergeCell ref="G67:G71"/>
    <mergeCell ref="W68:Z68"/>
    <mergeCell ref="P67:S67"/>
    <mergeCell ref="B54:B62"/>
    <mergeCell ref="B65:B66"/>
    <mergeCell ref="B63:B64"/>
    <mergeCell ref="L54:S54"/>
    <mergeCell ref="T54:V54"/>
    <mergeCell ref="W54:Z54"/>
    <mergeCell ref="L55:S55"/>
    <mergeCell ref="T55:V55"/>
    <mergeCell ref="W55:Z55"/>
    <mergeCell ref="L56:S56"/>
    <mergeCell ref="T56:V56"/>
    <mergeCell ref="W56:X56"/>
    <mergeCell ref="L57:S57"/>
    <mergeCell ref="T57:V57"/>
    <mergeCell ref="D65:E66"/>
    <mergeCell ref="F65:F66"/>
    <mergeCell ref="G65:G66"/>
    <mergeCell ref="D54:E62"/>
    <mergeCell ref="S64:V64"/>
    <mergeCell ref="N64:R64"/>
    <mergeCell ref="N63:R63"/>
    <mergeCell ref="S63:V63"/>
    <mergeCell ref="W63:Z63"/>
    <mergeCell ref="D63:E64"/>
    <mergeCell ref="AA54:AA62"/>
    <mergeCell ref="AA67:AA71"/>
    <mergeCell ref="AA65:AA66"/>
    <mergeCell ref="AA63:AA64"/>
    <mergeCell ref="AA36:AA39"/>
    <mergeCell ref="U66:W66"/>
    <mergeCell ref="X66:Z66"/>
    <mergeCell ref="I65:Q65"/>
    <mergeCell ref="R65:T65"/>
    <mergeCell ref="U65:W65"/>
    <mergeCell ref="X65:Z65"/>
    <mergeCell ref="L59:S59"/>
    <mergeCell ref="T59:V59"/>
    <mergeCell ref="W59:X59"/>
    <mergeCell ref="W51:Z51"/>
    <mergeCell ref="T51:V51"/>
    <mergeCell ref="W52:Z52"/>
    <mergeCell ref="T52:V52"/>
    <mergeCell ref="L51:S51"/>
    <mergeCell ref="L52:S52"/>
    <mergeCell ref="I48:N48"/>
    <mergeCell ref="T67:V67"/>
    <mergeCell ref="T68:V68"/>
    <mergeCell ref="W67:Z67"/>
    <mergeCell ref="S37:U37"/>
    <mergeCell ref="S38:U38"/>
    <mergeCell ref="I34:Z34"/>
    <mergeCell ref="I35:Z35"/>
    <mergeCell ref="I28:L28"/>
    <mergeCell ref="M28:P28"/>
    <mergeCell ref="Q28:R28"/>
    <mergeCell ref="I36:L36"/>
    <mergeCell ref="M36:R36"/>
    <mergeCell ref="I30:N30"/>
    <mergeCell ref="O30:T30"/>
    <mergeCell ref="U30:Z30"/>
    <mergeCell ref="I31:N31"/>
    <mergeCell ref="O32:T32"/>
    <mergeCell ref="U31:Z31"/>
    <mergeCell ref="U32:Z32"/>
    <mergeCell ref="U28:Z28"/>
    <mergeCell ref="U29:Z29"/>
    <mergeCell ref="I33:Z33"/>
    <mergeCell ref="M38:R38"/>
    <mergeCell ref="I38:L38"/>
    <mergeCell ref="M37:R37"/>
    <mergeCell ref="I23:K23"/>
    <mergeCell ref="L23:S23"/>
    <mergeCell ref="W19:Z19"/>
    <mergeCell ref="T23:V23"/>
    <mergeCell ref="W23:X23"/>
    <mergeCell ref="L21:S21"/>
    <mergeCell ref="T21:V21"/>
    <mergeCell ref="W21:Z21"/>
    <mergeCell ref="L22:S22"/>
    <mergeCell ref="I20:K20"/>
    <mergeCell ref="I21:K21"/>
    <mergeCell ref="I22:K22"/>
    <mergeCell ref="T22:V22"/>
    <mergeCell ref="W22:Z22"/>
    <mergeCell ref="B2:U2"/>
    <mergeCell ref="C7:AB9"/>
    <mergeCell ref="F3:V3"/>
    <mergeCell ref="F4:V4"/>
    <mergeCell ref="AA26:AA27"/>
    <mergeCell ref="AA28:AA29"/>
    <mergeCell ref="AA30:AA32"/>
    <mergeCell ref="AA33:AA35"/>
    <mergeCell ref="AA40:AA41"/>
    <mergeCell ref="D28:E29"/>
    <mergeCell ref="F26:F27"/>
    <mergeCell ref="G26:G27"/>
    <mergeCell ref="F28:F29"/>
    <mergeCell ref="G28:G29"/>
    <mergeCell ref="I29:L29"/>
    <mergeCell ref="M29:P29"/>
    <mergeCell ref="Q29:R29"/>
    <mergeCell ref="I26:Z27"/>
    <mergeCell ref="S28:T28"/>
    <mergeCell ref="S29:T29"/>
    <mergeCell ref="B40:B41"/>
    <mergeCell ref="C3:E3"/>
    <mergeCell ref="Y3:AA3"/>
    <mergeCell ref="B30:B32"/>
  </mergeCells>
  <phoneticPr fontId="2"/>
  <conditionalFormatting sqref="D26:E27">
    <cfRule type="expression" dxfId="31" priority="16">
      <formula>$B$26="－"</formula>
    </cfRule>
  </conditionalFormatting>
  <conditionalFormatting sqref="D28:E29">
    <cfRule type="expression" dxfId="30" priority="15">
      <formula>$B$28="－"</formula>
    </cfRule>
  </conditionalFormatting>
  <conditionalFormatting sqref="D30:E32">
    <cfRule type="expression" dxfId="29" priority="14">
      <formula>$B$30="－"</formula>
    </cfRule>
  </conditionalFormatting>
  <conditionalFormatting sqref="D33:E35">
    <cfRule type="expression" dxfId="28" priority="13">
      <formula>$B$33="－"</formula>
    </cfRule>
  </conditionalFormatting>
  <conditionalFormatting sqref="D40:E41">
    <cfRule type="expression" dxfId="27" priority="11">
      <formula>$B$40="－"</formula>
    </cfRule>
  </conditionalFormatting>
  <conditionalFormatting sqref="D42:E43">
    <cfRule type="expression" dxfId="26" priority="10">
      <formula>$B$42="－"</formula>
    </cfRule>
  </conditionalFormatting>
  <conditionalFormatting sqref="D47:E48">
    <cfRule type="expression" dxfId="25" priority="9">
      <formula>$B$47="－"</formula>
    </cfRule>
  </conditionalFormatting>
  <conditionalFormatting sqref="D49:E53">
    <cfRule type="expression" dxfId="24" priority="8">
      <formula>$B$49="－"</formula>
    </cfRule>
  </conditionalFormatting>
  <conditionalFormatting sqref="D54:E62">
    <cfRule type="expression" dxfId="23" priority="7">
      <formula>$B$54="－"</formula>
    </cfRule>
  </conditionalFormatting>
  <conditionalFormatting sqref="D63:E64">
    <cfRule type="expression" dxfId="22" priority="6">
      <formula>$B$63="－"</formula>
    </cfRule>
  </conditionalFormatting>
  <conditionalFormatting sqref="D65:E66">
    <cfRule type="expression" dxfId="21" priority="5">
      <formula>$B$65="－"</formula>
    </cfRule>
  </conditionalFormatting>
  <conditionalFormatting sqref="D67:E71">
    <cfRule type="expression" dxfId="20" priority="4">
      <formula>$B$67="－"</formula>
    </cfRule>
  </conditionalFormatting>
  <conditionalFormatting sqref="D72:E74">
    <cfRule type="expression" dxfId="19" priority="3">
      <formula>$B$72="－"</formula>
    </cfRule>
  </conditionalFormatting>
  <conditionalFormatting sqref="D12:AB23">
    <cfRule type="expression" dxfId="18" priority="18">
      <formula>$B$12="－"</formula>
    </cfRule>
  </conditionalFormatting>
  <conditionalFormatting sqref="D24:AB25">
    <cfRule type="expression" dxfId="17" priority="17">
      <formula>$B$24="－"</formula>
    </cfRule>
  </conditionalFormatting>
  <conditionalFormatting sqref="D36:AB39">
    <cfRule type="expression" dxfId="16" priority="12">
      <formula>$B$36="－"</formula>
    </cfRule>
  </conditionalFormatting>
  <conditionalFormatting sqref="F26:AB26 F27:Z27 AB27">
    <cfRule type="expression" dxfId="14" priority="69">
      <formula>$B$26="－"</formula>
    </cfRule>
  </conditionalFormatting>
  <conditionalFormatting sqref="F28:AB28 F29:Z29 AB29">
    <cfRule type="expression" dxfId="13" priority="68">
      <formula>$B$28="－"</formula>
    </cfRule>
  </conditionalFormatting>
  <conditionalFormatting sqref="F30:AB30 F31:Z32 AB31:AB32">
    <cfRule type="expression" dxfId="12" priority="67">
      <formula>$B$30="－"</formula>
    </cfRule>
  </conditionalFormatting>
  <conditionalFormatting sqref="F33:AB33 F34:Z35 AB34:AB35">
    <cfRule type="expression" dxfId="11" priority="66">
      <formula>$B$33="－"</formula>
    </cfRule>
  </conditionalFormatting>
  <conditionalFormatting sqref="F40:AB40 F41:Z41 AB41">
    <cfRule type="expression" dxfId="10" priority="64">
      <formula>$B$40="－"</formula>
    </cfRule>
  </conditionalFormatting>
  <conditionalFormatting sqref="F42:AB42 F43:Z43 AB43">
    <cfRule type="expression" dxfId="9" priority="63">
      <formula>$B$42="－"</formula>
    </cfRule>
  </conditionalFormatting>
  <conditionalFormatting sqref="S49:V50">
    <cfRule type="expression" dxfId="1" priority="2">
      <formula>$B$49="－"</formula>
    </cfRule>
  </conditionalFormatting>
  <dataValidations count="2">
    <dataValidation type="list" allowBlank="1" showInputMessage="1" showErrorMessage="1" sqref="M49" xr:uid="{F28B2F9A-4354-4BB1-ADE5-B4E7488A39BE}">
      <formula1>"(選択してください),配置予定管理技術者,管理補助技術者"</formula1>
    </dataValidation>
    <dataValidation allowBlank="1" showDropDown="1" showInputMessage="1" showErrorMessage="1" sqref="V43:Z43" xr:uid="{3B1D2F6F-FC2D-4EDF-8A07-7A7039BE263C}"/>
  </dataValidations>
  <pageMargins left="0.70866141732283472" right="0.31496062992125984" top="0.35433070866141736" bottom="0.15748031496062992" header="0.31496062992125984" footer="0.31496062992125984"/>
  <pageSetup paperSize="9" scale="44" orientation="portrait" r:id="rId1"/>
  <headerFooter>
    <oddHeader>&amp;R&amp;"-,太字"&amp;20&amp;P／&amp;N</oddHeader>
  </headerFooter>
  <rowBreaks count="1" manualBreakCount="1">
    <brk id="44" max="2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3" id="{A901E311-E534-49B1-8C8F-D9D422BC94F6}">
            <xm:f>$B$49=リスト!$A$5</xm:f>
            <x14:dxf>
              <fill>
                <patternFill>
                  <bgColor theme="0" tint="-0.34998626667073579"/>
                </patternFill>
              </fill>
            </x14:dxf>
          </x14:cfRule>
          <xm:sqref>F49:I49 M49 AA49:AB50 F50:H50 F51:AB53</xm:sqref>
        </x14:conditionalFormatting>
        <x14:conditionalFormatting xmlns:xm="http://schemas.microsoft.com/office/excel/2006/main">
          <x14:cfRule type="expression" priority="34" id="{9ED8B4AA-90EA-4415-A580-8FD4FF407671}">
            <xm:f>$B$47=リスト!$A$5</xm:f>
            <x14:dxf>
              <fill>
                <patternFill>
                  <bgColor theme="0" tint="-0.34998626667073579"/>
                </patternFill>
              </fill>
            </x14:dxf>
          </x14:cfRule>
          <xm:sqref>F47:AB48</xm:sqref>
        </x14:conditionalFormatting>
        <x14:conditionalFormatting xmlns:xm="http://schemas.microsoft.com/office/excel/2006/main">
          <x14:cfRule type="expression" priority="32" id="{F7309F02-051D-4734-B00A-EAE95DCC2E2E}">
            <xm:f>$B$54=リスト!$A$5</xm:f>
            <x14:dxf>
              <fill>
                <patternFill>
                  <bgColor theme="0" tint="-0.34998626667073579"/>
                </patternFill>
              </fill>
            </x14:dxf>
          </x14:cfRule>
          <xm:sqref>F54:AB62</xm:sqref>
        </x14:conditionalFormatting>
        <x14:conditionalFormatting xmlns:xm="http://schemas.microsoft.com/office/excel/2006/main">
          <x14:cfRule type="expression" priority="31" id="{E8DB3B63-E3A0-498B-9A36-956858DD8138}">
            <xm:f>$B$63=リスト!$A$5</xm:f>
            <x14:dxf>
              <fill>
                <patternFill>
                  <bgColor theme="0" tint="-0.34998626667073579"/>
                </patternFill>
              </fill>
            </x14:dxf>
          </x14:cfRule>
          <xm:sqref>F63:AB64</xm:sqref>
        </x14:conditionalFormatting>
        <x14:conditionalFormatting xmlns:xm="http://schemas.microsoft.com/office/excel/2006/main">
          <x14:cfRule type="expression" priority="30" id="{96358247-EB45-46AE-9B5A-873EA8AAF0B4}">
            <xm:f>$B$65=リスト!$A$5</xm:f>
            <x14:dxf>
              <fill>
                <patternFill>
                  <bgColor theme="0" tint="-0.34998626667073579"/>
                </patternFill>
              </fill>
            </x14:dxf>
          </x14:cfRule>
          <xm:sqref>F65:AB66</xm:sqref>
        </x14:conditionalFormatting>
        <x14:conditionalFormatting xmlns:xm="http://schemas.microsoft.com/office/excel/2006/main">
          <x14:cfRule type="expression" priority="29" id="{5A8DA695-004A-4078-A92F-4D6D6339B094}">
            <xm:f>$B$67=リスト!$A$5</xm:f>
            <x14:dxf>
              <fill>
                <patternFill>
                  <bgColor theme="0" tint="-0.34998626667073579"/>
                </patternFill>
              </fill>
            </x14:dxf>
          </x14:cfRule>
          <xm:sqref>F67:AB71</xm:sqref>
        </x14:conditionalFormatting>
        <x14:conditionalFormatting xmlns:xm="http://schemas.microsoft.com/office/excel/2006/main">
          <x14:cfRule type="expression" priority="28" id="{20389B13-6444-40C0-9E41-5460ED63D9E9}">
            <xm:f>$B$72=リスト!$A$5</xm:f>
            <x14:dxf>
              <fill>
                <patternFill>
                  <bgColor theme="0" tint="-0.34998626667073579"/>
                </patternFill>
              </fill>
            </x14:dxf>
          </x14:cfRule>
          <xm:sqref>F72:AB74</xm:sqref>
        </x14:conditionalFormatting>
        <x14:conditionalFormatting xmlns:xm="http://schemas.microsoft.com/office/excel/2006/main">
          <x14:cfRule type="expression" priority="1" id="{1A984D14-FDBB-4845-A8CD-9C02C2BAFB8E}">
            <xm:f>$I$48=リスト!$L$8</xm:f>
            <x14:dxf>
              <fill>
                <patternFill patternType="none">
                  <bgColor auto="1"/>
                </patternFill>
              </fill>
            </x14:dxf>
          </x14:cfRule>
          <xm:sqref>S49:V50</xm:sqref>
        </x14:conditionalFormatting>
        <x14:conditionalFormatting xmlns:xm="http://schemas.microsoft.com/office/excel/2006/main">
          <x14:cfRule type="expression" priority="72" id="{86BF4BB0-AF00-4067-BA2D-9787866C733C}">
            <xm:f>$I$43=リスト!$K$8</xm:f>
            <x14:dxf>
              <fill>
                <patternFill>
                  <bgColor theme="0" tint="-0.34998626667073579"/>
                </patternFill>
              </fill>
            </x14:dxf>
          </x14:cfRule>
          <xm:sqref>V43</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00000000-0002-0000-0100-000000000000}">
          <x14:formula1>
            <xm:f>リスト!$A$4:$A$5</xm:f>
          </x14:formula1>
          <xm:sqref>B47:B52 B72:B74 B28 B36 B30:B31 B33:B34 B40 B42 B54 B67 B26 B63 B65 B12:B24</xm:sqref>
        </x14:dataValidation>
        <x14:dataValidation type="list" allowBlank="1" showInputMessage="1" showErrorMessage="1" xr:uid="{00000000-0002-0000-0100-000006000000}">
          <x14:formula1>
            <xm:f>リスト!$E$4:$E$6</xm:f>
          </x14:formula1>
          <xm:sqref>AB26:AB27</xm:sqref>
        </x14:dataValidation>
        <x14:dataValidation type="list" allowBlank="1" showInputMessage="1" showErrorMessage="1" xr:uid="{00000000-0002-0000-0100-000007000000}">
          <x14:formula1>
            <xm:f>リスト!$D$4:$D$12</xm:f>
          </x14:formula1>
          <xm:sqref>AB24</xm:sqref>
        </x14:dataValidation>
        <x14:dataValidation type="list" allowBlank="1" showInputMessage="1" showErrorMessage="1" xr:uid="{00000000-0002-0000-0100-000009000000}">
          <x14:formula1>
            <xm:f>リスト!$F$7:$F$8</xm:f>
          </x14:formula1>
          <xm:sqref>AB44:AB45</xm:sqref>
        </x14:dataValidation>
        <x14:dataValidation type="list" allowBlank="1" showInputMessage="1" showErrorMessage="1" xr:uid="{00000000-0002-0000-0100-000011000000}">
          <x14:formula1>
            <xm:f>リスト!$I$4:$I$10</xm:f>
          </x14:formula1>
          <xm:sqref>AB36:AB39</xm:sqref>
        </x14:dataValidation>
        <x14:dataValidation type="list" allowBlank="1" showInputMessage="1" showErrorMessage="1" xr:uid="{00000000-0002-0000-0100-000014000000}">
          <x14:formula1>
            <xm:f>リスト!$Q$4:$Q$9</xm:f>
          </x14:formula1>
          <xm:sqref>AB67:AB71</xm:sqref>
        </x14:dataValidation>
        <x14:dataValidation type="list" allowBlank="1" showInputMessage="1" showErrorMessage="1" xr:uid="{00000000-0002-0000-0100-000017000000}">
          <x14:formula1>
            <xm:f>リスト!$R$4:$R$6</xm:f>
          </x14:formula1>
          <xm:sqref>AB72:AB74</xm:sqref>
        </x14:dataValidation>
        <x14:dataValidation type="list" allowBlank="1" showInputMessage="1" showErrorMessage="1" xr:uid="{0259984C-D516-4301-9239-168E7C0C63AF}">
          <x14:formula1>
            <xm:f>リスト!$C$4:$C$9</xm:f>
          </x14:formula1>
          <xm:sqref>AB12:AB23</xm:sqref>
        </x14:dataValidation>
        <x14:dataValidation type="list" allowBlank="1" showInputMessage="1" showErrorMessage="1" xr:uid="{75BA0CE8-3608-4F08-8548-FB16ABECECB9}">
          <x14:formula1>
            <xm:f>リスト!$F$4:$F$7</xm:f>
          </x14:formula1>
          <xm:sqref>AB28:AB29</xm:sqref>
        </x14:dataValidation>
        <x14:dataValidation type="list" allowBlank="1" showInputMessage="1" showErrorMessage="1" xr:uid="{0717B0DD-4098-45F3-A32A-A77C1ED34027}">
          <x14:formula1>
            <xm:f>リスト!$G$4:$G$7</xm:f>
          </x14:formula1>
          <xm:sqref>AB30:AB32</xm:sqref>
        </x14:dataValidation>
        <x14:dataValidation type="list" allowBlank="1" showInputMessage="1" showErrorMessage="1" xr:uid="{0B2BF8FE-FC1D-4D92-A448-09FF50EFAED3}">
          <x14:formula1>
            <xm:f>リスト!$H$4:$H$7</xm:f>
          </x14:formula1>
          <xm:sqref>AB33:AB35</xm:sqref>
        </x14:dataValidation>
        <x14:dataValidation type="list" allowBlank="1" showInputMessage="1" showErrorMessage="1" xr:uid="{CF575A36-6994-41FF-B8FB-A5E89816361F}">
          <x14:formula1>
            <xm:f>リスト!$J$4:$J$8</xm:f>
          </x14:formula1>
          <xm:sqref>AB40:AB41</xm:sqref>
        </x14:dataValidation>
        <x14:dataValidation type="list" allowBlank="1" showInputMessage="1" showErrorMessage="1" xr:uid="{FCA0DEF0-D786-4466-B9B0-E5E1EBAE4D7D}">
          <x14:formula1>
            <xm:f>リスト!$K$7:$K$11</xm:f>
          </x14:formula1>
          <xm:sqref>I43:U43</xm:sqref>
        </x14:dataValidation>
        <x14:dataValidation type="list" allowBlank="1" showInputMessage="1" showErrorMessage="1" xr:uid="{1E2F105D-06F1-48B9-B4D6-A3A37B4EF97E}">
          <x14:formula1>
            <xm:f>リスト!$K$4:$K$7</xm:f>
          </x14:formula1>
          <xm:sqref>AB42:AB43</xm:sqref>
        </x14:dataValidation>
        <x14:dataValidation type="list" allowBlank="1" showInputMessage="1" showErrorMessage="1" xr:uid="{FB6C1BB0-8ED3-4963-9E2C-3175587E1AEA}">
          <x14:formula1>
            <xm:f>リスト!$M$4:$M$11</xm:f>
          </x14:formula1>
          <xm:sqref>AB49:AB53</xm:sqref>
        </x14:dataValidation>
        <x14:dataValidation type="list" allowBlank="1" showInputMessage="1" showErrorMessage="1" xr:uid="{05281580-FF7B-485A-8FA3-4505C8586C3D}">
          <x14:formula1>
            <xm:f>リスト!$N$4:$N$8</xm:f>
          </x14:formula1>
          <xm:sqref>AB54:AB62</xm:sqref>
        </x14:dataValidation>
        <x14:dataValidation type="list" allowBlank="1" showInputMessage="1" showErrorMessage="1" xr:uid="{514FBF91-B84B-4747-B766-730938D17B73}">
          <x14:formula1>
            <xm:f>リスト!$O$4:$O$6</xm:f>
          </x14:formula1>
          <xm:sqref>AB63:AB64</xm:sqref>
        </x14:dataValidation>
        <x14:dataValidation type="list" allowBlank="1" showInputMessage="1" showErrorMessage="1" xr:uid="{4C5030F1-3D1F-4B7E-9AA1-B0A16222259A}">
          <x14:formula1>
            <xm:f>リスト!$P$4:$P$7</xm:f>
          </x14:formula1>
          <xm:sqref>AB65:AB66</xm:sqref>
        </x14:dataValidation>
        <x14:dataValidation type="list" allowBlank="1" showInputMessage="1" showErrorMessage="1" xr:uid="{58384B1B-10E1-4F89-99C2-C1C9364C29FF}">
          <x14:formula1>
            <xm:f>リスト!$T$4:$T$6</xm:f>
          </x14:formula1>
          <xm:sqref>S29:T29 Y48:Z48</xm:sqref>
        </x14:dataValidation>
        <x14:dataValidation type="list" allowBlank="1" showInputMessage="1" showErrorMessage="1" xr:uid="{F96D1022-8E32-4D79-9EC8-2E668245B673}">
          <x14:formula1>
            <xm:f>リスト!$L$4:$L$7</xm:f>
          </x14:formula1>
          <xm:sqref>AB47:AB48</xm:sqref>
        </x14:dataValidation>
        <x14:dataValidation type="list" allowBlank="1" showInputMessage="1" showErrorMessage="1" xr:uid="{DB6B3601-2B5C-41EC-A273-D402A2760DB3}">
          <x14:formula1>
            <xm:f>リスト!$L$8:$L$12</xm:f>
          </x14:formula1>
          <xm:sqref>I48:N48</xm:sqref>
        </x14:dataValidation>
        <x14:dataValidation type="list" allowBlank="1" showInputMessage="1" showErrorMessage="1" xr:uid="{2D01281D-C246-4CE7-B341-78A00C6BC0C4}">
          <x14:formula1>
            <xm:f>リスト!$H$8:$H$18</xm:f>
          </x14:formula1>
          <xm:sqref>I35</xm:sqref>
        </x14:dataValidation>
        <x14:dataValidation type="list" allowBlank="1" showInputMessage="1" showErrorMessage="1" xr:uid="{932FDDB3-A236-4890-A20B-D25B04D0650D}">
          <x14:formula1>
            <xm:f>リスト!$H$8:$H$17</xm:f>
          </x14:formula1>
          <xm:sqref>I34:Z34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5F34-0080-4E5F-9038-F666FE1E92BA}">
  <sheetPr>
    <tabColor rgb="FFFF0000"/>
    <pageSetUpPr fitToPage="1"/>
  </sheetPr>
  <dimension ref="A1:K60"/>
  <sheetViews>
    <sheetView showGridLines="0" view="pageBreakPreview" zoomScaleNormal="85" zoomScaleSheetLayoutView="100" workbookViewId="0">
      <selection activeCell="G30" sqref="G30:G31"/>
    </sheetView>
  </sheetViews>
  <sheetFormatPr defaultRowHeight="12"/>
  <cols>
    <col min="1" max="1" width="16.875" style="204" customWidth="1"/>
    <col min="2" max="2" width="16.125" style="204" customWidth="1"/>
    <col min="3" max="3" width="12.25" style="204" customWidth="1"/>
    <col min="4" max="4" width="15.625" style="204" customWidth="1"/>
    <col min="5" max="5" width="12.625" style="204" customWidth="1"/>
    <col min="6" max="6" width="12.25" style="204" customWidth="1"/>
    <col min="7" max="16384" width="9" style="204"/>
  </cols>
  <sheetData>
    <row r="1" spans="1:11">
      <c r="A1" s="204" t="s">
        <v>255</v>
      </c>
    </row>
    <row r="3" spans="1:11" ht="21">
      <c r="A3" s="704" t="s">
        <v>256</v>
      </c>
      <c r="B3" s="704"/>
      <c r="C3" s="704"/>
      <c r="D3" s="704"/>
      <c r="E3" s="704"/>
      <c r="F3" s="704"/>
      <c r="G3" s="205"/>
      <c r="H3" s="205"/>
      <c r="I3" s="205"/>
      <c r="J3" s="205"/>
      <c r="K3" s="205"/>
    </row>
    <row r="5" spans="1:11" ht="13.5">
      <c r="B5" s="206"/>
      <c r="C5" s="207"/>
      <c r="D5" s="705" t="s">
        <v>257</v>
      </c>
      <c r="E5" s="705"/>
      <c r="F5" s="705"/>
    </row>
    <row r="6" spans="1:11" s="208" customFormat="1" ht="13.5">
      <c r="B6" s="209"/>
      <c r="C6" s="210"/>
      <c r="D6" s="706"/>
      <c r="E6" s="706"/>
      <c r="F6" s="706"/>
    </row>
    <row r="7" spans="1:11" s="208" customFormat="1" ht="13.5">
      <c r="A7" s="208" t="s">
        <v>258</v>
      </c>
    </row>
    <row r="8" spans="1:11" s="208" customFormat="1" ht="19.5" customHeight="1">
      <c r="A8" s="211"/>
      <c r="B8" s="208" t="s">
        <v>259</v>
      </c>
    </row>
    <row r="9" spans="1:11" s="208" customFormat="1" ht="13.5"/>
    <row r="10" spans="1:11" s="208" customFormat="1" ht="13.5">
      <c r="C10" s="212" t="s">
        <v>260</v>
      </c>
    </row>
    <row r="11" spans="1:11" s="208" customFormat="1" ht="13.5">
      <c r="D11" s="208" t="s">
        <v>261</v>
      </c>
    </row>
    <row r="12" spans="1:11" s="208" customFormat="1" ht="13.5">
      <c r="D12" s="208" t="s">
        <v>262</v>
      </c>
      <c r="F12" s="213"/>
    </row>
    <row r="13" spans="1:11" s="208" customFormat="1" ht="13.5"/>
    <row r="14" spans="1:11" s="208" customFormat="1" ht="13.5"/>
    <row r="15" spans="1:11" s="208" customFormat="1" ht="13.5"/>
    <row r="16" spans="1:11" s="208" customFormat="1" ht="13.5">
      <c r="A16" s="692" t="s">
        <v>263</v>
      </c>
      <c r="B16" s="692"/>
      <c r="C16" s="692"/>
      <c r="D16" s="692"/>
      <c r="E16" s="692"/>
      <c r="F16" s="692"/>
    </row>
    <row r="17" spans="1:6" s="208" customFormat="1" ht="13.5">
      <c r="A17" s="692" t="s">
        <v>264</v>
      </c>
      <c r="B17" s="692"/>
      <c r="C17" s="692"/>
      <c r="D17" s="692"/>
      <c r="E17" s="692"/>
      <c r="F17" s="692"/>
    </row>
    <row r="18" spans="1:6" s="208" customFormat="1" ht="13.5"/>
    <row r="19" spans="1:6" s="208" customFormat="1" ht="13.5"/>
    <row r="20" spans="1:6" s="208" customFormat="1" ht="13.5">
      <c r="A20" s="214" t="s">
        <v>265</v>
      </c>
      <c r="B20" s="208" t="s">
        <v>266</v>
      </c>
    </row>
    <row r="21" spans="1:6" s="208" customFormat="1" ht="13.5"/>
    <row r="22" spans="1:6" s="208" customFormat="1" ht="13.5">
      <c r="A22" s="214" t="s">
        <v>267</v>
      </c>
    </row>
    <row r="23" spans="1:6" s="208" customFormat="1" ht="13.5">
      <c r="F23" s="204"/>
    </row>
    <row r="24" spans="1:6" s="208" customFormat="1" ht="13.5">
      <c r="A24" s="214" t="s">
        <v>268</v>
      </c>
      <c r="B24" s="212" t="s">
        <v>269</v>
      </c>
      <c r="D24" s="208" t="s">
        <v>270</v>
      </c>
    </row>
    <row r="25" spans="1:6" s="208" customFormat="1" ht="13.5">
      <c r="B25" s="212" t="s">
        <v>269</v>
      </c>
      <c r="D25" s="208" t="s">
        <v>270</v>
      </c>
    </row>
    <row r="26" spans="1:6" s="208" customFormat="1" ht="13.5">
      <c r="B26" s="212" t="s">
        <v>269</v>
      </c>
      <c r="D26" s="208" t="s">
        <v>271</v>
      </c>
      <c r="F26" s="208" t="s">
        <v>270</v>
      </c>
    </row>
    <row r="27" spans="1:6" s="208" customFormat="1" ht="13.5"/>
    <row r="28" spans="1:6" s="208" customFormat="1" ht="13.5">
      <c r="A28" s="214" t="s">
        <v>272</v>
      </c>
      <c r="B28" s="696"/>
      <c r="C28" s="697"/>
      <c r="D28" s="697"/>
      <c r="E28" s="697"/>
      <c r="F28" s="698"/>
    </row>
    <row r="29" spans="1:6" s="208" customFormat="1" ht="13.5">
      <c r="A29" s="215" t="s">
        <v>273</v>
      </c>
      <c r="B29" s="699"/>
      <c r="C29" s="692"/>
      <c r="D29" s="692"/>
      <c r="E29" s="692"/>
      <c r="F29" s="700"/>
    </row>
    <row r="30" spans="1:6" s="208" customFormat="1" ht="13.5">
      <c r="B30" s="699"/>
      <c r="C30" s="692"/>
      <c r="D30" s="692"/>
      <c r="E30" s="692"/>
      <c r="F30" s="700"/>
    </row>
    <row r="31" spans="1:6" s="208" customFormat="1" ht="13.5">
      <c r="B31" s="699"/>
      <c r="C31" s="692"/>
      <c r="D31" s="692"/>
      <c r="E31" s="692"/>
      <c r="F31" s="700"/>
    </row>
    <row r="32" spans="1:6" s="208" customFormat="1" ht="13.5">
      <c r="B32" s="701"/>
      <c r="C32" s="702"/>
      <c r="D32" s="702"/>
      <c r="E32" s="702"/>
      <c r="F32" s="703"/>
    </row>
    <row r="33" spans="1:6" s="208" customFormat="1" ht="13.5"/>
    <row r="34" spans="1:6" s="208" customFormat="1" ht="13.5"/>
    <row r="35" spans="1:6" s="208" customFormat="1" ht="14.25" thickBot="1">
      <c r="A35" s="216"/>
      <c r="B35" s="216"/>
      <c r="C35" s="216"/>
      <c r="D35" s="216"/>
      <c r="E35" s="216"/>
      <c r="F35" s="216"/>
    </row>
    <row r="36" spans="1:6" s="208" customFormat="1" ht="13.5"/>
    <row r="37" spans="1:6" s="208" customFormat="1" ht="13.5"/>
    <row r="38" spans="1:6" s="208" customFormat="1" ht="13.5"/>
    <row r="39" spans="1:6" s="208" customFormat="1" ht="13.5"/>
    <row r="40" spans="1:6" s="208" customFormat="1" ht="13.5">
      <c r="A40" s="692" t="s">
        <v>274</v>
      </c>
      <c r="B40" s="692"/>
      <c r="C40" s="692"/>
      <c r="D40" s="692"/>
      <c r="E40" s="692"/>
      <c r="F40" s="692"/>
    </row>
    <row r="41" spans="1:6" s="208" customFormat="1" ht="13.5">
      <c r="A41" s="208" t="s">
        <v>275</v>
      </c>
    </row>
    <row r="42" spans="1:6" s="208" customFormat="1" ht="13.5"/>
    <row r="43" spans="1:6" s="208" customFormat="1" ht="13.5"/>
    <row r="44" spans="1:6" s="208" customFormat="1" ht="13.5"/>
    <row r="45" spans="1:6" s="208" customFormat="1" ht="13.5"/>
    <row r="46" spans="1:6" s="208" customFormat="1" ht="13.5"/>
    <row r="47" spans="1:6" s="208" customFormat="1" ht="13.5">
      <c r="D47" s="693" t="s">
        <v>257</v>
      </c>
      <c r="E47" s="693"/>
    </row>
    <row r="48" spans="1:6" s="208" customFormat="1" ht="13.5"/>
    <row r="49" spans="1:6" s="208" customFormat="1" ht="13.5"/>
    <row r="50" spans="1:6" s="208" customFormat="1" ht="13.5">
      <c r="C50" s="208" t="s">
        <v>258</v>
      </c>
      <c r="D50" s="694"/>
      <c r="E50" s="695"/>
      <c r="F50" s="213"/>
    </row>
    <row r="51" spans="1:6" s="208" customFormat="1" ht="13.5"/>
    <row r="52" spans="1:6" s="208" customFormat="1" ht="13.5"/>
    <row r="53" spans="1:6" s="208" customFormat="1" ht="13.5"/>
    <row r="55" spans="1:6" ht="13.5" customHeight="1">
      <c r="A55" s="690" t="s">
        <v>276</v>
      </c>
      <c r="B55" s="690"/>
      <c r="C55" s="690"/>
      <c r="D55" s="690"/>
      <c r="E55" s="690"/>
      <c r="F55" s="690"/>
    </row>
    <row r="56" spans="1:6" ht="13.5" customHeight="1">
      <c r="A56" s="690" t="s">
        <v>277</v>
      </c>
      <c r="B56" s="690"/>
      <c r="C56" s="690"/>
      <c r="D56" s="690"/>
      <c r="E56" s="690"/>
      <c r="F56" s="690"/>
    </row>
    <row r="57" spans="1:6">
      <c r="A57" s="691" t="s">
        <v>278</v>
      </c>
      <c r="B57" s="690"/>
      <c r="C57" s="690"/>
      <c r="D57" s="690"/>
      <c r="E57" s="690"/>
      <c r="F57" s="690"/>
    </row>
    <row r="58" spans="1:6" ht="13.5" customHeight="1">
      <c r="A58" s="690" t="s">
        <v>279</v>
      </c>
      <c r="B58" s="690"/>
      <c r="C58" s="690"/>
      <c r="D58" s="690"/>
      <c r="E58" s="690"/>
      <c r="F58" s="690"/>
    </row>
    <row r="59" spans="1:6">
      <c r="A59" s="691" t="s">
        <v>280</v>
      </c>
      <c r="B59" s="690"/>
      <c r="C59" s="690"/>
      <c r="D59" s="690"/>
      <c r="E59" s="690"/>
      <c r="F59" s="690"/>
    </row>
    <row r="60" spans="1:6">
      <c r="A60" s="204" t="s">
        <v>281</v>
      </c>
    </row>
  </sheetData>
  <mergeCells count="14">
    <mergeCell ref="B28:F32"/>
    <mergeCell ref="A3:F3"/>
    <mergeCell ref="D5:F5"/>
    <mergeCell ref="D6:F6"/>
    <mergeCell ref="A16:F16"/>
    <mergeCell ref="A17:F17"/>
    <mergeCell ref="A58:F58"/>
    <mergeCell ref="A59:F59"/>
    <mergeCell ref="A40:F40"/>
    <mergeCell ref="D47:E47"/>
    <mergeCell ref="D50:E50"/>
    <mergeCell ref="A55:F55"/>
    <mergeCell ref="A56:F56"/>
    <mergeCell ref="A57:F57"/>
  </mergeCells>
  <phoneticPr fontId="25"/>
  <printOptions horizontalCentered="1"/>
  <pageMargins left="0.78740157480314965" right="0.59055118110236227" top="0.78740157480314965" bottom="0.59055118110236227" header="0.51181102362204722" footer="0.35433070866141736"/>
  <pageSetup paperSize="9" scale="92" firstPageNumber="32"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1109E-E857-4CF2-B957-039E20ABB15E}">
  <sheetPr>
    <tabColor rgb="FFFF0000"/>
    <pageSetUpPr fitToPage="1"/>
  </sheetPr>
  <dimension ref="A1:K54"/>
  <sheetViews>
    <sheetView view="pageBreakPreview" zoomScale="85" zoomScaleSheetLayoutView="85" workbookViewId="0">
      <selection activeCell="G30" sqref="G30:G31"/>
    </sheetView>
  </sheetViews>
  <sheetFormatPr defaultRowHeight="15"/>
  <cols>
    <col min="1" max="1" width="3.25" style="218" customWidth="1"/>
    <col min="2" max="4" width="10.625" style="218" customWidth="1"/>
    <col min="5" max="5" width="14.25" style="218" customWidth="1"/>
    <col min="6" max="7" width="13.625" style="218" customWidth="1"/>
    <col min="8" max="8" width="14.125" style="218" customWidth="1"/>
    <col min="9" max="9" width="2.125" style="218" customWidth="1"/>
    <col min="10" max="10" width="9" style="218" customWidth="1"/>
    <col min="11" max="16384" width="9" style="218"/>
  </cols>
  <sheetData>
    <row r="1" spans="1:8" ht="19.5" customHeight="1">
      <c r="A1" s="217" t="s">
        <v>282</v>
      </c>
      <c r="B1" s="217"/>
    </row>
    <row r="2" spans="1:8">
      <c r="B2" s="731" t="s">
        <v>283</v>
      </c>
      <c r="C2" s="731"/>
      <c r="D2" s="731"/>
      <c r="E2" s="731"/>
      <c r="F2" s="731"/>
      <c r="G2" s="731"/>
      <c r="H2" s="731"/>
    </row>
    <row r="3" spans="1:8">
      <c r="B3" s="731"/>
      <c r="C3" s="731"/>
      <c r="D3" s="731"/>
      <c r="E3" s="731"/>
      <c r="F3" s="731"/>
      <c r="G3" s="731"/>
      <c r="H3" s="731"/>
    </row>
    <row r="4" spans="1:8">
      <c r="B4" s="731"/>
      <c r="C4" s="731"/>
      <c r="D4" s="731"/>
      <c r="E4" s="731"/>
      <c r="F4" s="731"/>
      <c r="G4" s="731"/>
      <c r="H4" s="731"/>
    </row>
    <row r="5" spans="1:8" ht="18.75" customHeight="1">
      <c r="B5" s="732" t="s">
        <v>365</v>
      </c>
      <c r="C5" s="733"/>
      <c r="D5" s="733"/>
      <c r="E5" s="733"/>
      <c r="F5" s="733"/>
      <c r="G5" s="733"/>
      <c r="H5" s="733"/>
    </row>
    <row r="6" spans="1:8" ht="18.75" customHeight="1">
      <c r="B6" s="733"/>
      <c r="C6" s="733"/>
      <c r="D6" s="733"/>
      <c r="E6" s="733"/>
      <c r="F6" s="733"/>
      <c r="G6" s="733"/>
      <c r="H6" s="733"/>
    </row>
    <row r="7" spans="1:8" ht="18.75" customHeight="1">
      <c r="B7" s="733"/>
      <c r="C7" s="733"/>
      <c r="D7" s="733"/>
      <c r="E7" s="733"/>
      <c r="F7" s="733"/>
      <c r="G7" s="733"/>
      <c r="H7" s="733"/>
    </row>
    <row r="8" spans="1:8">
      <c r="B8" s="733"/>
      <c r="C8" s="733"/>
      <c r="D8" s="733"/>
      <c r="E8" s="733"/>
      <c r="F8" s="733"/>
      <c r="G8" s="733"/>
      <c r="H8" s="733"/>
    </row>
    <row r="9" spans="1:8">
      <c r="B9" s="218" t="s">
        <v>284</v>
      </c>
    </row>
    <row r="10" spans="1:8">
      <c r="B10" s="734"/>
      <c r="C10" s="735"/>
      <c r="D10" s="735"/>
      <c r="E10" s="735"/>
      <c r="F10" s="735"/>
      <c r="G10" s="735"/>
      <c r="H10" s="736"/>
    </row>
    <row r="11" spans="1:8">
      <c r="B11" s="737"/>
      <c r="C11" s="738"/>
      <c r="D11" s="738"/>
      <c r="E11" s="738"/>
      <c r="F11" s="738"/>
      <c r="G11" s="738"/>
      <c r="H11" s="739"/>
    </row>
    <row r="12" spans="1:8">
      <c r="B12" s="737"/>
      <c r="C12" s="738"/>
      <c r="D12" s="738"/>
      <c r="E12" s="738"/>
      <c r="F12" s="738"/>
      <c r="G12" s="738"/>
      <c r="H12" s="739"/>
    </row>
    <row r="13" spans="1:8">
      <c r="B13" s="737"/>
      <c r="C13" s="738"/>
      <c r="D13" s="738"/>
      <c r="E13" s="738"/>
      <c r="F13" s="738"/>
      <c r="G13" s="738"/>
      <c r="H13" s="739"/>
    </row>
    <row r="14" spans="1:8">
      <c r="B14" s="740"/>
      <c r="C14" s="741"/>
      <c r="D14" s="741"/>
      <c r="E14" s="741"/>
      <c r="F14" s="741"/>
      <c r="G14" s="741"/>
      <c r="H14" s="742"/>
    </row>
    <row r="15" spans="1:8" ht="15" customHeight="1"/>
    <row r="16" spans="1:8" ht="18" customHeight="1">
      <c r="E16" s="219" t="s">
        <v>285</v>
      </c>
      <c r="F16" s="220"/>
      <c r="G16" s="220"/>
      <c r="H16" s="220"/>
    </row>
    <row r="17" spans="2:11" ht="18" customHeight="1">
      <c r="E17" s="220" t="s">
        <v>286</v>
      </c>
      <c r="F17" s="220"/>
      <c r="G17" s="220"/>
      <c r="H17" s="220"/>
    </row>
    <row r="18" spans="2:11" ht="18" customHeight="1">
      <c r="E18" s="220" t="s">
        <v>287</v>
      </c>
      <c r="F18" s="220"/>
      <c r="G18" s="220"/>
      <c r="H18" s="220"/>
    </row>
    <row r="19" spans="2:11" ht="18" customHeight="1">
      <c r="E19" s="219" t="s">
        <v>288</v>
      </c>
      <c r="F19" s="220"/>
      <c r="G19" s="220"/>
      <c r="H19" s="220"/>
    </row>
    <row r="20" spans="2:11" ht="15" customHeight="1"/>
    <row r="21" spans="2:11">
      <c r="B21" s="218" t="s">
        <v>289</v>
      </c>
    </row>
    <row r="22" spans="2:11" ht="18" customHeight="1">
      <c r="B22" s="233"/>
      <c r="C22" s="253" t="s">
        <v>332</v>
      </c>
    </row>
    <row r="23" spans="2:11" ht="18" customHeight="1">
      <c r="C23" s="220" t="s">
        <v>290</v>
      </c>
    </row>
    <row r="24" spans="2:11" ht="18" customHeight="1">
      <c r="C24" s="220" t="s">
        <v>291</v>
      </c>
    </row>
    <row r="25" spans="2:11" ht="18" customHeight="1">
      <c r="C25" s="220" t="s">
        <v>292</v>
      </c>
      <c r="K25" s="220"/>
    </row>
    <row r="26" spans="2:11">
      <c r="H26" s="221" t="s">
        <v>293</v>
      </c>
    </row>
    <row r="27" spans="2:11" ht="30.75" thickBot="1">
      <c r="B27" s="743"/>
      <c r="C27" s="743"/>
      <c r="D27" s="743"/>
      <c r="E27" s="743"/>
      <c r="F27" s="251" t="s">
        <v>367</v>
      </c>
      <c r="G27" s="251" t="s">
        <v>368</v>
      </c>
      <c r="H27" s="222" t="s">
        <v>294</v>
      </c>
    </row>
    <row r="28" spans="2:11" ht="15.95" customHeight="1" thickTop="1" thickBot="1">
      <c r="B28" s="744" t="s">
        <v>295</v>
      </c>
      <c r="C28" s="745"/>
      <c r="D28" s="745"/>
      <c r="E28" s="745"/>
      <c r="F28" s="746"/>
      <c r="G28" s="746"/>
      <c r="H28" s="747" t="s">
        <v>45</v>
      </c>
    </row>
    <row r="29" spans="2:11" ht="15.95" customHeight="1" thickTop="1">
      <c r="B29" s="724"/>
      <c r="C29" s="724"/>
      <c r="D29" s="724"/>
      <c r="E29" s="724"/>
      <c r="F29" s="726"/>
      <c r="G29" s="726"/>
      <c r="H29" s="748"/>
    </row>
    <row r="30" spans="2:11" ht="15.95" customHeight="1">
      <c r="B30" s="724" t="s">
        <v>296</v>
      </c>
      <c r="C30" s="725" t="s">
        <v>297</v>
      </c>
      <c r="D30" s="725"/>
      <c r="E30" s="725"/>
      <c r="F30" s="726"/>
      <c r="G30" s="726"/>
      <c r="H30" s="727" t="s">
        <v>298</v>
      </c>
    </row>
    <row r="31" spans="2:11" ht="15.95" customHeight="1">
      <c r="B31" s="724"/>
      <c r="C31" s="725"/>
      <c r="D31" s="725"/>
      <c r="E31" s="725"/>
      <c r="F31" s="726"/>
      <c r="G31" s="726"/>
      <c r="H31" s="727"/>
    </row>
    <row r="32" spans="2:11" ht="15.95" customHeight="1">
      <c r="B32" s="724"/>
      <c r="C32" s="725" t="s">
        <v>299</v>
      </c>
      <c r="D32" s="725"/>
      <c r="E32" s="725"/>
      <c r="F32" s="726"/>
      <c r="G32" s="726"/>
      <c r="H32" s="727" t="s">
        <v>298</v>
      </c>
    </row>
    <row r="33" spans="2:8" ht="15.95" customHeight="1">
      <c r="B33" s="724"/>
      <c r="C33" s="725"/>
      <c r="D33" s="725"/>
      <c r="E33" s="725"/>
      <c r="F33" s="726"/>
      <c r="G33" s="726"/>
      <c r="H33" s="727"/>
    </row>
    <row r="34" spans="2:8" ht="15.95" customHeight="1">
      <c r="B34" s="724"/>
      <c r="C34" s="725" t="s">
        <v>300</v>
      </c>
      <c r="D34" s="725"/>
      <c r="E34" s="725"/>
      <c r="F34" s="726"/>
      <c r="G34" s="726"/>
      <c r="H34" s="727" t="s">
        <v>298</v>
      </c>
    </row>
    <row r="35" spans="2:8" ht="15.95" customHeight="1">
      <c r="B35" s="724"/>
      <c r="C35" s="725"/>
      <c r="D35" s="725"/>
      <c r="E35" s="725"/>
      <c r="F35" s="726"/>
      <c r="G35" s="726"/>
      <c r="H35" s="727"/>
    </row>
    <row r="36" spans="2:8" ht="15.95" customHeight="1">
      <c r="B36" s="724"/>
      <c r="C36" s="725" t="s">
        <v>301</v>
      </c>
      <c r="D36" s="725"/>
      <c r="E36" s="725"/>
      <c r="F36" s="726"/>
      <c r="G36" s="726"/>
      <c r="H36" s="727" t="s">
        <v>298</v>
      </c>
    </row>
    <row r="37" spans="2:8" ht="15.95" customHeight="1">
      <c r="B37" s="724"/>
      <c r="C37" s="725"/>
      <c r="D37" s="725"/>
      <c r="E37" s="725"/>
      <c r="F37" s="726"/>
      <c r="G37" s="726"/>
      <c r="H37" s="727"/>
    </row>
    <row r="38" spans="2:8" ht="15.95" customHeight="1">
      <c r="B38" s="724"/>
      <c r="C38" s="725" t="s">
        <v>302</v>
      </c>
      <c r="D38" s="725"/>
      <c r="E38" s="725"/>
      <c r="F38" s="726"/>
      <c r="G38" s="726"/>
      <c r="H38" s="727" t="s">
        <v>298</v>
      </c>
    </row>
    <row r="39" spans="2:8" ht="15.95" customHeight="1">
      <c r="B39" s="724"/>
      <c r="C39" s="725"/>
      <c r="D39" s="725"/>
      <c r="E39" s="725"/>
      <c r="F39" s="726"/>
      <c r="G39" s="726"/>
      <c r="H39" s="727"/>
    </row>
    <row r="40" spans="2:8" ht="15.95" customHeight="1">
      <c r="B40" s="724"/>
      <c r="C40" s="725" t="s">
        <v>303</v>
      </c>
      <c r="D40" s="725"/>
      <c r="E40" s="725"/>
      <c r="F40" s="726"/>
      <c r="G40" s="726"/>
      <c r="H40" s="727" t="s">
        <v>304</v>
      </c>
    </row>
    <row r="41" spans="2:8" ht="15.95" customHeight="1">
      <c r="B41" s="724"/>
      <c r="C41" s="725"/>
      <c r="D41" s="725"/>
      <c r="E41" s="725"/>
      <c r="F41" s="726"/>
      <c r="G41" s="726"/>
      <c r="H41" s="727"/>
    </row>
    <row r="42" spans="2:8" ht="15.95" customHeight="1">
      <c r="B42" s="724"/>
      <c r="C42" s="725" t="s">
        <v>305</v>
      </c>
      <c r="D42" s="725"/>
      <c r="E42" s="725"/>
      <c r="F42" s="726"/>
      <c r="G42" s="726"/>
      <c r="H42" s="727" t="s">
        <v>306</v>
      </c>
    </row>
    <row r="43" spans="2:8" ht="15.95" customHeight="1">
      <c r="B43" s="724"/>
      <c r="C43" s="725"/>
      <c r="D43" s="725"/>
      <c r="E43" s="725"/>
      <c r="F43" s="726"/>
      <c r="G43" s="726"/>
      <c r="H43" s="727"/>
    </row>
    <row r="44" spans="2:8" ht="15.95" customHeight="1">
      <c r="B44" s="724"/>
      <c r="C44" s="728" t="s">
        <v>333</v>
      </c>
      <c r="D44" s="729"/>
      <c r="E44" s="729"/>
      <c r="F44" s="726"/>
      <c r="G44" s="726"/>
      <c r="H44" s="730" t="s">
        <v>372</v>
      </c>
    </row>
    <row r="45" spans="2:8" ht="15.95" customHeight="1">
      <c r="B45" s="724"/>
      <c r="C45" s="729"/>
      <c r="D45" s="729"/>
      <c r="E45" s="729"/>
      <c r="F45" s="726"/>
      <c r="G45" s="726"/>
      <c r="H45" s="730"/>
    </row>
    <row r="46" spans="2:8" ht="10.5" customHeight="1">
      <c r="B46" s="707" t="s">
        <v>307</v>
      </c>
      <c r="C46" s="708"/>
      <c r="D46" s="708"/>
      <c r="E46" s="709"/>
      <c r="F46" s="722">
        <f>F28-F30-F32-F34-F36-F40-F38-F44-F42</f>
        <v>0</v>
      </c>
      <c r="G46" s="722">
        <f>G28-G30-G32-G34-G36-G40-G38-G44-G42</f>
        <v>0</v>
      </c>
      <c r="H46" s="723"/>
    </row>
    <row r="47" spans="2:8" ht="10.5" customHeight="1">
      <c r="B47" s="710"/>
      <c r="C47" s="711"/>
      <c r="D47" s="711"/>
      <c r="E47" s="712"/>
      <c r="F47" s="722"/>
      <c r="G47" s="722"/>
      <c r="H47" s="723"/>
    </row>
    <row r="48" spans="2:8" ht="10.5" customHeight="1">
      <c r="B48" s="707" t="s">
        <v>308</v>
      </c>
      <c r="C48" s="708"/>
      <c r="D48" s="708"/>
      <c r="E48" s="709"/>
      <c r="F48" s="717"/>
      <c r="G48" s="717"/>
      <c r="H48" s="718" t="s">
        <v>373</v>
      </c>
    </row>
    <row r="49" spans="2:8" ht="10.5" customHeight="1">
      <c r="B49" s="710"/>
      <c r="C49" s="711"/>
      <c r="D49" s="711"/>
      <c r="E49" s="712"/>
      <c r="F49" s="717"/>
      <c r="G49" s="717"/>
      <c r="H49" s="719"/>
    </row>
    <row r="50" spans="2:8" ht="10.5" customHeight="1">
      <c r="B50" s="707" t="s">
        <v>309</v>
      </c>
      <c r="C50" s="708"/>
      <c r="D50" s="708"/>
      <c r="E50" s="709"/>
      <c r="F50" s="720" t="e">
        <f>ROUNDUP(F46/F48,0)</f>
        <v>#DIV/0!</v>
      </c>
      <c r="G50" s="720" t="e">
        <f>ROUNDUP(G46/G48,0)</f>
        <v>#DIV/0!</v>
      </c>
      <c r="H50" s="720"/>
    </row>
    <row r="51" spans="2:8" ht="10.5" customHeight="1" thickBot="1">
      <c r="B51" s="710"/>
      <c r="C51" s="711"/>
      <c r="D51" s="711"/>
      <c r="E51" s="712"/>
      <c r="F51" s="720"/>
      <c r="G51" s="721"/>
      <c r="H51" s="720"/>
    </row>
    <row r="52" spans="2:8" ht="9.9499999999999993" customHeight="1">
      <c r="B52" s="707" t="s">
        <v>310</v>
      </c>
      <c r="C52" s="708"/>
      <c r="D52" s="708"/>
      <c r="E52" s="709"/>
      <c r="F52" s="713"/>
      <c r="G52" s="714" t="e">
        <f>ROUND((G50-F50)/F50,4)</f>
        <v>#DIV/0!</v>
      </c>
      <c r="H52" s="716"/>
    </row>
    <row r="53" spans="2:8" ht="21.75" customHeight="1" thickBot="1">
      <c r="B53" s="710"/>
      <c r="C53" s="711"/>
      <c r="D53" s="711"/>
      <c r="E53" s="712"/>
      <c r="F53" s="713"/>
      <c r="G53" s="715"/>
      <c r="H53" s="716"/>
    </row>
    <row r="54" spans="2:8" ht="6" customHeight="1"/>
  </sheetData>
  <mergeCells count="57">
    <mergeCell ref="H32:H33"/>
    <mergeCell ref="C34:E35"/>
    <mergeCell ref="B2:H4"/>
    <mergeCell ref="B5:H8"/>
    <mergeCell ref="B10:H14"/>
    <mergeCell ref="B27:E27"/>
    <mergeCell ref="B28:E29"/>
    <mergeCell ref="F28:F29"/>
    <mergeCell ref="G28:G29"/>
    <mergeCell ref="H28:H29"/>
    <mergeCell ref="F34:F35"/>
    <mergeCell ref="G34:G35"/>
    <mergeCell ref="H34:H35"/>
    <mergeCell ref="C44:E45"/>
    <mergeCell ref="F44:F45"/>
    <mergeCell ref="G44:G45"/>
    <mergeCell ref="H44:H45"/>
    <mergeCell ref="C36:E37"/>
    <mergeCell ref="F36:F37"/>
    <mergeCell ref="G36:G37"/>
    <mergeCell ref="H36:H37"/>
    <mergeCell ref="C38:E39"/>
    <mergeCell ref="F38:F39"/>
    <mergeCell ref="G38:G39"/>
    <mergeCell ref="H38:H39"/>
    <mergeCell ref="C42:E43"/>
    <mergeCell ref="F42:F43"/>
    <mergeCell ref="G42:G43"/>
    <mergeCell ref="H42:H43"/>
    <mergeCell ref="B46:E47"/>
    <mergeCell ref="F46:F47"/>
    <mergeCell ref="G46:G47"/>
    <mergeCell ref="H46:H47"/>
    <mergeCell ref="B30:B45"/>
    <mergeCell ref="C30:E31"/>
    <mergeCell ref="F30:F31"/>
    <mergeCell ref="G30:G31"/>
    <mergeCell ref="H30:H31"/>
    <mergeCell ref="C32:E33"/>
    <mergeCell ref="F32:F33"/>
    <mergeCell ref="G32:G33"/>
    <mergeCell ref="C40:E41"/>
    <mergeCell ref="F40:F41"/>
    <mergeCell ref="G40:G41"/>
    <mergeCell ref="H40:H41"/>
    <mergeCell ref="B52:E53"/>
    <mergeCell ref="F52:F53"/>
    <mergeCell ref="G52:G53"/>
    <mergeCell ref="H52:H53"/>
    <mergeCell ref="B48:E49"/>
    <mergeCell ref="F48:F49"/>
    <mergeCell ref="G48:G49"/>
    <mergeCell ref="H48:H49"/>
    <mergeCell ref="B50:E51"/>
    <mergeCell ref="F50:F51"/>
    <mergeCell ref="G50:G51"/>
    <mergeCell ref="H50:H51"/>
  </mergeCells>
  <phoneticPr fontId="25"/>
  <pageMargins left="0.51181102362204722" right="0.51181102362204722" top="0.55118110236220474" bottom="0.55118110236220474" header="0.31496062992125984"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5122" r:id="rId5"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5123" r:id="rId6"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5124" r:id="rId7" name="チェック 1">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60741-5905-4771-AA5A-0261A703C2B5}">
  <sheetPr>
    <tabColor rgb="FFFFFF99"/>
    <pageSetUpPr fitToPage="1"/>
  </sheetPr>
  <dimension ref="A1:K54"/>
  <sheetViews>
    <sheetView view="pageBreakPreview" topLeftCell="A15" zoomScale="85" zoomScaleSheetLayoutView="85" workbookViewId="0">
      <selection activeCell="C22" sqref="C22"/>
    </sheetView>
  </sheetViews>
  <sheetFormatPr defaultRowHeight="15"/>
  <cols>
    <col min="1" max="1" width="3.25" style="218" customWidth="1"/>
    <col min="2" max="4" width="10.625" style="218" customWidth="1"/>
    <col min="5" max="5" width="14.25" style="218" customWidth="1"/>
    <col min="6" max="7" width="13.625" style="218" customWidth="1"/>
    <col min="8" max="8" width="14.375" style="218" customWidth="1"/>
    <col min="9" max="9" width="2.125" style="218" customWidth="1"/>
    <col min="10" max="10" width="9" style="218" customWidth="1"/>
    <col min="11" max="16384" width="9" style="218"/>
  </cols>
  <sheetData>
    <row r="1" spans="1:8" ht="19.5" customHeight="1">
      <c r="A1" s="217" t="s">
        <v>282</v>
      </c>
      <c r="B1" s="217"/>
    </row>
    <row r="2" spans="1:8">
      <c r="B2" s="731" t="s">
        <v>283</v>
      </c>
      <c r="C2" s="731"/>
      <c r="D2" s="731"/>
      <c r="E2" s="731"/>
      <c r="F2" s="731"/>
      <c r="G2" s="731"/>
      <c r="H2" s="731"/>
    </row>
    <row r="3" spans="1:8">
      <c r="B3" s="731"/>
      <c r="C3" s="731"/>
      <c r="D3" s="731"/>
      <c r="E3" s="731"/>
      <c r="F3" s="731"/>
      <c r="G3" s="731"/>
      <c r="H3" s="731"/>
    </row>
    <row r="4" spans="1:8">
      <c r="B4" s="731"/>
      <c r="C4" s="731"/>
      <c r="D4" s="731"/>
      <c r="E4" s="731"/>
      <c r="F4" s="731"/>
      <c r="G4" s="731"/>
      <c r="H4" s="731"/>
    </row>
    <row r="5" spans="1:8" ht="18.75" customHeight="1">
      <c r="B5" s="732" t="s">
        <v>371</v>
      </c>
      <c r="C5" s="733"/>
      <c r="D5" s="733"/>
      <c r="E5" s="733"/>
      <c r="F5" s="733"/>
      <c r="G5" s="733"/>
      <c r="H5" s="733"/>
    </row>
    <row r="6" spans="1:8" ht="18.75" customHeight="1">
      <c r="B6" s="733"/>
      <c r="C6" s="733"/>
      <c r="D6" s="733"/>
      <c r="E6" s="733"/>
      <c r="F6" s="733"/>
      <c r="G6" s="733"/>
      <c r="H6" s="733"/>
    </row>
    <row r="7" spans="1:8" ht="18.75" customHeight="1">
      <c r="B7" s="733"/>
      <c r="C7" s="733"/>
      <c r="D7" s="733"/>
      <c r="E7" s="733"/>
      <c r="F7" s="733"/>
      <c r="G7" s="733"/>
      <c r="H7" s="733"/>
    </row>
    <row r="8" spans="1:8">
      <c r="B8" s="733"/>
      <c r="C8" s="733"/>
      <c r="D8" s="733"/>
      <c r="E8" s="733"/>
      <c r="F8" s="733"/>
      <c r="G8" s="733"/>
      <c r="H8" s="733"/>
    </row>
    <row r="9" spans="1:8">
      <c r="B9" s="218" t="s">
        <v>284</v>
      </c>
    </row>
    <row r="10" spans="1:8">
      <c r="B10" s="751" t="s">
        <v>311</v>
      </c>
      <c r="C10" s="735"/>
      <c r="D10" s="735"/>
      <c r="E10" s="735"/>
      <c r="F10" s="735"/>
      <c r="G10" s="735"/>
      <c r="H10" s="736"/>
    </row>
    <row r="11" spans="1:8">
      <c r="B11" s="737"/>
      <c r="C11" s="738"/>
      <c r="D11" s="738"/>
      <c r="E11" s="738"/>
      <c r="F11" s="738"/>
      <c r="G11" s="738"/>
      <c r="H11" s="739"/>
    </row>
    <row r="12" spans="1:8">
      <c r="B12" s="737"/>
      <c r="C12" s="738"/>
      <c r="D12" s="738"/>
      <c r="E12" s="738"/>
      <c r="F12" s="738"/>
      <c r="G12" s="738"/>
      <c r="H12" s="739"/>
    </row>
    <row r="13" spans="1:8">
      <c r="B13" s="737"/>
      <c r="C13" s="738"/>
      <c r="D13" s="738"/>
      <c r="E13" s="738"/>
      <c r="F13" s="738"/>
      <c r="G13" s="738"/>
      <c r="H13" s="739"/>
    </row>
    <row r="14" spans="1:8">
      <c r="B14" s="740"/>
      <c r="C14" s="741"/>
      <c r="D14" s="741"/>
      <c r="E14" s="741"/>
      <c r="F14" s="741"/>
      <c r="G14" s="741"/>
      <c r="H14" s="742"/>
    </row>
    <row r="15" spans="1:8" ht="15" customHeight="1"/>
    <row r="16" spans="1:8" ht="18" customHeight="1">
      <c r="E16" s="219" t="s">
        <v>285</v>
      </c>
      <c r="F16" s="220"/>
      <c r="G16" s="220"/>
      <c r="H16" s="220"/>
    </row>
    <row r="17" spans="2:11" ht="18" customHeight="1">
      <c r="E17" s="220" t="s">
        <v>286</v>
      </c>
      <c r="F17" s="220"/>
      <c r="G17" s="220"/>
      <c r="H17" s="220"/>
    </row>
    <row r="18" spans="2:11" ht="18" customHeight="1">
      <c r="E18" s="220" t="s">
        <v>287</v>
      </c>
      <c r="F18" s="220"/>
      <c r="G18" s="220"/>
      <c r="H18" s="220"/>
    </row>
    <row r="19" spans="2:11" ht="18" customHeight="1">
      <c r="E19" s="219" t="s">
        <v>288</v>
      </c>
      <c r="F19" s="220"/>
      <c r="G19" s="220"/>
      <c r="H19" s="220"/>
    </row>
    <row r="20" spans="2:11" ht="15" customHeight="1"/>
    <row r="21" spans="2:11">
      <c r="B21" s="218" t="s">
        <v>289</v>
      </c>
    </row>
    <row r="22" spans="2:11" ht="18" customHeight="1">
      <c r="B22" s="233"/>
      <c r="C22" s="253" t="s">
        <v>332</v>
      </c>
    </row>
    <row r="23" spans="2:11" ht="18" customHeight="1">
      <c r="C23" s="220" t="s">
        <v>290</v>
      </c>
    </row>
    <row r="24" spans="2:11" ht="18" customHeight="1">
      <c r="C24" s="220" t="s">
        <v>291</v>
      </c>
    </row>
    <row r="25" spans="2:11" ht="18" customHeight="1">
      <c r="C25" s="220" t="s">
        <v>292</v>
      </c>
      <c r="K25" s="220"/>
    </row>
    <row r="26" spans="2:11">
      <c r="H26" s="221" t="s">
        <v>293</v>
      </c>
    </row>
    <row r="27" spans="2:11" ht="30.75" thickBot="1">
      <c r="B27" s="743"/>
      <c r="C27" s="743"/>
      <c r="D27" s="743"/>
      <c r="E27" s="743"/>
      <c r="F27" s="252" t="s">
        <v>369</v>
      </c>
      <c r="G27" s="252" t="s">
        <v>370</v>
      </c>
      <c r="H27" s="222" t="s">
        <v>294</v>
      </c>
    </row>
    <row r="28" spans="2:11" ht="15.95" customHeight="1" thickTop="1" thickBot="1">
      <c r="B28" s="744" t="s">
        <v>295</v>
      </c>
      <c r="C28" s="745"/>
      <c r="D28" s="745"/>
      <c r="E28" s="745"/>
      <c r="F28" s="746">
        <v>214685000</v>
      </c>
      <c r="G28" s="746">
        <v>202131000</v>
      </c>
      <c r="H28" s="747" t="s">
        <v>45</v>
      </c>
    </row>
    <row r="29" spans="2:11" ht="15.95" customHeight="1" thickTop="1">
      <c r="B29" s="724"/>
      <c r="C29" s="724"/>
      <c r="D29" s="724"/>
      <c r="E29" s="724"/>
      <c r="F29" s="726"/>
      <c r="G29" s="726"/>
      <c r="H29" s="748"/>
    </row>
    <row r="30" spans="2:11" ht="15.95" customHeight="1">
      <c r="B30" s="724" t="s">
        <v>296</v>
      </c>
      <c r="C30" s="725" t="s">
        <v>297</v>
      </c>
      <c r="D30" s="725"/>
      <c r="E30" s="725"/>
      <c r="F30" s="726"/>
      <c r="G30" s="726"/>
      <c r="H30" s="727" t="s">
        <v>298</v>
      </c>
    </row>
    <row r="31" spans="2:11" ht="15.95" customHeight="1">
      <c r="B31" s="724"/>
      <c r="C31" s="725"/>
      <c r="D31" s="725"/>
      <c r="E31" s="725"/>
      <c r="F31" s="726"/>
      <c r="G31" s="726"/>
      <c r="H31" s="727"/>
    </row>
    <row r="32" spans="2:11" ht="15.95" customHeight="1">
      <c r="B32" s="724"/>
      <c r="C32" s="725" t="s">
        <v>299</v>
      </c>
      <c r="D32" s="725"/>
      <c r="E32" s="725"/>
      <c r="F32" s="726"/>
      <c r="G32" s="726"/>
      <c r="H32" s="727" t="s">
        <v>298</v>
      </c>
    </row>
    <row r="33" spans="2:8" ht="15.95" customHeight="1">
      <c r="B33" s="724"/>
      <c r="C33" s="725"/>
      <c r="D33" s="725"/>
      <c r="E33" s="725"/>
      <c r="F33" s="726"/>
      <c r="G33" s="726"/>
      <c r="H33" s="727"/>
    </row>
    <row r="34" spans="2:8" ht="15.95" customHeight="1">
      <c r="B34" s="724"/>
      <c r="C34" s="725" t="s">
        <v>300</v>
      </c>
      <c r="D34" s="725"/>
      <c r="E34" s="725"/>
      <c r="F34" s="726"/>
      <c r="G34" s="726"/>
      <c r="H34" s="727" t="s">
        <v>298</v>
      </c>
    </row>
    <row r="35" spans="2:8" ht="15.95" customHeight="1">
      <c r="B35" s="724"/>
      <c r="C35" s="725"/>
      <c r="D35" s="725"/>
      <c r="E35" s="725"/>
      <c r="F35" s="726"/>
      <c r="G35" s="726"/>
      <c r="H35" s="727"/>
    </row>
    <row r="36" spans="2:8" ht="15.95" customHeight="1">
      <c r="B36" s="724"/>
      <c r="C36" s="725" t="s">
        <v>301</v>
      </c>
      <c r="D36" s="725"/>
      <c r="E36" s="725"/>
      <c r="F36" s="726"/>
      <c r="G36" s="726"/>
      <c r="H36" s="727" t="s">
        <v>298</v>
      </c>
    </row>
    <row r="37" spans="2:8" ht="15.95" customHeight="1">
      <c r="B37" s="724"/>
      <c r="C37" s="725"/>
      <c r="D37" s="725"/>
      <c r="E37" s="725"/>
      <c r="F37" s="726"/>
      <c r="G37" s="726"/>
      <c r="H37" s="727"/>
    </row>
    <row r="38" spans="2:8" ht="15.95" customHeight="1">
      <c r="B38" s="724"/>
      <c r="C38" s="725" t="s">
        <v>302</v>
      </c>
      <c r="D38" s="725"/>
      <c r="E38" s="725"/>
      <c r="F38" s="726"/>
      <c r="G38" s="726"/>
      <c r="H38" s="727" t="s">
        <v>298</v>
      </c>
    </row>
    <row r="39" spans="2:8" ht="15.95" customHeight="1">
      <c r="B39" s="724"/>
      <c r="C39" s="725"/>
      <c r="D39" s="725"/>
      <c r="E39" s="725"/>
      <c r="F39" s="726"/>
      <c r="G39" s="726"/>
      <c r="H39" s="727"/>
    </row>
    <row r="40" spans="2:8" ht="15.95" customHeight="1">
      <c r="B40" s="724"/>
      <c r="C40" s="725" t="s">
        <v>303</v>
      </c>
      <c r="D40" s="725"/>
      <c r="E40" s="725"/>
      <c r="F40" s="726">
        <v>50000000</v>
      </c>
      <c r="G40" s="726">
        <v>40000000</v>
      </c>
      <c r="H40" s="727" t="s">
        <v>304</v>
      </c>
    </row>
    <row r="41" spans="2:8" ht="15.95" customHeight="1">
      <c r="B41" s="724"/>
      <c r="C41" s="725"/>
      <c r="D41" s="725"/>
      <c r="E41" s="725"/>
      <c r="F41" s="726"/>
      <c r="G41" s="726"/>
      <c r="H41" s="727"/>
    </row>
    <row r="42" spans="2:8" ht="15.95" customHeight="1">
      <c r="B42" s="724"/>
      <c r="C42" s="725" t="s">
        <v>305</v>
      </c>
      <c r="D42" s="725"/>
      <c r="E42" s="725"/>
      <c r="F42" s="726"/>
      <c r="G42" s="726"/>
      <c r="H42" s="727" t="s">
        <v>306</v>
      </c>
    </row>
    <row r="43" spans="2:8" ht="15.95" customHeight="1">
      <c r="B43" s="724"/>
      <c r="C43" s="725"/>
      <c r="D43" s="725"/>
      <c r="E43" s="725"/>
      <c r="F43" s="726"/>
      <c r="G43" s="726"/>
      <c r="H43" s="727"/>
    </row>
    <row r="44" spans="2:8" ht="15.95" customHeight="1">
      <c r="B44" s="724"/>
      <c r="C44" s="728" t="s">
        <v>333</v>
      </c>
      <c r="D44" s="729"/>
      <c r="E44" s="729"/>
      <c r="F44" s="726"/>
      <c r="G44" s="726"/>
      <c r="H44" s="730" t="s">
        <v>372</v>
      </c>
    </row>
    <row r="45" spans="2:8" ht="15.95" customHeight="1">
      <c r="B45" s="724"/>
      <c r="C45" s="729"/>
      <c r="D45" s="729"/>
      <c r="E45" s="729"/>
      <c r="F45" s="726"/>
      <c r="G45" s="726"/>
      <c r="H45" s="730"/>
    </row>
    <row r="46" spans="2:8" ht="10.5" customHeight="1">
      <c r="B46" s="707" t="s">
        <v>307</v>
      </c>
      <c r="C46" s="708"/>
      <c r="D46" s="708"/>
      <c r="E46" s="709"/>
      <c r="F46" s="722">
        <f>F28-F30-F32-F34-F36-F40-F38-F44-F42</f>
        <v>164685000</v>
      </c>
      <c r="G46" s="722">
        <f>G28-G30-G32-G34-G36-G40-G38-G44-G42</f>
        <v>162131000</v>
      </c>
      <c r="H46" s="750"/>
    </row>
    <row r="47" spans="2:8" ht="10.5" customHeight="1">
      <c r="B47" s="710"/>
      <c r="C47" s="711"/>
      <c r="D47" s="711"/>
      <c r="E47" s="712"/>
      <c r="F47" s="722"/>
      <c r="G47" s="722"/>
      <c r="H47" s="750"/>
    </row>
    <row r="48" spans="2:8" ht="10.5" customHeight="1">
      <c r="B48" s="707" t="s">
        <v>308</v>
      </c>
      <c r="C48" s="708"/>
      <c r="D48" s="708"/>
      <c r="E48" s="709"/>
      <c r="F48" s="749">
        <v>31</v>
      </c>
      <c r="G48" s="749">
        <v>30</v>
      </c>
      <c r="H48" s="718" t="s">
        <v>373</v>
      </c>
    </row>
    <row r="49" spans="2:8" ht="10.5" customHeight="1">
      <c r="B49" s="710"/>
      <c r="C49" s="711"/>
      <c r="D49" s="711"/>
      <c r="E49" s="712"/>
      <c r="F49" s="749"/>
      <c r="G49" s="749"/>
      <c r="H49" s="719"/>
    </row>
    <row r="50" spans="2:8" ht="10.5" customHeight="1">
      <c r="B50" s="707" t="s">
        <v>309</v>
      </c>
      <c r="C50" s="708"/>
      <c r="D50" s="708"/>
      <c r="E50" s="709"/>
      <c r="F50" s="720">
        <f>ROUNDUP(F46/F48,0)</f>
        <v>5312420</v>
      </c>
      <c r="G50" s="720">
        <f>ROUNDUP(G46/G48,0)</f>
        <v>5404367</v>
      </c>
      <c r="H50" s="720"/>
    </row>
    <row r="51" spans="2:8" ht="10.5" customHeight="1" thickBot="1">
      <c r="B51" s="710"/>
      <c r="C51" s="711"/>
      <c r="D51" s="711"/>
      <c r="E51" s="712"/>
      <c r="F51" s="720"/>
      <c r="G51" s="721"/>
      <c r="H51" s="720"/>
    </row>
    <row r="52" spans="2:8" ht="9.9499999999999993" customHeight="1">
      <c r="B52" s="707" t="s">
        <v>310</v>
      </c>
      <c r="C52" s="708"/>
      <c r="D52" s="708"/>
      <c r="E52" s="709"/>
      <c r="F52" s="713"/>
      <c r="G52" s="714">
        <f>ROUND((G50-F50)/F50,4)</f>
        <v>1.7299999999999999E-2</v>
      </c>
      <c r="H52" s="716"/>
    </row>
    <row r="53" spans="2:8" ht="21.75" customHeight="1" thickBot="1">
      <c r="B53" s="710"/>
      <c r="C53" s="711"/>
      <c r="D53" s="711"/>
      <c r="E53" s="712"/>
      <c r="F53" s="713"/>
      <c r="G53" s="715"/>
      <c r="H53" s="716"/>
    </row>
    <row r="54" spans="2:8" ht="6" customHeight="1"/>
  </sheetData>
  <mergeCells count="57">
    <mergeCell ref="H32:H33"/>
    <mergeCell ref="C34:E35"/>
    <mergeCell ref="B2:H4"/>
    <mergeCell ref="B5:H8"/>
    <mergeCell ref="B10:H14"/>
    <mergeCell ref="B27:E27"/>
    <mergeCell ref="B28:E29"/>
    <mergeCell ref="F28:F29"/>
    <mergeCell ref="G28:G29"/>
    <mergeCell ref="H28:H29"/>
    <mergeCell ref="F34:F35"/>
    <mergeCell ref="G34:G35"/>
    <mergeCell ref="H34:H35"/>
    <mergeCell ref="C44:E45"/>
    <mergeCell ref="F44:F45"/>
    <mergeCell ref="G44:G45"/>
    <mergeCell ref="H44:H45"/>
    <mergeCell ref="C36:E37"/>
    <mergeCell ref="F36:F37"/>
    <mergeCell ref="G36:G37"/>
    <mergeCell ref="H36:H37"/>
    <mergeCell ref="C38:E39"/>
    <mergeCell ref="F38:F39"/>
    <mergeCell ref="G38:G39"/>
    <mergeCell ref="H38:H39"/>
    <mergeCell ref="C42:E43"/>
    <mergeCell ref="F42:F43"/>
    <mergeCell ref="G42:G43"/>
    <mergeCell ref="H42:H43"/>
    <mergeCell ref="B46:E47"/>
    <mergeCell ref="F46:F47"/>
    <mergeCell ref="G46:G47"/>
    <mergeCell ref="H46:H47"/>
    <mergeCell ref="B30:B45"/>
    <mergeCell ref="C30:E31"/>
    <mergeCell ref="F30:F31"/>
    <mergeCell ref="G30:G31"/>
    <mergeCell ref="H30:H31"/>
    <mergeCell ref="C32:E33"/>
    <mergeCell ref="F32:F33"/>
    <mergeCell ref="G32:G33"/>
    <mergeCell ref="C40:E41"/>
    <mergeCell ref="F40:F41"/>
    <mergeCell ref="G40:G41"/>
    <mergeCell ref="H40:H41"/>
    <mergeCell ref="B52:E53"/>
    <mergeCell ref="F52:F53"/>
    <mergeCell ref="G52:G53"/>
    <mergeCell ref="H52:H53"/>
    <mergeCell ref="B48:E49"/>
    <mergeCell ref="F48:F49"/>
    <mergeCell ref="G48:G49"/>
    <mergeCell ref="H48:H49"/>
    <mergeCell ref="B50:E51"/>
    <mergeCell ref="F50:F51"/>
    <mergeCell ref="G50:G51"/>
    <mergeCell ref="H50:H51"/>
  </mergeCells>
  <phoneticPr fontId="25"/>
  <pageMargins left="0.51181102362204722" right="0.51181102362204722" top="0.55118110236220474" bottom="0.55118110236220474" header="0.31496062992125984"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6146" r:id="rId5"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6147" r:id="rId6"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6149" r:id="rId7" name="チェック 1">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BAC-A7A3-477A-A885-13236F25773D}">
  <sheetPr>
    <tabColor rgb="FFFF0000"/>
    <pageSetUpPr fitToPage="1"/>
  </sheetPr>
  <dimension ref="A1:F29"/>
  <sheetViews>
    <sheetView view="pageBreakPreview" zoomScaleNormal="70" zoomScaleSheetLayoutView="100" workbookViewId="0">
      <selection activeCell="O11" sqref="O11"/>
    </sheetView>
  </sheetViews>
  <sheetFormatPr defaultRowHeight="13.5"/>
  <cols>
    <col min="1" max="1" width="9" style="223"/>
    <col min="2" max="2" width="26.375" style="223" customWidth="1"/>
    <col min="3" max="5" width="9" style="223"/>
    <col min="6" max="6" width="23.125" style="223" customWidth="1"/>
    <col min="7" max="16384" width="9" style="223"/>
  </cols>
  <sheetData>
    <row r="1" spans="1:6">
      <c r="A1" s="204" t="s">
        <v>331</v>
      </c>
      <c r="B1" s="204"/>
      <c r="C1" s="204"/>
      <c r="D1" s="204"/>
      <c r="E1" s="204"/>
      <c r="F1" s="204"/>
    </row>
    <row r="2" spans="1:6">
      <c r="A2" s="224"/>
      <c r="B2" s="204"/>
      <c r="C2" s="204"/>
      <c r="D2" s="204"/>
      <c r="E2" s="204"/>
      <c r="F2" s="204"/>
    </row>
    <row r="3" spans="1:6" ht="21">
      <c r="A3" s="704" t="s">
        <v>312</v>
      </c>
      <c r="B3" s="704"/>
      <c r="C3" s="704"/>
      <c r="D3" s="704"/>
      <c r="E3" s="704"/>
      <c r="F3" s="704"/>
    </row>
    <row r="4" spans="1:6">
      <c r="A4" s="204"/>
      <c r="B4" s="204"/>
      <c r="C4" s="204"/>
      <c r="D4" s="204"/>
      <c r="E4" s="204"/>
      <c r="F4" s="204"/>
    </row>
    <row r="5" spans="1:6" ht="19.5" customHeight="1">
      <c r="A5" s="204"/>
      <c r="B5" s="206"/>
      <c r="C5" s="225" t="s">
        <v>313</v>
      </c>
      <c r="D5" s="755"/>
      <c r="E5" s="755"/>
      <c r="F5" s="755"/>
    </row>
    <row r="6" spans="1:6" ht="18.75" customHeight="1">
      <c r="A6" s="204"/>
      <c r="B6" s="206"/>
      <c r="C6" s="225" t="s">
        <v>314</v>
      </c>
      <c r="D6" s="755"/>
      <c r="E6" s="755"/>
      <c r="F6" s="755"/>
    </row>
    <row r="7" spans="1:6">
      <c r="A7" s="204"/>
      <c r="B7" s="204"/>
      <c r="C7" s="204"/>
      <c r="D7" s="204"/>
      <c r="E7" s="204"/>
      <c r="F7" s="204"/>
    </row>
    <row r="8" spans="1:6">
      <c r="A8" s="223" t="s">
        <v>315</v>
      </c>
    </row>
    <row r="10" spans="1:6">
      <c r="A10" s="204"/>
      <c r="B10" s="204"/>
      <c r="C10" s="204"/>
      <c r="D10" s="204"/>
      <c r="E10" s="204"/>
      <c r="F10" s="204"/>
    </row>
    <row r="11" spans="1:6" ht="14.25">
      <c r="A11" s="226" t="s">
        <v>316</v>
      </c>
      <c r="B11" s="226"/>
      <c r="C11" s="226"/>
      <c r="D11" s="226"/>
      <c r="E11" s="226"/>
      <c r="F11" s="226"/>
    </row>
    <row r="12" spans="1:6" ht="20.100000000000001" customHeight="1">
      <c r="A12" s="752" t="s">
        <v>317</v>
      </c>
      <c r="B12" s="753"/>
      <c r="C12" s="753"/>
      <c r="D12" s="753"/>
      <c r="E12" s="753"/>
      <c r="F12" s="754"/>
    </row>
    <row r="13" spans="1:6" ht="50.25" customHeight="1">
      <c r="A13" s="756"/>
      <c r="B13" s="757"/>
      <c r="C13" s="757"/>
      <c r="D13" s="757"/>
      <c r="E13" s="757"/>
      <c r="F13" s="758"/>
    </row>
    <row r="14" spans="1:6">
      <c r="A14" s="204"/>
      <c r="B14" s="204"/>
      <c r="C14" s="204"/>
      <c r="D14" s="204"/>
      <c r="E14" s="204"/>
      <c r="F14" s="204"/>
    </row>
    <row r="15" spans="1:6" ht="14.25">
      <c r="A15" s="226" t="s">
        <v>318</v>
      </c>
      <c r="B15" s="226"/>
      <c r="C15" s="226"/>
      <c r="D15" s="226"/>
      <c r="E15" s="226"/>
      <c r="F15" s="226"/>
    </row>
    <row r="16" spans="1:6" ht="20.25" customHeight="1">
      <c r="A16" s="752" t="s">
        <v>317</v>
      </c>
      <c r="B16" s="753"/>
      <c r="C16" s="753"/>
      <c r="D16" s="753"/>
      <c r="E16" s="753"/>
      <c r="F16" s="754"/>
    </row>
    <row r="17" spans="1:6" ht="50.25" customHeight="1">
      <c r="A17" s="756"/>
      <c r="B17" s="757"/>
      <c r="C17" s="757"/>
      <c r="D17" s="757"/>
      <c r="E17" s="757"/>
      <c r="F17" s="758"/>
    </row>
    <row r="18" spans="1:6">
      <c r="A18" s="204"/>
      <c r="B18" s="204"/>
      <c r="C18" s="204"/>
      <c r="D18" s="204"/>
      <c r="E18" s="204"/>
      <c r="F18" s="204"/>
    </row>
    <row r="19" spans="1:6" ht="14.25">
      <c r="A19" s="226" t="s">
        <v>319</v>
      </c>
      <c r="B19" s="226"/>
      <c r="C19" s="226"/>
      <c r="D19" s="226"/>
      <c r="E19" s="226"/>
      <c r="F19" s="226"/>
    </row>
    <row r="20" spans="1:6" ht="19.5" customHeight="1">
      <c r="A20" s="752" t="s">
        <v>317</v>
      </c>
      <c r="B20" s="753"/>
      <c r="C20" s="753"/>
      <c r="D20" s="753"/>
      <c r="E20" s="753"/>
      <c r="F20" s="754"/>
    </row>
    <row r="21" spans="1:6" ht="49.5" customHeight="1">
      <c r="A21" s="756"/>
      <c r="B21" s="757"/>
      <c r="C21" s="757"/>
      <c r="D21" s="757"/>
      <c r="E21" s="757"/>
      <c r="F21" s="758"/>
    </row>
    <row r="22" spans="1:6">
      <c r="A22" s="204"/>
      <c r="B22" s="204"/>
      <c r="C22" s="204"/>
      <c r="D22" s="204"/>
      <c r="E22" s="204"/>
      <c r="F22" s="204"/>
    </row>
    <row r="23" spans="1:6" ht="14.25">
      <c r="A23" s="226" t="s">
        <v>320</v>
      </c>
      <c r="B23" s="226"/>
      <c r="C23" s="226"/>
      <c r="D23" s="226"/>
      <c r="E23" s="226"/>
      <c r="F23" s="204"/>
    </row>
    <row r="24" spans="1:6" ht="21" customHeight="1">
      <c r="A24" s="752" t="s">
        <v>317</v>
      </c>
      <c r="B24" s="753"/>
      <c r="C24" s="753"/>
      <c r="D24" s="753"/>
      <c r="E24" s="753"/>
      <c r="F24" s="754"/>
    </row>
    <row r="25" spans="1:6" ht="49.5" customHeight="1">
      <c r="A25" s="756"/>
      <c r="B25" s="757"/>
      <c r="C25" s="757"/>
      <c r="D25" s="757"/>
      <c r="E25" s="757"/>
      <c r="F25" s="758"/>
    </row>
    <row r="26" spans="1:6">
      <c r="A26" s="204"/>
      <c r="B26" s="204"/>
      <c r="C26" s="204"/>
      <c r="D26" s="204"/>
      <c r="E26" s="204"/>
      <c r="F26" s="204"/>
    </row>
    <row r="27" spans="1:6" ht="14.25">
      <c r="A27" s="226" t="s">
        <v>321</v>
      </c>
      <c r="B27" s="226"/>
      <c r="C27" s="226"/>
      <c r="D27" s="226"/>
      <c r="E27" s="226"/>
      <c r="F27" s="226"/>
    </row>
    <row r="28" spans="1:6" ht="19.5" customHeight="1">
      <c r="A28" s="752" t="s">
        <v>317</v>
      </c>
      <c r="B28" s="753"/>
      <c r="C28" s="753"/>
      <c r="D28" s="753"/>
      <c r="E28" s="753"/>
      <c r="F28" s="754"/>
    </row>
    <row r="29" spans="1:6" ht="51" customHeight="1">
      <c r="A29" s="756"/>
      <c r="B29" s="757"/>
      <c r="C29" s="757"/>
      <c r="D29" s="757"/>
      <c r="E29" s="757"/>
      <c r="F29" s="758"/>
    </row>
  </sheetData>
  <mergeCells count="13">
    <mergeCell ref="A29:F29"/>
    <mergeCell ref="A17:F17"/>
    <mergeCell ref="A20:F20"/>
    <mergeCell ref="A21:F21"/>
    <mergeCell ref="A24:F24"/>
    <mergeCell ref="A25:F25"/>
    <mergeCell ref="A28:F28"/>
    <mergeCell ref="A16:F16"/>
    <mergeCell ref="A3:F3"/>
    <mergeCell ref="D5:F5"/>
    <mergeCell ref="D6:F6"/>
    <mergeCell ref="A12:F12"/>
    <mergeCell ref="A13:F13"/>
  </mergeCells>
  <phoneticPr fontId="25"/>
  <printOptions horizontalCentered="1"/>
  <pageMargins left="0.78740157480314965" right="0.59055118110236227" top="0.78740157480314965" bottom="0.59055118110236227" header="0.51181102362204722" footer="0.35433070866141736"/>
  <pageSetup paperSize="9" scale="92" firstPageNumber="32"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Z17"/>
  <sheetViews>
    <sheetView topLeftCell="E1" zoomScale="70" zoomScaleNormal="70" workbookViewId="0">
      <selection activeCell="H19" sqref="H19"/>
    </sheetView>
  </sheetViews>
  <sheetFormatPr defaultColWidth="9" defaultRowHeight="18.75"/>
  <cols>
    <col min="1" max="2" width="10.625" style="19" customWidth="1"/>
    <col min="3" max="3" width="30.625" style="20" customWidth="1"/>
    <col min="4" max="12" width="30.625" style="19" customWidth="1"/>
    <col min="13" max="13" width="35.125" style="19" bestFit="1" customWidth="1"/>
    <col min="14" max="14" width="30.625" style="19" customWidth="1"/>
    <col min="15" max="15" width="30.625" style="20" customWidth="1"/>
    <col min="16" max="18" width="30.625" style="19" customWidth="1"/>
    <col min="19" max="19" width="13.125" style="19" customWidth="1"/>
    <col min="20" max="20" width="9.5" style="20" customWidth="1"/>
    <col min="21" max="22" width="30.625" style="19" customWidth="1"/>
    <col min="23" max="23" width="30.625" style="20" customWidth="1"/>
    <col min="24" max="24" width="30.625" style="19" customWidth="1"/>
    <col min="25" max="26" width="5.625" style="19" customWidth="1"/>
    <col min="27" max="16384" width="9" style="20"/>
  </cols>
  <sheetData>
    <row r="3" spans="1:24" ht="55.5" customHeight="1">
      <c r="A3" s="21" t="s">
        <v>14</v>
      </c>
      <c r="B3" s="21" t="s">
        <v>0</v>
      </c>
      <c r="C3" s="22" t="s">
        <v>105</v>
      </c>
      <c r="D3" s="22" t="s">
        <v>104</v>
      </c>
      <c r="E3" s="22" t="s">
        <v>103</v>
      </c>
      <c r="F3" s="22" t="s">
        <v>108</v>
      </c>
      <c r="G3" s="22" t="s">
        <v>111</v>
      </c>
      <c r="H3" s="22" t="s">
        <v>115</v>
      </c>
      <c r="I3" s="22" t="s">
        <v>119</v>
      </c>
      <c r="J3" s="22" t="s">
        <v>120</v>
      </c>
      <c r="K3" s="22" t="s">
        <v>123</v>
      </c>
      <c r="L3" s="22" t="s">
        <v>126</v>
      </c>
      <c r="M3" s="22" t="s">
        <v>141</v>
      </c>
      <c r="N3" s="22" t="s">
        <v>142</v>
      </c>
      <c r="O3" s="22" t="s">
        <v>140</v>
      </c>
      <c r="P3" s="22" t="s">
        <v>145</v>
      </c>
      <c r="Q3" s="22" t="s">
        <v>147</v>
      </c>
      <c r="R3" s="22" t="s">
        <v>152</v>
      </c>
      <c r="S3" s="22"/>
      <c r="T3" s="22" t="s">
        <v>212</v>
      </c>
      <c r="U3" s="21"/>
      <c r="V3" s="22"/>
      <c r="W3" s="21"/>
      <c r="X3" s="21"/>
    </row>
    <row r="4" spans="1:24">
      <c r="A4" s="19" t="s">
        <v>41</v>
      </c>
      <c r="B4" s="19" t="s">
        <v>16</v>
      </c>
      <c r="C4" s="19" t="s">
        <v>94</v>
      </c>
      <c r="D4" s="19" t="s">
        <v>2</v>
      </c>
      <c r="E4" s="19" t="s">
        <v>106</v>
      </c>
      <c r="F4" s="19" t="s">
        <v>109</v>
      </c>
      <c r="G4" s="19" t="s">
        <v>112</v>
      </c>
      <c r="H4" s="19" t="s">
        <v>118</v>
      </c>
      <c r="I4" s="19" t="s">
        <v>36</v>
      </c>
      <c r="J4" s="19" t="s">
        <v>121</v>
      </c>
      <c r="K4" s="19" t="s">
        <v>159</v>
      </c>
      <c r="L4" s="19" t="s">
        <v>127</v>
      </c>
      <c r="M4" s="19" t="s">
        <v>129</v>
      </c>
      <c r="N4" s="19" t="s">
        <v>136</v>
      </c>
      <c r="O4" s="19" t="s">
        <v>143</v>
      </c>
      <c r="P4" s="19" t="s">
        <v>146</v>
      </c>
      <c r="Q4" s="19" t="s">
        <v>148</v>
      </c>
      <c r="R4" s="19" t="s">
        <v>153</v>
      </c>
      <c r="T4" s="19" t="s">
        <v>213</v>
      </c>
    </row>
    <row r="5" spans="1:24">
      <c r="A5" s="19" t="s">
        <v>157</v>
      </c>
      <c r="B5" s="19" t="s">
        <v>24</v>
      </c>
      <c r="C5" s="19" t="s">
        <v>98</v>
      </c>
      <c r="D5" s="19" t="s">
        <v>18</v>
      </c>
      <c r="E5" s="19" t="s">
        <v>107</v>
      </c>
      <c r="F5" s="19" t="s">
        <v>110</v>
      </c>
      <c r="G5" s="19" t="s">
        <v>113</v>
      </c>
      <c r="H5" s="19" t="s">
        <v>117</v>
      </c>
      <c r="I5" s="19" t="s">
        <v>11</v>
      </c>
      <c r="J5" s="19" t="s">
        <v>220</v>
      </c>
      <c r="K5" s="19" t="s">
        <v>124</v>
      </c>
      <c r="L5" s="19" t="s">
        <v>128</v>
      </c>
      <c r="M5" s="19" t="s">
        <v>130</v>
      </c>
      <c r="N5" s="19" t="s">
        <v>137</v>
      </c>
      <c r="O5" s="19" t="s">
        <v>144</v>
      </c>
      <c r="P5" s="19" t="s">
        <v>27</v>
      </c>
      <c r="Q5" s="19" t="s">
        <v>149</v>
      </c>
      <c r="R5" s="19" t="s">
        <v>154</v>
      </c>
      <c r="T5" s="19" t="s">
        <v>185</v>
      </c>
    </row>
    <row r="6" spans="1:24">
      <c r="B6" s="19" t="s">
        <v>45</v>
      </c>
      <c r="C6" s="19" t="s">
        <v>99</v>
      </c>
      <c r="D6" s="19" t="s">
        <v>9</v>
      </c>
      <c r="F6" s="19" t="s">
        <v>21</v>
      </c>
      <c r="G6" s="19" t="s">
        <v>114</v>
      </c>
      <c r="H6" s="19" t="s">
        <v>116</v>
      </c>
      <c r="I6" s="19" t="s">
        <v>37</v>
      </c>
      <c r="J6" s="19" t="s">
        <v>221</v>
      </c>
      <c r="K6" s="19" t="s">
        <v>125</v>
      </c>
      <c r="L6" s="19" t="s">
        <v>21</v>
      </c>
      <c r="M6" s="19" t="s">
        <v>131</v>
      </c>
      <c r="N6" s="19" t="s">
        <v>138</v>
      </c>
      <c r="O6" s="19"/>
      <c r="P6" s="19" t="s">
        <v>25</v>
      </c>
      <c r="Q6" s="19" t="s">
        <v>99</v>
      </c>
      <c r="T6" s="19"/>
    </row>
    <row r="7" spans="1:24">
      <c r="C7" s="19" t="s">
        <v>100</v>
      </c>
      <c r="D7" s="19" t="s">
        <v>17</v>
      </c>
      <c r="I7" s="19" t="s">
        <v>38</v>
      </c>
      <c r="J7" s="19" t="s">
        <v>122</v>
      </c>
      <c r="M7" s="19" t="s">
        <v>132</v>
      </c>
      <c r="N7" s="19" t="s">
        <v>139</v>
      </c>
      <c r="Q7" s="19" t="s">
        <v>150</v>
      </c>
    </row>
    <row r="8" spans="1:24">
      <c r="C8" s="20" t="s">
        <v>101</v>
      </c>
      <c r="D8" s="19" t="s">
        <v>10</v>
      </c>
      <c r="H8" s="29"/>
      <c r="I8" s="19" t="s">
        <v>39</v>
      </c>
      <c r="K8" s="19" t="s">
        <v>158</v>
      </c>
      <c r="L8" s="19" t="s">
        <v>74</v>
      </c>
      <c r="M8" s="19" t="s">
        <v>133</v>
      </c>
      <c r="Q8" s="19" t="s">
        <v>151</v>
      </c>
    </row>
    <row r="9" spans="1:24">
      <c r="D9" s="19" t="s">
        <v>19</v>
      </c>
      <c r="H9" s="19" t="s">
        <v>29</v>
      </c>
      <c r="I9" s="19" t="s">
        <v>22</v>
      </c>
      <c r="K9" s="19" t="s">
        <v>160</v>
      </c>
      <c r="L9" s="19" t="s">
        <v>75</v>
      </c>
      <c r="M9" s="19" t="s">
        <v>134</v>
      </c>
    </row>
    <row r="10" spans="1:24">
      <c r="D10" s="19" t="s">
        <v>102</v>
      </c>
      <c r="H10" s="19" t="s">
        <v>13</v>
      </c>
      <c r="K10" s="19" t="s">
        <v>161</v>
      </c>
      <c r="L10" s="19" t="s">
        <v>216</v>
      </c>
      <c r="M10" s="19" t="s">
        <v>135</v>
      </c>
    </row>
    <row r="11" spans="1:24">
      <c r="D11" s="19" t="s">
        <v>96</v>
      </c>
      <c r="H11" s="19" t="s">
        <v>30</v>
      </c>
      <c r="K11" s="19" t="s">
        <v>162</v>
      </c>
      <c r="L11" s="19" t="s">
        <v>76</v>
      </c>
      <c r="Q11" s="23"/>
    </row>
    <row r="12" spans="1:24">
      <c r="H12" s="19" t="s">
        <v>377</v>
      </c>
      <c r="Q12" s="23"/>
    </row>
    <row r="13" spans="1:24">
      <c r="H13" s="19" t="s">
        <v>214</v>
      </c>
      <c r="K13" s="19" t="s">
        <v>157</v>
      </c>
      <c r="Q13" s="23"/>
    </row>
    <row r="14" spans="1:24">
      <c r="H14" s="19" t="s">
        <v>31</v>
      </c>
      <c r="Q14" s="23"/>
    </row>
    <row r="15" spans="1:24">
      <c r="H15" s="19" t="s">
        <v>8</v>
      </c>
    </row>
    <row r="16" spans="1:24">
      <c r="H16" s="19" t="s">
        <v>5</v>
      </c>
    </row>
    <row r="17" spans="8:8">
      <c r="H17" s="19" t="s">
        <v>28</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確認根拠資料_ﾁｪｯｸﾘｽﾄ</vt:lpstr>
      <vt:lpstr>実績等評価_様式</vt:lpstr>
      <vt:lpstr>実績等評価_様式（記入例）</vt:lpstr>
      <vt:lpstr>別記様式１</vt:lpstr>
      <vt:lpstr>別記様式２</vt:lpstr>
      <vt:lpstr>別記様式２ (作成例)</vt:lpstr>
      <vt:lpstr>技術提案型_様式1</vt:lpstr>
      <vt:lpstr>リスト</vt:lpstr>
      <vt:lpstr>確認根拠資料_ﾁｪｯｸﾘｽﾄ!Print_Area</vt:lpstr>
      <vt:lpstr>実績等評価_様式!Print_Area</vt:lpstr>
      <vt:lpstr>'実績等評価_様式（記入例）'!Print_Area</vt:lpstr>
      <vt:lpstr>別記様式２!Print_Area</vt:lpstr>
      <vt:lpstr>'別記様式２ (作成例)'!Print_Area</vt:lpstr>
      <vt:lpstr>確認根拠資料_ﾁｪｯｸﾘｽﾄ!Print_Titles</vt:lpstr>
      <vt:lpstr>実績等評価_様式!Print_Titles</vt:lpstr>
      <vt:lpstr>'実績等評価_様式（記入例）'!Print_Titles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寺山　大輔</cp:lastModifiedBy>
  <cp:lastPrinted>2025-08-18T05:11:06Z</cp:lastPrinted>
  <dcterms:created xsi:type="dcterms:W3CDTF">2022-09-12T04:00:07Z</dcterms:created>
  <dcterms:modified xsi:type="dcterms:W3CDTF">2025-08-19T08:13:21Z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2022-10-06T05:52:52Z</vt:filetime>
  </property>
</Properties>
</file>