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8.11.7\home\06senkyo2\●R07.07参院選\A16--_会議一般\【佐藤作成中（R7用）】立候補予定者説明会\999_HP掲載用資料一式\"/>
    </mc:Choice>
  </mc:AlternateContent>
  <xr:revisionPtr revIDLastSave="0" documentId="13_ncr:1_{FF341CE6-BBC2-4FE2-8753-D8C07D48249C}" xr6:coauthVersionLast="47" xr6:coauthVersionMax="47" xr10:uidLastSave="{00000000-0000-0000-0000-000000000000}"/>
  <bookViews>
    <workbookView xWindow="-120" yWindow="-120" windowWidth="29040" windowHeight="15720" tabRatio="815" activeTab="1" xr2:uid="{00000000-000D-0000-FFFF-FFFF00000000}"/>
  </bookViews>
  <sheets>
    <sheet name="設定シート" sheetId="113" r:id="rId1"/>
    <sheet name="入力シート" sheetId="2" r:id="rId2"/>
    <sheet name="Sheet1" sheetId="131" state="hidden" r:id="rId3"/>
    <sheet name="目次" sheetId="4" r:id="rId4"/>
    <sheet name="様式1" sheetId="109" r:id="rId5"/>
    <sheet name="様式2" sheetId="60" r:id="rId6"/>
    <sheet name="様式3" sheetId="111" r:id="rId7"/>
    <sheet name="様式4" sheetId="3" r:id="rId8"/>
    <sheet name="様式5" sheetId="121" r:id="rId9"/>
    <sheet name="様式6" sheetId="122" r:id="rId10"/>
    <sheet name="様式7" sheetId="14" r:id="rId11"/>
    <sheet name="様式8" sheetId="15" r:id="rId12"/>
    <sheet name="様式9" sheetId="44" r:id="rId13"/>
    <sheet name="様式10" sheetId="21" r:id="rId14"/>
    <sheet name="様式11" sheetId="20" r:id="rId15"/>
    <sheet name="様式12" sheetId="124" r:id="rId16"/>
    <sheet name="様式13" sheetId="18" r:id="rId17"/>
    <sheet name="様式14" sheetId="125" r:id="rId18"/>
    <sheet name="様式15" sheetId="126" r:id="rId19"/>
    <sheet name="様式16" sheetId="127" r:id="rId20"/>
    <sheet name="様式17" sheetId="128" r:id="rId21"/>
    <sheet name="様式18" sheetId="129" r:id="rId22"/>
    <sheet name="様式19" sheetId="130" r:id="rId23"/>
    <sheet name="推薦1" sheetId="135" r:id="rId24"/>
    <sheet name="推薦2" sheetId="114" r:id="rId25"/>
    <sheet name="推薦3" sheetId="115" r:id="rId26"/>
    <sheet name="推薦4" sheetId="133" r:id="rId27"/>
    <sheet name="推薦5" sheetId="116" r:id="rId28"/>
    <sheet name="推薦6" sheetId="134" r:id="rId29"/>
    <sheet name="推薦7" sheetId="117" r:id="rId30"/>
    <sheet name="推薦8" sheetId="136" r:id="rId31"/>
    <sheet name="推薦9" sheetId="118" r:id="rId32"/>
    <sheet name="推薦10" sheetId="137" r:id="rId33"/>
    <sheet name="推薦11" sheetId="119" r:id="rId34"/>
  </sheets>
  <definedNames>
    <definedName name="_xlnm._FilterDatabase" localSheetId="0" hidden="1">設定シート!$A$1:$Y$1</definedName>
    <definedName name="_xlnm.Print_Area" localSheetId="2">Sheet1!$C$1:$G$29</definedName>
    <definedName name="_xlnm.Print_Area" localSheetId="23">推薦1!$A$1:$N$78</definedName>
    <definedName name="_xlnm.Print_Area" localSheetId="32">推薦10!$A$1:$N$42</definedName>
    <definedName name="_xlnm.Print_Area" localSheetId="33">推薦11!$A$1:$J$30</definedName>
    <definedName name="_xlnm.Print_Area" localSheetId="24">推薦2!$A$1:$J$28</definedName>
    <definedName name="_xlnm.Print_Area" localSheetId="25">推薦3!$A$1:$J$40</definedName>
    <definedName name="_xlnm.Print_Area" localSheetId="26">推薦4!$A$1:$N$76</definedName>
    <definedName name="_xlnm.Print_Area" localSheetId="27">推薦5!$A$1:$J$33</definedName>
    <definedName name="_xlnm.Print_Area" localSheetId="28">推薦6!$A$1:$O$82</definedName>
    <definedName name="_xlnm.Print_Area" localSheetId="29">推薦7!$A$1:$J$32</definedName>
    <definedName name="_xlnm.Print_Area" localSheetId="30">推薦8!$A$1:$N$40</definedName>
    <definedName name="_xlnm.Print_Area" localSheetId="31">推薦9!$A$1:$J$27</definedName>
    <definedName name="_xlnm.Print_Area" localSheetId="0">設定シート!$B$1:$P$31,設定シート!$R$1:$V$36</definedName>
    <definedName name="_xlnm.Print_Area" localSheetId="1">入力シート!$A$1:$E$67</definedName>
    <definedName name="_xlnm.Print_Area" localSheetId="3">目次!$A$1:$C$48</definedName>
    <definedName name="_xlnm.Print_Area" localSheetId="4">様式1!$A$1:$N$69</definedName>
    <definedName name="_xlnm.Print_Area" localSheetId="13">様式10!$A$1:$Q$83</definedName>
    <definedName name="_xlnm.Print_Area" localSheetId="14">様式11!$A$1:$N$35</definedName>
    <definedName name="_xlnm.Print_Area" localSheetId="15">様式12!$A$1:$I$44</definedName>
    <definedName name="_xlnm.Print_Area" localSheetId="16">様式13!$A$1:$I$35</definedName>
    <definedName name="_xlnm.Print_Area" localSheetId="17">様式14!$A$1:$I$36</definedName>
    <definedName name="_xlnm.Print_Area" localSheetId="18">様式15!$A$1:$N$42</definedName>
    <definedName name="_xlnm.Print_Area" localSheetId="19">様式16!$A$1:$N$28</definedName>
    <definedName name="_xlnm.Print_Area" localSheetId="20">様式17!$A$1:$N$39</definedName>
    <definedName name="_xlnm.Print_Area" localSheetId="21">様式18!$A$1:$N$33</definedName>
    <definedName name="_xlnm.Print_Area" localSheetId="22">様式19!$A$1:$N$25</definedName>
    <definedName name="_xlnm.Print_Area" localSheetId="5">様式2!$A$1:$I$41</definedName>
    <definedName name="_xlnm.Print_Area" localSheetId="6">様式3!$A$1:$I$47</definedName>
    <definedName name="_xlnm.Print_Area" localSheetId="7">様式4!$A$1:$O$38</definedName>
    <definedName name="_xlnm.Print_Area" localSheetId="8">様式5!$A$1:$N$74</definedName>
    <definedName name="_xlnm.Print_Area" localSheetId="9">様式6!$A$1:$O$76</definedName>
    <definedName name="_xlnm.Print_Area" localSheetId="10">様式7!$A$1:$N$40</definedName>
    <definedName name="_xlnm.Print_Area" localSheetId="11">様式8!$A$1:$N$42</definedName>
    <definedName name="_xlnm.Print_Area" localSheetId="12">様式9!$A$1:$I$31</definedName>
    <definedName name="秋田県第１区">様式15!$AC$4</definedName>
    <definedName name="秋田県第２区">様式15!$AC$5:$AC$16</definedName>
    <definedName name="秋田県第３区">様式15!$AE$4:$AE$12</definedName>
    <definedName name="選挙区名" localSheetId="22">#REF!</definedName>
    <definedName name="選挙区名">様式15!$AC$3:$AE$3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126" l="1"/>
  <c r="C8" i="2"/>
  <c r="G30" i="109"/>
  <c r="B14" i="44"/>
  <c r="M22" i="137" l="1" a="1"/>
  <c r="M22" i="137" s="1"/>
  <c r="I23" i="119" a="1"/>
  <c r="I23" i="119" s="1"/>
  <c r="M48" i="135" a="1"/>
  <c r="M48" i="135" s="1"/>
  <c r="M53" i="135" a="1"/>
  <c r="M53" i="135" s="1"/>
  <c r="G22" i="15"/>
  <c r="G23" i="14"/>
  <c r="M18" i="121" a="1"/>
  <c r="M18" i="121" s="1"/>
  <c r="O27" i="3" a="1"/>
  <c r="O27" i="3" s="1"/>
  <c r="I38" i="60" a="1"/>
  <c r="I38" i="60" s="1"/>
  <c r="A4" i="109"/>
  <c r="A4" i="135"/>
  <c r="N45" i="109" a="1"/>
  <c r="N45" i="109" s="1"/>
  <c r="I45" i="109"/>
  <c r="I20" i="118" a="1"/>
  <c r="I20" i="118" s="1"/>
  <c r="A26" i="137"/>
  <c r="A20" i="137"/>
  <c r="J13" i="137"/>
  <c r="E13" i="137" s="1"/>
  <c r="J12" i="137"/>
  <c r="E12" i="137"/>
  <c r="J11" i="137"/>
  <c r="E11" i="137"/>
  <c r="J10" i="137"/>
  <c r="E10" i="137"/>
  <c r="L9" i="137"/>
  <c r="G9" i="137"/>
  <c r="J8" i="137"/>
  <c r="E8" i="137"/>
  <c r="J7" i="137"/>
  <c r="E7" i="137"/>
  <c r="A27" i="136"/>
  <c r="M23" i="136" a="1"/>
  <c r="M23" i="136" s="1"/>
  <c r="A21" i="136"/>
  <c r="E14" i="136"/>
  <c r="E13" i="136"/>
  <c r="E12" i="136"/>
  <c r="E11" i="136"/>
  <c r="J10" i="136"/>
  <c r="E9" i="136"/>
  <c r="E8" i="136"/>
  <c r="F57" i="135" l="1"/>
  <c r="A56" i="135"/>
  <c r="L54" i="135"/>
  <c r="H54" i="135"/>
  <c r="F53" i="135"/>
  <c r="H52" i="135"/>
  <c r="F52" i="135"/>
  <c r="N50" i="135" a="1"/>
  <c r="N50" i="135" s="1"/>
  <c r="I50" i="135"/>
  <c r="F50" i="135"/>
  <c r="L49" i="135"/>
  <c r="H49" i="135"/>
  <c r="F48" i="135"/>
  <c r="H47" i="135"/>
  <c r="F47" i="135"/>
  <c r="A43" i="135"/>
  <c r="G30" i="135"/>
  <c r="C24" i="135"/>
  <c r="J21" i="135"/>
  <c r="C21" i="135"/>
  <c r="C18" i="135"/>
  <c r="C15" i="135"/>
  <c r="C12" i="135"/>
  <c r="L9" i="135"/>
  <c r="G9" i="135"/>
  <c r="C9" i="135"/>
  <c r="G6" i="135"/>
  <c r="C6" i="135"/>
  <c r="B30" i="126"/>
  <c r="F35" i="111"/>
  <c r="H24" i="127" l="1"/>
  <c r="F17" i="126"/>
  <c r="V5" i="126"/>
  <c r="V6" i="126"/>
  <c r="V7" i="126"/>
  <c r="V8" i="126"/>
  <c r="V9" i="126"/>
  <c r="V10" i="126"/>
  <c r="V11" i="126"/>
  <c r="V12" i="126"/>
  <c r="V13" i="126"/>
  <c r="V14" i="126"/>
  <c r="V15" i="126"/>
  <c r="V16" i="126"/>
  <c r="V17" i="126"/>
  <c r="V18" i="126"/>
  <c r="V19" i="126"/>
  <c r="V20" i="126"/>
  <c r="V21" i="126"/>
  <c r="V22" i="126"/>
  <c r="V23" i="126"/>
  <c r="V24" i="126"/>
  <c r="V25" i="126"/>
  <c r="V26" i="126"/>
  <c r="V27" i="126"/>
  <c r="V28" i="126"/>
  <c r="H30" i="126" l="1"/>
  <c r="F32" i="111" l="1"/>
  <c r="I22" i="114" a="1"/>
  <c r="I22" i="114" s="1"/>
  <c r="C24" i="109"/>
  <c r="C18" i="109"/>
  <c r="C6" i="113"/>
  <c r="C2" i="113"/>
  <c r="M59" i="122" a="1"/>
  <c r="M59" i="122" s="1"/>
  <c r="M21" i="122" a="1"/>
  <c r="M21" i="122" s="1"/>
  <c r="I26" i="115" a="1"/>
  <c r="I26" i="115" s="1"/>
  <c r="I28" i="115" a="1"/>
  <c r="I28" i="115" s="1"/>
  <c r="I16" i="116" a="1"/>
  <c r="I16" i="116" s="1"/>
  <c r="M58" i="133" a="1"/>
  <c r="M58" i="133" s="1"/>
  <c r="M57" i="133" s="1" a="1"/>
  <c r="M57" i="133" s="1"/>
  <c r="M20" i="133" a="1"/>
  <c r="M20" i="133" s="1"/>
  <c r="M19" i="133" s="1" a="1"/>
  <c r="M19" i="133" s="1"/>
  <c r="M23" i="134" a="1"/>
  <c r="M23" i="134" s="1"/>
  <c r="M22" i="134" s="1" a="1"/>
  <c r="M22" i="134" s="1"/>
  <c r="M64" i="134" a="1"/>
  <c r="M64" i="134" s="1"/>
  <c r="M63" i="134" s="1" a="1"/>
  <c r="M63" i="134" s="1"/>
  <c r="I16" i="117" a="1"/>
  <c r="I16" i="117" s="1"/>
  <c r="E15" i="134"/>
  <c r="E56" i="134" s="1"/>
  <c r="E14" i="134"/>
  <c r="E55" i="134" s="1"/>
  <c r="C68" i="134"/>
  <c r="E63" i="134"/>
  <c r="A27" i="134"/>
  <c r="G27" i="134" s="1"/>
  <c r="E22" i="134"/>
  <c r="E13" i="134"/>
  <c r="E54" i="134" s="1"/>
  <c r="J12" i="134"/>
  <c r="J53" i="134" s="1"/>
  <c r="E11" i="134"/>
  <c r="E52" i="134" s="1"/>
  <c r="J10" i="134"/>
  <c r="J51" i="134" s="1"/>
  <c r="E9" i="134"/>
  <c r="E50" i="134" s="1"/>
  <c r="E13" i="133"/>
  <c r="E51" i="133" s="1"/>
  <c r="E12" i="133"/>
  <c r="E50" i="133" s="1"/>
  <c r="C61" i="133"/>
  <c r="E57" i="133"/>
  <c r="A23" i="133"/>
  <c r="G23" i="133" s="1"/>
  <c r="E11" i="133"/>
  <c r="J10" i="133"/>
  <c r="J48" i="133" s="1"/>
  <c r="E9" i="133"/>
  <c r="E47" i="133" s="1"/>
  <c r="A43" i="133"/>
  <c r="N39" i="133"/>
  <c r="E16" i="117"/>
  <c r="E16" i="116"/>
  <c r="A8" i="127"/>
  <c r="A22" i="121"/>
  <c r="G22" i="121" s="1"/>
  <c r="F8" i="126"/>
  <c r="E49" i="133" l="1"/>
  <c r="B17" i="133"/>
  <c r="B55" i="133" s="1"/>
  <c r="H11" i="126"/>
  <c r="F10" i="126"/>
  <c r="J21" i="109" l="1"/>
  <c r="C21" i="109"/>
  <c r="A20" i="60" l="1"/>
  <c r="A21" i="60"/>
  <c r="A22" i="60"/>
  <c r="A19" i="60"/>
  <c r="A18" i="60"/>
  <c r="A17" i="60"/>
  <c r="A16" i="60"/>
  <c r="A16" i="3"/>
  <c r="A10" i="119"/>
  <c r="A11" i="118"/>
  <c r="A10" i="118"/>
  <c r="A8" i="117"/>
  <c r="A8" i="116"/>
  <c r="A15" i="115"/>
  <c r="A10" i="129"/>
  <c r="A8" i="44"/>
  <c r="A8" i="114" l="1"/>
  <c r="C5" i="113"/>
  <c r="C26" i="116"/>
  <c r="A42" i="121"/>
  <c r="C27" i="116"/>
  <c r="A21" i="124"/>
  <c r="E9" i="121"/>
  <c r="C26" i="117"/>
  <c r="E10" i="111" l="1"/>
  <c r="N38" i="121" l="1"/>
  <c r="B30" i="128"/>
  <c r="N27" i="128" a="1"/>
  <c r="N27" i="128" s="1"/>
  <c r="M17" i="127" a="1"/>
  <c r="M17" i="127" s="1"/>
  <c r="M26" i="126" a="1"/>
  <c r="M26" i="126" s="1"/>
  <c r="E16" i="2"/>
  <c r="A16" i="115" s="1"/>
  <c r="C25" i="117" l="1"/>
  <c r="C24" i="117"/>
  <c r="E19" i="114"/>
  <c r="G13" i="128" l="1"/>
  <c r="I27" i="128"/>
  <c r="I25" i="128"/>
  <c r="B23" i="128"/>
  <c r="H28" i="129"/>
  <c r="H20" i="129"/>
  <c r="H22" i="129"/>
  <c r="F12" i="128"/>
  <c r="F10" i="128"/>
  <c r="H17" i="127"/>
  <c r="H15" i="127"/>
  <c r="G24" i="126"/>
  <c r="G26" i="126"/>
  <c r="A20" i="15"/>
  <c r="G18" i="125"/>
  <c r="A18" i="125"/>
  <c r="A17" i="124"/>
  <c r="G17" i="124"/>
  <c r="G18" i="18"/>
  <c r="A18" i="18"/>
  <c r="I18" i="18" a="1"/>
  <c r="I18" i="18" s="1"/>
  <c r="I18" i="125" a="1"/>
  <c r="I18" i="125" s="1"/>
  <c r="A23" i="125"/>
  <c r="A23" i="18"/>
  <c r="I17" i="124" a="1"/>
  <c r="I17" i="124" s="1"/>
  <c r="M18" i="20" a="1"/>
  <c r="M18" i="20" s="1"/>
  <c r="A21" i="14"/>
  <c r="G20" i="20"/>
  <c r="G22" i="20"/>
  <c r="Q12" i="21" a="1"/>
  <c r="Q12" i="21" s="1"/>
  <c r="G18" i="20"/>
  <c r="D8" i="20"/>
  <c r="F17" i="44"/>
  <c r="L12" i="21"/>
  <c r="E10" i="15"/>
  <c r="J13" i="15"/>
  <c r="E13" i="15" s="1"/>
  <c r="J12" i="15"/>
  <c r="J11" i="15"/>
  <c r="J10" i="15"/>
  <c r="L9" i="15"/>
  <c r="J8" i="15"/>
  <c r="J7" i="15"/>
  <c r="E14" i="14"/>
  <c r="E13" i="14"/>
  <c r="E12" i="14"/>
  <c r="E11" i="14"/>
  <c r="J10" i="14"/>
  <c r="E9" i="14"/>
  <c r="E8" i="14"/>
  <c r="A26" i="122"/>
  <c r="G26" i="122" s="1"/>
  <c r="C64" i="122"/>
  <c r="E14" i="122"/>
  <c r="E52" i="122" s="1"/>
  <c r="E7" i="15"/>
  <c r="E11" i="15"/>
  <c r="E8" i="15"/>
  <c r="G9" i="15"/>
  <c r="E12" i="15"/>
  <c r="J12" i="122"/>
  <c r="J50" i="122" s="1"/>
  <c r="E11" i="122"/>
  <c r="E49" i="122" s="1"/>
  <c r="E13" i="122"/>
  <c r="E51" i="122" s="1"/>
  <c r="J10" i="122"/>
  <c r="J48" i="122" s="1"/>
  <c r="E9" i="122"/>
  <c r="E47" i="122" s="1"/>
  <c r="C59" i="121"/>
  <c r="E12" i="121"/>
  <c r="E49" i="121" s="1"/>
  <c r="E11" i="121"/>
  <c r="J10" i="121"/>
  <c r="J47" i="121" s="1"/>
  <c r="E46" i="121"/>
  <c r="E14" i="111"/>
  <c r="C15" i="109"/>
  <c r="C12" i="109"/>
  <c r="E35" i="60"/>
  <c r="N22" i="129" a="1"/>
  <c r="N22" i="129" s="1"/>
  <c r="E23" i="119"/>
  <c r="E20" i="118"/>
  <c r="E22" i="114"/>
  <c r="A13" i="20"/>
  <c r="A12" i="21"/>
  <c r="A27" i="14"/>
  <c r="M55" i="121" a="1"/>
  <c r="M55" i="121" s="1"/>
  <c r="E48" i="121" l="1"/>
  <c r="B16" i="121"/>
  <c r="B53" i="121" s="1"/>
  <c r="E38" i="60"/>
  <c r="G27" i="3"/>
  <c r="E64" i="2" l="1"/>
  <c r="E23" i="14"/>
  <c r="M22" i="15" a="1"/>
  <c r="M22" i="15" s="1"/>
  <c r="A41" i="109"/>
  <c r="E59" i="2"/>
  <c r="G22" i="137" l="1"/>
  <c r="G23" i="136"/>
  <c r="H48" i="135"/>
  <c r="E28" i="115"/>
  <c r="H53" i="135"/>
  <c r="G20" i="133"/>
  <c r="G19" i="133" s="1"/>
  <c r="G23" i="134"/>
  <c r="G22" i="134" s="1"/>
  <c r="G64" i="134"/>
  <c r="G63" i="134" s="1"/>
  <c r="G58" i="133"/>
  <c r="G57" i="133" s="1"/>
  <c r="E26" i="115"/>
  <c r="G21" i="122"/>
  <c r="G18" i="121"/>
  <c r="G59" i="122"/>
  <c r="G55" i="121"/>
  <c r="D9" i="115"/>
  <c r="D20" i="117"/>
  <c r="D25" i="118"/>
  <c r="E26" i="114"/>
  <c r="D21" i="116"/>
  <c r="D28" i="119"/>
  <c r="M23" i="14" a="1"/>
  <c r="M23" i="14" s="1"/>
  <c r="B25" i="20"/>
  <c r="H25" i="20" s="1"/>
  <c r="I17" i="44" a="1"/>
  <c r="I17" i="44" s="1"/>
  <c r="A22" i="44"/>
  <c r="N44" i="21" a="1"/>
  <c r="N44" i="21" s="1"/>
  <c r="A15" i="21"/>
  <c r="A26" i="15"/>
  <c r="B30" i="3"/>
  <c r="G25" i="3"/>
  <c r="G8" i="3"/>
  <c r="G7" i="3"/>
  <c r="I35" i="111" a="1"/>
  <c r="I35" i="111" s="1"/>
  <c r="A47" i="109"/>
  <c r="L9" i="109"/>
  <c r="G9" i="109"/>
  <c r="C9" i="109"/>
  <c r="G6" i="109"/>
  <c r="C6" i="109"/>
  <c r="C22" i="2"/>
  <c r="D12" i="2"/>
  <c r="C7" i="2"/>
  <c r="C6" i="2"/>
  <c r="J5" i="2"/>
  <c r="H5" i="2"/>
  <c r="C5" i="2"/>
  <c r="J4" i="2"/>
  <c r="H4" i="2"/>
  <c r="J3" i="2"/>
  <c r="H3" i="2"/>
  <c r="K26" i="113"/>
  <c r="K25" i="113"/>
  <c r="K24" i="113"/>
  <c r="K23" i="113"/>
  <c r="K22" i="113"/>
  <c r="K21" i="113"/>
  <c r="K20" i="113"/>
  <c r="K19" i="113"/>
  <c r="K18" i="113"/>
  <c r="K17" i="113"/>
  <c r="K16" i="113"/>
  <c r="K15" i="113"/>
  <c r="K14" i="113"/>
  <c r="K13" i="113"/>
  <c r="K12" i="113"/>
  <c r="K11" i="113"/>
  <c r="K10" i="113"/>
  <c r="K9" i="113"/>
  <c r="K8" i="113"/>
  <c r="K7" i="113"/>
  <c r="K6" i="113"/>
  <c r="K5" i="113"/>
  <c r="C4" i="2"/>
  <c r="K4" i="113"/>
  <c r="K3" i="113"/>
  <c r="K2" i="113"/>
  <c r="B18" i="136" l="1"/>
  <c r="B45" i="135"/>
  <c r="B13" i="124"/>
  <c r="B15" i="114"/>
  <c r="B29" i="60"/>
  <c r="L30" i="3"/>
  <c r="I30" i="128"/>
  <c r="E8" i="2"/>
  <c r="E19" i="2" s="1"/>
  <c r="L19" i="135" s="1"/>
  <c r="B18" i="14"/>
  <c r="C23" i="2"/>
  <c r="C1" i="2"/>
  <c r="C28" i="135" s="1"/>
  <c r="B22" i="3"/>
  <c r="B43" i="109"/>
  <c r="F48" i="109"/>
  <c r="E8" i="133" l="1"/>
  <c r="E46" i="133" s="1"/>
  <c r="E8" i="134"/>
  <c r="E49" i="134" s="1"/>
  <c r="D13" i="117"/>
  <c r="D13" i="116"/>
  <c r="L19" i="109"/>
  <c r="D14" i="126"/>
  <c r="D16" i="128"/>
  <c r="C24" i="2"/>
  <c r="C28" i="109"/>
  <c r="E8" i="122"/>
  <c r="E46" i="122" s="1"/>
  <c r="E8" i="121"/>
  <c r="E45"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佐藤　諒</author>
  </authors>
  <commentList>
    <comment ref="C1" authorId="0" shapeId="0" xr:uid="{00000000-0006-0000-0200-000001000000}">
      <text>
        <r>
          <rPr>
            <b/>
            <sz val="9"/>
            <rFont val="ＭＳ Ｐゴシック"/>
            <family val="3"/>
            <charset val="128"/>
          </rPr>
          <t>このセルは、修正しないでください。</t>
        </r>
      </text>
    </comment>
    <comment ref="E2" authorId="0" shapeId="0" xr:uid="{00000000-0006-0000-0200-000003000000}">
      <text>
        <r>
          <rPr>
            <b/>
            <sz val="9"/>
            <rFont val="ＭＳ Ｐゴシック"/>
            <family val="3"/>
            <charset val="128"/>
          </rPr>
          <t xml:space="preserve">・このセルは修正しないでください。
</t>
        </r>
      </text>
    </comment>
    <comment ref="E3" authorId="0" shapeId="0" xr:uid="{00000000-0006-0000-0200-000004000000}">
      <text>
        <r>
          <rPr>
            <b/>
            <sz val="9"/>
            <rFont val="ＭＳ Ｐゴシック"/>
            <family val="3"/>
            <charset val="128"/>
          </rPr>
          <t>・このセルは修正しないでください。</t>
        </r>
      </text>
    </comment>
    <comment ref="C4" authorId="0" shapeId="0" xr:uid="{00000000-0006-0000-0200-000005000000}">
      <text>
        <r>
          <rPr>
            <b/>
            <sz val="9"/>
            <rFont val="ＭＳ Ｐゴシック"/>
            <family val="3"/>
            <charset val="128"/>
          </rPr>
          <t>このシートは修正しないでください。</t>
        </r>
      </text>
    </comment>
    <comment ref="E4" authorId="0" shapeId="0" xr:uid="{00000000-0006-0000-0200-000006000000}">
      <text>
        <r>
          <rPr>
            <b/>
            <sz val="9"/>
            <rFont val="ＭＳ Ｐゴシック"/>
            <family val="3"/>
            <charset val="128"/>
          </rPr>
          <t>このセルは修正しないでください。</t>
        </r>
      </text>
    </comment>
    <comment ref="C5" authorId="0" shapeId="0" xr:uid="{00000000-0006-0000-0200-000007000000}">
      <text>
        <r>
          <rPr>
            <b/>
            <sz val="9"/>
            <rFont val="ＭＳ Ｐゴシック"/>
            <family val="3"/>
            <charset val="128"/>
          </rPr>
          <t>このセルは修正しないでください。</t>
        </r>
      </text>
    </comment>
    <comment ref="E5" authorId="0" shapeId="0" xr:uid="{00000000-0006-0000-0200-000008000000}">
      <text>
        <r>
          <rPr>
            <b/>
            <sz val="9"/>
            <rFont val="ＭＳ Ｐゴシック"/>
            <family val="3"/>
            <charset val="128"/>
          </rPr>
          <t>このセルは修正しないでください。</t>
        </r>
      </text>
    </comment>
    <comment ref="C6" authorId="0" shapeId="0" xr:uid="{00000000-0006-0000-0200-000009000000}">
      <text>
        <r>
          <rPr>
            <b/>
            <sz val="9"/>
            <rFont val="ＭＳ Ｐゴシック"/>
            <family val="3"/>
            <charset val="128"/>
          </rPr>
          <t>このセルは修正しないでください。</t>
        </r>
      </text>
    </comment>
    <comment ref="C7" authorId="0" shapeId="0" xr:uid="{00000000-0006-0000-0200-00000A000000}">
      <text>
        <r>
          <rPr>
            <b/>
            <sz val="9"/>
            <rFont val="ＭＳ Ｐゴシック"/>
            <family val="3"/>
            <charset val="128"/>
          </rPr>
          <t>このセルは修正しないでください。</t>
        </r>
      </text>
    </comment>
    <comment ref="C8" authorId="0" shapeId="0" xr:uid="{00000000-0006-0000-0200-00000B000000}">
      <text>
        <r>
          <rPr>
            <b/>
            <sz val="9"/>
            <rFont val="ＭＳ Ｐゴシック"/>
            <family val="3"/>
            <charset val="128"/>
          </rPr>
          <t>このセルは修正しないでください。</t>
        </r>
      </text>
    </comment>
    <comment ref="E8" authorId="0" shapeId="0" xr:uid="{00000000-0006-0000-0200-00000C000000}">
      <text>
        <r>
          <rPr>
            <b/>
            <sz val="9"/>
            <rFont val="ＭＳ Ｐゴシック"/>
            <family val="3"/>
            <charset val="128"/>
          </rPr>
          <t>このセルは修正しないでください。</t>
        </r>
      </text>
    </comment>
    <comment ref="C18" authorId="1" shapeId="0" xr:uid="{00000000-0006-0000-0200-00000D000000}">
      <text>
        <r>
          <rPr>
            <b/>
            <sz val="9"/>
            <rFont val="ＭＳ Ｐゴシック"/>
            <family val="3"/>
            <charset val="128"/>
          </rPr>
          <t>男か女を選択</t>
        </r>
      </text>
    </comment>
    <comment ref="C31" authorId="1" shapeId="0" xr:uid="{00000000-0006-0000-0200-000013000000}">
      <text>
        <r>
          <rPr>
            <b/>
            <sz val="9"/>
            <rFont val="ＭＳ Ｐゴシック"/>
            <family val="3"/>
            <charset val="128"/>
          </rPr>
          <t>市町村名を選択。</t>
        </r>
      </text>
    </comment>
    <comment ref="C33" authorId="2" shapeId="0" xr:uid="{876B1516-9119-42CF-854F-64A4B2E0C4E9}">
      <text>
        <r>
          <rPr>
            <b/>
            <sz val="9"/>
            <color indexed="81"/>
            <rFont val="MS P ゴシック"/>
            <family val="3"/>
            <charset val="128"/>
          </rPr>
          <t>市町村名を選択</t>
        </r>
      </text>
    </comment>
    <comment ref="C40" authorId="2" shapeId="0" xr:uid="{9DDA3F59-9388-466E-BAE1-A8B0861C2AE7}">
      <text>
        <r>
          <rPr>
            <b/>
            <sz val="9"/>
            <color indexed="81"/>
            <rFont val="MS P ゴシック"/>
            <family val="3"/>
            <charset val="128"/>
          </rPr>
          <t>市町村名を選択</t>
        </r>
      </text>
    </comment>
    <comment ref="C57" authorId="1" shapeId="0" xr:uid="{00000000-0006-0000-0200-000018000000}">
      <text>
        <r>
          <rPr>
            <b/>
            <sz val="9"/>
            <rFont val="ＭＳ Ｐゴシック"/>
            <family val="3"/>
            <charset val="128"/>
          </rPr>
          <t>市町村名を選択。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貴広</author>
    <author>佐藤　諒</author>
  </authors>
  <commentList>
    <comment ref="C23" authorId="0" shapeId="0" xr:uid="{ED5F95B6-E637-4FC7-8A08-135B89D12ED3}">
      <text>
        <r>
          <rPr>
            <b/>
            <sz val="11"/>
            <color indexed="81"/>
            <rFont val="MS P ゴシック"/>
            <family val="3"/>
            <charset val="128"/>
          </rPr>
          <t>その他略称を「（略称）何々」と記載してください</t>
        </r>
        <r>
          <rPr>
            <b/>
            <sz val="9"/>
            <color indexed="81"/>
            <rFont val="MS P ゴシック"/>
            <family val="3"/>
            <charset val="128"/>
          </rPr>
          <t>。</t>
        </r>
      </text>
    </comment>
    <comment ref="A47" authorId="1" shapeId="0" xr:uid="{810A92B9-7918-4E78-ABAB-5C7224443DA0}">
      <text>
        <r>
          <rPr>
            <b/>
            <sz val="9"/>
            <color indexed="81"/>
            <rFont val="MS P ゴシック"/>
            <family val="3"/>
            <charset val="128"/>
          </rPr>
          <t>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700-000001000000}">
      <text>
        <r>
          <rPr>
            <b/>
            <sz val="9"/>
            <rFont val="ＭＳ Ｐゴシック"/>
            <family val="3"/>
            <charset val="128"/>
          </rPr>
          <t>　所属党派証明書が所属政党等から交付された場合は、この様式による必要はありません。</t>
        </r>
      </text>
    </comment>
    <comment ref="B28" authorId="0" shapeId="0" xr:uid="{00000000-0006-0000-0700-000002000000}">
      <text>
        <r>
          <rPr>
            <b/>
            <sz val="12"/>
            <rFont val="ＭＳ Ｐゴシック"/>
            <family val="3"/>
            <charset val="128"/>
          </rPr>
          <t xml:space="preserve">証明年月日を入力してください。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佐藤　諒</author>
  </authors>
  <commentList>
    <comment ref="M16" authorId="0" shapeId="0" xr:uid="{00000000-0006-0000-0800-000001000000}">
      <text>
        <r>
          <rPr>
            <b/>
            <sz val="9"/>
            <rFont val="ＭＳ Ｐゴシック"/>
            <family val="3"/>
            <charset val="128"/>
          </rPr>
          <t>自動表示されます。</t>
        </r>
        <r>
          <rPr>
            <sz val="9"/>
            <rFont val="ＭＳ Ｐゴシック"/>
            <family val="3"/>
            <charset val="128"/>
          </rPr>
          <t xml:space="preserve">
</t>
        </r>
      </text>
    </comment>
    <comment ref="B30" authorId="1" shapeId="0" xr:uid="{4D7636CB-E93F-4971-AB75-5C58A593C1B9}">
      <text>
        <r>
          <rPr>
            <b/>
            <sz val="9"/>
            <color indexed="81"/>
            <rFont val="MS P ゴシック"/>
            <family val="3"/>
            <charset val="128"/>
          </rPr>
          <t>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　諒</author>
  </authors>
  <commentList>
    <comment ref="A22" authorId="0" shapeId="0" xr:uid="{52974F49-A148-4CDF-9E93-7D5C7A5AD064}">
      <text>
        <r>
          <rPr>
            <b/>
            <sz val="9"/>
            <color indexed="81"/>
            <rFont val="MS P ゴシック"/>
            <family val="3"/>
            <charset val="128"/>
          </rPr>
          <t xml:space="preserve">入力シートで選択した市町村名が自動表示されます
</t>
        </r>
      </text>
    </comment>
    <comment ref="G22" authorId="0" shapeId="0" xr:uid="{D24E50E3-4A33-46E8-98BA-B0FB14AD0449}">
      <text>
        <r>
          <rPr>
            <b/>
            <sz val="9"/>
            <color indexed="81"/>
            <rFont val="MS P ゴシック"/>
            <family val="3"/>
            <charset val="128"/>
          </rPr>
          <t>様式15に入力した名前が自動で反映されます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F9" authorId="0" shapeId="0" xr:uid="{00000000-0006-0000-1200-000001000000}">
      <text>
        <r>
          <rPr>
            <b/>
            <sz val="9"/>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19" authorId="0" shapeId="0" xr:uid="{00000000-0006-0000-1200-000003000000}">
      <text>
        <r>
          <rPr>
            <b/>
            <sz val="9"/>
            <rFont val="ＭＳ Ｐゴシック"/>
            <family val="3"/>
            <charset val="128"/>
          </rPr>
          <t xml:space="preserve">使用する者の氏名を御記入ください。
</t>
        </r>
      </text>
    </comment>
    <comment ref="C19" authorId="0" shapeId="0" xr:uid="{00000000-0006-0000-1200-000004000000}">
      <text>
        <r>
          <rPr>
            <b/>
            <sz val="9"/>
            <rFont val="ＭＳ Ｐゴシック"/>
            <family val="3"/>
            <charset val="128"/>
          </rPr>
          <t>使用する者の自宅住所を御記入ください。</t>
        </r>
      </text>
    </comment>
    <comment ref="G19" authorId="0" shapeId="0" xr:uid="{00000000-0006-0000-1200-000005000000}">
      <text>
        <r>
          <rPr>
            <b/>
            <sz val="9"/>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19" authorId="1" shapeId="0" xr:uid="{00000000-0006-0000-1200-000006000000}">
      <text>
        <r>
          <rPr>
            <b/>
            <sz val="9"/>
            <rFont val="ＭＳ Ｐゴシック"/>
            <family val="3"/>
            <charset val="128"/>
          </rPr>
          <t>男、女から選択</t>
        </r>
      </text>
    </comment>
    <comment ref="I19" authorId="1" shapeId="0" xr:uid="{00000000-0006-0000-1200-000007000000}">
      <text>
        <r>
          <rPr>
            <sz val="9"/>
            <rFont val="ＭＳ Ｐゴシック"/>
            <family val="3"/>
            <charset val="128"/>
          </rPr>
          <t xml:space="preserve">車上運動員、事務員、手話通訳者、要約筆記者から選択
</t>
        </r>
      </text>
    </comment>
    <comment ref="L19" authorId="0" shapeId="0" xr:uid="{00000000-0006-0000-1200-000008000000}">
      <text>
        <r>
          <rPr>
            <b/>
            <sz val="9"/>
            <rFont val="ＭＳ Ｐゴシック"/>
            <family val="3"/>
            <charset val="128"/>
          </rPr>
          <t>使用する者の期間を御記入ください。</t>
        </r>
      </text>
    </comment>
    <comment ref="H21" authorId="1" shapeId="0" xr:uid="{00000000-0006-0000-1200-000009000000}">
      <text>
        <r>
          <rPr>
            <b/>
            <sz val="9"/>
            <rFont val="ＭＳ Ｐゴシック"/>
            <family val="3"/>
            <charset val="128"/>
          </rPr>
          <t>男、女から選択</t>
        </r>
      </text>
    </comment>
    <comment ref="I21" authorId="1" shapeId="0" xr:uid="{00000000-0006-0000-1200-00000A000000}">
      <text>
        <r>
          <rPr>
            <sz val="9"/>
            <rFont val="ＭＳ Ｐゴシック"/>
            <family val="3"/>
            <charset val="128"/>
          </rPr>
          <t xml:space="preserve">車上運動員、事務員、手話通訳者、要約筆記者から選択
</t>
        </r>
      </text>
    </comment>
    <comment ref="L21" authorId="0" shapeId="0" xr:uid="{00000000-0006-0000-1200-00000B000000}">
      <text>
        <r>
          <rPr>
            <b/>
            <sz val="9"/>
            <rFont val="ＭＳ Ｐゴシック"/>
            <family val="3"/>
            <charset val="128"/>
          </rPr>
          <t>使用する者の期間を御記入ください。</t>
        </r>
      </text>
    </comment>
    <comment ref="H23" authorId="1" shapeId="0" xr:uid="{00000000-0006-0000-1200-00000C000000}">
      <text>
        <r>
          <rPr>
            <b/>
            <sz val="9"/>
            <rFont val="ＭＳ Ｐゴシック"/>
            <family val="3"/>
            <charset val="128"/>
          </rPr>
          <t>男、女から選択</t>
        </r>
      </text>
    </comment>
    <comment ref="I23" authorId="1" shapeId="0" xr:uid="{00000000-0006-0000-1200-00000D000000}">
      <text>
        <r>
          <rPr>
            <sz val="9"/>
            <rFont val="ＭＳ Ｐゴシック"/>
            <family val="3"/>
            <charset val="128"/>
          </rPr>
          <t xml:space="preserve">車上運動員、事務員、手話通訳者、要約筆記者から選択
</t>
        </r>
      </text>
    </comment>
    <comment ref="L23" authorId="0" shapeId="0" xr:uid="{00000000-0006-0000-1200-00000E000000}">
      <text>
        <r>
          <rPr>
            <b/>
            <sz val="9"/>
            <rFont val="ＭＳ Ｐゴシック"/>
            <family val="3"/>
            <charset val="128"/>
          </rPr>
          <t>使用する者の期間を御記入ください。</t>
        </r>
      </text>
    </comment>
    <comment ref="H25" authorId="1" shapeId="0" xr:uid="{00000000-0006-0000-1200-00000F000000}">
      <text>
        <r>
          <rPr>
            <b/>
            <sz val="9"/>
            <rFont val="ＭＳ Ｐゴシック"/>
            <family val="3"/>
            <charset val="128"/>
          </rPr>
          <t>男、女から選択</t>
        </r>
      </text>
    </comment>
    <comment ref="I25" authorId="1" shapeId="0" xr:uid="{00000000-0006-0000-1200-000010000000}">
      <text>
        <r>
          <rPr>
            <sz val="9"/>
            <rFont val="ＭＳ Ｐゴシック"/>
            <family val="3"/>
            <charset val="128"/>
          </rPr>
          <t xml:space="preserve">車上運動員、事務員、手話通訳者、要約筆記者から選択
</t>
        </r>
      </text>
    </comment>
    <comment ref="L25" authorId="0" shapeId="0" xr:uid="{00000000-0006-0000-1200-000011000000}">
      <text>
        <r>
          <rPr>
            <b/>
            <sz val="9"/>
            <rFont val="ＭＳ Ｐゴシック"/>
            <family val="3"/>
            <charset val="128"/>
          </rPr>
          <t>使用する者の期間を御記入ください。</t>
        </r>
      </text>
    </comment>
    <comment ref="H27" authorId="1" shapeId="0" xr:uid="{00000000-0006-0000-1200-000012000000}">
      <text>
        <r>
          <rPr>
            <b/>
            <sz val="9"/>
            <rFont val="ＭＳ Ｐゴシック"/>
            <family val="3"/>
            <charset val="128"/>
          </rPr>
          <t>男、女から選択</t>
        </r>
      </text>
    </comment>
    <comment ref="I27" authorId="1" shapeId="0" xr:uid="{00000000-0006-0000-1200-000013000000}">
      <text>
        <r>
          <rPr>
            <sz val="9"/>
            <rFont val="ＭＳ Ｐゴシック"/>
            <family val="3"/>
            <charset val="128"/>
          </rPr>
          <t xml:space="preserve">車上運動員、事務員、手話通訳者、要約筆記者から選択
</t>
        </r>
      </text>
    </comment>
    <comment ref="L27" authorId="0" shapeId="0" xr:uid="{00000000-0006-0000-1200-000014000000}">
      <text>
        <r>
          <rPr>
            <b/>
            <sz val="9"/>
            <rFont val="ＭＳ Ｐゴシック"/>
            <family val="3"/>
            <charset val="128"/>
          </rPr>
          <t>使用する者の期間を御記入ください。</t>
        </r>
      </text>
    </comment>
    <comment ref="H29" authorId="1" shapeId="0" xr:uid="{00000000-0006-0000-1200-000015000000}">
      <text>
        <r>
          <rPr>
            <b/>
            <sz val="9"/>
            <rFont val="ＭＳ Ｐゴシック"/>
            <family val="3"/>
            <charset val="128"/>
          </rPr>
          <t>男、女から選択</t>
        </r>
      </text>
    </comment>
    <comment ref="I29" authorId="1" shapeId="0" xr:uid="{00000000-0006-0000-1200-000016000000}">
      <text>
        <r>
          <rPr>
            <sz val="9"/>
            <rFont val="ＭＳ Ｐゴシック"/>
            <family val="3"/>
            <charset val="128"/>
          </rPr>
          <t xml:space="preserve">車上運動員、事務員、手話通訳者、要約筆記者から選択
</t>
        </r>
      </text>
    </comment>
    <comment ref="L29" authorId="0" shapeId="0" xr:uid="{00000000-0006-0000-1200-000017000000}">
      <text>
        <r>
          <rPr>
            <b/>
            <sz val="9"/>
            <rFont val="ＭＳ Ｐゴシック"/>
            <family val="3"/>
            <charset val="128"/>
          </rPr>
          <t>使用する者の期間を御記入ください。</t>
        </r>
      </text>
    </comment>
    <comment ref="H31" authorId="1" shapeId="0" xr:uid="{00000000-0006-0000-1200-000018000000}">
      <text>
        <r>
          <rPr>
            <b/>
            <sz val="9"/>
            <rFont val="ＭＳ Ｐゴシック"/>
            <family val="3"/>
            <charset val="128"/>
          </rPr>
          <t>男、女から選択</t>
        </r>
      </text>
    </comment>
    <comment ref="I31" authorId="1" shapeId="0" xr:uid="{00000000-0006-0000-1200-000019000000}">
      <text>
        <r>
          <rPr>
            <sz val="9"/>
            <rFont val="ＭＳ Ｐゴシック"/>
            <family val="3"/>
            <charset val="128"/>
          </rPr>
          <t xml:space="preserve">車上運動員、事務員、手話通訳者、要約筆記者から選択
</t>
        </r>
      </text>
    </comment>
    <comment ref="L31" authorId="0" shapeId="0" xr:uid="{00000000-0006-0000-1200-00001A000000}">
      <text>
        <r>
          <rPr>
            <b/>
            <sz val="9"/>
            <rFont val="ＭＳ Ｐゴシック"/>
            <family val="3"/>
            <charset val="128"/>
          </rPr>
          <t>使用する者の期間を御記入ください。</t>
        </r>
      </text>
    </comment>
    <comment ref="H33" authorId="1" shapeId="0" xr:uid="{00000000-0006-0000-1200-00001B000000}">
      <text>
        <r>
          <rPr>
            <b/>
            <sz val="9"/>
            <rFont val="ＭＳ Ｐゴシック"/>
            <family val="3"/>
            <charset val="128"/>
          </rPr>
          <t>男、女から選択</t>
        </r>
      </text>
    </comment>
    <comment ref="I33" authorId="1" shapeId="0" xr:uid="{00000000-0006-0000-1200-00001C000000}">
      <text>
        <r>
          <rPr>
            <sz val="9"/>
            <rFont val="ＭＳ Ｐゴシック"/>
            <family val="3"/>
            <charset val="128"/>
          </rPr>
          <t xml:space="preserve">車上運動員、事務員、手話通訳者、要約筆記者から選択
</t>
        </r>
      </text>
    </comment>
    <comment ref="L33" authorId="0" shapeId="0" xr:uid="{00000000-0006-0000-1200-00001D000000}">
      <text>
        <r>
          <rPr>
            <b/>
            <sz val="9"/>
            <rFont val="ＭＳ Ｐゴシック"/>
            <family val="3"/>
            <charset val="128"/>
          </rPr>
          <t>使用する者の期間を御記入ください。</t>
        </r>
      </text>
    </comment>
    <comment ref="H35" authorId="1" shapeId="0" xr:uid="{00000000-0006-0000-1200-00001E000000}">
      <text>
        <r>
          <rPr>
            <b/>
            <sz val="9"/>
            <rFont val="ＭＳ Ｐゴシック"/>
            <family val="3"/>
            <charset val="128"/>
          </rPr>
          <t>男、女から選択</t>
        </r>
      </text>
    </comment>
    <comment ref="I35" authorId="1" shapeId="0" xr:uid="{00000000-0006-0000-1200-00001F000000}">
      <text>
        <r>
          <rPr>
            <sz val="9"/>
            <rFont val="ＭＳ Ｐゴシック"/>
            <family val="3"/>
            <charset val="128"/>
          </rPr>
          <t xml:space="preserve">車上運動員、事務員、手話通訳者、要約筆記者から選択
</t>
        </r>
      </text>
    </comment>
    <comment ref="L35" authorId="0" shapeId="0" xr:uid="{00000000-0006-0000-1200-000020000000}">
      <text>
        <r>
          <rPr>
            <b/>
            <sz val="9"/>
            <rFont val="ＭＳ Ｐゴシック"/>
            <family val="3"/>
            <charset val="128"/>
          </rPr>
          <t>使用する者の期間を御記入ください。</t>
        </r>
      </text>
    </comment>
    <comment ref="H37" authorId="1" shapeId="0" xr:uid="{00000000-0006-0000-1200-000021000000}">
      <text>
        <r>
          <rPr>
            <b/>
            <sz val="9"/>
            <rFont val="ＭＳ Ｐゴシック"/>
            <family val="3"/>
            <charset val="128"/>
          </rPr>
          <t>男、女から選択</t>
        </r>
      </text>
    </comment>
    <comment ref="I37" authorId="1" shapeId="0" xr:uid="{00000000-0006-0000-1200-000022000000}">
      <text>
        <r>
          <rPr>
            <sz val="9"/>
            <rFont val="ＭＳ Ｐゴシック"/>
            <family val="3"/>
            <charset val="128"/>
          </rPr>
          <t xml:space="preserve">車上運動員、事務員、手話通訳者、要約筆記者から選択
</t>
        </r>
      </text>
    </comment>
    <comment ref="L37" authorId="0" shapeId="0" xr:uid="{00000000-0006-0000-1200-000023000000}">
      <text>
        <r>
          <rPr>
            <b/>
            <sz val="9"/>
            <rFont val="ＭＳ Ｐゴシック"/>
            <family val="3"/>
            <charset val="128"/>
          </rPr>
          <t>使用する者の期間を御記入ください。</t>
        </r>
      </text>
    </comment>
    <comment ref="H39" authorId="1" shapeId="0" xr:uid="{00000000-0006-0000-1200-000024000000}">
      <text>
        <r>
          <rPr>
            <b/>
            <sz val="9"/>
            <rFont val="ＭＳ Ｐゴシック"/>
            <family val="3"/>
            <charset val="128"/>
          </rPr>
          <t>男、女から選択</t>
        </r>
      </text>
    </comment>
    <comment ref="I39" authorId="1" shapeId="0" xr:uid="{00000000-0006-0000-1200-000025000000}">
      <text>
        <r>
          <rPr>
            <sz val="9"/>
            <rFont val="ＭＳ Ｐゴシック"/>
            <family val="3"/>
            <charset val="128"/>
          </rPr>
          <t xml:space="preserve">車上運動員、事務員、手話通訳者、要約筆記者から選択
</t>
        </r>
      </text>
    </comment>
    <comment ref="L39" authorId="0" shapeId="0" xr:uid="{00000000-0006-0000-1200-000026000000}">
      <text>
        <r>
          <rPr>
            <b/>
            <sz val="9"/>
            <rFont val="ＭＳ Ｐゴシック"/>
            <family val="3"/>
            <charset val="128"/>
          </rPr>
          <t>使用する者の期間を御記入ください。</t>
        </r>
      </text>
    </comment>
    <comment ref="H42" authorId="1" shapeId="0" xr:uid="{00000000-0006-0000-1200-000027000000}">
      <text>
        <r>
          <rPr>
            <b/>
            <sz val="9"/>
            <rFont val="ＭＳ Ｐゴシック"/>
            <family val="3"/>
            <charset val="128"/>
          </rPr>
          <t>男、女から選択</t>
        </r>
      </text>
    </comment>
    <comment ref="I42" authorId="1" shapeId="0" xr:uid="{00000000-0006-0000-1200-000028000000}">
      <text>
        <r>
          <rPr>
            <sz val="9"/>
            <rFont val="ＭＳ Ｐゴシック"/>
            <family val="3"/>
            <charset val="128"/>
          </rPr>
          <t xml:space="preserve">車上運動員、事務員、手話通訳者、要約筆記者から選択
</t>
        </r>
      </text>
    </comment>
    <comment ref="L42" authorId="0" shapeId="0" xr:uid="{00000000-0006-0000-1200-000029000000}">
      <text>
        <r>
          <rPr>
            <b/>
            <sz val="9"/>
            <rFont val="ＭＳ Ｐゴシック"/>
            <family val="3"/>
            <charset val="128"/>
          </rPr>
          <t>使用する者の期間を御記入ください。</t>
        </r>
      </text>
    </comment>
    <comment ref="H44" authorId="1" shapeId="0" xr:uid="{00000000-0006-0000-1200-00002A000000}">
      <text>
        <r>
          <rPr>
            <b/>
            <sz val="9"/>
            <rFont val="ＭＳ Ｐゴシック"/>
            <family val="3"/>
            <charset val="128"/>
          </rPr>
          <t>男、女から選択</t>
        </r>
      </text>
    </comment>
    <comment ref="I44" authorId="1" shapeId="0" xr:uid="{00000000-0006-0000-1200-00002B000000}">
      <text>
        <r>
          <rPr>
            <sz val="9"/>
            <rFont val="ＭＳ Ｐゴシック"/>
            <family val="3"/>
            <charset val="128"/>
          </rPr>
          <t xml:space="preserve">車上運動員、事務員、手話通訳者、要約筆記者から選択
</t>
        </r>
      </text>
    </comment>
    <comment ref="L44" authorId="0" shapeId="0" xr:uid="{00000000-0006-0000-1200-00002C000000}">
      <text>
        <r>
          <rPr>
            <b/>
            <sz val="9"/>
            <rFont val="ＭＳ Ｐゴシック"/>
            <family val="3"/>
            <charset val="128"/>
          </rPr>
          <t>使用する者の期間を御記入ください。</t>
        </r>
      </text>
    </comment>
    <comment ref="H46" authorId="1" shapeId="0" xr:uid="{00000000-0006-0000-1200-00002D000000}">
      <text>
        <r>
          <rPr>
            <b/>
            <sz val="9"/>
            <rFont val="ＭＳ Ｐゴシック"/>
            <family val="3"/>
            <charset val="128"/>
          </rPr>
          <t>男、女から選択</t>
        </r>
      </text>
    </comment>
    <comment ref="I46" authorId="1" shapeId="0" xr:uid="{00000000-0006-0000-1200-00002E000000}">
      <text>
        <r>
          <rPr>
            <sz val="9"/>
            <rFont val="ＭＳ Ｐゴシック"/>
            <family val="3"/>
            <charset val="128"/>
          </rPr>
          <t xml:space="preserve">車上運動員、事務員、手話通訳者、要約筆記者から選択
</t>
        </r>
      </text>
    </comment>
    <comment ref="L46" authorId="0" shapeId="0" xr:uid="{00000000-0006-0000-1200-00002F000000}">
      <text>
        <r>
          <rPr>
            <b/>
            <sz val="9"/>
            <rFont val="ＭＳ Ｐゴシック"/>
            <family val="3"/>
            <charset val="128"/>
          </rPr>
          <t>使用する者の期間を御記入ください。</t>
        </r>
      </text>
    </comment>
    <comment ref="H48" authorId="1" shapeId="0" xr:uid="{00000000-0006-0000-1200-000030000000}">
      <text>
        <r>
          <rPr>
            <b/>
            <sz val="9"/>
            <rFont val="ＭＳ Ｐゴシック"/>
            <family val="3"/>
            <charset val="128"/>
          </rPr>
          <t>男、女から選択</t>
        </r>
      </text>
    </comment>
    <comment ref="I48" authorId="1" shapeId="0" xr:uid="{00000000-0006-0000-1200-000031000000}">
      <text>
        <r>
          <rPr>
            <sz val="9"/>
            <rFont val="ＭＳ Ｐゴシック"/>
            <family val="3"/>
            <charset val="128"/>
          </rPr>
          <t xml:space="preserve">車上運動員、事務員、手話通訳者、要約筆記者から選択
</t>
        </r>
      </text>
    </comment>
    <comment ref="L48" authorId="0" shapeId="0" xr:uid="{00000000-0006-0000-1200-000032000000}">
      <text>
        <r>
          <rPr>
            <b/>
            <sz val="9"/>
            <rFont val="ＭＳ Ｐゴシック"/>
            <family val="3"/>
            <charset val="128"/>
          </rPr>
          <t>使用する者の期間を御記入ください。</t>
        </r>
      </text>
    </comment>
    <comment ref="H50" authorId="1" shapeId="0" xr:uid="{00000000-0006-0000-1200-000033000000}">
      <text>
        <r>
          <rPr>
            <b/>
            <sz val="9"/>
            <rFont val="ＭＳ Ｐゴシック"/>
            <family val="3"/>
            <charset val="128"/>
          </rPr>
          <t>男、女から選択</t>
        </r>
      </text>
    </comment>
    <comment ref="I50" authorId="1" shapeId="0" xr:uid="{00000000-0006-0000-1200-000034000000}">
      <text>
        <r>
          <rPr>
            <sz val="9"/>
            <rFont val="ＭＳ Ｐゴシック"/>
            <family val="3"/>
            <charset val="128"/>
          </rPr>
          <t xml:space="preserve">車上運動員、事務員、手話通訳者、要約筆記者から選択
</t>
        </r>
      </text>
    </comment>
    <comment ref="L50" authorId="0" shapeId="0" xr:uid="{00000000-0006-0000-1200-000035000000}">
      <text>
        <r>
          <rPr>
            <b/>
            <sz val="9"/>
            <rFont val="ＭＳ Ｐゴシック"/>
            <family val="3"/>
            <charset val="128"/>
          </rPr>
          <t>使用する者の期間を御記入ください。</t>
        </r>
      </text>
    </comment>
    <comment ref="H52" authorId="1" shapeId="0" xr:uid="{00000000-0006-0000-1200-000036000000}">
      <text>
        <r>
          <rPr>
            <b/>
            <sz val="9"/>
            <rFont val="ＭＳ Ｐゴシック"/>
            <family val="3"/>
            <charset val="128"/>
          </rPr>
          <t>男、女から選択</t>
        </r>
      </text>
    </comment>
    <comment ref="I52" authorId="1" shapeId="0" xr:uid="{00000000-0006-0000-1200-000037000000}">
      <text>
        <r>
          <rPr>
            <sz val="9"/>
            <rFont val="ＭＳ Ｐゴシック"/>
            <family val="3"/>
            <charset val="128"/>
          </rPr>
          <t xml:space="preserve">車上運動員、事務員、手話通訳者、要約筆記者から選択
</t>
        </r>
      </text>
    </comment>
    <comment ref="L52" authorId="0" shapeId="0" xr:uid="{00000000-0006-0000-1200-000038000000}">
      <text>
        <r>
          <rPr>
            <b/>
            <sz val="9"/>
            <rFont val="ＭＳ Ｐゴシック"/>
            <family val="3"/>
            <charset val="128"/>
          </rPr>
          <t>使用する者の期間を御記入ください。</t>
        </r>
      </text>
    </comment>
    <comment ref="H54" authorId="1" shapeId="0" xr:uid="{00000000-0006-0000-1200-000039000000}">
      <text>
        <r>
          <rPr>
            <b/>
            <sz val="9"/>
            <rFont val="ＭＳ Ｐゴシック"/>
            <family val="3"/>
            <charset val="128"/>
          </rPr>
          <t>男、女から選択</t>
        </r>
      </text>
    </comment>
    <comment ref="I54" authorId="1" shapeId="0" xr:uid="{00000000-0006-0000-1200-00003A000000}">
      <text>
        <r>
          <rPr>
            <sz val="9"/>
            <rFont val="ＭＳ Ｐゴシック"/>
            <family val="3"/>
            <charset val="128"/>
          </rPr>
          <t xml:space="preserve">車上運動員、事務員、手話通訳者、要約筆記者から選択
</t>
        </r>
      </text>
    </comment>
    <comment ref="L54" authorId="0" shapeId="0" xr:uid="{00000000-0006-0000-1200-00003B000000}">
      <text>
        <r>
          <rPr>
            <b/>
            <sz val="9"/>
            <rFont val="ＭＳ Ｐゴシック"/>
            <family val="3"/>
            <charset val="128"/>
          </rPr>
          <t>使用する者の期間を御記入ください。</t>
        </r>
      </text>
    </comment>
    <comment ref="H56" authorId="1" shapeId="0" xr:uid="{00000000-0006-0000-1200-00003C000000}">
      <text>
        <r>
          <rPr>
            <b/>
            <sz val="9"/>
            <rFont val="ＭＳ Ｐゴシック"/>
            <family val="3"/>
            <charset val="128"/>
          </rPr>
          <t>男、女から選択</t>
        </r>
      </text>
    </comment>
    <comment ref="I56" authorId="1" shapeId="0" xr:uid="{00000000-0006-0000-1200-00003D000000}">
      <text>
        <r>
          <rPr>
            <sz val="9"/>
            <rFont val="ＭＳ Ｐゴシック"/>
            <family val="3"/>
            <charset val="128"/>
          </rPr>
          <t xml:space="preserve">車上運動員、事務員、手話通訳者、要約筆記者から選択
</t>
        </r>
      </text>
    </comment>
    <comment ref="L56" authorId="0" shapeId="0" xr:uid="{00000000-0006-0000-1200-00003E000000}">
      <text>
        <r>
          <rPr>
            <b/>
            <sz val="9"/>
            <rFont val="ＭＳ Ｐゴシック"/>
            <family val="3"/>
            <charset val="128"/>
          </rPr>
          <t>使用する者の期間を御記入ください。</t>
        </r>
      </text>
    </comment>
    <comment ref="H58" authorId="1" shapeId="0" xr:uid="{00000000-0006-0000-1200-00003F000000}">
      <text>
        <r>
          <rPr>
            <b/>
            <sz val="9"/>
            <rFont val="ＭＳ Ｐゴシック"/>
            <family val="3"/>
            <charset val="128"/>
          </rPr>
          <t>男、女から選択</t>
        </r>
      </text>
    </comment>
    <comment ref="I58" authorId="1" shapeId="0" xr:uid="{00000000-0006-0000-1200-000040000000}">
      <text>
        <r>
          <rPr>
            <sz val="9"/>
            <rFont val="ＭＳ Ｐゴシック"/>
            <family val="3"/>
            <charset val="128"/>
          </rPr>
          <t xml:space="preserve">車上運動員、事務員、手話通訳者、要約筆記者から選択
</t>
        </r>
      </text>
    </comment>
    <comment ref="L58" authorId="0" shapeId="0" xr:uid="{00000000-0006-0000-1200-000041000000}">
      <text>
        <r>
          <rPr>
            <b/>
            <sz val="9"/>
            <rFont val="ＭＳ Ｐゴシック"/>
            <family val="3"/>
            <charset val="128"/>
          </rPr>
          <t>使用する者の期間を御記入ください。</t>
        </r>
      </text>
    </comment>
    <comment ref="H60" authorId="1" shapeId="0" xr:uid="{00000000-0006-0000-1200-000042000000}">
      <text>
        <r>
          <rPr>
            <b/>
            <sz val="9"/>
            <rFont val="ＭＳ Ｐゴシック"/>
            <family val="3"/>
            <charset val="128"/>
          </rPr>
          <t>男、女から選択</t>
        </r>
      </text>
    </comment>
    <comment ref="I60" authorId="1" shapeId="0" xr:uid="{00000000-0006-0000-1200-000043000000}">
      <text>
        <r>
          <rPr>
            <sz val="9"/>
            <rFont val="ＭＳ Ｐゴシック"/>
            <family val="3"/>
            <charset val="128"/>
          </rPr>
          <t xml:space="preserve">車上運動員、事務員、手話通訳者、要約筆記者から選択
</t>
        </r>
      </text>
    </comment>
    <comment ref="L60" authorId="0" shapeId="0" xr:uid="{00000000-0006-0000-1200-000044000000}">
      <text>
        <r>
          <rPr>
            <b/>
            <sz val="9"/>
            <rFont val="ＭＳ Ｐゴシック"/>
            <family val="3"/>
            <charset val="128"/>
          </rPr>
          <t>使用する者の期間を御記入ください。</t>
        </r>
      </text>
    </comment>
    <comment ref="H62" authorId="1" shapeId="0" xr:uid="{00000000-0006-0000-1200-000045000000}">
      <text>
        <r>
          <rPr>
            <b/>
            <sz val="9"/>
            <rFont val="ＭＳ Ｐゴシック"/>
            <family val="3"/>
            <charset val="128"/>
          </rPr>
          <t>男、女から選択</t>
        </r>
      </text>
    </comment>
    <comment ref="I62" authorId="1" shapeId="0" xr:uid="{00000000-0006-0000-1200-000046000000}">
      <text>
        <r>
          <rPr>
            <sz val="9"/>
            <rFont val="ＭＳ Ｐゴシック"/>
            <family val="3"/>
            <charset val="128"/>
          </rPr>
          <t xml:space="preserve">車上運動員、事務員、手話通訳者、要約筆記者から選択
</t>
        </r>
      </text>
    </comment>
    <comment ref="L62" authorId="0" shapeId="0" xr:uid="{00000000-0006-0000-1200-000047000000}">
      <text>
        <r>
          <rPr>
            <b/>
            <sz val="9"/>
            <rFont val="ＭＳ Ｐゴシック"/>
            <family val="3"/>
            <charset val="128"/>
          </rPr>
          <t>使用する者の期間を御記入ください。</t>
        </r>
      </text>
    </comment>
    <comment ref="H64" authorId="1" shapeId="0" xr:uid="{00000000-0006-0000-1200-000048000000}">
      <text>
        <r>
          <rPr>
            <b/>
            <sz val="9"/>
            <rFont val="ＭＳ Ｐゴシック"/>
            <family val="3"/>
            <charset val="128"/>
          </rPr>
          <t>男、女から選択</t>
        </r>
      </text>
    </comment>
    <comment ref="I64" authorId="1" shapeId="0" xr:uid="{00000000-0006-0000-1200-000049000000}">
      <text>
        <r>
          <rPr>
            <sz val="9"/>
            <rFont val="ＭＳ Ｐゴシック"/>
            <family val="3"/>
            <charset val="128"/>
          </rPr>
          <t xml:space="preserve">車上運動員、事務員、手話通訳者、要約筆記者から選択
</t>
        </r>
      </text>
    </comment>
    <comment ref="L64" authorId="0" shapeId="0" xr:uid="{00000000-0006-0000-1200-00004A000000}">
      <text>
        <r>
          <rPr>
            <b/>
            <sz val="9"/>
            <rFont val="ＭＳ Ｐゴシック"/>
            <family val="3"/>
            <charset val="128"/>
          </rPr>
          <t>使用する者の期間を御記入ください。</t>
        </r>
      </text>
    </comment>
    <comment ref="H66" authorId="1" shapeId="0" xr:uid="{00000000-0006-0000-1200-00004B000000}">
      <text>
        <r>
          <rPr>
            <b/>
            <sz val="9"/>
            <rFont val="ＭＳ Ｐゴシック"/>
            <family val="3"/>
            <charset val="128"/>
          </rPr>
          <t>男、女から選択</t>
        </r>
      </text>
    </comment>
    <comment ref="I66" authorId="1" shapeId="0" xr:uid="{00000000-0006-0000-1200-00004C000000}">
      <text>
        <r>
          <rPr>
            <sz val="9"/>
            <rFont val="ＭＳ Ｐゴシック"/>
            <family val="3"/>
            <charset val="128"/>
          </rPr>
          <t xml:space="preserve">車上運動員、事務員、手話通訳者、要約筆記者から選択
</t>
        </r>
      </text>
    </comment>
    <comment ref="L66" authorId="0" shapeId="0" xr:uid="{00000000-0006-0000-1200-00004D000000}">
      <text>
        <r>
          <rPr>
            <b/>
            <sz val="9"/>
            <rFont val="ＭＳ Ｐゴシック"/>
            <family val="3"/>
            <charset val="128"/>
          </rPr>
          <t>使用する者の期間を御記入ください。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佐藤　諒</author>
  </authors>
  <commentList>
    <comment ref="N6" authorId="0" shapeId="0" xr:uid="{2CE2E59C-354B-4ECC-876A-98FFA92A70DE}">
      <text>
        <r>
          <rPr>
            <b/>
            <sz val="9"/>
            <rFont val="ＭＳ Ｐゴシック"/>
            <family val="3"/>
            <charset val="1"/>
          </rPr>
          <t>開催日時、施設名称及び所在地は、入力後印刷するか、印刷後手書きで入力くださるようお願いします。</t>
        </r>
      </text>
    </comment>
    <comment ref="I25" authorId="1" shapeId="0" xr:uid="{BABA6554-8D48-4A0E-BD77-C26B1E546933}">
      <text>
        <r>
          <rPr>
            <b/>
            <sz val="9"/>
            <color indexed="81"/>
            <rFont val="MS P ゴシック"/>
            <family val="3"/>
            <charset val="128"/>
          </rPr>
          <t xml:space="preserve">委員長名が正しいかご確認ください。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成田  斗希也</author>
    <author>佐藤　諒</author>
    <author>201user</author>
    <author xml:space="preserve"> </author>
  </authors>
  <commentList>
    <comment ref="U3" authorId="0" shapeId="0" xr:uid="{64474B28-6373-4863-A905-9C5EC963E9AC}">
      <text>
        <r>
          <rPr>
            <b/>
            <sz val="9"/>
            <color indexed="81"/>
            <rFont val="MS P ゴシック"/>
            <family val="3"/>
            <charset val="128"/>
          </rPr>
          <t>:</t>
        </r>
        <r>
          <rPr>
            <sz val="9"/>
            <color indexed="81"/>
            <rFont val="MS P ゴシック"/>
            <family val="3"/>
            <charset val="128"/>
          </rPr>
          <t xml:space="preserve">
プルダウンよりご選択ください。</t>
        </r>
      </text>
    </comment>
    <comment ref="V3" authorId="1" shapeId="0" xr:uid="{C50CDDD4-320E-4995-9692-301A08A83FCF}">
      <text>
        <r>
          <rPr>
            <b/>
            <sz val="9"/>
            <color indexed="81"/>
            <rFont val="MS P ゴシック"/>
            <family val="3"/>
            <charset val="128"/>
          </rPr>
          <t xml:space="preserve">自動表示されます
</t>
        </r>
      </text>
    </comment>
    <comment ref="B30" authorId="2" shapeId="0" xr:uid="{A616782B-23B1-4C2F-B60C-9EE7906FA000}">
      <text>
        <r>
          <rPr>
            <b/>
            <sz val="9"/>
            <rFont val="ＭＳ Ｐゴシック"/>
            <family val="3"/>
            <charset val="1"/>
          </rPr>
          <t>自動表示されます。</t>
        </r>
        <r>
          <rPr>
            <sz val="9"/>
            <rFont val="ＭＳ Ｐゴシック"/>
            <family val="3"/>
            <charset val="1"/>
          </rPr>
          <t xml:space="preserve">
</t>
        </r>
      </text>
    </comment>
    <comment ref="H30" authorId="3" shapeId="0" xr:uid="{D63B1F09-983D-4E1E-AF4F-8CB564F3C72C}">
      <text>
        <r>
          <rPr>
            <b/>
            <sz val="9"/>
            <color indexed="81"/>
            <rFont val="MS P ゴシック"/>
            <family val="3"/>
            <charset val="128"/>
          </rPr>
          <t xml:space="preserve"> :</t>
        </r>
        <r>
          <rPr>
            <sz val="9"/>
            <color indexed="81"/>
            <rFont val="MS P ゴシック"/>
            <family val="3"/>
            <charset val="128"/>
          </rPr>
          <t xml:space="preserve">
委員長名が正しいかご確認下さい。</t>
        </r>
      </text>
    </comment>
    <comment ref="B44" authorId="2" shapeId="0" xr:uid="{3EF8E32D-03E1-42E3-AA00-D6163FD28456}">
      <text>
        <r>
          <rPr>
            <b/>
            <sz val="9"/>
            <rFont val="ＭＳ Ｐゴシック"/>
            <family val="3"/>
            <charset val="1"/>
          </rPr>
          <t>自動表示されます。</t>
        </r>
        <r>
          <rPr>
            <sz val="9"/>
            <rFont val="ＭＳ Ｐゴシック"/>
            <family val="3"/>
            <charset val="1"/>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佐藤 貴広</author>
    <author>佐藤　諒</author>
  </authors>
  <commentList>
    <comment ref="C23" authorId="0" shapeId="0" xr:uid="{9263EBFD-439F-4FA2-85CC-E5EAE4B769FD}">
      <text>
        <r>
          <rPr>
            <b/>
            <sz val="11"/>
            <color indexed="81"/>
            <rFont val="MS P ゴシック"/>
            <family val="3"/>
            <charset val="128"/>
          </rPr>
          <t>その他略称を「（略称）何々」と記載してください</t>
        </r>
        <r>
          <rPr>
            <b/>
            <sz val="9"/>
            <color indexed="81"/>
            <rFont val="MS P ゴシック"/>
            <family val="3"/>
            <charset val="128"/>
          </rPr>
          <t>。</t>
        </r>
      </text>
    </comment>
    <comment ref="A56" authorId="1" shapeId="0" xr:uid="{5951DF47-F55C-4D67-B59F-969D1BD8D836}">
      <text>
        <r>
          <rPr>
            <b/>
            <sz val="9"/>
            <color indexed="81"/>
            <rFont val="MS P ゴシック"/>
            <family val="3"/>
            <charset val="128"/>
          </rPr>
          <t xml:space="preserve">自動表示されます。
</t>
        </r>
      </text>
    </comment>
    <comment ref="F57" authorId="1" shapeId="0" xr:uid="{D88CFAED-7180-4B96-98FD-EBF5080F52E1}">
      <text>
        <r>
          <rPr>
            <b/>
            <sz val="9"/>
            <color indexed="81"/>
            <rFont val="MS P ゴシック"/>
            <family val="3"/>
            <charset val="128"/>
          </rPr>
          <t xml:space="preserve">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4" authorId="0" shapeId="0" xr:uid="{CE548A7D-2764-46AA-A306-F4E8D634058E}">
      <text>
        <r>
          <rPr>
            <b/>
            <sz val="9"/>
            <color indexed="81"/>
            <rFont val="MS P ゴシック"/>
            <family val="3"/>
            <charset val="128"/>
          </rPr>
          <t xml:space="preserve"> :</t>
        </r>
        <r>
          <rPr>
            <sz val="9"/>
            <color indexed="81"/>
            <rFont val="MS P ゴシック"/>
            <family val="3"/>
            <charset val="128"/>
          </rPr>
          <t xml:space="preserve">
推薦届出者が複数名居る場合は適宜下に追加下さい。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<sst xmlns="http://schemas.openxmlformats.org/spreadsheetml/2006/main" count="1332" uniqueCount="655">
  <si>
    <t>項目</t>
    <rPh sb="0" eb="2">
      <t>コウモク</t>
    </rPh>
    <phoneticPr fontId="4"/>
  </si>
  <si>
    <t>目　　次　　一　　覧</t>
    <rPh sb="0" eb="1">
      <t>メ</t>
    </rPh>
    <rPh sb="3" eb="4">
      <t>ツギ</t>
    </rPh>
    <rPh sb="6" eb="7">
      <t>イチ</t>
    </rPh>
    <rPh sb="9" eb="10">
      <t>ラン</t>
    </rPh>
    <phoneticPr fontId="8"/>
  </si>
  <si>
    <t>選挙区</t>
    <rPh sb="0" eb="3">
      <t>センキョク</t>
    </rPh>
    <phoneticPr fontId="4"/>
  </si>
  <si>
    <t>⇒西暦へ自動変換</t>
    <rPh sb="1" eb="3">
      <t>セイレキ</t>
    </rPh>
    <rPh sb="4" eb="6">
      <t>ジドウ</t>
    </rPh>
    <rPh sb="6" eb="8">
      <t>ヘンカン</t>
    </rPh>
    <phoneticPr fontId="4"/>
  </si>
  <si>
    <t>　</t>
  </si>
  <si>
    <t>元号</t>
    <rPh sb="0" eb="2">
      <t>ゲンゴウ</t>
    </rPh>
    <phoneticPr fontId="4"/>
  </si>
  <si>
    <t>年</t>
    <rPh sb="0" eb="1">
      <t>ネン</t>
    </rPh>
    <phoneticPr fontId="4"/>
  </si>
  <si>
    <t>月</t>
    <rPh sb="0" eb="1">
      <t>ツキ</t>
    </rPh>
    <phoneticPr fontId="4"/>
  </si>
  <si>
    <t>日</t>
    <rPh sb="0" eb="1">
      <t>ニチ</t>
    </rPh>
    <phoneticPr fontId="4"/>
  </si>
  <si>
    <t>黄色のセルのみ入力してください。（以下、同じ）</t>
    <rPh sb="0" eb="2">
      <t>キイロ</t>
    </rPh>
    <rPh sb="7" eb="9">
      <t>ニュウリョク</t>
    </rPh>
    <rPh sb="17" eb="19">
      <t>イカ</t>
    </rPh>
    <rPh sb="20" eb="21">
      <t>オナ</t>
    </rPh>
    <phoneticPr fontId="4"/>
  </si>
  <si>
    <t>（和暦で入力してください。）</t>
    <rPh sb="1" eb="2">
      <t>ワ</t>
    </rPh>
    <rPh sb="2" eb="3">
      <t>レキ</t>
    </rPh>
    <rPh sb="4" eb="6">
      <t>ニュウリョク</t>
    </rPh>
    <phoneticPr fontId="4"/>
  </si>
  <si>
    <t>開票区名</t>
    <rPh sb="0" eb="2">
      <t>カイヒョウ</t>
    </rPh>
    <rPh sb="2" eb="3">
      <t>ク</t>
    </rPh>
    <rPh sb="3" eb="4">
      <t>ナ</t>
    </rPh>
    <phoneticPr fontId="4"/>
  </si>
  <si>
    <t>選挙長</t>
    <rPh sb="0" eb="2">
      <t>センキョ</t>
    </rPh>
    <rPh sb="2" eb="3">
      <t>チョウ</t>
    </rPh>
    <phoneticPr fontId="4"/>
  </si>
  <si>
    <t>生年月日</t>
    <rPh sb="0" eb="2">
      <t>セイネン</t>
    </rPh>
    <rPh sb="2" eb="4">
      <t>ガッピ</t>
    </rPh>
    <phoneticPr fontId="4"/>
  </si>
  <si>
    <t>本　　籍</t>
    <rPh sb="0" eb="1">
      <t>ホン</t>
    </rPh>
    <rPh sb="3" eb="4">
      <t>セキ</t>
    </rPh>
    <phoneticPr fontId="4"/>
  </si>
  <si>
    <t>住　　所</t>
    <rPh sb="0" eb="1">
      <t>ジュウ</t>
    </rPh>
    <rPh sb="3" eb="4">
      <t>ショ</t>
    </rPh>
    <phoneticPr fontId="4"/>
  </si>
  <si>
    <t>選　　挙</t>
    <rPh sb="0" eb="1">
      <t>セン</t>
    </rPh>
    <rPh sb="3" eb="4">
      <t>キョ</t>
    </rPh>
    <phoneticPr fontId="4"/>
  </si>
  <si>
    <t>候 補 者</t>
    <rPh sb="0" eb="1">
      <t>コウ</t>
    </rPh>
    <rPh sb="2" eb="3">
      <t>タスク</t>
    </rPh>
    <rPh sb="4" eb="5">
      <t>シャ</t>
    </rPh>
    <phoneticPr fontId="4"/>
  </si>
  <si>
    <t>性別</t>
    <rPh sb="0" eb="2">
      <t>セイベツ</t>
    </rPh>
    <phoneticPr fontId="4"/>
  </si>
  <si>
    <t>候補者生年月日</t>
    <rPh sb="0" eb="3">
      <t>コウホシャ</t>
    </rPh>
    <rPh sb="3" eb="5">
      <t>セイネン</t>
    </rPh>
    <rPh sb="5" eb="7">
      <t>ガッピ</t>
    </rPh>
    <phoneticPr fontId="4"/>
  </si>
  <si>
    <t>選挙の期日</t>
    <rPh sb="0" eb="2">
      <t>センキョ</t>
    </rPh>
    <rPh sb="3" eb="5">
      <t>キジツ</t>
    </rPh>
    <phoneticPr fontId="4"/>
  </si>
  <si>
    <t>候補者職業</t>
    <rPh sb="0" eb="3">
      <t>コウホシャ</t>
    </rPh>
    <rPh sb="3" eb="5">
      <t>ショクギョウ</t>
    </rPh>
    <phoneticPr fontId="4"/>
  </si>
  <si>
    <t>候補者氏</t>
    <rPh sb="0" eb="3">
      <t>コウホシャ</t>
    </rPh>
    <rPh sb="3" eb="4">
      <t>シ</t>
    </rPh>
    <phoneticPr fontId="4"/>
  </si>
  <si>
    <t>候補者氏ふりがな</t>
    <rPh sb="0" eb="3">
      <t>コウホシャ</t>
    </rPh>
    <rPh sb="3" eb="4">
      <t>シ</t>
    </rPh>
    <phoneticPr fontId="4"/>
  </si>
  <si>
    <t>候補者名</t>
    <rPh sb="0" eb="3">
      <t>コウホシャ</t>
    </rPh>
    <rPh sb="3" eb="4">
      <t>ナ</t>
    </rPh>
    <phoneticPr fontId="4"/>
  </si>
  <si>
    <t>候補者名ふりがな</t>
    <rPh sb="0" eb="3">
      <t>コウホシャ</t>
    </rPh>
    <rPh sb="3" eb="4">
      <t>メイ</t>
    </rPh>
    <phoneticPr fontId="4"/>
  </si>
  <si>
    <t>候補者性別</t>
    <rPh sb="0" eb="3">
      <t>コウホシャ</t>
    </rPh>
    <rPh sb="3" eb="5">
      <t>セイベツ</t>
    </rPh>
    <phoneticPr fontId="4"/>
  </si>
  <si>
    <t>（満</t>
    <rPh sb="1" eb="2">
      <t>マン</t>
    </rPh>
    <phoneticPr fontId="4"/>
  </si>
  <si>
    <t>歳）</t>
    <rPh sb="0" eb="1">
      <t>サイ</t>
    </rPh>
    <phoneticPr fontId="4"/>
  </si>
  <si>
    <t>（選択）</t>
    <rPh sb="1" eb="3">
      <t>センタク</t>
    </rPh>
    <phoneticPr fontId="4"/>
  </si>
  <si>
    <t>（手入力）</t>
    <rPh sb="1" eb="2">
      <t>テ</t>
    </rPh>
    <rPh sb="2" eb="4">
      <t>ニュウリョク</t>
    </rPh>
    <phoneticPr fontId="4"/>
  </si>
  <si>
    <t>宣　　誓　　書</t>
    <rPh sb="0" eb="1">
      <t>ヨロシ</t>
    </rPh>
    <rPh sb="3" eb="4">
      <t>チカイ</t>
    </rPh>
    <rPh sb="6" eb="7">
      <t>ショ</t>
    </rPh>
    <phoneticPr fontId="4"/>
  </si>
  <si>
    <t>住所</t>
    <rPh sb="0" eb="2">
      <t>ジュウショ</t>
    </rPh>
    <phoneticPr fontId="4"/>
  </si>
  <si>
    <t>氏名</t>
    <rPh sb="0" eb="2">
      <t>シメイ</t>
    </rPh>
    <phoneticPr fontId="4"/>
  </si>
  <si>
    <t>通称認定申請書</t>
    <rPh sb="0" eb="2">
      <t>ツウショウ</t>
    </rPh>
    <rPh sb="2" eb="4">
      <t>ニンテイ</t>
    </rPh>
    <rPh sb="4" eb="7">
      <t>シンセイショ</t>
    </rPh>
    <phoneticPr fontId="4"/>
  </si>
  <si>
    <t>候補者</t>
    <rPh sb="0" eb="3">
      <t>コウホシャ</t>
    </rPh>
    <phoneticPr fontId="4"/>
  </si>
  <si>
    <t>呼　　称</t>
    <rPh sb="0" eb="1">
      <t>コ</t>
    </rPh>
    <rPh sb="3" eb="4">
      <t>ショウ</t>
    </rPh>
    <phoneticPr fontId="4"/>
  </si>
  <si>
    <t>選挙立会人生年月日</t>
    <rPh sb="0" eb="2">
      <t>センキョ</t>
    </rPh>
    <rPh sb="2" eb="4">
      <t>タチアイ</t>
    </rPh>
    <rPh sb="4" eb="5">
      <t>ニン</t>
    </rPh>
    <rPh sb="5" eb="7">
      <t>セイネン</t>
    </rPh>
    <rPh sb="7" eb="9">
      <t>ガッピ</t>
    </rPh>
    <phoneticPr fontId="4"/>
  </si>
  <si>
    <t>選挙立会人居住市町村</t>
    <rPh sb="0" eb="2">
      <t>センキョ</t>
    </rPh>
    <rPh sb="2" eb="4">
      <t>タチアイ</t>
    </rPh>
    <rPh sb="4" eb="5">
      <t>ニン</t>
    </rPh>
    <rPh sb="5" eb="7">
      <t>キョジュウ</t>
    </rPh>
    <rPh sb="7" eb="10">
      <t>シチョウソン</t>
    </rPh>
    <phoneticPr fontId="4"/>
  </si>
  <si>
    <t>記</t>
    <rPh sb="0" eb="1">
      <t>キ</t>
    </rPh>
    <phoneticPr fontId="4"/>
  </si>
  <si>
    <t>出納責任者の住所</t>
    <rPh sb="0" eb="2">
      <t>スイトウ</t>
    </rPh>
    <rPh sb="2" eb="5">
      <t>セキニンシャ</t>
    </rPh>
    <rPh sb="6" eb="8">
      <t>ジュウショ</t>
    </rPh>
    <phoneticPr fontId="4"/>
  </si>
  <si>
    <t>出納責任者の連絡先電話</t>
    <rPh sb="0" eb="2">
      <t>スイトウ</t>
    </rPh>
    <rPh sb="2" eb="5">
      <t>セキニンシャ</t>
    </rPh>
    <rPh sb="6" eb="9">
      <t>レンラクサキ</t>
    </rPh>
    <rPh sb="9" eb="11">
      <t>デンワ</t>
    </rPh>
    <phoneticPr fontId="4"/>
  </si>
  <si>
    <t>出納責任者の職業</t>
    <rPh sb="0" eb="2">
      <t>スイトウ</t>
    </rPh>
    <rPh sb="2" eb="5">
      <t>セキニンシャ</t>
    </rPh>
    <rPh sb="6" eb="8">
      <t>ショクギョウ</t>
    </rPh>
    <phoneticPr fontId="4"/>
  </si>
  <si>
    <t>出納責任者の生年月日</t>
    <rPh sb="0" eb="2">
      <t>スイトウ</t>
    </rPh>
    <rPh sb="2" eb="5">
      <t>セキニンシャ</t>
    </rPh>
    <rPh sb="6" eb="8">
      <t>セイネン</t>
    </rPh>
    <rPh sb="8" eb="10">
      <t>ガッピ</t>
    </rPh>
    <phoneticPr fontId="4"/>
  </si>
  <si>
    <t>出納責任者選任年月日</t>
    <rPh sb="0" eb="2">
      <t>スイトウ</t>
    </rPh>
    <rPh sb="2" eb="5">
      <t>セキニンシャ</t>
    </rPh>
    <rPh sb="5" eb="7">
      <t>センニン</t>
    </rPh>
    <rPh sb="7" eb="10">
      <t>ネンガッピ</t>
    </rPh>
    <phoneticPr fontId="4"/>
  </si>
  <si>
    <t>（出納責任者に異動があった場合）</t>
    <rPh sb="1" eb="3">
      <t>スイトウ</t>
    </rPh>
    <rPh sb="3" eb="6">
      <t>セキニンシャ</t>
    </rPh>
    <rPh sb="7" eb="9">
      <t>イドウ</t>
    </rPh>
    <rPh sb="13" eb="15">
      <t>バアイ</t>
    </rPh>
    <phoneticPr fontId="4"/>
  </si>
  <si>
    <t>新出納責任者選任年月日</t>
    <rPh sb="0" eb="1">
      <t>シン</t>
    </rPh>
    <rPh sb="1" eb="3">
      <t>スイトウ</t>
    </rPh>
    <rPh sb="3" eb="6">
      <t>セキニンシャ</t>
    </rPh>
    <rPh sb="6" eb="8">
      <t>センニン</t>
    </rPh>
    <rPh sb="8" eb="11">
      <t>ネンガッピ</t>
    </rPh>
    <phoneticPr fontId="4"/>
  </si>
  <si>
    <t>新出納責任者の生年月日</t>
    <rPh sb="0" eb="1">
      <t>シン</t>
    </rPh>
    <rPh sb="1" eb="3">
      <t>スイトウ</t>
    </rPh>
    <rPh sb="3" eb="6">
      <t>セキニンシャ</t>
    </rPh>
    <rPh sb="7" eb="9">
      <t>セイネン</t>
    </rPh>
    <rPh sb="9" eb="11">
      <t>ガッピ</t>
    </rPh>
    <phoneticPr fontId="4"/>
  </si>
  <si>
    <t>新出納責任者の連絡先電話</t>
    <rPh sb="0" eb="1">
      <t>シン</t>
    </rPh>
    <rPh sb="1" eb="3">
      <t>スイトウ</t>
    </rPh>
    <rPh sb="3" eb="6">
      <t>セキニンシャ</t>
    </rPh>
    <rPh sb="7" eb="10">
      <t>レンラクサキ</t>
    </rPh>
    <rPh sb="10" eb="12">
      <t>デンワ</t>
    </rPh>
    <phoneticPr fontId="4"/>
  </si>
  <si>
    <t>新出納責任者の職業</t>
    <rPh sb="0" eb="1">
      <t>シン</t>
    </rPh>
    <rPh sb="1" eb="3">
      <t>スイトウ</t>
    </rPh>
    <rPh sb="3" eb="6">
      <t>セキニンシャ</t>
    </rPh>
    <rPh sb="7" eb="9">
      <t>ショクギョウ</t>
    </rPh>
    <phoneticPr fontId="4"/>
  </si>
  <si>
    <t>選挙公報掲載文撤回申請書</t>
    <rPh sb="0" eb="2">
      <t>センキョ</t>
    </rPh>
    <rPh sb="2" eb="4">
      <t>コウホウ</t>
    </rPh>
    <rPh sb="4" eb="6">
      <t>ケイサイ</t>
    </rPh>
    <rPh sb="6" eb="7">
      <t>ブン</t>
    </rPh>
    <rPh sb="7" eb="9">
      <t>テッカイ</t>
    </rPh>
    <rPh sb="9" eb="11">
      <t>シンセイ</t>
    </rPh>
    <rPh sb="11" eb="12">
      <t>ショ</t>
    </rPh>
    <phoneticPr fontId="4"/>
  </si>
  <si>
    <t>個人演説会開催市町村名</t>
    <rPh sb="0" eb="2">
      <t>コジン</t>
    </rPh>
    <rPh sb="2" eb="4">
      <t>エンゼツ</t>
    </rPh>
    <rPh sb="4" eb="5">
      <t>カイ</t>
    </rPh>
    <rPh sb="5" eb="7">
      <t>カイサイ</t>
    </rPh>
    <rPh sb="7" eb="10">
      <t>シチョウソン</t>
    </rPh>
    <rPh sb="10" eb="11">
      <t>メイ</t>
    </rPh>
    <phoneticPr fontId="4"/>
  </si>
  <si>
    <t>個人演説会開催申出書</t>
    <rPh sb="0" eb="2">
      <t>コジン</t>
    </rPh>
    <rPh sb="2" eb="4">
      <t>エンゼツ</t>
    </rPh>
    <rPh sb="4" eb="5">
      <t>カイ</t>
    </rPh>
    <rPh sb="5" eb="7">
      <t>カイサイ</t>
    </rPh>
    <rPh sb="7" eb="10">
      <t>モウシデショ</t>
    </rPh>
    <phoneticPr fontId="4"/>
  </si>
  <si>
    <t>住　所</t>
    <rPh sb="0" eb="1">
      <t>ジュウ</t>
    </rPh>
    <rPh sb="2" eb="3">
      <t>ショ</t>
    </rPh>
    <phoneticPr fontId="4"/>
  </si>
  <si>
    <t>年齢</t>
    <rPh sb="0" eb="2">
      <t>ネンレイ</t>
    </rPh>
    <phoneticPr fontId="4"/>
  </si>
  <si>
    <t>使用する者の別</t>
    <rPh sb="0" eb="2">
      <t>シヨウ</t>
    </rPh>
    <rPh sb="4" eb="5">
      <t>シャ</t>
    </rPh>
    <rPh sb="6" eb="7">
      <t>ベツ</t>
    </rPh>
    <phoneticPr fontId="4"/>
  </si>
  <si>
    <t>使用する者の期間</t>
    <rPh sb="0" eb="2">
      <t>シヨウ</t>
    </rPh>
    <rPh sb="4" eb="5">
      <t>シャ</t>
    </rPh>
    <rPh sb="6" eb="8">
      <t>キカン</t>
    </rPh>
    <phoneticPr fontId="4"/>
  </si>
  <si>
    <t>備考</t>
    <rPh sb="0" eb="2">
      <t>ビコウ</t>
    </rPh>
    <phoneticPr fontId="4"/>
  </si>
  <si>
    <t>（数字を半角）</t>
    <rPh sb="1" eb="3">
      <t>スウジ</t>
    </rPh>
    <rPh sb="4" eb="6">
      <t>ハンカク</t>
    </rPh>
    <phoneticPr fontId="4"/>
  </si>
  <si>
    <t>（漢数字へその１）</t>
    <rPh sb="1" eb="4">
      <t>カンスウジ</t>
    </rPh>
    <phoneticPr fontId="4"/>
  </si>
  <si>
    <t>（漢数字へその２）</t>
    <rPh sb="1" eb="4">
      <t>カンスウジ</t>
    </rPh>
    <phoneticPr fontId="4"/>
  </si>
  <si>
    <t>選挙の公示日</t>
    <rPh sb="0" eb="2">
      <t>センキョ</t>
    </rPh>
    <rPh sb="3" eb="5">
      <t>コウジ</t>
    </rPh>
    <rPh sb="5" eb="6">
      <t>ビ</t>
    </rPh>
    <phoneticPr fontId="4"/>
  </si>
  <si>
    <t>代表者の氏名</t>
    <rPh sb="0" eb="3">
      <t>ダイヒョウシャ</t>
    </rPh>
    <rPh sb="4" eb="6">
      <t>シメイ</t>
    </rPh>
    <phoneticPr fontId="4"/>
  </si>
  <si>
    <t>氏　名</t>
    <rPh sb="0" eb="1">
      <t>シ</t>
    </rPh>
    <rPh sb="2" eb="3">
      <t>メイ</t>
    </rPh>
    <phoneticPr fontId="4"/>
  </si>
  <si>
    <t>届出先選管名</t>
    <rPh sb="0" eb="2">
      <t>トドケデ</t>
    </rPh>
    <rPh sb="2" eb="3">
      <t>サキ</t>
    </rPh>
    <rPh sb="3" eb="5">
      <t>センカン</t>
    </rPh>
    <rPh sb="5" eb="6">
      <t>メイ</t>
    </rPh>
    <phoneticPr fontId="4"/>
  </si>
  <si>
    <t>選挙の名称</t>
    <rPh sb="0" eb="2">
      <t>センキョ</t>
    </rPh>
    <rPh sb="3" eb="5">
      <t>メイショウ</t>
    </rPh>
    <phoneticPr fontId="4"/>
  </si>
  <si>
    <t>立候補する選挙区名</t>
    <rPh sb="0" eb="3">
      <t>リッコウホ</t>
    </rPh>
    <rPh sb="5" eb="7">
      <t>センキョ</t>
    </rPh>
    <rPh sb="7" eb="8">
      <t>ク</t>
    </rPh>
    <rPh sb="8" eb="9">
      <t>メイ</t>
    </rPh>
    <phoneticPr fontId="4"/>
  </si>
  <si>
    <t>本部の郵便番号（半角数字で入力してください。）</t>
    <rPh sb="0" eb="2">
      <t>ホンブ</t>
    </rPh>
    <rPh sb="3" eb="5">
      <t>ユウビン</t>
    </rPh>
    <rPh sb="5" eb="7">
      <t>バンゴウ</t>
    </rPh>
    <rPh sb="8" eb="10">
      <t>ハンカク</t>
    </rPh>
    <rPh sb="10" eb="12">
      <t>スウジ</t>
    </rPh>
    <rPh sb="13" eb="15">
      <t>ニュウリョク</t>
    </rPh>
    <phoneticPr fontId="4"/>
  </si>
  <si>
    <t>⇒選挙長名（自動表示）</t>
    <rPh sb="1" eb="3">
      <t>センキョ</t>
    </rPh>
    <rPh sb="3" eb="4">
      <t>チョウ</t>
    </rPh>
    <rPh sb="4" eb="5">
      <t>ナ</t>
    </rPh>
    <rPh sb="6" eb="8">
      <t>ジドウ</t>
    </rPh>
    <rPh sb="8" eb="10">
      <t>ヒョウジ</t>
    </rPh>
    <phoneticPr fontId="4"/>
  </si>
  <si>
    <t>ポスター掲示場数</t>
    <rPh sb="4" eb="6">
      <t>ケイジ</t>
    </rPh>
    <rPh sb="6" eb="7">
      <t>バ</t>
    </rPh>
    <rPh sb="7" eb="8">
      <t>スウ</t>
    </rPh>
    <phoneticPr fontId="4"/>
  </si>
  <si>
    <t>候補者用選挙事務所電話番号</t>
    <rPh sb="6" eb="8">
      <t>ジム</t>
    </rPh>
    <rPh sb="8" eb="9">
      <t>ショ</t>
    </rPh>
    <rPh sb="9" eb="11">
      <t>デンワ</t>
    </rPh>
    <rPh sb="11" eb="13">
      <t>バンゴウ</t>
    </rPh>
    <phoneticPr fontId="4"/>
  </si>
  <si>
    <t>候補者用選挙事務所異動年月日</t>
    <rPh sb="6" eb="8">
      <t>ジム</t>
    </rPh>
    <rPh sb="8" eb="9">
      <t>ショ</t>
    </rPh>
    <rPh sb="9" eb="11">
      <t>イドウ</t>
    </rPh>
    <rPh sb="11" eb="14">
      <t>ネンガッピ</t>
    </rPh>
    <phoneticPr fontId="4"/>
  </si>
  <si>
    <t>候補者用選挙事務所異動設置市町村</t>
    <rPh sb="6" eb="8">
      <t>ジム</t>
    </rPh>
    <rPh sb="8" eb="9">
      <t>ショ</t>
    </rPh>
    <rPh sb="9" eb="11">
      <t>イドウ</t>
    </rPh>
    <rPh sb="11" eb="13">
      <t>セッチ</t>
    </rPh>
    <rPh sb="13" eb="16">
      <t>シチョウソン</t>
    </rPh>
    <phoneticPr fontId="4"/>
  </si>
  <si>
    <t>候補者用選挙事務所電話番号（異動後）</t>
    <rPh sb="6" eb="8">
      <t>ジム</t>
    </rPh>
    <rPh sb="8" eb="9">
      <t>ショ</t>
    </rPh>
    <rPh sb="9" eb="11">
      <t>デンワ</t>
    </rPh>
    <rPh sb="11" eb="13">
      <t>バンゴウ</t>
    </rPh>
    <rPh sb="14" eb="16">
      <t>イドウ</t>
    </rPh>
    <rPh sb="16" eb="17">
      <t>ゴ</t>
    </rPh>
    <phoneticPr fontId="4"/>
  </si>
  <si>
    <t>候補者用選挙事務所設置市町村</t>
    <rPh sb="0" eb="3">
      <t>コウホシャ</t>
    </rPh>
    <rPh sb="3" eb="4">
      <t>ヨウ</t>
    </rPh>
    <rPh sb="4" eb="6">
      <t>センキョ</t>
    </rPh>
    <rPh sb="6" eb="8">
      <t>ジム</t>
    </rPh>
    <rPh sb="8" eb="9">
      <t>ショ</t>
    </rPh>
    <rPh sb="9" eb="11">
      <t>セッチ</t>
    </rPh>
    <rPh sb="11" eb="14">
      <t>シチョウソン</t>
    </rPh>
    <phoneticPr fontId="4"/>
  </si>
  <si>
    <t>候補者用選挙事務所設置年月日</t>
    <rPh sb="0" eb="4">
      <t>コウホシャヨウ</t>
    </rPh>
    <rPh sb="4" eb="6">
      <t>センキョ</t>
    </rPh>
    <rPh sb="6" eb="8">
      <t>ジム</t>
    </rPh>
    <rPh sb="8" eb="9">
      <t>ショ</t>
    </rPh>
    <rPh sb="9" eb="11">
      <t>セッチ</t>
    </rPh>
    <rPh sb="11" eb="14">
      <t>ネンガッピ</t>
    </rPh>
    <phoneticPr fontId="4"/>
  </si>
  <si>
    <t>（候補者用選挙事務所の異動があった場合のみ入力）</t>
    <rPh sb="7" eb="9">
      <t>ジム</t>
    </rPh>
    <rPh sb="9" eb="10">
      <t>ショ</t>
    </rPh>
    <rPh sb="11" eb="13">
      <t>イドウ</t>
    </rPh>
    <rPh sb="17" eb="19">
      <t>バアイ</t>
    </rPh>
    <rPh sb="21" eb="23">
      <t>ニュウリョク</t>
    </rPh>
    <phoneticPr fontId="4"/>
  </si>
  <si>
    <t>（手入力・半角）</t>
    <rPh sb="1" eb="2">
      <t>テ</t>
    </rPh>
    <rPh sb="2" eb="4">
      <t>ニュウリョク</t>
    </rPh>
    <rPh sb="5" eb="7">
      <t>ハンカク</t>
    </rPh>
    <phoneticPr fontId="4"/>
  </si>
  <si>
    <t>漢数字表記</t>
    <rPh sb="0" eb="3">
      <t>カンスウジ</t>
    </rPh>
    <rPh sb="3" eb="5">
      <t>ヒョウキ</t>
    </rPh>
    <phoneticPr fontId="4"/>
  </si>
  <si>
    <t>⇒漢数字表記</t>
    <rPh sb="1" eb="4">
      <t>カンスウジ</t>
    </rPh>
    <rPh sb="4" eb="6">
      <t>ヒョウキ</t>
    </rPh>
    <phoneticPr fontId="4"/>
  </si>
  <si>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4"/>
  </si>
  <si>
    <t>氏　　名</t>
    <rPh sb="0" eb="1">
      <t>シ</t>
    </rPh>
    <rPh sb="3" eb="4">
      <t>メイ</t>
    </rPh>
    <phoneticPr fontId="4"/>
  </si>
  <si>
    <t>所属する政党（政治団体）の名称</t>
    <rPh sb="0" eb="2">
      <t>ショゾク</t>
    </rPh>
    <rPh sb="4" eb="6">
      <t>セイトウ</t>
    </rPh>
    <rPh sb="7" eb="9">
      <t>セイジ</t>
    </rPh>
    <rPh sb="9" eb="11">
      <t>ダンタイ</t>
    </rPh>
    <rPh sb="13" eb="15">
      <t>メイショウ</t>
    </rPh>
    <phoneticPr fontId="4"/>
  </si>
  <si>
    <t>所属する政党（政治団体）の名称（ふりがな）</t>
    <rPh sb="0" eb="2">
      <t>ショゾク</t>
    </rPh>
    <rPh sb="4" eb="6">
      <t>セイトウ</t>
    </rPh>
    <rPh sb="7" eb="9">
      <t>セイジ</t>
    </rPh>
    <rPh sb="9" eb="11">
      <t>ダンタイ</t>
    </rPh>
    <rPh sb="13" eb="15">
      <t>メイショウ</t>
    </rPh>
    <phoneticPr fontId="4"/>
  </si>
  <si>
    <t>　　上記の者は、本政党（政治団体）に所属する者であることを証明する。</t>
    <phoneticPr fontId="4"/>
  </si>
  <si>
    <t>候補者届出書（本人届出）</t>
    <rPh sb="0" eb="3">
      <t>コウホシャ</t>
    </rPh>
    <rPh sb="3" eb="6">
      <t>トドケデショ</t>
    </rPh>
    <rPh sb="7" eb="9">
      <t>ホンニン</t>
    </rPh>
    <rPh sb="9" eb="11">
      <t>トドケデ</t>
    </rPh>
    <phoneticPr fontId="4"/>
  </si>
  <si>
    <t>一のｳｪﾌﾞｻｲﾄ等のｱﾄﾞﾚｽ（候補者）</t>
  </si>
  <si>
    <t>一のｳｪﾌﾞｻｲﾄ等のｱﾄﾞﾚｽ</t>
    <rPh sb="0" eb="1">
      <t>イチ</t>
    </rPh>
    <rPh sb="9" eb="10">
      <t>トウ</t>
    </rPh>
    <phoneticPr fontId="4"/>
  </si>
  <si>
    <t>秋田県第１区</t>
    <rPh sb="0" eb="2">
      <t>アキタ</t>
    </rPh>
    <rPh sb="2" eb="3">
      <t>ケン</t>
    </rPh>
    <rPh sb="3" eb="4">
      <t>ダイ</t>
    </rPh>
    <rPh sb="5" eb="6">
      <t>ク</t>
    </rPh>
    <phoneticPr fontId="4"/>
  </si>
  <si>
    <t>秋田県第２区</t>
    <rPh sb="0" eb="2">
      <t>アキタ</t>
    </rPh>
    <rPh sb="2" eb="3">
      <t>ケン</t>
    </rPh>
    <rPh sb="3" eb="4">
      <t>ダイ</t>
    </rPh>
    <rPh sb="5" eb="6">
      <t>ク</t>
    </rPh>
    <phoneticPr fontId="4"/>
  </si>
  <si>
    <t>秋田県第３区</t>
    <rPh sb="0" eb="2">
      <t>アキタ</t>
    </rPh>
    <rPh sb="2" eb="3">
      <t>ケン</t>
    </rPh>
    <rPh sb="3" eb="4">
      <t>ダイ</t>
    </rPh>
    <rPh sb="5" eb="6">
      <t>ク</t>
    </rPh>
    <phoneticPr fontId="4"/>
  </si>
  <si>
    <t>秋田市</t>
    <rPh sb="0" eb="3">
      <t>アキタシ</t>
    </rPh>
    <phoneticPr fontId="7"/>
  </si>
  <si>
    <t>能代市</t>
    <rPh sb="0" eb="3">
      <t>ノシロシ</t>
    </rPh>
    <phoneticPr fontId="7"/>
  </si>
  <si>
    <t>横手市</t>
    <rPh sb="0" eb="3">
      <t>ヨコテシ</t>
    </rPh>
    <phoneticPr fontId="7"/>
  </si>
  <si>
    <t>大館市</t>
    <rPh sb="0" eb="3">
      <t>オオダテシ</t>
    </rPh>
    <phoneticPr fontId="7"/>
  </si>
  <si>
    <t>男鹿市</t>
    <rPh sb="0" eb="3">
      <t>オガシ</t>
    </rPh>
    <phoneticPr fontId="7"/>
  </si>
  <si>
    <t>湯沢市</t>
    <rPh sb="0" eb="3">
      <t>ユザワシ</t>
    </rPh>
    <phoneticPr fontId="7"/>
  </si>
  <si>
    <t>鹿角市</t>
    <rPh sb="0" eb="1">
      <t>シカ</t>
    </rPh>
    <rPh sb="1" eb="2">
      <t>ツノ</t>
    </rPh>
    <rPh sb="2" eb="3">
      <t>シ</t>
    </rPh>
    <phoneticPr fontId="7"/>
  </si>
  <si>
    <t>由利本荘市</t>
    <rPh sb="0" eb="5">
      <t>ユリホンジョウシ</t>
    </rPh>
    <phoneticPr fontId="7"/>
  </si>
  <si>
    <t>潟上市</t>
    <rPh sb="0" eb="3">
      <t>カタガミシ</t>
    </rPh>
    <phoneticPr fontId="7"/>
  </si>
  <si>
    <t>大仙市</t>
    <rPh sb="0" eb="3">
      <t>ダイセンシ</t>
    </rPh>
    <phoneticPr fontId="7"/>
  </si>
  <si>
    <t>北秋田市</t>
    <rPh sb="0" eb="3">
      <t>キタアキタ</t>
    </rPh>
    <rPh sb="3" eb="4">
      <t>シ</t>
    </rPh>
    <phoneticPr fontId="7"/>
  </si>
  <si>
    <t>にかほ市</t>
    <rPh sb="3" eb="4">
      <t>シ</t>
    </rPh>
    <phoneticPr fontId="7"/>
  </si>
  <si>
    <t>仙北市</t>
    <rPh sb="0" eb="2">
      <t>センボク</t>
    </rPh>
    <rPh sb="2" eb="3">
      <t>シ</t>
    </rPh>
    <phoneticPr fontId="7"/>
  </si>
  <si>
    <t>小坂町</t>
    <rPh sb="0" eb="2">
      <t>コサカ</t>
    </rPh>
    <rPh sb="2" eb="3">
      <t>マチ</t>
    </rPh>
    <phoneticPr fontId="7"/>
  </si>
  <si>
    <t>上小阿仁村</t>
    <rPh sb="0" eb="4">
      <t>カミコアニ</t>
    </rPh>
    <rPh sb="4" eb="5">
      <t>ムラ</t>
    </rPh>
    <phoneticPr fontId="7"/>
  </si>
  <si>
    <t>藤里町</t>
    <rPh sb="0" eb="2">
      <t>フジサト</t>
    </rPh>
    <rPh sb="2" eb="3">
      <t>マチ</t>
    </rPh>
    <phoneticPr fontId="7"/>
  </si>
  <si>
    <t>三種町</t>
    <rPh sb="0" eb="3">
      <t>ミタネチョウ</t>
    </rPh>
    <phoneticPr fontId="7"/>
  </si>
  <si>
    <t>八峰町</t>
    <rPh sb="0" eb="2">
      <t>ハッポウ</t>
    </rPh>
    <rPh sb="2" eb="3">
      <t>マチ</t>
    </rPh>
    <phoneticPr fontId="7"/>
  </si>
  <si>
    <t>五城目町</t>
    <rPh sb="0" eb="3">
      <t>ゴジョウメ</t>
    </rPh>
    <rPh sb="3" eb="4">
      <t>マチ</t>
    </rPh>
    <phoneticPr fontId="7"/>
  </si>
  <si>
    <t>八郎潟町</t>
    <rPh sb="0" eb="4">
      <t>ハチロウガタマチ</t>
    </rPh>
    <phoneticPr fontId="7"/>
  </si>
  <si>
    <t>井川町</t>
    <rPh sb="0" eb="2">
      <t>イカワ</t>
    </rPh>
    <rPh sb="2" eb="3">
      <t>マチ</t>
    </rPh>
    <phoneticPr fontId="7"/>
  </si>
  <si>
    <t>大潟村</t>
    <rPh sb="0" eb="3">
      <t>オオガタムラ</t>
    </rPh>
    <phoneticPr fontId="7"/>
  </si>
  <si>
    <t>美郷町</t>
    <rPh sb="0" eb="2">
      <t>ミサト</t>
    </rPh>
    <rPh sb="2" eb="3">
      <t>マチ</t>
    </rPh>
    <phoneticPr fontId="7"/>
  </si>
  <si>
    <t>羽後町</t>
    <rPh sb="0" eb="3">
      <t>ウゴマチ</t>
    </rPh>
    <phoneticPr fontId="7"/>
  </si>
  <si>
    <t>東成瀬村</t>
    <rPh sb="0" eb="1">
      <t>ヒガシ</t>
    </rPh>
    <rPh sb="1" eb="3">
      <t>ナルセ</t>
    </rPh>
    <rPh sb="3" eb="4">
      <t>ムラ</t>
    </rPh>
    <phoneticPr fontId="7"/>
  </si>
  <si>
    <t>№</t>
    <phoneticPr fontId="4"/>
  </si>
  <si>
    <t>市町村コード</t>
    <rPh sb="0" eb="3">
      <t>シチョウソン</t>
    </rPh>
    <phoneticPr fontId="4"/>
  </si>
  <si>
    <t>市町村名</t>
    <rPh sb="0" eb="4">
      <t>シチョウソンメイ</t>
    </rPh>
    <phoneticPr fontId="4"/>
  </si>
  <si>
    <t>令和　　年　　月　　日</t>
    <rPh sb="0" eb="2">
      <t>レイワ</t>
    </rPh>
    <rPh sb="4" eb="5">
      <t>ネン</t>
    </rPh>
    <rPh sb="7" eb="8">
      <t>ガツ</t>
    </rPh>
    <rPh sb="10" eb="11">
      <t>ニチ</t>
    </rPh>
    <phoneticPr fontId="4"/>
  </si>
  <si>
    <t>選挙の名称（日入り）</t>
    <rPh sb="0" eb="2">
      <t>センキョ</t>
    </rPh>
    <rPh sb="3" eb="5">
      <t>メイショウ</t>
    </rPh>
    <rPh sb="6" eb="7">
      <t>ヒ</t>
    </rPh>
    <rPh sb="7" eb="8">
      <t>イ</t>
    </rPh>
    <phoneticPr fontId="4"/>
  </si>
  <si>
    <t>入力（数字は全角で）</t>
    <rPh sb="0" eb="2">
      <t>ニュウリョク</t>
    </rPh>
    <rPh sb="3" eb="5">
      <t>スウジ</t>
    </rPh>
    <rPh sb="6" eb="8">
      <t>ゼンカク</t>
    </rPh>
    <phoneticPr fontId="4"/>
  </si>
  <si>
    <t>令和　　年　 月　　日</t>
    <rPh sb="0" eb="2">
      <t>レイワ</t>
    </rPh>
    <rPh sb="7" eb="8">
      <t>ツキ</t>
    </rPh>
    <rPh sb="10" eb="11">
      <t>ヒ</t>
    </rPh>
    <phoneticPr fontId="4"/>
  </si>
  <si>
    <t>令和　年　月　日から</t>
    <rPh sb="5" eb="6">
      <t>ツキ</t>
    </rPh>
    <rPh sb="7" eb="8">
      <t>ヒ</t>
    </rPh>
    <phoneticPr fontId="4"/>
  </si>
  <si>
    <t>令和　年　月　日まで</t>
    <rPh sb="5" eb="6">
      <t>ツキ</t>
    </rPh>
    <rPh sb="7" eb="8">
      <t>ヒ</t>
    </rPh>
    <phoneticPr fontId="4"/>
  </si>
  <si>
    <t>秋田県選挙管理委員会委員長氏名</t>
    <rPh sb="13" eb="15">
      <t>シメイ</t>
    </rPh>
    <phoneticPr fontId="4"/>
  </si>
  <si>
    <t>選挙長氏名</t>
    <rPh sb="0" eb="2">
      <t>センキョ</t>
    </rPh>
    <rPh sb="2" eb="3">
      <t>チョウ</t>
    </rPh>
    <rPh sb="3" eb="5">
      <t>シメイ</t>
    </rPh>
    <phoneticPr fontId="4"/>
  </si>
  <si>
    <t>選挙の期日  「元号」</t>
    <phoneticPr fontId="4"/>
  </si>
  <si>
    <t>選挙の期日  「年」</t>
    <phoneticPr fontId="4"/>
  </si>
  <si>
    <t>選挙の期日  「月」</t>
    <phoneticPr fontId="4"/>
  </si>
  <si>
    <t>選挙の期日  「日」</t>
    <phoneticPr fontId="4"/>
  </si>
  <si>
    <t>竹　田　勝　美</t>
    <phoneticPr fontId="4"/>
  </si>
  <si>
    <t>　備考</t>
    <rPh sb="1" eb="3">
      <t>ビコウ</t>
    </rPh>
    <phoneticPr fontId="4"/>
  </si>
  <si>
    <t>選挙区内№</t>
    <rPh sb="0" eb="3">
      <t>センキョク</t>
    </rPh>
    <rPh sb="3" eb="4">
      <t>ナイ</t>
    </rPh>
    <phoneticPr fontId="4"/>
  </si>
  <si>
    <t>竹田　勝美</t>
    <rPh sb="0" eb="2">
      <t>タケダ</t>
    </rPh>
    <rPh sb="3" eb="5">
      <t>カツミ</t>
    </rPh>
    <phoneticPr fontId="38"/>
  </si>
  <si>
    <t>選挙の執行日(シリアル値で入れない）</t>
    <rPh sb="0" eb="2">
      <t>センキョ</t>
    </rPh>
    <rPh sb="3" eb="5">
      <t>シッコウ</t>
    </rPh>
    <rPh sb="5" eb="6">
      <t>ビ</t>
    </rPh>
    <rPh sb="11" eb="12">
      <t>チ</t>
    </rPh>
    <rPh sb="13" eb="14">
      <t>イ</t>
    </rPh>
    <phoneticPr fontId="4"/>
  </si>
  <si>
    <t>選挙の公示日(シリアル値で入れない）</t>
    <rPh sb="0" eb="2">
      <t>センキョ</t>
    </rPh>
    <rPh sb="3" eb="5">
      <t>コウジ</t>
    </rPh>
    <rPh sb="5" eb="6">
      <t>ビ</t>
    </rPh>
    <phoneticPr fontId="4"/>
  </si>
  <si>
    <t>選挙運動事務員等届出書</t>
    <rPh sb="0" eb="2">
      <t>センキョ</t>
    </rPh>
    <rPh sb="2" eb="4">
      <t>ウンドウ</t>
    </rPh>
    <rPh sb="4" eb="6">
      <t>ジム</t>
    </rPh>
    <rPh sb="6" eb="7">
      <t>イン</t>
    </rPh>
    <rPh sb="7" eb="8">
      <t>トウ</t>
    </rPh>
    <rPh sb="8" eb="9">
      <t>トド</t>
    </rPh>
    <rPh sb="9" eb="10">
      <t>デ</t>
    </rPh>
    <rPh sb="10" eb="11">
      <t>ショ</t>
    </rPh>
    <phoneticPr fontId="4"/>
  </si>
  <si>
    <t>選挙公報掲載文掲載申請書</t>
    <rPh sb="0" eb="2">
      <t>センキョ</t>
    </rPh>
    <rPh sb="2" eb="4">
      <t>コウホウ</t>
    </rPh>
    <rPh sb="4" eb="6">
      <t>ケイサイ</t>
    </rPh>
    <rPh sb="6" eb="7">
      <t>ブン</t>
    </rPh>
    <rPh sb="7" eb="9">
      <t>ケイサイ</t>
    </rPh>
    <rPh sb="9" eb="11">
      <t>シンセイ</t>
    </rPh>
    <rPh sb="11" eb="12">
      <t>ショ</t>
    </rPh>
    <phoneticPr fontId="4"/>
  </si>
  <si>
    <t>様</t>
    <phoneticPr fontId="4"/>
  </si>
  <si>
    <t>様式1</t>
  </si>
  <si>
    <t>様式2</t>
  </si>
  <si>
    <t>様式3</t>
  </si>
  <si>
    <t>様式4</t>
  </si>
  <si>
    <t>様式5</t>
  </si>
  <si>
    <t>様式6</t>
  </si>
  <si>
    <t>様式7</t>
  </si>
  <si>
    <t>様式8</t>
  </si>
  <si>
    <t>様式9</t>
  </si>
  <si>
    <t>様式10</t>
  </si>
  <si>
    <t>様式11</t>
  </si>
  <si>
    <t>様式12</t>
  </si>
  <si>
    <t>様式13</t>
  </si>
  <si>
    <t>様式14</t>
  </si>
  <si>
    <t>様式15</t>
  </si>
  <si>
    <t>様式16</t>
  </si>
  <si>
    <t>様式17</t>
  </si>
  <si>
    <t>様式18</t>
  </si>
  <si>
    <t>様式19</t>
  </si>
  <si>
    <t>様式名称</t>
    <rPh sb="0" eb="2">
      <t>ヨウシキ</t>
    </rPh>
    <rPh sb="2" eb="4">
      <t>メイショウ</t>
    </rPh>
    <phoneticPr fontId="4"/>
  </si>
  <si>
    <t>内容</t>
    <rPh sb="0" eb="2">
      <t>ナイヨウ</t>
    </rPh>
    <phoneticPr fontId="4"/>
  </si>
  <si>
    <t>シート№</t>
    <phoneticPr fontId="4"/>
  </si>
  <si>
    <t>目次</t>
    <rPh sb="0" eb="2">
      <t>モクジ</t>
    </rPh>
    <phoneticPr fontId="4"/>
  </si>
  <si>
    <t>入力シート</t>
    <rPh sb="0" eb="2">
      <t>ニュウリョク</t>
    </rPh>
    <phoneticPr fontId="4"/>
  </si>
  <si>
    <t>開票立合人入力シート</t>
    <rPh sb="0" eb="2">
      <t>カイヒョウ</t>
    </rPh>
    <rPh sb="2" eb="3">
      <t>タ</t>
    </rPh>
    <rPh sb="3" eb="4">
      <t>ア</t>
    </rPh>
    <rPh sb="4" eb="5">
      <t>ニン</t>
    </rPh>
    <rPh sb="5" eb="7">
      <t>ニュウリョク</t>
    </rPh>
    <phoneticPr fontId="4"/>
  </si>
  <si>
    <t>目次</t>
  </si>
  <si>
    <t>入力シート</t>
  </si>
  <si>
    <t>開票立会人入力シート</t>
  </si>
  <si>
    <t>stampflag</t>
    <phoneticPr fontId="4"/>
  </si>
  <si>
    <t>１　「生年月日」欄の年齢は、選挙の期日現在の満年齢を記載してください。</t>
    <phoneticPr fontId="4"/>
  </si>
  <si>
    <t>　候補者本人が届け出る場合にあつては本人確認書類の提示又は提出を、その代理人が届け出る場合にあつては委任状の提示又は提出及び当該代理人の本人確認書類の提示又は提出を行ってください。ただし、候補者本人の署名その他の措置がある場合はこの限りではありません。</t>
    <phoneticPr fontId="4"/>
  </si>
  <si>
    <t>ます。</t>
    <phoneticPr fontId="4"/>
  </si>
  <si>
    <t>届出種別</t>
    <rPh sb="0" eb="2">
      <t>トドケデ</t>
    </rPh>
    <rPh sb="2" eb="4">
      <t>シュベツ</t>
    </rPh>
    <phoneticPr fontId="4"/>
  </si>
  <si>
    <t>推薦届出者の氏</t>
    <rPh sb="6" eb="7">
      <t>ウジ</t>
    </rPh>
    <phoneticPr fontId="4"/>
  </si>
  <si>
    <t>推薦届出者の名</t>
    <rPh sb="6" eb="7">
      <t>ナ</t>
    </rPh>
    <phoneticPr fontId="4"/>
  </si>
  <si>
    <t>推薦届出者の生年月日</t>
    <rPh sb="6" eb="8">
      <t>セイネン</t>
    </rPh>
    <rPh sb="8" eb="10">
      <t>ガッピ</t>
    </rPh>
    <phoneticPr fontId="4"/>
  </si>
  <si>
    <t>推薦届出者の連絡先電話</t>
    <rPh sb="6" eb="9">
      <t>レンラクサキ</t>
    </rPh>
    <rPh sb="9" eb="11">
      <t>デンワ</t>
    </rPh>
    <phoneticPr fontId="4"/>
  </si>
  <si>
    <t>候補者推薦届出承諾書</t>
    <rPh sb="0" eb="3">
      <t>コウホシャ</t>
    </rPh>
    <rPh sb="3" eb="5">
      <t>スイセン</t>
    </rPh>
    <rPh sb="5" eb="7">
      <t>トドケデ</t>
    </rPh>
    <rPh sb="7" eb="10">
      <t>ショウダクショ</t>
    </rPh>
    <phoneticPr fontId="4"/>
  </si>
  <si>
    <t>推薦届出者</t>
    <rPh sb="0" eb="2">
      <t>スイセン</t>
    </rPh>
    <rPh sb="2" eb="4">
      <t>トドケデ</t>
    </rPh>
    <rPh sb="4" eb="5">
      <t>シャ</t>
    </rPh>
    <phoneticPr fontId="4"/>
  </si>
  <si>
    <t>様</t>
    <rPh sb="0" eb="1">
      <t>サマ</t>
    </rPh>
    <phoneticPr fontId="4"/>
  </si>
  <si>
    <t>推薦1</t>
    <rPh sb="0" eb="2">
      <t>スイセン</t>
    </rPh>
    <phoneticPr fontId="4"/>
  </si>
  <si>
    <t>推薦届出代表者証明書</t>
    <rPh sb="0" eb="2">
      <t>スイセン</t>
    </rPh>
    <rPh sb="2" eb="4">
      <t>トドケデ</t>
    </rPh>
    <rPh sb="4" eb="7">
      <t>ダイヒョウシャ</t>
    </rPh>
    <rPh sb="7" eb="10">
      <t>ショウメイショ</t>
    </rPh>
    <phoneticPr fontId="4"/>
  </si>
  <si>
    <t>推薦2</t>
    <rPh sb="0" eb="2">
      <t>スイセン</t>
    </rPh>
    <phoneticPr fontId="4"/>
  </si>
  <si>
    <t>令和   年   月    日</t>
    <phoneticPr fontId="4"/>
  </si>
  <si>
    <t>令和    年    月     日</t>
    <phoneticPr fontId="4"/>
  </si>
  <si>
    <t>選挙事務所所在地</t>
    <rPh sb="0" eb="2">
      <t>センキョ</t>
    </rPh>
    <rPh sb="2" eb="4">
      <t>ジム</t>
    </rPh>
    <rPh sb="4" eb="5">
      <t>ショ</t>
    </rPh>
    <rPh sb="5" eb="8">
      <t>ショザイチ</t>
    </rPh>
    <phoneticPr fontId="4"/>
  </si>
  <si>
    <t>設 置 年 月 日</t>
    <rPh sb="0" eb="1">
      <t>セツ</t>
    </rPh>
    <rPh sb="2" eb="3">
      <t>チ</t>
    </rPh>
    <rPh sb="4" eb="5">
      <t>ネン</t>
    </rPh>
    <rPh sb="6" eb="8">
      <t/>
    </rPh>
    <phoneticPr fontId="4"/>
  </si>
  <si>
    <t>異 動 年 月 日</t>
    <rPh sb="0" eb="1">
      <t>イ</t>
    </rPh>
    <rPh sb="2" eb="3">
      <t>ドウ</t>
    </rPh>
    <rPh sb="4" eb="5">
      <t>ネン</t>
    </rPh>
    <rPh sb="6" eb="8">
      <t/>
    </rPh>
    <phoneticPr fontId="4"/>
  </si>
  <si>
    <t>推薦3</t>
    <rPh sb="0" eb="2">
      <t>スイセン</t>
    </rPh>
    <phoneticPr fontId="4"/>
  </si>
  <si>
    <t>推薦4</t>
    <rPh sb="0" eb="2">
      <t>スイセン</t>
    </rPh>
    <phoneticPr fontId="4"/>
  </si>
  <si>
    <t>推薦5</t>
    <rPh sb="0" eb="2">
      <t>スイセン</t>
    </rPh>
    <phoneticPr fontId="4"/>
  </si>
  <si>
    <t>推薦6</t>
    <rPh sb="0" eb="2">
      <t>スイセン</t>
    </rPh>
    <phoneticPr fontId="4"/>
  </si>
  <si>
    <t>sheetName</t>
    <phoneticPr fontId="4"/>
  </si>
  <si>
    <t>推薦届出者</t>
    <rPh sb="0" eb="4">
      <t>スイセントドケデ</t>
    </rPh>
    <rPh sb="4" eb="5">
      <t>シャ</t>
    </rPh>
    <phoneticPr fontId="4"/>
  </si>
  <si>
    <t>承諾書（出納責任者選任）</t>
    <rPh sb="0" eb="3">
      <t>ショウダクショ</t>
    </rPh>
    <rPh sb="4" eb="9">
      <t>スイトウセキニンシャ</t>
    </rPh>
    <rPh sb="9" eb="11">
      <t>センニン</t>
    </rPh>
    <phoneticPr fontId="4"/>
  </si>
  <si>
    <t>推薦届出者の氏（代表者）</t>
    <rPh sb="6" eb="7">
      <t>ウジ</t>
    </rPh>
    <rPh sb="8" eb="11">
      <t>ダイヒョウシャ</t>
    </rPh>
    <phoneticPr fontId="4"/>
  </si>
  <si>
    <t>推薦届出者の名（代表者）</t>
    <rPh sb="6" eb="7">
      <t>ナ</t>
    </rPh>
    <rPh sb="8" eb="11">
      <t>ダイヒョウシャ</t>
    </rPh>
    <phoneticPr fontId="4"/>
  </si>
  <si>
    <t>推薦届出者の生年月日（代表者）</t>
    <rPh sb="6" eb="8">
      <t>セイネン</t>
    </rPh>
    <rPh sb="8" eb="10">
      <t>ガッピ</t>
    </rPh>
    <rPh sb="11" eb="14">
      <t>ダイヒョウシャ</t>
    </rPh>
    <phoneticPr fontId="4"/>
  </si>
  <si>
    <t>推薦届出代表者氏名↓</t>
    <rPh sb="0" eb="2">
      <t>スイセン</t>
    </rPh>
    <rPh sb="2" eb="4">
      <t>トドケデ</t>
    </rPh>
    <rPh sb="4" eb="7">
      <t>ダイヒョウシャ</t>
    </rPh>
    <rPh sb="7" eb="9">
      <t>シメイ</t>
    </rPh>
    <phoneticPr fontId="4"/>
  </si>
  <si>
    <t>通称認定申請書)</t>
    <rPh sb="0" eb="2">
      <t>ツウショウ</t>
    </rPh>
    <rPh sb="2" eb="4">
      <t>ニンテイ</t>
    </rPh>
    <rPh sb="4" eb="7">
      <t>シンセイショ</t>
    </rPh>
    <phoneticPr fontId="4"/>
  </si>
  <si>
    <t>様式1</t>
    <rPh sb="0" eb="2">
      <t>ヨウシキ</t>
    </rPh>
    <phoneticPr fontId="4"/>
  </si>
  <si>
    <t>様式2</t>
    <rPh sb="0" eb="2">
      <t>ヨウシキ</t>
    </rPh>
    <phoneticPr fontId="4"/>
  </si>
  <si>
    <t>様式3</t>
    <rPh sb="0" eb="2">
      <t>ヨウシキ</t>
    </rPh>
    <phoneticPr fontId="4"/>
  </si>
  <si>
    <t>様式4</t>
    <rPh sb="0" eb="2">
      <t>ヨウシキ</t>
    </rPh>
    <phoneticPr fontId="4"/>
  </si>
  <si>
    <t>様式5</t>
    <rPh sb="0" eb="2">
      <t>ヨウシキ</t>
    </rPh>
    <phoneticPr fontId="4"/>
  </si>
  <si>
    <t>様式6</t>
    <rPh sb="0" eb="2">
      <t>ヨウシキ</t>
    </rPh>
    <phoneticPr fontId="4"/>
  </si>
  <si>
    <t>様式7</t>
    <rPh sb="0" eb="2">
      <t>ヨウシキ</t>
    </rPh>
    <phoneticPr fontId="4"/>
  </si>
  <si>
    <t>様式8</t>
    <rPh sb="0" eb="2">
      <t>ヨウシキ</t>
    </rPh>
    <phoneticPr fontId="4"/>
  </si>
  <si>
    <t>様式9</t>
    <rPh sb="0" eb="2">
      <t>ヨウシキ</t>
    </rPh>
    <phoneticPr fontId="4"/>
  </si>
  <si>
    <t>様式10</t>
    <rPh sb="0" eb="2">
      <t>ヨウシキ</t>
    </rPh>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</si>
  <si>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</si>
  <si>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</si>
  <si>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</si>
  <si>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</si>
  <si>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推薦2</t>
  </si>
  <si>
    <t>推薦3</t>
  </si>
  <si>
    <t>推薦4</t>
  </si>
  <si>
    <t>推薦5</t>
  </si>
  <si>
    <t>推薦6</t>
  </si>
  <si>
    <t>-</t>
  </si>
  <si>
    <t>(ふりがな)</t>
    <phoneticPr fontId="4"/>
  </si>
  <si>
    <t>秋田県</t>
    <phoneticPr fontId="38"/>
  </si>
  <si>
    <t>　上記のとおり選挙事務所を設置しましたから届出します。</t>
    <rPh sb="1" eb="3">
      <t>じょうき</t>
    </rPh>
    <phoneticPr fontId="40" type="Hiragana"/>
  </si>
  <si>
    <t>候補者の氏名</t>
    <rPh sb="0" eb="3">
      <t>コウホシャ</t>
    </rPh>
    <rPh sb="4" eb="6">
      <t>シメイ</t>
    </rPh>
    <phoneticPr fontId="38"/>
  </si>
  <si>
    <t>異動年月日</t>
    <rPh sb="0" eb="5">
      <t>イドウネンガッピ</t>
    </rPh>
    <phoneticPr fontId="38"/>
  </si>
  <si>
    <t>電話番号</t>
    <rPh sb="0" eb="2">
      <t>デンワ</t>
    </rPh>
    <rPh sb="2" eb="4">
      <t>バンゴウ</t>
    </rPh>
    <phoneticPr fontId="38"/>
  </si>
  <si>
    <t>異動後の選挙事務所
所在地</t>
    <rPh sb="0" eb="2">
      <t>イドウ</t>
    </rPh>
    <rPh sb="2" eb="3">
      <t>ゴ</t>
    </rPh>
    <rPh sb="4" eb="6">
      <t>センキョ</t>
    </rPh>
    <rPh sb="6" eb="8">
      <t>ジム</t>
    </rPh>
    <rPh sb="8" eb="9">
      <t>ショ</t>
    </rPh>
    <rPh sb="10" eb="13">
      <t>ショザイチ</t>
    </rPh>
    <phoneticPr fontId="38"/>
  </si>
  <si>
    <t>異動前の選挙事務所
所在地</t>
    <rPh sb="0" eb="3">
      <t>イドウマエ</t>
    </rPh>
    <rPh sb="4" eb="6">
      <t>センキョ</t>
    </rPh>
    <rPh sb="6" eb="8">
      <t>ジム</t>
    </rPh>
    <rPh sb="8" eb="9">
      <t>ショ</t>
    </rPh>
    <rPh sb="10" eb="13">
      <t>ショザイチ</t>
    </rPh>
    <phoneticPr fontId="38"/>
  </si>
  <si>
    <t>選挙</t>
    <rPh sb="0" eb="2">
      <t>せんきょ</t>
    </rPh>
    <phoneticPr fontId="40" type="Hiragana"/>
  </si>
  <si>
    <t>県選管提出用</t>
    <rPh sb="0" eb="1">
      <t>ケン</t>
    </rPh>
    <rPh sb="1" eb="3">
      <t>センカン</t>
    </rPh>
    <rPh sb="3" eb="6">
      <t>テイシュツヨウ</t>
    </rPh>
    <phoneticPr fontId="38"/>
  </si>
  <si>
    <t>令和　　年　　月　　日</t>
    <rPh sb="0" eb="2">
      <t>レイワ</t>
    </rPh>
    <rPh sb="4" eb="5">
      <t>ネン</t>
    </rPh>
    <rPh sb="7" eb="8">
      <t>ガツ</t>
    </rPh>
    <rPh sb="10" eb="11">
      <t>ニチ</t>
    </rPh>
    <phoneticPr fontId="8"/>
  </si>
  <si>
    <t>設置市町村選管提出用</t>
    <rPh sb="0" eb="2">
      <t>セッチ</t>
    </rPh>
    <rPh sb="2" eb="5">
      <t>シチョウソン</t>
    </rPh>
    <rPh sb="5" eb="7">
      <t>センカン</t>
    </rPh>
    <rPh sb="7" eb="10">
      <t>テイシュツヨウ</t>
    </rPh>
    <phoneticPr fontId="38"/>
  </si>
  <si>
    <t>設置年月日</t>
    <rPh sb="0" eb="2">
      <t>セッチ</t>
    </rPh>
    <rPh sb="2" eb="5">
      <t>ネンガッピ</t>
    </rPh>
    <phoneticPr fontId="38"/>
  </si>
  <si>
    <t>電話番号</t>
    <rPh sb="0" eb="4">
      <t>デンワバンゴウ</t>
    </rPh>
    <phoneticPr fontId="38"/>
  </si>
  <si>
    <t>選挙事務所の所在地</t>
    <rPh sb="0" eb="2">
      <t>センキョ</t>
    </rPh>
    <rPh sb="2" eb="4">
      <t>ジム</t>
    </rPh>
    <rPh sb="4" eb="5">
      <t>ショ</t>
    </rPh>
    <rPh sb="6" eb="9">
      <t>ショザイチ</t>
    </rPh>
    <phoneticPr fontId="38"/>
  </si>
  <si>
    <t>選任の年月日</t>
    <rPh sb="0" eb="2">
      <t>センニン</t>
    </rPh>
    <rPh sb="3" eb="6">
      <t>ネンガッピ</t>
    </rPh>
    <phoneticPr fontId="38"/>
  </si>
  <si>
    <t>生年月日</t>
    <rPh sb="0" eb="2">
      <t>セイネン</t>
    </rPh>
    <rPh sb="2" eb="4">
      <t>ガッピ</t>
    </rPh>
    <phoneticPr fontId="38"/>
  </si>
  <si>
    <t>職業</t>
    <rPh sb="0" eb="2">
      <t>ショクギョウ</t>
    </rPh>
    <phoneticPr fontId="38"/>
  </si>
  <si>
    <t>住所</t>
    <rPh sb="0" eb="2">
      <t>ジュウショ</t>
    </rPh>
    <phoneticPr fontId="38"/>
  </si>
  <si>
    <t>出納責任者の氏名</t>
    <rPh sb="0" eb="2">
      <t>すいとう</t>
    </rPh>
    <rPh sb="2" eb="5">
      <t>せきにんしゃ</t>
    </rPh>
    <rPh sb="6" eb="8">
      <t>しめい</t>
    </rPh>
    <phoneticPr fontId="40" type="Hiragana"/>
  </si>
  <si>
    <t>　上記のとおり公職選挙法第１８０条第３項の規定に基づき届出します。</t>
    <rPh sb="1" eb="3">
      <t>ジョウキ</t>
    </rPh>
    <rPh sb="7" eb="12">
      <t>コウショクセンキョホウ</t>
    </rPh>
    <rPh sb="12" eb="13">
      <t>ダイ</t>
    </rPh>
    <rPh sb="16" eb="17">
      <t>ジョウ</t>
    </rPh>
    <rPh sb="17" eb="18">
      <t>ダイ</t>
    </rPh>
    <rPh sb="19" eb="20">
      <t>コウ</t>
    </rPh>
    <rPh sb="21" eb="23">
      <t>キテイ</t>
    </rPh>
    <rPh sb="24" eb="25">
      <t>モト</t>
    </rPh>
    <rPh sb="27" eb="29">
      <t>トドケデ</t>
    </rPh>
    <phoneticPr fontId="38"/>
  </si>
  <si>
    <t>区分</t>
    <rPh sb="0" eb="2">
      <t>クブン</t>
    </rPh>
    <phoneticPr fontId="8"/>
  </si>
  <si>
    <t>新</t>
    <rPh sb="0" eb="1">
      <t>シン</t>
    </rPh>
    <phoneticPr fontId="8"/>
  </si>
  <si>
    <t>旧</t>
    <rPh sb="0" eb="1">
      <t>キュウ</t>
    </rPh>
    <phoneticPr fontId="8"/>
  </si>
  <si>
    <t>電話番号</t>
    <rPh sb="0" eb="4">
      <t>デンワバンゴウ</t>
    </rPh>
    <phoneticPr fontId="8"/>
  </si>
  <si>
    <t>　上記のとおり公職選挙法第１８２条の規定に基づき届出します。</t>
    <rPh sb="1" eb="3">
      <t>ジョウキ</t>
    </rPh>
    <rPh sb="7" eb="12">
      <t>コウショクセンキョホウ</t>
    </rPh>
    <rPh sb="12" eb="13">
      <t>ダイ</t>
    </rPh>
    <rPh sb="16" eb="17">
      <t>ジョウ</t>
    </rPh>
    <rPh sb="18" eb="20">
      <t>キテイ</t>
    </rPh>
    <rPh sb="21" eb="22">
      <t>モト</t>
    </rPh>
    <rPh sb="24" eb="26">
      <t>トドケデ</t>
    </rPh>
    <phoneticPr fontId="38"/>
  </si>
  <si>
    <t>令和　　年　　月　　日</t>
    <phoneticPr fontId="8"/>
  </si>
  <si>
    <t>令和　　年　　月　　日</t>
    <phoneticPr fontId="4"/>
  </si>
  <si>
    <t>電話</t>
    <rPh sb="0" eb="2">
      <t>でんわ</t>
    </rPh>
    <phoneticPr fontId="40" type="Hiragana"/>
  </si>
  <si>
    <t>したいから、公職選挙法第１６３条の規定により申し出ます。</t>
    <rPh sb="6" eb="11">
      <t>こうしょくせんきょほう</t>
    </rPh>
    <rPh sb="11" eb="12">
      <t>だい</t>
    </rPh>
    <rPh sb="15" eb="16">
      <t>じょう</t>
    </rPh>
    <rPh sb="17" eb="19">
      <t>きてい</t>
    </rPh>
    <rPh sb="22" eb="23">
      <t>もう</t>
    </rPh>
    <rPh sb="24" eb="25">
      <t>で</t>
    </rPh>
    <phoneticPr fontId="53" type="Hiragana"/>
  </si>
  <si>
    <t>住　所</t>
    <rPh sb="0" eb="1">
      <t>じゅう</t>
    </rPh>
    <rPh sb="2" eb="3">
      <t>しょ</t>
    </rPh>
    <phoneticPr fontId="40" type="Hiragana"/>
  </si>
  <si>
    <t>党　派</t>
    <rPh sb="0" eb="1">
      <t>とう</t>
    </rPh>
    <rPh sb="2" eb="3">
      <t>は</t>
    </rPh>
    <phoneticPr fontId="40" type="Hiragana"/>
  </si>
  <si>
    <t>　候補者本人が届け出る場合にあつては本人確認書類の提示又は提出を、その代理人が届け出る場合にあつては委任状の提示又は提出及び当該代理人の本人確認書類の提示又は提出を行ってください。ただし、候補者本人の署名その他の措置がある場合はこの限りではありません。</t>
  </si>
  <si>
    <t>　連絡先及び電話番号</t>
    <rPh sb="1" eb="4">
      <t>れんらくさき</t>
    </rPh>
    <rPh sb="4" eb="5">
      <t>およ</t>
    </rPh>
    <rPh sb="6" eb="10">
      <t>でんわばんごう</t>
    </rPh>
    <phoneticPr fontId="40" type="Hiragana"/>
  </si>
  <si>
    <t>　写　真　</t>
    <rPh sb="1" eb="2">
      <t>しゃ</t>
    </rPh>
    <rPh sb="3" eb="4">
      <t>しん</t>
    </rPh>
    <phoneticPr fontId="40" type="Hiragana"/>
  </si>
  <si>
    <t xml:space="preserve">　掲載文　              </t>
    <phoneticPr fontId="40" type="Hiragana"/>
  </si>
  <si>
    <t>記</t>
    <rPh sb="0" eb="1">
      <t>キ</t>
    </rPh>
    <phoneticPr fontId="38"/>
  </si>
  <si>
    <t>第１項の規定によって、次のとおり申請します。</t>
    <rPh sb="0" eb="1">
      <t>だい</t>
    </rPh>
    <rPh sb="2" eb="3">
      <t>こう</t>
    </rPh>
    <rPh sb="4" eb="6">
      <t>きてい</t>
    </rPh>
    <rPh sb="11" eb="12">
      <t>つぎ</t>
    </rPh>
    <rPh sb="16" eb="18">
      <t>しんせい</t>
    </rPh>
    <phoneticPr fontId="40" type="Hiragana"/>
  </si>
  <si>
    <t>令和　　年　　月　　日</t>
    <rPh sb="0" eb="2">
      <t>レイワ</t>
    </rPh>
    <rPh sb="4" eb="5">
      <t>ネン</t>
    </rPh>
    <rPh sb="7" eb="8">
      <t>ガツ</t>
    </rPh>
    <rPh sb="10" eb="11">
      <t>ニチ</t>
    </rPh>
    <phoneticPr fontId="38"/>
  </si>
  <si>
    <t>開票立会人となるべき者の届出書</t>
    <rPh sb="0" eb="2">
      <t>カイヒョウ</t>
    </rPh>
    <rPh sb="2" eb="4">
      <t>タチアイ</t>
    </rPh>
    <rPh sb="4" eb="5">
      <t>ニン</t>
    </rPh>
    <rPh sb="10" eb="11">
      <t>シャ</t>
    </rPh>
    <rPh sb="12" eb="15">
      <t>トドケデショ</t>
    </rPh>
    <phoneticPr fontId="38"/>
  </si>
  <si>
    <t>←このボタンで下記に入力した開票立会人情報の表示を切り替えることができます。</t>
    <rPh sb="7" eb="9">
      <t>カキ</t>
    </rPh>
    <rPh sb="10" eb="12">
      <t>ニュウリョク</t>
    </rPh>
    <rPh sb="14" eb="16">
      <t>カイヒョウ</t>
    </rPh>
    <rPh sb="16" eb="18">
      <t>タチアイ</t>
    </rPh>
    <rPh sb="18" eb="19">
      <t>ニン</t>
    </rPh>
    <rPh sb="19" eb="21">
      <t>ジョウホウ</t>
    </rPh>
    <rPh sb="22" eb="24">
      <t>ヒョウジ</t>
    </rPh>
    <rPh sb="25" eb="26">
      <t>キ</t>
    </rPh>
    <rPh sb="27" eb="28">
      <t>カ</t>
    </rPh>
    <phoneticPr fontId="8"/>
  </si>
  <si>
    <t>↓消さないでください↓</t>
    <rPh sb="1" eb="2">
      <t>ケ</t>
    </rPh>
    <phoneticPr fontId="8"/>
  </si>
  <si>
    <t>番号</t>
    <rPh sb="0" eb="2">
      <t>バンゴウ</t>
    </rPh>
    <phoneticPr fontId="38"/>
  </si>
  <si>
    <t>開票立会人
住所</t>
    <rPh sb="0" eb="2">
      <t>カイヒョウ</t>
    </rPh>
    <rPh sb="2" eb="4">
      <t>タチアイ</t>
    </rPh>
    <rPh sb="4" eb="5">
      <t>ニン</t>
    </rPh>
    <rPh sb="6" eb="8">
      <t>ジュウショ</t>
    </rPh>
    <phoneticPr fontId="38"/>
  </si>
  <si>
    <t>開票立会人の
氏名</t>
    <rPh sb="0" eb="2">
      <t>カイヒョウ</t>
    </rPh>
    <rPh sb="2" eb="4">
      <t>タチアイ</t>
    </rPh>
    <rPh sb="4" eb="5">
      <t>ニン</t>
    </rPh>
    <rPh sb="7" eb="8">
      <t>ウジ</t>
    </rPh>
    <rPh sb="8" eb="9">
      <t>メイ</t>
    </rPh>
    <phoneticPr fontId="38"/>
  </si>
  <si>
    <t>開票立会人
生年月日</t>
    <rPh sb="0" eb="5">
      <t>カイヒョウタチアイニン</t>
    </rPh>
    <rPh sb="6" eb="10">
      <t>セイネンガッピ</t>
    </rPh>
    <phoneticPr fontId="8"/>
  </si>
  <si>
    <t>秋田市</t>
    <rPh sb="0" eb="3">
      <t>アキタシ</t>
    </rPh>
    <phoneticPr fontId="8"/>
  </si>
  <si>
    <t>立会人となるべき者</t>
    <rPh sb="0" eb="2">
      <t>タチアイ</t>
    </rPh>
    <rPh sb="2" eb="3">
      <t>ニン</t>
    </rPh>
    <rPh sb="8" eb="9">
      <t>シャ</t>
    </rPh>
    <phoneticPr fontId="38"/>
  </si>
  <si>
    <t>住　　所</t>
    <rPh sb="0" eb="1">
      <t>ジュウ</t>
    </rPh>
    <rPh sb="3" eb="4">
      <t>トコロ</t>
    </rPh>
    <phoneticPr fontId="38"/>
  </si>
  <si>
    <t>氏　　名</t>
    <rPh sb="0" eb="1">
      <t>シ</t>
    </rPh>
    <rPh sb="3" eb="4">
      <t>ナ</t>
    </rPh>
    <phoneticPr fontId="38"/>
  </si>
  <si>
    <t>生</t>
    <rPh sb="0" eb="1">
      <t>ナマ</t>
    </rPh>
    <phoneticPr fontId="38"/>
  </si>
  <si>
    <t>　選　　挙</t>
    <rPh sb="1" eb="2">
      <t>セン</t>
    </rPh>
    <rPh sb="4" eb="5">
      <t>キョ</t>
    </rPh>
    <phoneticPr fontId="38"/>
  </si>
  <si>
    <t>　立会いすべき開票区</t>
    <rPh sb="1" eb="3">
      <t>タチア</t>
    </rPh>
    <rPh sb="7" eb="9">
      <t>カイヒョウ</t>
    </rPh>
    <rPh sb="9" eb="10">
      <t>ク</t>
    </rPh>
    <phoneticPr fontId="38"/>
  </si>
  <si>
    <t>開票区</t>
    <rPh sb="0" eb="3">
      <t>かいひょうく</t>
    </rPh>
    <phoneticPr fontId="40" type="Hiragana"/>
  </si>
  <si>
    <t>　上記のとおり本人の承諾を得て届出をします。</t>
    <rPh sb="1" eb="3">
      <t>ジョウキ</t>
    </rPh>
    <rPh sb="7" eb="9">
      <t>ホンニン</t>
    </rPh>
    <rPh sb="10" eb="12">
      <t>ショウダク</t>
    </rPh>
    <rPh sb="13" eb="14">
      <t>エ</t>
    </rPh>
    <rPh sb="15" eb="17">
      <t>トドケデ</t>
    </rPh>
    <phoneticPr fontId="38"/>
  </si>
  <si>
    <t>様</t>
    <rPh sb="0" eb="1">
      <t>さま</t>
    </rPh>
    <phoneticPr fontId="40" type="Hiragana"/>
  </si>
  <si>
    <t>備　考</t>
    <rPh sb="0" eb="1">
      <t>び</t>
    </rPh>
    <rPh sb="2" eb="3">
      <t>こう</t>
    </rPh>
    <phoneticPr fontId="40" type="Hiragana"/>
  </si>
  <si>
    <t>住　所</t>
    <rPh sb="0" eb="1">
      <t>ジュウ</t>
    </rPh>
    <rPh sb="2" eb="3">
      <t>トコロ</t>
    </rPh>
    <phoneticPr fontId="38"/>
  </si>
  <si>
    <t>氏　名</t>
    <rPh sb="0" eb="1">
      <t>シ</t>
    </rPh>
    <rPh sb="2" eb="3">
      <t>ナ</t>
    </rPh>
    <phoneticPr fontId="38"/>
  </si>
  <si>
    <t>選挙立会人となるべき者の届出書</t>
    <rPh sb="0" eb="2">
      <t>センキョ</t>
    </rPh>
    <rPh sb="2" eb="4">
      <t>タチアイ</t>
    </rPh>
    <rPh sb="4" eb="5">
      <t>ニン</t>
    </rPh>
    <rPh sb="10" eb="11">
      <t>シャ</t>
    </rPh>
    <rPh sb="12" eb="15">
      <t>トドケデショ</t>
    </rPh>
    <phoneticPr fontId="38"/>
  </si>
  <si>
    <t>令和　　年　　月　　日</t>
    <rPh sb="0" eb="2">
      <t>れいわ</t>
    </rPh>
    <rPh sb="4" eb="5">
      <t>ねん</t>
    </rPh>
    <rPh sb="7" eb="8">
      <t>がつ</t>
    </rPh>
    <rPh sb="10" eb="11">
      <t>にち</t>
    </rPh>
    <phoneticPr fontId="40" type="Hiragana"/>
  </si>
  <si>
    <t>異動前の選挙事務所
所在地</t>
    <rPh sb="0" eb="2">
      <t>イドウ</t>
    </rPh>
    <rPh sb="2" eb="3">
      <t>マエ</t>
    </rPh>
    <rPh sb="4" eb="6">
      <t>センキョ</t>
    </rPh>
    <rPh sb="6" eb="8">
      <t>ジム</t>
    </rPh>
    <rPh sb="8" eb="9">
      <t>ショ</t>
    </rPh>
    <rPh sb="10" eb="13">
      <t>ショザイチ</t>
    </rPh>
    <phoneticPr fontId="4"/>
  </si>
  <si>
    <t>異動後の選挙事務所
所在地</t>
    <rPh sb="0" eb="2">
      <t>イドウ</t>
    </rPh>
    <rPh sb="2" eb="3">
      <t>ゴ</t>
    </rPh>
    <rPh sb="4" eb="6">
      <t>センキョ</t>
    </rPh>
    <rPh sb="6" eb="8">
      <t>ジム</t>
    </rPh>
    <rPh sb="8" eb="9">
      <t>ショ</t>
    </rPh>
    <rPh sb="10" eb="13">
      <t>ショザイチ</t>
    </rPh>
    <phoneticPr fontId="4"/>
  </si>
  <si>
    <t>推薦届出人</t>
    <rPh sb="0" eb="2">
      <t>スイセン</t>
    </rPh>
    <rPh sb="2" eb="4">
      <t>トドケデ</t>
    </rPh>
    <rPh sb="4" eb="5">
      <t>ニン</t>
    </rPh>
    <phoneticPr fontId="4"/>
  </si>
  <si>
    <t>　上記のとおり選挙事務所を異動しましたから届出します。</t>
    <rPh sb="1" eb="3">
      <t>じょうき</t>
    </rPh>
    <rPh sb="13" eb="15">
      <t>いどう</t>
    </rPh>
    <phoneticPr fontId="40" type="Hiragana"/>
  </si>
  <si>
    <t>候補者用選挙事務所建物(部屋番号)の名称</t>
    <rPh sb="6" eb="8">
      <t>ジム</t>
    </rPh>
    <rPh sb="8" eb="9">
      <t>ショ</t>
    </rPh>
    <rPh sb="9" eb="11">
      <t>タテモノ</t>
    </rPh>
    <rPh sb="12" eb="16">
      <t>ヘヤバンゴウ</t>
    </rPh>
    <rPh sb="18" eb="20">
      <t>メイショウ</t>
    </rPh>
    <phoneticPr fontId="4"/>
  </si>
  <si>
    <t>候補者氏名</t>
    <rPh sb="0" eb="3">
      <t>コウホシャ</t>
    </rPh>
    <rPh sb="3" eb="5">
      <t>シメイ</t>
    </rPh>
    <phoneticPr fontId="38"/>
  </si>
  <si>
    <t>候補者氏名</t>
    <rPh sb="0" eb="3">
      <t>コウホシャ</t>
    </rPh>
    <rPh sb="3" eb="5">
      <t>シメイ</t>
    </rPh>
    <phoneticPr fontId="4"/>
  </si>
  <si>
    <t>出納責任者の氏名</t>
    <rPh sb="0" eb="2">
      <t>スイトウ</t>
    </rPh>
    <rPh sb="2" eb="5">
      <t>セキニンシャ</t>
    </rPh>
    <rPh sb="6" eb="7">
      <t>ウジ</t>
    </rPh>
    <rPh sb="7" eb="8">
      <t>メイ</t>
    </rPh>
    <phoneticPr fontId="4"/>
  </si>
  <si>
    <t>新出納責任者の氏名</t>
    <rPh sb="0" eb="1">
      <t>シン</t>
    </rPh>
    <rPh sb="1" eb="3">
      <t>スイトウ</t>
    </rPh>
    <rPh sb="3" eb="6">
      <t>セキニンシャ</t>
    </rPh>
    <rPh sb="7" eb="8">
      <t>ウジ</t>
    </rPh>
    <rPh sb="8" eb="9">
      <t>メイ</t>
    </rPh>
    <phoneticPr fontId="4"/>
  </si>
  <si>
    <t>新出納責任者の住所</t>
    <rPh sb="0" eb="1">
      <t>シン</t>
    </rPh>
    <rPh sb="1" eb="3">
      <t>スイトウ</t>
    </rPh>
    <rPh sb="3" eb="6">
      <t>セキニンシャ</t>
    </rPh>
    <rPh sb="7" eb="9">
      <t>ジュウショ</t>
    </rPh>
    <phoneticPr fontId="4"/>
  </si>
  <si>
    <t>候補者用選挙事務所異動後住所</t>
    <rPh sb="6" eb="8">
      <t>ジム</t>
    </rPh>
    <rPh sb="8" eb="9">
      <t>ショ</t>
    </rPh>
    <rPh sb="9" eb="11">
      <t>イドウ</t>
    </rPh>
    <rPh sb="11" eb="12">
      <t>ゴ</t>
    </rPh>
    <rPh sb="12" eb="14">
      <t>ジュウショ</t>
    </rPh>
    <phoneticPr fontId="4"/>
  </si>
  <si>
    <t>候補者用選挙事務所住所</t>
    <rPh sb="6" eb="8">
      <t>ジム</t>
    </rPh>
    <rPh sb="8" eb="9">
      <t>ショ</t>
    </rPh>
    <rPh sb="9" eb="11">
      <t>ジュウショ</t>
    </rPh>
    <phoneticPr fontId="4"/>
  </si>
  <si>
    <t>推薦届出者の住所</t>
    <rPh sb="0" eb="2">
      <t>スイセン</t>
    </rPh>
    <rPh sb="2" eb="4">
      <t>トドケデ</t>
    </rPh>
    <rPh sb="4" eb="5">
      <t>シャ</t>
    </rPh>
    <rPh sb="6" eb="8">
      <t>ジュウショ</t>
    </rPh>
    <phoneticPr fontId="4"/>
  </si>
  <si>
    <t>選挙立会人住所</t>
    <rPh sb="0" eb="2">
      <t>センキョ</t>
    </rPh>
    <rPh sb="2" eb="4">
      <t>タチアイ</t>
    </rPh>
    <rPh sb="4" eb="5">
      <t>ニン</t>
    </rPh>
    <rPh sb="5" eb="7">
      <t>ジュウショ</t>
    </rPh>
    <phoneticPr fontId="4"/>
  </si>
  <si>
    <t>選挙公報掲載文修正申請書</t>
    <rPh sb="0" eb="2">
      <t>センキョ</t>
    </rPh>
    <rPh sb="2" eb="4">
      <t>コウホウ</t>
    </rPh>
    <rPh sb="4" eb="6">
      <t>ケイサイ</t>
    </rPh>
    <rPh sb="6" eb="7">
      <t>ブン</t>
    </rPh>
    <rPh sb="7" eb="9">
      <t>シュウセイ</t>
    </rPh>
    <rPh sb="9" eb="11">
      <t>シンセイ</t>
    </rPh>
    <rPh sb="11" eb="12">
      <t>ショ</t>
    </rPh>
    <phoneticPr fontId="38"/>
  </si>
  <si>
    <t>氏　名</t>
    <rPh sb="0" eb="1">
      <t>シ</t>
    </rPh>
    <rPh sb="2" eb="3">
      <t>ナ</t>
    </rPh>
    <phoneticPr fontId="4"/>
  </si>
  <si>
    <t>党　派</t>
    <rPh sb="0" eb="1">
      <t>トウ</t>
    </rPh>
    <rPh sb="2" eb="3">
      <t>ハ</t>
    </rPh>
    <phoneticPr fontId="4"/>
  </si>
  <si>
    <t>選挙立会人の氏名</t>
    <rPh sb="0" eb="2">
      <t>センキョ</t>
    </rPh>
    <rPh sb="2" eb="4">
      <t>タチアイ</t>
    </rPh>
    <rPh sb="4" eb="5">
      <t>ニン</t>
    </rPh>
    <rPh sb="6" eb="7">
      <t>ウジ</t>
    </rPh>
    <rPh sb="7" eb="8">
      <t>メイ</t>
    </rPh>
    <phoneticPr fontId="4"/>
  </si>
  <si>
    <t>印</t>
    <rPh sb="0" eb="1">
      <t>イン</t>
    </rPh>
    <phoneticPr fontId="8"/>
  </si>
  <si>
    <t>選挙管理委員会委員長　</t>
    <rPh sb="0" eb="2">
      <t>センキョ</t>
    </rPh>
    <rPh sb="2" eb="4">
      <t>カンリ</t>
    </rPh>
    <rPh sb="4" eb="7">
      <t>イインカイ</t>
    </rPh>
    <rPh sb="7" eb="10">
      <t>イインチョウ</t>
    </rPh>
    <phoneticPr fontId="8"/>
  </si>
  <si>
    <t>名簿に登録されていることを証明する。</t>
    <rPh sb="13" eb="15">
      <t>ショウメイ</t>
    </rPh>
    <phoneticPr fontId="8"/>
  </si>
  <si>
    <t>氏　名</t>
    <rPh sb="0" eb="1">
      <t>シ</t>
    </rPh>
    <rPh sb="2" eb="3">
      <t>ナ</t>
    </rPh>
    <phoneticPr fontId="8"/>
  </si>
  <si>
    <t>住　所</t>
    <rPh sb="0" eb="1">
      <t>ジュウ</t>
    </rPh>
    <rPh sb="2" eb="3">
      <t>ショ</t>
    </rPh>
    <phoneticPr fontId="8"/>
  </si>
  <si>
    <t>選挙人名簿登録証明書</t>
    <rPh sb="0" eb="2">
      <t>センキョ</t>
    </rPh>
    <rPh sb="2" eb="3">
      <t>ニン</t>
    </rPh>
    <rPh sb="3" eb="5">
      <t>メイボ</t>
    </rPh>
    <rPh sb="5" eb="7">
      <t>トウロク</t>
    </rPh>
    <rPh sb="7" eb="9">
      <t>ショウメイ</t>
    </rPh>
    <rPh sb="9" eb="10">
      <t>ショ</t>
    </rPh>
    <phoneticPr fontId="38"/>
  </si>
  <si>
    <t/>
  </si>
  <si>
    <t>　理人の本人確認書類の提示又は提出を行ってください。ただし、候補者本人又は推</t>
    <phoneticPr fontId="4"/>
  </si>
  <si>
    <t>　薦届出者本人の署名その他の措置がある場合はこの限りではありません。</t>
    <phoneticPr fontId="4"/>
  </si>
  <si>
    <t>　該代理人の本人確認書類の提示又は提出を行ってください。ただし、候補者本人</t>
    <phoneticPr fontId="4"/>
  </si>
  <si>
    <t>　又は推薦届出者本人の署名その他の措置がある場合はこの限りではありません。</t>
    <phoneticPr fontId="4"/>
  </si>
  <si>
    <t>　この申請書を提出するときは、併せて当該呼称が戸籍簿に記載された氏名に代わる</t>
    <phoneticPr fontId="4"/>
  </si>
  <si>
    <t>　薦届出者が数人ある場合には、その代表者であることを証明する別紙による代表者証明書を併せ</t>
    <rPh sb="1" eb="2">
      <t>コモ</t>
    </rPh>
    <rPh sb="2" eb="4">
      <t>トドケデ</t>
    </rPh>
    <rPh sb="42" eb="43">
      <t>アワ</t>
    </rPh>
    <phoneticPr fontId="4"/>
  </si>
  <si>
    <t>　て添付してください。</t>
    <phoneticPr fontId="4"/>
  </si>
  <si>
    <t>　の代理人が届け出る場合にあつては委任状の提示又は提出及び当該代理人の本人確認書類の提示</t>
    <phoneticPr fontId="4"/>
  </si>
  <si>
    <t>　又は提出を行ってください。ただし、候補者本人又は推薦届出者本人の署名その他の措置がある</t>
    <phoneticPr fontId="4"/>
  </si>
  <si>
    <t>　場合はこの限りではありません。</t>
    <phoneticPr fontId="4"/>
  </si>
  <si>
    <t>１　推薦届出者が届け出るときは、出納責任者の選任（異動）について、候補者の承諾を</t>
    <phoneticPr fontId="4"/>
  </si>
  <si>
    <t>２　候補者本人又は推薦届出者本人が届け出る場合にあつては本人確認書類の提示又は提</t>
    <phoneticPr fontId="4"/>
  </si>
  <si>
    <t>　出を、その代理人が届け出る場合にあつては委任状の提示又は提出及び当該代理人の本</t>
    <phoneticPr fontId="4"/>
  </si>
  <si>
    <t>　人確認書類の提示又は提出を行ってください。ただし、候補者本人又は推薦届出者本人</t>
    <phoneticPr fontId="4"/>
  </si>
  <si>
    <t>　の署名その他の措置がある場合はこの限りではありません。</t>
    <phoneticPr fontId="4"/>
  </si>
  <si>
    <t>　証明する書面（文書による通知の写し）を添付してください。</t>
    <rPh sb="1" eb="3">
      <t>ショウメイ</t>
    </rPh>
    <phoneticPr fontId="4"/>
  </si>
  <si>
    <t>２　前任者の解任又は辞任についての法第１８１条の規定による通知があったことを</t>
    <phoneticPr fontId="4"/>
  </si>
  <si>
    <t>　人が届け出る場合にあつては委任状の提示又は提出及び当該代理人の本人確認書類の</t>
    <rPh sb="1" eb="2">
      <t>ニン</t>
    </rPh>
    <phoneticPr fontId="4"/>
  </si>
  <si>
    <t>　提示又は提出を行ってください。ただし、候補者本人の署名その他の措置がある場合</t>
    <phoneticPr fontId="4"/>
  </si>
  <si>
    <t xml:space="preserve">  </t>
    <phoneticPr fontId="4"/>
  </si>
  <si>
    <t>　はこの限りではありません。</t>
    <phoneticPr fontId="4"/>
  </si>
  <si>
    <t>１　「使用する者の別」の欄には、選挙運動のために使用する事務員にあっては「事務員」と、専ら公職</t>
    <phoneticPr fontId="4"/>
  </si>
  <si>
    <t>　選挙法第１４１条第１項の規定により選挙運動のために使用される自動車又は船舶の上における選挙運</t>
    <rPh sb="46" eb="47">
      <t>ウン</t>
    </rPh>
    <phoneticPr fontId="4"/>
  </si>
  <si>
    <t>　動のために使用する者にあっては「車上運動員」と、専ら手話通訳のために使用する者にあっては「手</t>
    <phoneticPr fontId="4"/>
  </si>
  <si>
    <t>　話通訳者」と、専ら公職選挙法第１４２条の３第１項の規定によるウェブサイト等を利用する方法によ</t>
    <phoneticPr fontId="4"/>
  </si>
  <si>
    <t>　る選挙運動のために使用する文書図画の頒布又は第１４３条第１項の規定による選挙運動のために使用</t>
    <rPh sb="46" eb="47">
      <t>ヨウ</t>
    </rPh>
    <phoneticPr fontId="4"/>
  </si>
  <si>
    <t>３　候補者本人が届け出る場合にあつては本人確認書類の提示又は提出を、その代理人が届け出る場合に</t>
    <phoneticPr fontId="4"/>
  </si>
  <si>
    <t>　あつては委任状の提示又は提出及び当該代理人の本人確認書類の提示又は提出を行ってください。ただ</t>
    <phoneticPr fontId="4"/>
  </si>
  <si>
    <t>　し、候候補者本人の署名その他の措置がある場合はこの限りではない。</t>
    <rPh sb="4" eb="6">
      <t>コウホ</t>
    </rPh>
    <phoneticPr fontId="4"/>
  </si>
  <si>
    <t>　理人が届け出る場合にあつては委任状の提示又は提出及び当該代理人の本人確認</t>
    <phoneticPr fontId="4"/>
  </si>
  <si>
    <t>　書類の提示又は提出を行ってください。ただし、候補者本人の署名その他の措置</t>
    <phoneticPr fontId="4"/>
  </si>
  <si>
    <t>　がある場合はこの限りではありません。</t>
    <phoneticPr fontId="4"/>
  </si>
  <si>
    <t>　は提出を、その代理人が届け出る場合にあつては委任状の提示又は提出及び当該代</t>
    <phoneticPr fontId="4"/>
  </si>
  <si>
    <t xml:space="preserve">  　候補者本人が届け出る場合にあつては本人確認書類の提示又は提出を、その代</t>
    <phoneticPr fontId="4"/>
  </si>
  <si>
    <t>様式18</t>
    <rPh sb="0" eb="2">
      <t>ようしき</t>
    </rPh>
    <phoneticPr fontId="40" type="Hiragana"/>
  </si>
  <si>
    <t>　上記の者は、本　　　　　において令和　　年　　月　　日現在における選挙人</t>
    <rPh sb="1" eb="3">
      <t>ジョウキ</t>
    </rPh>
    <rPh sb="4" eb="5">
      <t>モノ</t>
    </rPh>
    <rPh sb="7" eb="8">
      <t>ホン</t>
    </rPh>
    <rPh sb="17" eb="19">
      <t>レイワ</t>
    </rPh>
    <rPh sb="21" eb="22">
      <t>ネン</t>
    </rPh>
    <rPh sb="24" eb="25">
      <t>ガツ</t>
    </rPh>
    <rPh sb="27" eb="28">
      <t>ニチ</t>
    </rPh>
    <rPh sb="28" eb="30">
      <t>ゲンザイ</t>
    </rPh>
    <rPh sb="34" eb="37">
      <t>センキョニン</t>
    </rPh>
    <phoneticPr fontId="8"/>
  </si>
  <si>
    <t>選挙期日の満年齢</t>
    <rPh sb="0" eb="2">
      <t>センキョ</t>
    </rPh>
    <rPh sb="2" eb="4">
      <t>キジツ</t>
    </rPh>
    <rPh sb="5" eb="6">
      <t>マン</t>
    </rPh>
    <rPh sb="6" eb="8">
      <t>ネンレイ</t>
    </rPh>
    <phoneticPr fontId="4"/>
  </si>
  <si>
    <t>様式19</t>
    <rPh sb="0" eb="2">
      <t>ようしき</t>
    </rPh>
    <phoneticPr fontId="40" type="Hiragana"/>
  </si>
  <si>
    <t>２　候補者本人又は推薦届出者本人が届け出る場合にあつては本人確認書類の提示</t>
    <phoneticPr fontId="4"/>
  </si>
  <si>
    <t>　又は提出を、その代理人が届け出る場合にあつては委任状の提示又は提出及び当</t>
    <phoneticPr fontId="4"/>
  </si>
  <si>
    <t>本部の所在地（都道府県から入力してください。）</t>
    <rPh sb="0" eb="2">
      <t>ホンブ</t>
    </rPh>
    <rPh sb="3" eb="6">
      <t>ショザイチ</t>
    </rPh>
    <rPh sb="7" eb="11">
      <t>トドウフケン</t>
    </rPh>
    <rPh sb="13" eb="15">
      <t>ニュウリョク</t>
    </rPh>
    <phoneticPr fontId="4"/>
  </si>
  <si>
    <t>候補者本籍（戸籍謄本に記載された本籍を転記してください。）</t>
    <rPh sb="0" eb="3">
      <t>コウホシャ</t>
    </rPh>
    <rPh sb="3" eb="5">
      <t>ホンセキ</t>
    </rPh>
    <rPh sb="6" eb="10">
      <t>コセキトウホン</t>
    </rPh>
    <rPh sb="11" eb="13">
      <t>キサイ</t>
    </rPh>
    <rPh sb="16" eb="18">
      <t>ホンセキ</t>
    </rPh>
    <rPh sb="19" eb="21">
      <t>テンキ</t>
    </rPh>
    <phoneticPr fontId="4"/>
  </si>
  <si>
    <t>候補者住所（住民票に記載された住所を転記してください。）</t>
    <rPh sb="0" eb="3">
      <t>コウホシャ</t>
    </rPh>
    <rPh sb="3" eb="5">
      <t>ジュウショ</t>
    </rPh>
    <rPh sb="6" eb="9">
      <t>ジュウミンヒョウ</t>
    </rPh>
    <rPh sb="10" eb="12">
      <t>キサイ</t>
    </rPh>
    <rPh sb="15" eb="17">
      <t>ジュウショ</t>
    </rPh>
    <rPh sb="18" eb="20">
      <t>テンキ</t>
    </rPh>
    <phoneticPr fontId="4"/>
  </si>
  <si>
    <t>候補者用選挙事務所建物(部屋番号)の名称（異動後)</t>
    <rPh sb="6" eb="8">
      <t>ジム</t>
    </rPh>
    <rPh sb="8" eb="9">
      <t>ショ</t>
    </rPh>
    <rPh sb="9" eb="11">
      <t>タテモノ</t>
    </rPh>
    <rPh sb="12" eb="16">
      <t>ヘヤバンゴウ</t>
    </rPh>
    <rPh sb="18" eb="20">
      <t>メイショウ</t>
    </rPh>
    <rPh sb="21" eb="24">
      <t>イドウゴ</t>
    </rPh>
    <phoneticPr fontId="4"/>
  </si>
  <si>
    <t>様式1</t>
    <rPh sb="0" eb="2">
      <t>ヨウシキ</t>
    </rPh>
    <phoneticPr fontId="82"/>
  </si>
  <si>
    <t>様式2</t>
    <rPh sb="0" eb="2">
      <t>ヨウシキ</t>
    </rPh>
    <phoneticPr fontId="82"/>
  </si>
  <si>
    <t>宣誓書</t>
    <rPh sb="0" eb="1">
      <t>ヨロシ</t>
    </rPh>
    <rPh sb="1" eb="2">
      <t>チカイ</t>
    </rPh>
    <rPh sb="2" eb="3">
      <t>ショ</t>
    </rPh>
    <phoneticPr fontId="83"/>
  </si>
  <si>
    <t>様式3</t>
    <rPh sb="0" eb="2">
      <t>ヨウシキ</t>
    </rPh>
    <phoneticPr fontId="82"/>
  </si>
  <si>
    <t>所属する政党（政治団体）に関する文書</t>
    <rPh sb="0" eb="2">
      <t>ショゾク</t>
    </rPh>
    <rPh sb="4" eb="6">
      <t>セイトウ</t>
    </rPh>
    <rPh sb="7" eb="9">
      <t>セイジ</t>
    </rPh>
    <rPh sb="9" eb="11">
      <t>ダンタイ</t>
    </rPh>
    <rPh sb="13" eb="14">
      <t>カン</t>
    </rPh>
    <rPh sb="16" eb="18">
      <t>ブンショ</t>
    </rPh>
    <phoneticPr fontId="83"/>
  </si>
  <si>
    <t>様式4</t>
    <rPh sb="0" eb="2">
      <t>ヨウシキ</t>
    </rPh>
    <phoneticPr fontId="82"/>
  </si>
  <si>
    <t>団体所属証明書</t>
    <rPh sb="0" eb="2">
      <t>ダンタイ</t>
    </rPh>
    <rPh sb="2" eb="4">
      <t>ショゾク</t>
    </rPh>
    <rPh sb="4" eb="7">
      <t>ショウメイショ</t>
    </rPh>
    <phoneticPr fontId="83"/>
  </si>
  <si>
    <t>様式5</t>
    <rPh sb="0" eb="2">
      <t>ヨウシキ</t>
    </rPh>
    <phoneticPr fontId="82"/>
  </si>
  <si>
    <t>通称認定申請書</t>
    <rPh sb="0" eb="2">
      <t>ツウショウ</t>
    </rPh>
    <rPh sb="2" eb="4">
      <t>ニンテイ</t>
    </rPh>
    <rPh sb="4" eb="7">
      <t>シンセイショ</t>
    </rPh>
    <phoneticPr fontId="83"/>
  </si>
  <si>
    <t>様式6</t>
    <rPh sb="0" eb="2">
      <t>ヨウシキ</t>
    </rPh>
    <phoneticPr fontId="82"/>
  </si>
  <si>
    <t>選挙事務所設置届</t>
    <rPh sb="0" eb="2">
      <t>センキョ</t>
    </rPh>
    <rPh sb="2" eb="4">
      <t>ジム</t>
    </rPh>
    <rPh sb="4" eb="5">
      <t>ショ</t>
    </rPh>
    <rPh sb="5" eb="7">
      <t>セッチ</t>
    </rPh>
    <rPh sb="7" eb="8">
      <t>トドケ</t>
    </rPh>
    <phoneticPr fontId="2"/>
  </si>
  <si>
    <t>様式7</t>
    <rPh sb="0" eb="2">
      <t>ヨウシキ</t>
    </rPh>
    <phoneticPr fontId="82"/>
  </si>
  <si>
    <t>選挙事務所異動届</t>
    <rPh sb="0" eb="2">
      <t>センキョ</t>
    </rPh>
    <rPh sb="2" eb="4">
      <t>ジム</t>
    </rPh>
    <rPh sb="4" eb="5">
      <t>ショ</t>
    </rPh>
    <rPh sb="5" eb="7">
      <t>イドウ</t>
    </rPh>
    <rPh sb="7" eb="8">
      <t>トドケ</t>
    </rPh>
    <phoneticPr fontId="2"/>
  </si>
  <si>
    <t>様式8</t>
    <rPh sb="0" eb="2">
      <t>ヨウシキ</t>
    </rPh>
    <phoneticPr fontId="82"/>
  </si>
  <si>
    <t>出納責任者選任届</t>
  </si>
  <si>
    <t>様式9</t>
    <rPh sb="0" eb="2">
      <t>ヨウシキ</t>
    </rPh>
    <phoneticPr fontId="82"/>
  </si>
  <si>
    <t>出納責任者異動届</t>
    <rPh sb="0" eb="2">
      <t>スイトウ</t>
    </rPh>
    <rPh sb="2" eb="5">
      <t>セキニンシャ</t>
    </rPh>
    <rPh sb="5" eb="7">
      <t>イドウ</t>
    </rPh>
    <rPh sb="7" eb="8">
      <t>トドケ</t>
    </rPh>
    <phoneticPr fontId="83"/>
  </si>
  <si>
    <t>様式10</t>
    <rPh sb="0" eb="2">
      <t>ヨウシキ</t>
    </rPh>
    <phoneticPr fontId="82"/>
  </si>
  <si>
    <t>ビラ届出書（候補者用）</t>
    <rPh sb="2" eb="4">
      <t>とどけで</t>
    </rPh>
    <rPh sb="4" eb="5">
      <t>しょ</t>
    </rPh>
    <rPh sb="6" eb="9">
      <t>こうほしゃ</t>
    </rPh>
    <rPh sb="9" eb="10">
      <t>よう</t>
    </rPh>
    <phoneticPr fontId="2" type="Hiragana"/>
  </si>
  <si>
    <t>様式11</t>
    <rPh sb="0" eb="2">
      <t>ヨウシキ</t>
    </rPh>
    <phoneticPr fontId="82"/>
  </si>
  <si>
    <t>選挙運動事務員等届出書</t>
    <rPh sb="0" eb="2">
      <t>センキョ</t>
    </rPh>
    <rPh sb="2" eb="4">
      <t>ウンドウ</t>
    </rPh>
    <rPh sb="4" eb="6">
      <t>ジム</t>
    </rPh>
    <rPh sb="6" eb="7">
      <t>イン</t>
    </rPh>
    <rPh sb="7" eb="8">
      <t>トウ</t>
    </rPh>
    <rPh sb="8" eb="9">
      <t>トド</t>
    </rPh>
    <rPh sb="9" eb="10">
      <t>デ</t>
    </rPh>
    <rPh sb="10" eb="11">
      <t>ショ</t>
    </rPh>
    <phoneticPr fontId="83"/>
  </si>
  <si>
    <t>様式12</t>
    <rPh sb="0" eb="2">
      <t>ヨウシキ</t>
    </rPh>
    <phoneticPr fontId="82"/>
  </si>
  <si>
    <t>個人演説会開催申出書</t>
    <rPh sb="0" eb="2">
      <t>コジン</t>
    </rPh>
    <rPh sb="2" eb="4">
      <t>エンゼツ</t>
    </rPh>
    <rPh sb="4" eb="5">
      <t>カイ</t>
    </rPh>
    <rPh sb="5" eb="7">
      <t>カイサイ</t>
    </rPh>
    <rPh sb="7" eb="10">
      <t>モウシデショ</t>
    </rPh>
    <phoneticPr fontId="83"/>
  </si>
  <si>
    <t>様式13</t>
    <rPh sb="0" eb="2">
      <t>ヨウシキ</t>
    </rPh>
    <phoneticPr fontId="82"/>
  </si>
  <si>
    <t>選挙公報掲載文掲載申請書</t>
    <rPh sb="0" eb="2">
      <t>センキョ</t>
    </rPh>
    <rPh sb="2" eb="4">
      <t>コウホウ</t>
    </rPh>
    <rPh sb="4" eb="6">
      <t>ケイサイ</t>
    </rPh>
    <rPh sb="6" eb="7">
      <t>ブン</t>
    </rPh>
    <rPh sb="7" eb="9">
      <t>ケイサイ</t>
    </rPh>
    <rPh sb="9" eb="11">
      <t>シンセイ</t>
    </rPh>
    <rPh sb="11" eb="12">
      <t>ショ</t>
    </rPh>
    <phoneticPr fontId="83"/>
  </si>
  <si>
    <t>様式14</t>
    <rPh sb="0" eb="2">
      <t>ヨウシキ</t>
    </rPh>
    <phoneticPr fontId="82"/>
  </si>
  <si>
    <t>選挙公報掲載文撤回申請書</t>
    <rPh sb="0" eb="2">
      <t>センキョ</t>
    </rPh>
    <rPh sb="2" eb="4">
      <t>コウホウ</t>
    </rPh>
    <rPh sb="4" eb="6">
      <t>ケイサイ</t>
    </rPh>
    <rPh sb="6" eb="7">
      <t>ブン</t>
    </rPh>
    <rPh sb="7" eb="9">
      <t>テッカイ</t>
    </rPh>
    <rPh sb="9" eb="11">
      <t>シンセイ</t>
    </rPh>
    <rPh sb="11" eb="12">
      <t>ショ</t>
    </rPh>
    <phoneticPr fontId="83"/>
  </si>
  <si>
    <t>様式15</t>
    <rPh sb="0" eb="2">
      <t>ヨウシキ</t>
    </rPh>
    <phoneticPr fontId="82"/>
  </si>
  <si>
    <t>選挙公報掲載文修正申請書</t>
    <rPh sb="0" eb="2">
      <t>センキョ</t>
    </rPh>
    <rPh sb="2" eb="4">
      <t>コウホウ</t>
    </rPh>
    <rPh sb="4" eb="6">
      <t>ケイサイ</t>
    </rPh>
    <rPh sb="6" eb="7">
      <t>ブン</t>
    </rPh>
    <rPh sb="7" eb="9">
      <t>シュウセイ</t>
    </rPh>
    <rPh sb="9" eb="11">
      <t>シンセイ</t>
    </rPh>
    <rPh sb="11" eb="12">
      <t>ショ</t>
    </rPh>
    <phoneticPr fontId="2"/>
  </si>
  <si>
    <t>様式16</t>
    <rPh sb="0" eb="2">
      <t>ヨウシキ</t>
    </rPh>
    <phoneticPr fontId="82"/>
  </si>
  <si>
    <t>様式17</t>
    <rPh sb="0" eb="2">
      <t>ヨウシキ</t>
    </rPh>
    <phoneticPr fontId="82"/>
  </si>
  <si>
    <t>開票立会人となるべき者の届出書</t>
    <rPh sb="0" eb="2">
      <t>カイヒョウ</t>
    </rPh>
    <rPh sb="2" eb="4">
      <t>タチアイ</t>
    </rPh>
    <rPh sb="4" eb="5">
      <t>ニン</t>
    </rPh>
    <rPh sb="10" eb="11">
      <t>シャ</t>
    </rPh>
    <rPh sb="12" eb="15">
      <t>トドケデショ</t>
    </rPh>
    <phoneticPr fontId="2"/>
  </si>
  <si>
    <t>様式18</t>
    <rPh sb="0" eb="2">
      <t>ヨウシキ</t>
    </rPh>
    <phoneticPr fontId="82"/>
  </si>
  <si>
    <t>開票立会人承諾書</t>
    <rPh sb="0" eb="5">
      <t>カイヒョウタチアイニン</t>
    </rPh>
    <rPh sb="5" eb="6">
      <t>ウケタマワ</t>
    </rPh>
    <rPh sb="6" eb="7">
      <t>ダク</t>
    </rPh>
    <rPh sb="7" eb="8">
      <t>ショ</t>
    </rPh>
    <phoneticPr fontId="2"/>
  </si>
  <si>
    <t>様式19</t>
    <rPh sb="0" eb="2">
      <t>ヨウシキ</t>
    </rPh>
    <phoneticPr fontId="82"/>
  </si>
  <si>
    <t>選挙立会人となるべき者の届出書</t>
    <rPh sb="0" eb="2">
      <t>センキョ</t>
    </rPh>
    <rPh sb="2" eb="4">
      <t>タチアイ</t>
    </rPh>
    <rPh sb="4" eb="5">
      <t>ニン</t>
    </rPh>
    <rPh sb="10" eb="11">
      <t>シャ</t>
    </rPh>
    <rPh sb="12" eb="15">
      <t>トドケデショ</t>
    </rPh>
    <phoneticPr fontId="2"/>
  </si>
  <si>
    <t>様式20</t>
    <rPh sb="0" eb="2">
      <t>ヨウシキ</t>
    </rPh>
    <phoneticPr fontId="82"/>
  </si>
  <si>
    <t>選挙立会人承諾書</t>
    <rPh sb="0" eb="2">
      <t>センキョ</t>
    </rPh>
    <rPh sb="2" eb="5">
      <t>タチアイニン</t>
    </rPh>
    <rPh sb="5" eb="6">
      <t>ウケタマワ</t>
    </rPh>
    <rPh sb="6" eb="7">
      <t>ダク</t>
    </rPh>
    <rPh sb="7" eb="8">
      <t>ショ</t>
    </rPh>
    <phoneticPr fontId="2"/>
  </si>
  <si>
    <t>様式21</t>
    <rPh sb="0" eb="2">
      <t>ヨウシキ</t>
    </rPh>
    <phoneticPr fontId="82"/>
  </si>
  <si>
    <t>選挙人名簿登録証明書</t>
    <rPh sb="0" eb="2">
      <t>センキョ</t>
    </rPh>
    <rPh sb="2" eb="3">
      <t>ニン</t>
    </rPh>
    <rPh sb="3" eb="5">
      <t>メイボ</t>
    </rPh>
    <rPh sb="5" eb="7">
      <t>トウロク</t>
    </rPh>
    <rPh sb="7" eb="9">
      <t>ショウメイ</t>
    </rPh>
    <rPh sb="9" eb="10">
      <t>ショ</t>
    </rPh>
    <phoneticPr fontId="2"/>
  </si>
  <si>
    <t>推薦1</t>
    <rPh sb="0" eb="2">
      <t>スイセン</t>
    </rPh>
    <phoneticPr fontId="82"/>
  </si>
  <si>
    <t>候補者推薦届出承諾書</t>
    <rPh sb="0" eb="3">
      <t>コウホシャ</t>
    </rPh>
    <rPh sb="3" eb="5">
      <t>スイセン</t>
    </rPh>
    <rPh sb="5" eb="7">
      <t>トドケデ</t>
    </rPh>
    <rPh sb="7" eb="10">
      <t>ショウダクショ</t>
    </rPh>
    <phoneticPr fontId="83"/>
  </si>
  <si>
    <t>推薦2</t>
    <rPh sb="0" eb="2">
      <t>スイセン</t>
    </rPh>
    <phoneticPr fontId="82"/>
  </si>
  <si>
    <t>推薦届出代表者証明書</t>
    <rPh sb="0" eb="2">
      <t>スイセン</t>
    </rPh>
    <rPh sb="2" eb="4">
      <t>トドケデ</t>
    </rPh>
    <rPh sb="4" eb="7">
      <t>ダイヒョウシャ</t>
    </rPh>
    <rPh sb="7" eb="10">
      <t>ショウメイショ</t>
    </rPh>
    <phoneticPr fontId="83"/>
  </si>
  <si>
    <t>推薦3</t>
    <rPh sb="0" eb="2">
      <t>スイセン</t>
    </rPh>
    <phoneticPr fontId="82"/>
  </si>
  <si>
    <t>選挙事務所設置承諾書（推薦届出）</t>
    <rPh sb="0" eb="2">
      <t>センキョ</t>
    </rPh>
    <rPh sb="2" eb="5">
      <t>ジムショ</t>
    </rPh>
    <rPh sb="5" eb="7">
      <t>セッチ</t>
    </rPh>
    <rPh sb="7" eb="10">
      <t>ショウダクショ</t>
    </rPh>
    <rPh sb="11" eb="13">
      <t>スイセン</t>
    </rPh>
    <rPh sb="13" eb="14">
      <t>トドケ</t>
    </rPh>
    <rPh sb="14" eb="15">
      <t>デ</t>
    </rPh>
    <phoneticPr fontId="83"/>
  </si>
  <si>
    <t>推薦4</t>
    <rPh sb="0" eb="2">
      <t>スイセン</t>
    </rPh>
    <phoneticPr fontId="82"/>
  </si>
  <si>
    <t>選挙事務所異動承諾書（推薦届出）</t>
    <rPh sb="0" eb="5">
      <t>センキョジムショ</t>
    </rPh>
    <rPh sb="5" eb="7">
      <t>イドウ</t>
    </rPh>
    <rPh sb="7" eb="10">
      <t>ショウダクショ</t>
    </rPh>
    <rPh sb="11" eb="13">
      <t>スイセン</t>
    </rPh>
    <rPh sb="13" eb="14">
      <t>トドケ</t>
    </rPh>
    <rPh sb="14" eb="15">
      <t>デ</t>
    </rPh>
    <phoneticPr fontId="83"/>
  </si>
  <si>
    <t>推薦5</t>
    <rPh sb="0" eb="2">
      <t>スイセン</t>
    </rPh>
    <phoneticPr fontId="82"/>
  </si>
  <si>
    <t>出納責任者選任承諾書（推薦届出)</t>
    <rPh sb="0" eb="5">
      <t>スイトウセキニンシャ</t>
    </rPh>
    <rPh sb="5" eb="7">
      <t>センニン</t>
    </rPh>
    <rPh sb="7" eb="10">
      <t>ショウダクショ</t>
    </rPh>
    <rPh sb="11" eb="13">
      <t>スイセン</t>
    </rPh>
    <rPh sb="13" eb="15">
      <t>トドケデ</t>
    </rPh>
    <phoneticPr fontId="83"/>
  </si>
  <si>
    <t>推薦6</t>
    <rPh sb="0" eb="2">
      <t>スイセン</t>
    </rPh>
    <phoneticPr fontId="82"/>
  </si>
  <si>
    <t>出納責任者解任承諾書（推薦届出)</t>
    <rPh sb="0" eb="5">
      <t>スイトウセキニンシャ</t>
    </rPh>
    <rPh sb="5" eb="7">
      <t>カイニン</t>
    </rPh>
    <rPh sb="7" eb="10">
      <t>ショウダクショ</t>
    </rPh>
    <rPh sb="11" eb="13">
      <t>スイセン</t>
    </rPh>
    <rPh sb="13" eb="15">
      <t>トドケデ</t>
    </rPh>
    <phoneticPr fontId="83"/>
  </si>
  <si>
    <t>秋田県　公職選挙法執行規程第１号様式の２８（第４条の１０関係）</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phoneticPr fontId="3"/>
  </si>
  <si>
    <t>秋田県　公職選挙法執行規程第２５号様式の２（第６４条の２関係）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</si>
  <si>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公職選挙法執行規程第２５号様式の３（第６４条の２関係）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</si>
  <si>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公職選挙法執行規程第３号様式の２（第１０条の２関係）</t>
    <rPh sb="0" eb="3">
      <t>アキタケン</t>
    </rPh>
    <rPh sb="4" eb="6">
      <t>コウショク</t>
    </rPh>
    <rPh sb="6" eb="9">
      <t>センキョホウ</t>
    </rPh>
    <rPh sb="9" eb="11">
      <t>シッコウ</t>
    </rPh>
    <rPh sb="11" eb="13">
      <t>キテイ</t>
    </rPh>
    <rPh sb="13" eb="14">
      <t>ダイ</t>
    </rPh>
    <rPh sb="15" eb="16">
      <t>ゴウ</t>
    </rPh>
    <rPh sb="16" eb="18">
      <t>ヨウシキ</t>
    </rPh>
    <rPh sb="21" eb="22">
      <t>ダイ</t>
    </rPh>
    <rPh sb="24" eb="25">
      <t>ジョウ</t>
    </rPh>
    <rPh sb="27" eb="29">
      <t>カンケイ</t>
    </rPh>
    <phoneticPr fontId="3"/>
  </si>
  <si>
    <t>公職選挙法施規則第３２号様式の２（２９条の２関係）</t>
    <rPh sb="0" eb="2">
      <t>コウショク</t>
    </rPh>
    <rPh sb="2" eb="4">
      <t>センキョ</t>
    </rPh>
    <rPh sb="4" eb="5">
      <t>ホウ</t>
    </rPh>
    <rPh sb="5" eb="6">
      <t>セ</t>
    </rPh>
    <rPh sb="6" eb="8">
      <t>キソク</t>
    </rPh>
    <rPh sb="8" eb="9">
      <t>ダイ</t>
    </rPh>
    <rPh sb="11" eb="12">
      <t>ゴウ</t>
    </rPh>
    <rPh sb="12" eb="14">
      <t>ヨウシキ</t>
    </rPh>
    <rPh sb="19" eb="20">
      <t>ジョウ</t>
    </rPh>
    <rPh sb="22" eb="24">
      <t>カンケイ</t>
    </rPh>
    <phoneticPr fontId="3"/>
  </si>
  <si>
    <t>秋田県　公職選挙法執行規程第１２号様式その１（第３５条関係）</t>
    <rPh sb="0" eb="3">
      <t>アキタケン</t>
    </rPh>
    <rPh sb="4" eb="6">
      <t>コウショク</t>
    </rPh>
    <rPh sb="6" eb="9">
      <t>センキョホウ</t>
    </rPh>
    <rPh sb="9" eb="11">
      <t>シッコウ</t>
    </rPh>
    <rPh sb="11" eb="13">
      <t>キテイ</t>
    </rPh>
    <rPh sb="13" eb="14">
      <t>ダイ</t>
    </rPh>
    <rPh sb="16" eb="17">
      <t>ゴウ</t>
    </rPh>
    <rPh sb="17" eb="19">
      <t>ヨウシキ</t>
    </rPh>
    <rPh sb="23" eb="24">
      <t>ダイ</t>
    </rPh>
    <rPh sb="26" eb="27">
      <t>ジョウ</t>
    </rPh>
    <rPh sb="27" eb="29">
      <t>カンケイ</t>
    </rPh>
    <phoneticPr fontId="3"/>
  </si>
  <si>
    <t>秋田県　公職選挙法執行規程第２０号様式（第４６条関係）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4" eb="26">
      <t>カンケイ</t>
    </rPh>
    <phoneticPr fontId="3"/>
  </si>
  <si>
    <t>秋田県　公職選挙法執行規程第２１号様式（第４９条の３関係）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</si>
  <si>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秋田県　公職選挙法執行規程第２２号様式（第４９条の３関係）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</si>
  <si>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候補者経歴書</t>
    <rPh sb="0" eb="1">
      <t>コウ</t>
    </rPh>
    <rPh sb="1" eb="2">
      <t>タスク</t>
    </rPh>
    <rPh sb="2" eb="3">
      <t>シャ</t>
    </rPh>
    <rPh sb="3" eb="4">
      <t>キョウ</t>
    </rPh>
    <rPh sb="4" eb="5">
      <t>レキ</t>
    </rPh>
    <rPh sb="5" eb="6">
      <t>ショ</t>
    </rPh>
    <phoneticPr fontId="83"/>
  </si>
  <si>
    <t>公職選挙法施規則第１４号様式（１１条関係）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</si>
  <si>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公職選挙法施規則第１５号様式（１１条関係）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</si>
  <si>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秋田県　公職選挙法執行規程第２５号様式の２（第６４条の２関係）別紙</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rPh sb="31" eb="33">
      <t>ベッシ</t>
    </rPh>
    <phoneticPr fontId="3"/>
  </si>
  <si>
    <t>秋田県　公職選挙法執行規程第１号様式の２８（第４条の１０関係）別紙</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rPh sb="31" eb="33">
      <t>ベッシ</t>
    </rPh>
    <phoneticPr fontId="3"/>
  </si>
  <si>
    <t>？？？</t>
    <phoneticPr fontId="4"/>
  </si>
  <si>
    <t>公職選挙法施規則第１６号様式の１２（１２条、１７条の７関係）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</si>
  <si>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公職選挙法施規則第１６号様式の８・公職選挙法施規則第１６号様式の９（推薦）</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</si>
  <si>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公職選挙法施規則第１６号様式の１１</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</si>
  <si>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公職選挙法施規則第１６号様式の１０</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</si>
  <si>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公職選挙法施規則第１６号様式の６</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</si>
  <si>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公職選挙法施規則第１６号様式の１３（１２条、１７条の６関係）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</si>
  <si>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公職選挙法施規則第１６号様式の２０</t>
    <rPh sb="0" eb="2">
      <t>コウショク</t>
    </rPh>
    <rPh sb="2" eb="4">
      <t>センキョ</t>
    </rPh>
    <rPh sb="4" eb="5">
      <t>ホウ</t>
    </rPh>
    <rPh sb="5" eb="6">
      <t>セ</t>
    </rPh>
    <rPh sb="6" eb="8">
      <t>キソク</t>
    </rPh>
    <rPh sb="8" eb="9">
      <t>ダイ</t>
    </rPh>
    <rPh sb="11" eb="12">
      <t>ゴウ</t>
    </rPh>
    <rPh sb="12" eb="14">
      <t>ヨウシキ</t>
    </rPh>
    <phoneticPr fontId="3"/>
  </si>
  <si>
    <t>様式の根拠となる法令</t>
    <rPh sb="0" eb="2">
      <t>ヨウシキ</t>
    </rPh>
    <rPh sb="3" eb="5">
      <t>コンキョ</t>
    </rPh>
    <rPh sb="8" eb="10">
      <t>ホウレイ</t>
    </rPh>
    <phoneticPr fontId="4"/>
  </si>
  <si>
    <t>様式№</t>
    <rPh sb="0" eb="2">
      <t>ヨウシキ</t>
    </rPh>
    <phoneticPr fontId="4"/>
  </si>
  <si>
    <t>タイトル</t>
    <phoneticPr fontId="4"/>
  </si>
  <si>
    <t xml:space="preserve">衆議院小選挙区選出議員選挙候補者届出書 (本人・推薦届出) </t>
    <rPh sb="24" eb="26">
      <t>スイセン</t>
    </rPh>
    <phoneticPr fontId="4"/>
  </si>
  <si>
    <t>推薦</t>
    <rPh sb="0" eb="2">
      <t>スイセン</t>
    </rPh>
    <phoneticPr fontId="4"/>
  </si>
  <si>
    <t>◎　入力シート中、黄色で塗りつぶしているセルに候補者の氏名、住所等のデータを入力</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8"/>
  </si>
  <si>
    <t>　すると、各様式に入力した事項が自動表示されます（使用は任意です。）。各候補者の</t>
    <phoneticPr fontId="4"/>
  </si>
  <si>
    <t>　届出内容により、提出する様式のみ作成・印刷し、提出してくださるようお願いします。</t>
    <rPh sb="9" eb="11">
      <t>テイシュツ</t>
    </rPh>
    <rPh sb="13" eb="15">
      <t>ヨウシキ</t>
    </rPh>
    <rPh sb="17" eb="19">
      <t>サクセイ</t>
    </rPh>
    <rPh sb="20" eb="21">
      <t>イン</t>
    </rPh>
    <rPh sb="24" eb="26">
      <t>テイシュツ</t>
    </rPh>
    <rPh sb="35" eb="36">
      <t>ネガ</t>
    </rPh>
    <phoneticPr fontId="4"/>
  </si>
  <si>
    <t>◎　様式中に黄色で塗りつぶしているセルがある場合は、当該様式に入力後刷後に手書き</t>
    <rPh sb="9" eb="10">
      <t>ヌ</t>
    </rPh>
    <rPh sb="22" eb="24">
      <t>バアイ</t>
    </rPh>
    <rPh sb="26" eb="28">
      <t>トウガイ</t>
    </rPh>
    <rPh sb="28" eb="30">
      <t>ヨウシキ</t>
    </rPh>
    <rPh sb="31" eb="34">
      <t>ニュウリョクゴ</t>
    </rPh>
    <rPh sb="34" eb="35">
      <t>サツ</t>
    </rPh>
    <rPh sb="35" eb="36">
      <t>ゴ</t>
    </rPh>
    <phoneticPr fontId="4"/>
  </si>
  <si>
    <t>　等により必要事項を御記入ください。</t>
    <phoneticPr fontId="4"/>
  </si>
  <si>
    <t>◎　候補者届出政党届出用は、別途作成しております。候補者届出政党届出により立候補</t>
    <rPh sb="2" eb="5">
      <t>コウホシャ</t>
    </rPh>
    <rPh sb="5" eb="7">
      <t>トドケデ</t>
    </rPh>
    <rPh sb="7" eb="9">
      <t>セイトウ</t>
    </rPh>
    <rPh sb="9" eb="11">
      <t>トドケデ</t>
    </rPh>
    <rPh sb="11" eb="12">
      <t>ヨウ</t>
    </rPh>
    <rPh sb="14" eb="16">
      <t>ベット</t>
    </rPh>
    <rPh sb="16" eb="18">
      <t>サクセイ</t>
    </rPh>
    <rPh sb="25" eb="28">
      <t>コウホシャ</t>
    </rPh>
    <rPh sb="28" eb="30">
      <t>トドケデ</t>
    </rPh>
    <rPh sb="30" eb="32">
      <t>セイトウ</t>
    </rPh>
    <rPh sb="32" eb="34">
      <t>トドケデ</t>
    </rPh>
    <rPh sb="37" eb="38">
      <t>リツ</t>
    </rPh>
    <rPh sb="38" eb="39">
      <t>コウ</t>
    </rPh>
    <phoneticPr fontId="4"/>
  </si>
  <si>
    <t>　補される方は、候補者届出政党届出用のファイルを御利用くださるようお願いします。</t>
    <phoneticPr fontId="4"/>
  </si>
  <si>
    <t>◎　様式に住所等がすべて表示されない場合は、印刷前に、様式中の文字の大きさを小さ</t>
    <rPh sb="2" eb="4">
      <t>ヨウシキ</t>
    </rPh>
    <rPh sb="5" eb="8">
      <t>ジュウショトウ</t>
    </rPh>
    <rPh sb="12" eb="14">
      <t>ヒョウジ</t>
    </rPh>
    <rPh sb="18" eb="20">
      <t>バアイ</t>
    </rPh>
    <rPh sb="22" eb="23">
      <t>イン</t>
    </rPh>
    <rPh sb="24" eb="25">
      <t>マエ</t>
    </rPh>
    <rPh sb="27" eb="29">
      <t>ヨウシキ</t>
    </rPh>
    <rPh sb="29" eb="30">
      <t>チュウ</t>
    </rPh>
    <rPh sb="31" eb="33">
      <t>モジ</t>
    </rPh>
    <rPh sb="34" eb="35">
      <t>オオ</t>
    </rPh>
    <rPh sb="38" eb="39">
      <t>チイ</t>
    </rPh>
    <phoneticPr fontId="4"/>
  </si>
  <si>
    <t>　くするなどして対応くださるようお願いします。</t>
    <phoneticPr fontId="4"/>
  </si>
  <si>
    <t>◎　推薦届出の場合は設定シートの「届出種別」を「推薦届出」にしてください。</t>
    <rPh sb="2" eb="4">
      <t>スイセン</t>
    </rPh>
    <rPh sb="4" eb="6">
      <t>トドケデ</t>
    </rPh>
    <rPh sb="7" eb="9">
      <t>バアイ</t>
    </rPh>
    <rPh sb="10" eb="12">
      <t>セッテイ</t>
    </rPh>
    <rPh sb="17" eb="19">
      <t>トドケデ</t>
    </rPh>
    <rPh sb="19" eb="21">
      <t>シュベツ</t>
    </rPh>
    <rPh sb="24" eb="26">
      <t>スイセン</t>
    </rPh>
    <rPh sb="26" eb="28">
      <t>トドケデ</t>
    </rPh>
    <phoneticPr fontId="4"/>
  </si>
  <si>
    <t>１　推薦届出者がこの届出をするときは、別紙による候補者の承諾書を添付してください。なお、</t>
    <phoneticPr fontId="4"/>
  </si>
  <si>
    <t>２　候補者本人又は推薦届出者本人が届け出る場合にあつては本人確認書類の提示又は提出を、そ</t>
    <phoneticPr fontId="4"/>
  </si>
  <si>
    <t>　得たことを証明する書面(別紙)を添付してください。なお、推薦届出者が出納責任者を</t>
    <phoneticPr fontId="4"/>
  </si>
  <si>
    <t xml:space="preserve">  選任した場合において、推薦届出者が数人あるときは、併せてその代表者たることを証</t>
    <phoneticPr fontId="4"/>
  </si>
  <si>
    <t>　明する書面を添付してください。</t>
    <phoneticPr fontId="4"/>
  </si>
  <si>
    <t>　令和　　年　　月　　日申請の選挙公報掲載文(写真）は撤回したいから申請し</t>
    <rPh sb="1" eb="3">
      <t>レイワ</t>
    </rPh>
    <rPh sb="23" eb="25">
      <t>シャシン</t>
    </rPh>
    <phoneticPr fontId="4"/>
  </si>
  <si>
    <t>R</t>
    <phoneticPr fontId="4"/>
  </si>
  <si>
    <t>参議院秋田県選出議員選挙</t>
    <rPh sb="0" eb="1">
      <t>サン</t>
    </rPh>
    <phoneticPr fontId="4"/>
  </si>
  <si>
    <t>秋田県選挙区</t>
    <rPh sb="0" eb="3">
      <t>アキタケン</t>
    </rPh>
    <rPh sb="3" eb="6">
      <t>センキョク</t>
    </rPh>
    <phoneticPr fontId="4"/>
  </si>
  <si>
    <t>秋田県</t>
    <rPh sb="0" eb="2">
      <t>アキタ</t>
    </rPh>
    <rPh sb="2" eb="3">
      <t>ケン</t>
    </rPh>
    <phoneticPr fontId="4"/>
  </si>
  <si>
    <t>秋田県</t>
    <rPh sb="0" eb="3">
      <t>アキタケン</t>
    </rPh>
    <phoneticPr fontId="4"/>
  </si>
  <si>
    <t>所属党派証明書</t>
    <rPh sb="0" eb="2">
      <t>ショゾク</t>
    </rPh>
    <rPh sb="2" eb="4">
      <t>トウハ</t>
    </rPh>
    <rPh sb="4" eb="7">
      <t>ショウメイショ</t>
    </rPh>
    <phoneticPr fontId="4"/>
  </si>
  <si>
    <t>します。</t>
    <phoneticPr fontId="38"/>
  </si>
  <si>
    <t>べきことを承諾します。</t>
    <phoneticPr fontId="38"/>
  </si>
  <si>
    <t>ことを承諾します。</t>
    <rPh sb="3" eb="5">
      <t>ショウダク</t>
    </rPh>
    <phoneticPr fontId="4"/>
  </si>
  <si>
    <t>所属党派証明書</t>
    <rPh sb="0" eb="2">
      <t>ショゾク</t>
    </rPh>
    <rPh sb="2" eb="4">
      <t>トウハ</t>
    </rPh>
    <rPh sb="4" eb="7">
      <t>ショウメイショ</t>
    </rPh>
    <phoneticPr fontId="83"/>
  </si>
  <si>
    <t>様式17</t>
    <rPh sb="0" eb="2">
      <t>ようしき</t>
    </rPh>
    <phoneticPr fontId="40" type="Hiragana"/>
  </si>
  <si>
    <t>様式14</t>
    <rPh sb="0" eb="2">
      <t>ヨウシキ</t>
    </rPh>
    <phoneticPr fontId="38"/>
  </si>
  <si>
    <t>様式12</t>
    <rPh sb="0" eb="2">
      <t>ヨウシキ</t>
    </rPh>
    <phoneticPr fontId="38"/>
  </si>
  <si>
    <t>推薦1</t>
  </si>
  <si>
    <t>竹田　勝美</t>
    <rPh sb="0" eb="2">
      <t>タケダ</t>
    </rPh>
    <rPh sb="3" eb="5">
      <t>カツミ</t>
    </rPh>
    <phoneticPr fontId="4"/>
  </si>
  <si>
    <t>選択しないでください→</t>
    <rPh sb="0" eb="2">
      <t>センタク</t>
    </rPh>
    <phoneticPr fontId="4"/>
  </si>
  <si>
    <t>ビラ届出書</t>
    <rPh sb="2" eb="4">
      <t>とどけで</t>
    </rPh>
    <rPh sb="4" eb="5">
      <t>しょ</t>
    </rPh>
    <phoneticPr fontId="40" type="Hiragana"/>
  </si>
  <si>
    <t>　公職選挙法第１９７条の２第５項の規定により報酬を支給する者を次のとおり届け出</t>
    <phoneticPr fontId="4"/>
  </si>
  <si>
    <t>の通り設置することを承諾します。</t>
    <rPh sb="1" eb="2">
      <t>トオ</t>
    </rPh>
    <rPh sb="3" eb="5">
      <t>セッチ</t>
    </rPh>
    <rPh sb="10" eb="12">
      <t>ショウダク</t>
    </rPh>
    <phoneticPr fontId="4"/>
  </si>
  <si>
    <t>の通り異動することを承諾します。</t>
    <rPh sb="1" eb="2">
      <t>トオ</t>
    </rPh>
    <rPh sb="3" eb="5">
      <t>イドウ</t>
    </rPh>
    <rPh sb="10" eb="12">
      <t>ショウダク</t>
    </rPh>
    <phoneticPr fontId="4"/>
  </si>
  <si>
    <t>された           　 を解任することを承諾します。</t>
    <phoneticPr fontId="4"/>
  </si>
  <si>
    <t>候補者の戸籍の謄本(全部事項証明書)又は抄本(個別事項証明書)</t>
    <rPh sb="0" eb="3">
      <t>コウホシャ</t>
    </rPh>
    <rPh sb="4" eb="6">
      <t>コセキ</t>
    </rPh>
    <rPh sb="7" eb="9">
      <t>トウホン</t>
    </rPh>
    <rPh sb="10" eb="17">
      <t>ゼンブジコウショウメイショ</t>
    </rPh>
    <phoneticPr fontId="4"/>
  </si>
  <si>
    <t>第８９条第５項において準用する第８８条第８項の規定により上記の呼称を通称とし</t>
    <rPh sb="0" eb="1">
      <t>ダイ</t>
    </rPh>
    <rPh sb="3" eb="4">
      <t>ジョウ</t>
    </rPh>
    <rPh sb="4" eb="5">
      <t>ダイ</t>
    </rPh>
    <rPh sb="6" eb="7">
      <t>コウ</t>
    </rPh>
    <rPh sb="11" eb="13">
      <t>ジュンヨウ</t>
    </rPh>
    <rPh sb="15" eb="16">
      <t>ダイ</t>
    </rPh>
    <rPh sb="18" eb="19">
      <t>ジョウ</t>
    </rPh>
    <rPh sb="19" eb="20">
      <t>ダイ</t>
    </rPh>
    <rPh sb="21" eb="22">
      <t>コウ</t>
    </rPh>
    <rPh sb="23" eb="25">
      <t>キテイ</t>
    </rPh>
    <phoneticPr fontId="4"/>
  </si>
  <si>
    <t>て認定されたく申請します。</t>
    <phoneticPr fontId="4"/>
  </si>
  <si>
    <t>参議院秋田県選出議員選挙立候補届出に係る
提出書類作成支援ファイル（本人・推薦届出用）</t>
    <rPh sb="0" eb="1">
      <t>サン</t>
    </rPh>
    <rPh sb="1" eb="3">
      <t>ギイン</t>
    </rPh>
    <rPh sb="3" eb="5">
      <t>アキタ</t>
    </rPh>
    <rPh sb="5" eb="6">
      <t>ケン</t>
    </rPh>
    <rPh sb="6" eb="8">
      <t>センシュツ</t>
    </rPh>
    <rPh sb="8" eb="10">
      <t>ギイン</t>
    </rPh>
    <rPh sb="10" eb="12">
      <t>センキョ</t>
    </rPh>
    <rPh sb="12" eb="15">
      <t>リッコウホ</t>
    </rPh>
    <rPh sb="15" eb="17">
      <t>トドケデ</t>
    </rPh>
    <rPh sb="18" eb="19">
      <t>カカ</t>
    </rPh>
    <rPh sb="21" eb="23">
      <t>テイシュツ</t>
    </rPh>
    <rPh sb="23" eb="25">
      <t>ショルイ</t>
    </rPh>
    <rPh sb="25" eb="27">
      <t>サクセイ</t>
    </rPh>
    <rPh sb="27" eb="29">
      <t>シエン</t>
    </rPh>
    <rPh sb="34" eb="36">
      <t>ホンニン</t>
    </rPh>
    <rPh sb="37" eb="39">
      <t>スイセン</t>
    </rPh>
    <rPh sb="39" eb="41">
      <t>トドケデ</t>
    </rPh>
    <rPh sb="41" eb="42">
      <t>ヨウ</t>
    </rPh>
    <phoneticPr fontId="8"/>
  </si>
  <si>
    <t>　私は、公職選挙法第８６条の８（被選挙権のない者等の立候補の禁止）第１項、</t>
    <rPh sb="1" eb="2">
      <t>ワタシ</t>
    </rPh>
    <rPh sb="4" eb="6">
      <t>コウショク</t>
    </rPh>
    <rPh sb="6" eb="9">
      <t>センキョホウ</t>
    </rPh>
    <rPh sb="9" eb="10">
      <t>ダイ</t>
    </rPh>
    <rPh sb="12" eb="13">
      <t>ジョウ</t>
    </rPh>
    <rPh sb="16" eb="20">
      <t>ヒセンキョケン</t>
    </rPh>
    <rPh sb="23" eb="24">
      <t>モノ</t>
    </rPh>
    <rPh sb="24" eb="25">
      <t>ナド</t>
    </rPh>
    <rPh sb="26" eb="29">
      <t>リッコウホ</t>
    </rPh>
    <rPh sb="30" eb="32">
      <t>キンシ</t>
    </rPh>
    <rPh sb="33" eb="34">
      <t>ダイ</t>
    </rPh>
    <rPh sb="35" eb="36">
      <t>コウ</t>
    </rPh>
    <phoneticPr fontId="4"/>
  </si>
  <si>
    <t>　　候補者本人が届け出る場合にあつては本人確認書類の提示又は提出を、その代理人</t>
    <phoneticPr fontId="4"/>
  </si>
  <si>
    <t>　　候補者本人が届け出る場合にあつては本人確認書類の提示又は提出を、その代</t>
    <phoneticPr fontId="4"/>
  </si>
  <si>
    <t>供託証明書</t>
    <rPh sb="0" eb="2">
      <t>キョウタク</t>
    </rPh>
    <rPh sb="2" eb="5">
      <t>ショウメイショ</t>
    </rPh>
    <phoneticPr fontId="4"/>
  </si>
  <si>
    <t>候補者となることができない者でない旨の宣誓書</t>
    <rPh sb="0" eb="3">
      <t>コウホシャ</t>
    </rPh>
    <rPh sb="13" eb="14">
      <t>モノ</t>
    </rPh>
    <rPh sb="17" eb="18">
      <t>ムネ</t>
    </rPh>
    <rPh sb="19" eb="22">
      <t>センセイショ</t>
    </rPh>
    <phoneticPr fontId="4"/>
  </si>
  <si>
    <t>所属党派証明書</t>
    <phoneticPr fontId="4"/>
  </si>
  <si>
    <t>添付書類</t>
    <phoneticPr fontId="4"/>
  </si>
  <si>
    <t>別添のとおり</t>
    <rPh sb="0" eb="2">
      <t>べってん</t>
    </rPh>
    <phoneticPr fontId="40" type="Hiragana"/>
  </si>
  <si>
    <t>◎　提出に当たっては、「候補者のしおり」をよくお読みくださるようお願いします。御</t>
    <rPh sb="2" eb="4">
      <t>テイシュツ</t>
    </rPh>
    <rPh sb="5" eb="6">
      <t>ア</t>
    </rPh>
    <rPh sb="12" eb="15">
      <t>コウホシャ</t>
    </rPh>
    <rPh sb="24" eb="25">
      <t>ヨ</t>
    </rPh>
    <rPh sb="39" eb="40">
      <t>ゴ</t>
    </rPh>
    <phoneticPr fontId="4"/>
  </si>
  <si>
    <t>　不明な点や御要望がありましたら、当委員会まで御連絡くださるようお願いします。</t>
    <phoneticPr fontId="4"/>
  </si>
  <si>
    <t>職　　業</t>
    <phoneticPr fontId="4"/>
  </si>
  <si>
    <t>党　　派</t>
    <rPh sb="0" eb="1">
      <t>トウ</t>
    </rPh>
    <rPh sb="3" eb="4">
      <t>ハ</t>
    </rPh>
    <phoneticPr fontId="4"/>
  </si>
  <si>
    <t>ものとして広く通用していることを証するに足りる資料を提示しなければならない。</t>
    <phoneticPr fontId="4"/>
  </si>
  <si>
    <t>１　推薦届出者がこの届出をするときは、別紙による候補者の承諾書を添付してく</t>
    <phoneticPr fontId="4"/>
  </si>
  <si>
    <t>　ださい。なお、推薦届出者が数人ある場合には、その代表者であることを証明す</t>
    <rPh sb="8" eb="10">
      <t>スイセン</t>
    </rPh>
    <rPh sb="10" eb="12">
      <t>トドケデ</t>
    </rPh>
    <phoneticPr fontId="4"/>
  </si>
  <si>
    <t>　る別紙による代表者証明書を併せて添付してください。</t>
    <rPh sb="2" eb="4">
      <t>ベッシ</t>
    </rPh>
    <phoneticPr fontId="4"/>
  </si>
  <si>
    <t>３　候補者本人又は推薦届出者本人が届け出る場合にあつては本人確認書類の提示又</t>
    <phoneticPr fontId="4"/>
  </si>
  <si>
    <t>出ます。</t>
    <phoneticPr fontId="4"/>
  </si>
  <si>
    <t>　</t>
    <phoneticPr fontId="4"/>
  </si>
  <si>
    <t>　する文書図画の掲示のために口述を要約して文書図画に表示を行う要約筆記のために使用する者にあっ</t>
    <rPh sb="3" eb="5">
      <t>ブンショ</t>
    </rPh>
    <rPh sb="5" eb="7">
      <t>ズガ</t>
    </rPh>
    <rPh sb="8" eb="10">
      <t>ケイジ</t>
    </rPh>
    <rPh sb="14" eb="16">
      <t>コウジュツ</t>
    </rPh>
    <rPh sb="17" eb="19">
      <t>ヨウヤク</t>
    </rPh>
    <rPh sb="21" eb="23">
      <t>ブンショ</t>
    </rPh>
    <rPh sb="23" eb="25">
      <t>ズガ</t>
    </rPh>
    <phoneticPr fontId="4"/>
  </si>
  <si>
    <t>　ては「要約筆記者」と記載してください。</t>
    <phoneticPr fontId="4"/>
  </si>
  <si>
    <t>２　既に届け出た者につき、その者に係る使用する期間中、その者に代えて異なる者を届け出る場合にお</t>
    <rPh sb="43" eb="45">
      <t>バアイ</t>
    </rPh>
    <phoneticPr fontId="4"/>
  </si>
  <si>
    <t>　いては、その旨を「備考」欄に記載してください。</t>
    <phoneticPr fontId="4"/>
  </si>
  <si>
    <t>令和　 年 　月　 日</t>
    <rPh sb="0" eb="2">
      <t>レイワ</t>
    </rPh>
    <rPh sb="4" eb="5">
      <t>ネン</t>
    </rPh>
    <rPh sb="7" eb="8">
      <t>ツキ</t>
    </rPh>
    <rPh sb="10" eb="11">
      <t>ヒ</t>
    </rPh>
    <phoneticPr fontId="4"/>
  </si>
  <si>
    <t>　選挙公報に氏名、経歴、政見等の掲載を受けたいので、公職選挙法第１６８条</t>
    <rPh sb="1" eb="3">
      <t>せんきょ</t>
    </rPh>
    <rPh sb="3" eb="5">
      <t>こうほう</t>
    </rPh>
    <rPh sb="6" eb="8">
      <t>しめい</t>
    </rPh>
    <rPh sb="9" eb="11">
      <t>けいれき</t>
    </rPh>
    <rPh sb="12" eb="14">
      <t>せいけん</t>
    </rPh>
    <rPh sb="14" eb="15">
      <t>とう</t>
    </rPh>
    <rPh sb="16" eb="18">
      <t>けいさい</t>
    </rPh>
    <rPh sb="19" eb="20">
      <t>う</t>
    </rPh>
    <rPh sb="26" eb="28">
      <t>こうしょく</t>
    </rPh>
    <rPh sb="28" eb="31">
      <t>せんきょほう</t>
    </rPh>
    <rPh sb="31" eb="32">
      <t>だい</t>
    </rPh>
    <rPh sb="35" eb="36">
      <t>じょう</t>
    </rPh>
    <phoneticPr fontId="40" type="Hiragana"/>
  </si>
  <si>
    <t>承　　諾　　書</t>
    <rPh sb="0" eb="1">
      <t>ウケタマワ</t>
    </rPh>
    <rPh sb="3" eb="4">
      <t>ダク</t>
    </rPh>
    <rPh sb="6" eb="7">
      <t>ショ</t>
    </rPh>
    <phoneticPr fontId="38"/>
  </si>
  <si>
    <t>党　派　名</t>
    <rPh sb="0" eb="1">
      <t>トウ</t>
    </rPh>
    <rPh sb="2" eb="3">
      <t>ハ</t>
    </rPh>
    <rPh sb="4" eb="5">
      <t>メイ</t>
    </rPh>
    <phoneticPr fontId="4"/>
  </si>
  <si>
    <t>令和　　年　　月　　日</t>
    <phoneticPr fontId="40" type="Hiragana"/>
  </si>
  <si>
    <t>承　　諾　　書</t>
    <rPh sb="0" eb="1">
      <t>ショウ</t>
    </rPh>
    <rPh sb="3" eb="4">
      <t>ダク</t>
    </rPh>
    <rPh sb="6" eb="7">
      <t>ショ</t>
    </rPh>
    <phoneticPr fontId="4"/>
  </si>
  <si>
    <t>選挙事務所設置届</t>
    <phoneticPr fontId="4"/>
  </si>
  <si>
    <t>推薦届出者の氏名</t>
    <rPh sb="0" eb="2">
      <t>スイセン</t>
    </rPh>
    <rPh sb="2" eb="4">
      <t>トドケデ</t>
    </rPh>
    <rPh sb="4" eb="5">
      <t>シャ</t>
    </rPh>
    <rPh sb="6" eb="8">
      <t>シメイ</t>
    </rPh>
    <phoneticPr fontId="38"/>
  </si>
  <si>
    <t>選挙事務所異動届</t>
    <rPh sb="0" eb="2">
      <t>センキョ</t>
    </rPh>
    <rPh sb="2" eb="4">
      <t>ジム</t>
    </rPh>
    <rPh sb="4" eb="5">
      <t>ショ</t>
    </rPh>
    <rPh sb="5" eb="7">
      <t>イドウ</t>
    </rPh>
    <rPh sb="7" eb="8">
      <t>トドケ</t>
    </rPh>
    <phoneticPr fontId="38"/>
  </si>
  <si>
    <t>推薦届出者氏名</t>
    <rPh sb="0" eb="2">
      <t>スイセン</t>
    </rPh>
    <rPh sb="2" eb="4">
      <t>トドケデ</t>
    </rPh>
    <rPh sb="4" eb="5">
      <t>シャ</t>
    </rPh>
    <rPh sb="5" eb="7">
      <t>シメイ</t>
    </rPh>
    <phoneticPr fontId="4"/>
  </si>
  <si>
    <t>選任（異動）年月日</t>
    <rPh sb="0" eb="2">
      <t>センニン</t>
    </rPh>
    <rPh sb="3" eb="5">
      <t>イドウ</t>
    </rPh>
    <rPh sb="6" eb="9">
      <t>ネンガッピ</t>
    </rPh>
    <phoneticPr fontId="38"/>
  </si>
  <si>
    <t>推薦7</t>
    <rPh sb="0" eb="2">
      <t>スイセン</t>
    </rPh>
    <phoneticPr fontId="4"/>
  </si>
  <si>
    <t>推薦8</t>
    <rPh sb="0" eb="2">
      <t>スイセン</t>
    </rPh>
    <phoneticPr fontId="4"/>
  </si>
  <si>
    <t>推薦7</t>
    <rPh sb="0" eb="2">
      <t>スイセン</t>
    </rPh>
    <phoneticPr fontId="82"/>
  </si>
  <si>
    <t>推薦8</t>
    <rPh sb="0" eb="2">
      <t>スイセン</t>
    </rPh>
    <phoneticPr fontId="82"/>
  </si>
  <si>
    <t>選挙事務所設置届（推薦届出）</t>
    <rPh sb="0" eb="2">
      <t>センキョ</t>
    </rPh>
    <rPh sb="2" eb="4">
      <t>ジム</t>
    </rPh>
    <rPh sb="4" eb="5">
      <t>ショ</t>
    </rPh>
    <rPh sb="5" eb="7">
      <t>セッチ</t>
    </rPh>
    <rPh sb="7" eb="8">
      <t>トドケ</t>
    </rPh>
    <rPh sb="9" eb="11">
      <t>スイセン</t>
    </rPh>
    <rPh sb="11" eb="13">
      <t>トドケデ</t>
    </rPh>
    <phoneticPr fontId="2"/>
  </si>
  <si>
    <t>選挙事務所異動届（推薦届出）</t>
    <rPh sb="0" eb="2">
      <t>センキョ</t>
    </rPh>
    <rPh sb="2" eb="4">
      <t>ジム</t>
    </rPh>
    <rPh sb="4" eb="5">
      <t>ショ</t>
    </rPh>
    <rPh sb="5" eb="7">
      <t>イドウ</t>
    </rPh>
    <rPh sb="7" eb="8">
      <t>トドケ</t>
    </rPh>
    <phoneticPr fontId="2"/>
  </si>
  <si>
    <t>選挙事務所設置届（本人届出）</t>
    <rPh sb="0" eb="2">
      <t>センキョ</t>
    </rPh>
    <rPh sb="2" eb="4">
      <t>ジム</t>
    </rPh>
    <rPh sb="4" eb="5">
      <t>ショ</t>
    </rPh>
    <rPh sb="5" eb="7">
      <t>セッチ</t>
    </rPh>
    <rPh sb="7" eb="8">
      <t>トドケ</t>
    </rPh>
    <rPh sb="9" eb="11">
      <t>ホンニン</t>
    </rPh>
    <rPh sb="11" eb="13">
      <t>トドケデ</t>
    </rPh>
    <phoneticPr fontId="2"/>
  </si>
  <si>
    <t>選挙事務所異動届（本人届出）</t>
    <rPh sb="0" eb="2">
      <t>センキョ</t>
    </rPh>
    <rPh sb="2" eb="4">
      <t>ジム</t>
    </rPh>
    <rPh sb="4" eb="5">
      <t>ショ</t>
    </rPh>
    <rPh sb="5" eb="7">
      <t>イドウ</t>
    </rPh>
    <rPh sb="7" eb="8">
      <t>トドケ</t>
    </rPh>
    <phoneticPr fontId="2"/>
  </si>
  <si>
    <t>　上記のとおり選挙事務所を設置しましたから届出します。</t>
    <phoneticPr fontId="4"/>
  </si>
  <si>
    <t>　上記のとおり選挙事務所を異動しましたから届出します。</t>
    <phoneticPr fontId="4"/>
  </si>
  <si>
    <t>　又は提出を、その代理人が届け出る場合にあつては委任状の提示又は提出及び当</t>
  </si>
  <si>
    <t>　該代理人の本人確認書類の提示又は提出を行ってください。ただし、候補者本人</t>
  </si>
  <si>
    <t>　又は推薦届出者本人の署名その他の措置がある場合はこの限りではありません。</t>
  </si>
  <si>
    <t>1　候補者本人又は推薦届出者本人が届け出る場合にあつては本人確認書類の提示</t>
    <phoneticPr fontId="4"/>
  </si>
  <si>
    <t>　場合はこの限りではありません。</t>
  </si>
  <si>
    <t>　の代理人が届け出る場合にあつては委任状の提示又は提出及び当該代理人の本人確認書類の提示</t>
  </si>
  <si>
    <t>　又は提出を行ってください。ただし、候補者本人又は推薦届出者本人の署名その他の措置がある</t>
  </si>
  <si>
    <t>1　候補者本人又は推薦届出者本人が届け出る場合にあつては本人確認書類の提示又は提出を、そ</t>
    <phoneticPr fontId="4"/>
  </si>
  <si>
    <t>　上記のとおり選挙事務所を設置しましたから別紙候補者の承諾書を添えて届出します。</t>
    <phoneticPr fontId="4"/>
  </si>
  <si>
    <t>　上記のとおり選挙事務所を異動しましたから別紙候補者の承諾書を添えて届出します。</t>
    <phoneticPr fontId="4"/>
  </si>
  <si>
    <t>１４２条第２項の規定により頒布するビラは、別添見本のとおりですから届け</t>
    <rPh sb="4" eb="5">
      <t>ダイ</t>
    </rPh>
    <rPh sb="6" eb="7">
      <t>コウ</t>
    </rPh>
    <rPh sb="21" eb="23">
      <t>ベッテン</t>
    </rPh>
    <rPh sb="23" eb="25">
      <t>ミホン</t>
    </rPh>
    <rPh sb="33" eb="34">
      <t>トド</t>
    </rPh>
    <phoneticPr fontId="56"/>
  </si>
  <si>
    <t>参議院議員と兼ねることができない職にある者についてはその職名</t>
    <phoneticPr fontId="4"/>
  </si>
  <si>
    <t>兼業ができない職にある者はその職名（地方議会議員など）</t>
    <rPh sb="0" eb="2">
      <t>ケンギョウ</t>
    </rPh>
    <rPh sb="7" eb="8">
      <t>ショク</t>
    </rPh>
    <rPh sb="11" eb="12">
      <t>モノ</t>
    </rPh>
    <rPh sb="15" eb="17">
      <t>ショクメイ</t>
    </rPh>
    <rPh sb="18" eb="20">
      <t>チホウ</t>
    </rPh>
    <rPh sb="20" eb="22">
      <t>ギカイ</t>
    </rPh>
    <rPh sb="22" eb="24">
      <t>ギイン</t>
    </rPh>
    <phoneticPr fontId="4"/>
  </si>
  <si>
    <t>2　廃止の場合も本様式により届け出てください。</t>
    <rPh sb="2" eb="4">
      <t>ハイシ</t>
    </rPh>
    <rPh sb="5" eb="7">
      <t>バアイ</t>
    </rPh>
    <rPh sb="8" eb="9">
      <t>ホン</t>
    </rPh>
    <rPh sb="9" eb="11">
      <t>ヨウシキ</t>
    </rPh>
    <rPh sb="14" eb="15">
      <t>トド</t>
    </rPh>
    <rPh sb="16" eb="17">
      <t>デ</t>
    </rPh>
    <phoneticPr fontId="4"/>
  </si>
  <si>
    <t>←印字する場合は、押印又は本人確認書類の提示若しくは提出が必要です。本人の署名の場合は、署名のみで構いません。</t>
  </si>
  <si>
    <t>※推薦届出者が複数名いる場合は、全員の氏名を記載すること</t>
  </si>
  <si>
    <t>←印字する場合は、押印又は本人確認書類の提示若しくは提出が必要です。本人の署名の場合は、署名のみで構いません。</t>
    <phoneticPr fontId="4"/>
  </si>
  <si>
    <t>氏　名</t>
    <phoneticPr fontId="4"/>
  </si>
  <si>
    <t>←※政党その他の政治団体の名称が字数二十を超える場合には、字数二十以内の略称を併せて記載。</t>
    <rPh sb="2" eb="4">
      <t>セイトウ</t>
    </rPh>
    <rPh sb="6" eb="7">
      <t>ホカ</t>
    </rPh>
    <rPh sb="8" eb="10">
      <t>セイジ</t>
    </rPh>
    <rPh sb="10" eb="12">
      <t>ダンタイ</t>
    </rPh>
    <rPh sb="13" eb="15">
      <t>メイショウ</t>
    </rPh>
    <rPh sb="16" eb="18">
      <t>ジスウ</t>
    </rPh>
    <rPh sb="18" eb="20">
      <t>ニジュウ</t>
    </rPh>
    <rPh sb="21" eb="22">
      <t>コ</t>
    </rPh>
    <rPh sb="24" eb="26">
      <t>バアイ</t>
    </rPh>
    <rPh sb="29" eb="31">
      <t>ジスウ</t>
    </rPh>
    <rPh sb="31" eb="33">
      <t>ニジュウ</t>
    </rPh>
    <rPh sb="33" eb="35">
      <t>イナイ</t>
    </rPh>
    <rPh sb="36" eb="38">
      <t>リャクショウ</t>
    </rPh>
    <rPh sb="39" eb="40">
      <t>アワ</t>
    </rPh>
    <rPh sb="42" eb="44">
      <t>キサイ</t>
    </rPh>
    <phoneticPr fontId="4"/>
  </si>
  <si>
    <t>政党（支部）（政治団体名）</t>
    <rPh sb="0" eb="2">
      <t>セイトウ</t>
    </rPh>
    <rPh sb="3" eb="5">
      <t>シブ</t>
    </rPh>
    <rPh sb="7" eb="9">
      <t>セイジ</t>
    </rPh>
    <rPh sb="9" eb="11">
      <t>ダンタイ</t>
    </rPh>
    <rPh sb="11" eb="12">
      <t>メイ</t>
    </rPh>
    <phoneticPr fontId="4"/>
  </si>
  <si>
    <t>代表者（支部長、責任者）</t>
    <rPh sb="4" eb="7">
      <t>シブチョウ</t>
    </rPh>
    <phoneticPr fontId="4"/>
  </si>
  <si>
    <t>連絡先</t>
    <rPh sb="0" eb="3">
      <t>れんらくさき</t>
    </rPh>
    <phoneticPr fontId="40" type="Hiragana"/>
  </si>
  <si>
    <t>電話番号</t>
    <rPh sb="0" eb="4">
      <t>でんわばんごう</t>
    </rPh>
    <phoneticPr fontId="40" type="Hiragana"/>
  </si>
  <si>
    <t>(住所)</t>
    <rPh sb="1" eb="3">
      <t>ジュウショ</t>
    </rPh>
    <phoneticPr fontId="4"/>
  </si>
  <si>
    <t>　令和　　年　　月　　日申請の選挙公報掲載文（写真）を、別紙のとおり修正</t>
    <rPh sb="1" eb="3">
      <t>レイワ</t>
    </rPh>
    <rPh sb="23" eb="25">
      <t>シャシン</t>
    </rPh>
    <rPh sb="28" eb="30">
      <t>ベッシ</t>
    </rPh>
    <rPh sb="34" eb="36">
      <t>シュウセイ</t>
    </rPh>
    <phoneticPr fontId="38"/>
  </si>
  <si>
    <t>したい（取り換えたい）から申請します。</t>
    <rPh sb="4" eb="5">
      <t>ト</t>
    </rPh>
    <rPh sb="6" eb="7">
      <t>カ</t>
    </rPh>
    <rPh sb="13" eb="15">
      <t>シンセイ</t>
    </rPh>
    <phoneticPr fontId="4"/>
  </si>
  <si>
    <t>←このボタンで様式15欄外に入力した開票立会人情報の表示を切り替えることができます。</t>
    <rPh sb="7" eb="9">
      <t>ヨウシキ</t>
    </rPh>
    <rPh sb="11" eb="13">
      <t>ランガイ</t>
    </rPh>
    <rPh sb="14" eb="16">
      <t>ニュウリョク</t>
    </rPh>
    <rPh sb="18" eb="20">
      <t>カイヒョウ</t>
    </rPh>
    <rPh sb="20" eb="22">
      <t>タチアイ</t>
    </rPh>
    <rPh sb="22" eb="23">
      <t>ニン</t>
    </rPh>
    <rPh sb="23" eb="25">
      <t>ジョウホウ</t>
    </rPh>
    <rPh sb="26" eb="28">
      <t>ヒョウジ</t>
    </rPh>
    <rPh sb="29" eb="30">
      <t>キ</t>
    </rPh>
    <rPh sb="31" eb="32">
      <t>カ</t>
    </rPh>
    <phoneticPr fontId="8"/>
  </si>
  <si>
    <t>（開票立会人承諾書）</t>
    <rPh sb="1" eb="3">
      <t>カイヒョウ</t>
    </rPh>
    <rPh sb="3" eb="6">
      <t>タチアイニン</t>
    </rPh>
    <rPh sb="6" eb="9">
      <t>ショウダクショ</t>
    </rPh>
    <phoneticPr fontId="4"/>
  </si>
  <si>
    <t>（選挙立人承諾書）</t>
    <rPh sb="1" eb="3">
      <t>センキョ</t>
    </rPh>
    <rPh sb="3" eb="4">
      <t>リツ</t>
    </rPh>
    <rPh sb="4" eb="5">
      <t>ジン</t>
    </rPh>
    <rPh sb="5" eb="8">
      <t>ショウダクショ</t>
    </rPh>
    <phoneticPr fontId="4"/>
  </si>
  <si>
    <t>開催日時</t>
    <phoneticPr fontId="4"/>
  </si>
  <si>
    <t>一</t>
    <rPh sb="0" eb="1">
      <t>イチ</t>
    </rPh>
    <phoneticPr fontId="4"/>
  </si>
  <si>
    <t>使用する施設の名称</t>
    <phoneticPr fontId="4"/>
  </si>
  <si>
    <t>候補者の氏名</t>
    <phoneticPr fontId="4"/>
  </si>
  <si>
    <t>二</t>
    <rPh sb="0" eb="1">
      <t>ニ</t>
    </rPh>
    <phoneticPr fontId="4"/>
  </si>
  <si>
    <t>三</t>
    <rPh sb="0" eb="1">
      <t>サン</t>
    </rPh>
    <phoneticPr fontId="4"/>
  </si>
  <si>
    <t>使用可否の通知の連絡場所</t>
    <phoneticPr fontId="4"/>
  </si>
  <si>
    <t>四</t>
    <rPh sb="0" eb="1">
      <t>ヨン</t>
    </rPh>
    <phoneticPr fontId="4"/>
  </si>
  <si>
    <t>令和　　年　　月　　日　　時　　分 から　 　時　　分まで</t>
    <rPh sb="16" eb="17">
      <t>フン</t>
    </rPh>
    <rPh sb="26" eb="27">
      <t>フン</t>
    </rPh>
    <phoneticPr fontId="4"/>
  </si>
  <si>
    <t>選挙管理委員会委員長</t>
    <rPh sb="9" eb="10">
      <t>チョウ</t>
    </rPh>
    <phoneticPr fontId="4"/>
  </si>
  <si>
    <t>選挙管理委員会委員長</t>
    <rPh sb="0" eb="2">
      <t>せんきょ</t>
    </rPh>
    <rPh sb="2" eb="4">
      <t>かんり</t>
    </rPh>
    <rPh sb="4" eb="7">
      <t>いいんかい</t>
    </rPh>
    <rPh sb="7" eb="10">
      <t>いいんちょう</t>
    </rPh>
    <phoneticPr fontId="40" type="Hiragana"/>
  </si>
  <si>
    <t>古谷　薫</t>
  </si>
  <si>
    <t>山田　進</t>
    <rPh sb="0" eb="1">
      <t>ヤマ</t>
    </rPh>
    <rPh sb="1" eb="2">
      <t>タ</t>
    </rPh>
    <rPh sb="3" eb="4">
      <t>スス</t>
    </rPh>
    <phoneticPr fontId="1"/>
  </si>
  <si>
    <t>柴田　潤</t>
  </si>
  <si>
    <t>畠澤　良一</t>
  </si>
  <si>
    <t>浅野　光男</t>
    <rPh sb="0" eb="1">
      <t>セン</t>
    </rPh>
    <rPh sb="1" eb="2">
      <t>ノ</t>
    </rPh>
    <rPh sb="3" eb="4">
      <t>ヒカリ</t>
    </rPh>
    <rPh sb="4" eb="5">
      <t>オトコ</t>
    </rPh>
    <phoneticPr fontId="1"/>
  </si>
  <si>
    <t>佐藤　新一</t>
    <rPh sb="0" eb="1">
      <t>タスク</t>
    </rPh>
    <rPh sb="1" eb="2">
      <t>フジ</t>
    </rPh>
    <rPh sb="3" eb="4">
      <t>シン</t>
    </rPh>
    <rPh sb="4" eb="5">
      <t>ハジメ</t>
    </rPh>
    <phoneticPr fontId="1"/>
  </si>
  <si>
    <t>木村　正</t>
  </si>
  <si>
    <t>齋藤　悟</t>
    <rPh sb="0" eb="1">
      <t>イツ</t>
    </rPh>
    <rPh sb="1" eb="2">
      <t>フジ</t>
    </rPh>
    <rPh sb="3" eb="4">
      <t>サトル</t>
    </rPh>
    <phoneticPr fontId="1"/>
  </si>
  <si>
    <t>柏﨑　重嗣</t>
    <rPh sb="0" eb="1">
      <t>カシワ</t>
    </rPh>
    <rPh sb="1" eb="2">
      <t>サキ</t>
    </rPh>
    <rPh sb="3" eb="4">
      <t>ジュウ</t>
    </rPh>
    <rPh sb="4" eb="5">
      <t>シ</t>
    </rPh>
    <phoneticPr fontId="1"/>
  </si>
  <si>
    <t>佐々木　優</t>
  </si>
  <si>
    <t>佐藤　正</t>
  </si>
  <si>
    <t>佐藤　透</t>
  </si>
  <si>
    <t>秋本　貞行</t>
  </si>
  <si>
    <t>田中　實</t>
  </si>
  <si>
    <t>淡路　和春</t>
  </si>
  <si>
    <t>木村　信悦</t>
  </si>
  <si>
    <t>小林　金則</t>
  </si>
  <si>
    <t>新谷　研逸</t>
  </si>
  <si>
    <t>渡邉　滋</t>
  </si>
  <si>
    <t>三浦　美智男</t>
    <rPh sb="0" eb="1">
      <t>ミ</t>
    </rPh>
    <rPh sb="1" eb="2">
      <t>ウラ</t>
    </rPh>
    <rPh sb="3" eb="6">
      <t>ミチオ</t>
    </rPh>
    <phoneticPr fontId="1"/>
  </si>
  <si>
    <t>柏　雄子</t>
    <rPh sb="0" eb="1">
      <t>カシワ</t>
    </rPh>
    <rPh sb="2" eb="4">
      <t>ユウコ</t>
    </rPh>
    <phoneticPr fontId="1"/>
  </si>
  <si>
    <t>鈴木　喜美夫</t>
  </si>
  <si>
    <t>菅原　信太郎</t>
  </si>
  <si>
    <t>鈴木　秋一</t>
  </si>
  <si>
    <t>委員長名</t>
    <rPh sb="0" eb="3">
      <t>イインチョウ</t>
    </rPh>
    <rPh sb="3" eb="4">
      <t>メイ</t>
    </rPh>
    <phoneticPr fontId="4"/>
  </si>
  <si>
    <t>開票区名</t>
    <rPh sb="0" eb="3">
      <t>カイヒョウク</t>
    </rPh>
    <rPh sb="3" eb="4">
      <t>メイ</t>
    </rPh>
    <phoneticPr fontId="4"/>
  </si>
  <si>
    <t>開票区名</t>
    <phoneticPr fontId="4"/>
  </si>
  <si>
    <t>委員長名</t>
    <phoneticPr fontId="4"/>
  </si>
  <si>
    <t>選挙管理委員会委員長</t>
    <rPh sb="0" eb="2">
      <t>センキョ</t>
    </rPh>
    <rPh sb="2" eb="4">
      <t>カンリ</t>
    </rPh>
    <rPh sb="4" eb="7">
      <t>イインカイ</t>
    </rPh>
    <rPh sb="7" eb="10">
      <t>イインチョウ</t>
    </rPh>
    <phoneticPr fontId="38"/>
  </si>
  <si>
    <t>様式15</t>
    <phoneticPr fontId="38"/>
  </si>
  <si>
    <t>様式16</t>
    <rPh sb="0" eb="2">
      <t>ようしき</t>
    </rPh>
    <phoneticPr fontId="40" type="Hiragana"/>
  </si>
  <si>
    <t>石田　一男</t>
    <rPh sb="0" eb="2">
      <t>イシダ</t>
    </rPh>
    <rPh sb="3" eb="5">
      <t>カズオ</t>
    </rPh>
    <phoneticPr fontId="1"/>
  </si>
  <si>
    <t>候補者の承諾書</t>
    <phoneticPr fontId="4"/>
  </si>
  <si>
    <t>選挙人名簿登録証明書</t>
    <phoneticPr fontId="4"/>
  </si>
  <si>
    <t>(7</t>
    <phoneticPr fontId="4"/>
  </si>
  <si>
    <t>宣誓書</t>
    <rPh sb="0" eb="1">
      <t>ヨロシ</t>
    </rPh>
    <rPh sb="1" eb="2">
      <t>チカイ</t>
    </rPh>
    <rPh sb="2" eb="3">
      <t>ショ</t>
    </rPh>
    <phoneticPr fontId="77"/>
  </si>
  <si>
    <t>所属党派（政治団体）証明書</t>
    <rPh sb="0" eb="2">
      <t>ショゾク</t>
    </rPh>
    <rPh sb="2" eb="4">
      <t>トウハ</t>
    </rPh>
    <rPh sb="5" eb="7">
      <t>セイジ</t>
    </rPh>
    <rPh sb="7" eb="9">
      <t>ダンタイ</t>
    </rPh>
    <rPh sb="10" eb="13">
      <t>ショウメイショ</t>
    </rPh>
    <phoneticPr fontId="77"/>
  </si>
  <si>
    <t>通称認定申請書</t>
    <rPh sb="0" eb="2">
      <t>ツウショウ</t>
    </rPh>
    <rPh sb="2" eb="4">
      <t>ニンテイ</t>
    </rPh>
    <rPh sb="4" eb="7">
      <t>シンセイショ</t>
    </rPh>
    <phoneticPr fontId="77"/>
  </si>
  <si>
    <t>出納責任者異動届</t>
    <rPh sb="0" eb="2">
      <t>スイトウ</t>
    </rPh>
    <rPh sb="2" eb="5">
      <t>セキニンシャ</t>
    </rPh>
    <rPh sb="5" eb="7">
      <t>イドウ</t>
    </rPh>
    <rPh sb="7" eb="8">
      <t>トドケ</t>
    </rPh>
    <phoneticPr fontId="77"/>
  </si>
  <si>
    <t>選挙運動事務員等届出書</t>
    <rPh sb="0" eb="2">
      <t>センキョ</t>
    </rPh>
    <rPh sb="2" eb="4">
      <t>ウンドウ</t>
    </rPh>
    <rPh sb="4" eb="6">
      <t>ジム</t>
    </rPh>
    <rPh sb="6" eb="7">
      <t>イン</t>
    </rPh>
    <rPh sb="7" eb="8">
      <t>トウ</t>
    </rPh>
    <rPh sb="8" eb="9">
      <t>トド</t>
    </rPh>
    <rPh sb="9" eb="10">
      <t>デ</t>
    </rPh>
    <rPh sb="10" eb="11">
      <t>ショ</t>
    </rPh>
    <phoneticPr fontId="77"/>
  </si>
  <si>
    <t>個人演説会開催申出書</t>
    <rPh sb="0" eb="2">
      <t>コジン</t>
    </rPh>
    <rPh sb="2" eb="4">
      <t>エンゼツ</t>
    </rPh>
    <rPh sb="4" eb="5">
      <t>カイ</t>
    </rPh>
    <rPh sb="5" eb="7">
      <t>カイサイ</t>
    </rPh>
    <rPh sb="7" eb="10">
      <t>モウシデショ</t>
    </rPh>
    <phoneticPr fontId="77"/>
  </si>
  <si>
    <t>選挙公報掲載文掲載申請書</t>
    <rPh sb="0" eb="2">
      <t>センキョ</t>
    </rPh>
    <rPh sb="2" eb="4">
      <t>コウホウ</t>
    </rPh>
    <rPh sb="4" eb="6">
      <t>ケイサイ</t>
    </rPh>
    <rPh sb="6" eb="7">
      <t>ブン</t>
    </rPh>
    <rPh sb="7" eb="9">
      <t>ケイサイ</t>
    </rPh>
    <rPh sb="9" eb="11">
      <t>シンセイ</t>
    </rPh>
    <rPh sb="11" eb="12">
      <t>ショ</t>
    </rPh>
    <phoneticPr fontId="77"/>
  </si>
  <si>
    <t>選挙公報掲載文撤回申請書</t>
    <rPh sb="0" eb="2">
      <t>センキョ</t>
    </rPh>
    <rPh sb="2" eb="4">
      <t>コウホウ</t>
    </rPh>
    <rPh sb="4" eb="6">
      <t>ケイサイ</t>
    </rPh>
    <rPh sb="6" eb="7">
      <t>ブン</t>
    </rPh>
    <rPh sb="7" eb="9">
      <t>テッカイ</t>
    </rPh>
    <rPh sb="9" eb="11">
      <t>シンセイ</t>
    </rPh>
    <rPh sb="11" eb="12">
      <t>ショ</t>
    </rPh>
    <phoneticPr fontId="77"/>
  </si>
  <si>
    <t>承諾書（開票立会人の承諾書）</t>
    <rPh sb="0" eb="3">
      <t>ショウダクショ</t>
    </rPh>
    <rPh sb="10" eb="13">
      <t>ショウダクショ</t>
    </rPh>
    <phoneticPr fontId="4"/>
  </si>
  <si>
    <t>承諾書（選挙立会人の承諾書）</t>
    <rPh sb="0" eb="1">
      <t>ウケタマワ</t>
    </rPh>
    <rPh sb="1" eb="2">
      <t>ダク</t>
    </rPh>
    <rPh sb="2" eb="3">
      <t>ショ</t>
    </rPh>
    <rPh sb="10" eb="13">
      <t>ショウダクショ</t>
    </rPh>
    <phoneticPr fontId="2"/>
  </si>
  <si>
    <t>候補者届出書（推薦届出）</t>
    <rPh sb="7" eb="9">
      <t>スイセン</t>
    </rPh>
    <phoneticPr fontId="4"/>
  </si>
  <si>
    <t>候補者届出承諾書</t>
  </si>
  <si>
    <t>推薦届出代表者証明</t>
    <rPh sb="7" eb="9">
      <t>ショウメイ</t>
    </rPh>
    <phoneticPr fontId="4"/>
  </si>
  <si>
    <t>選挙事務所設置届</t>
    <rPh sb="5" eb="7">
      <t>セッチ</t>
    </rPh>
    <phoneticPr fontId="4"/>
  </si>
  <si>
    <t>承諾書（選挙事務所）</t>
  </si>
  <si>
    <t>選挙事務所異動届</t>
  </si>
  <si>
    <t>承諾書（選挙事務所異動）</t>
  </si>
  <si>
    <t>推薦7</t>
  </si>
  <si>
    <t>推薦8</t>
  </si>
  <si>
    <t>推薦9</t>
    <rPh sb="0" eb="2">
      <t>スイセン</t>
    </rPh>
    <phoneticPr fontId="4"/>
  </si>
  <si>
    <t>承諾書（出納責任者解任）</t>
  </si>
  <si>
    <t>推薦9</t>
  </si>
  <si>
    <t>推薦9</t>
    <rPh sb="0" eb="2">
      <t>スイセン</t>
    </rPh>
    <phoneticPr fontId="82"/>
  </si>
  <si>
    <t xml:space="preserve">参議院秋田県選出議員選挙候補者届出書 (推薦届出) </t>
    <rPh sb="0" eb="1">
      <t>サン</t>
    </rPh>
    <rPh sb="12" eb="15">
      <t>コウホシャ</t>
    </rPh>
    <rPh sb="20" eb="22">
      <t>スイセン</t>
    </rPh>
    <phoneticPr fontId="4"/>
  </si>
  <si>
    <t xml:space="preserve">参議院秋田県選出議員選挙候補者届出書 (本人届出) </t>
    <rPh sb="0" eb="1">
      <t>サン</t>
    </rPh>
    <rPh sb="12" eb="15">
      <t>コウホシャ</t>
    </rPh>
    <rPh sb="22" eb="24">
      <t>トドケデ</t>
    </rPh>
    <phoneticPr fontId="4"/>
  </si>
  <si>
    <t>出納責任者選任届(推薦届出)</t>
    <phoneticPr fontId="4"/>
  </si>
  <si>
    <t>推薦届出者</t>
    <phoneticPr fontId="4"/>
  </si>
  <si>
    <t>推薦10</t>
  </si>
  <si>
    <t>推薦10</t>
    <rPh sb="0" eb="2">
      <t>スイセン</t>
    </rPh>
    <phoneticPr fontId="4"/>
  </si>
  <si>
    <t>推薦11</t>
  </si>
  <si>
    <t>推薦11</t>
    <rPh sb="0" eb="2">
      <t>スイセン</t>
    </rPh>
    <phoneticPr fontId="4"/>
  </si>
  <si>
    <t>推薦12</t>
  </si>
  <si>
    <t>推薦12</t>
    <rPh sb="0" eb="2">
      <t>スイセン</t>
    </rPh>
    <phoneticPr fontId="4"/>
  </si>
  <si>
    <t>推薦10</t>
    <rPh sb="0" eb="2">
      <t>スイセン</t>
    </rPh>
    <phoneticPr fontId="82"/>
  </si>
  <si>
    <t>推薦11</t>
    <rPh sb="0" eb="2">
      <t>スイセン</t>
    </rPh>
    <phoneticPr fontId="82"/>
  </si>
  <si>
    <t>出納責任者選任届（推薦届出）</t>
    <phoneticPr fontId="4"/>
  </si>
  <si>
    <t>出納責任者異動届（推薦届出）</t>
    <rPh sb="0" eb="2">
      <t>スイトウ</t>
    </rPh>
    <rPh sb="2" eb="5">
      <t>セキニンシャ</t>
    </rPh>
    <rPh sb="5" eb="7">
      <t>イドウ</t>
    </rPh>
    <rPh sb="7" eb="8">
      <t>トドケ</t>
    </rPh>
    <phoneticPr fontId="83"/>
  </si>
  <si>
    <t>出納責任者異動届(推薦届出)</t>
    <phoneticPr fontId="4"/>
  </si>
  <si>
    <t>出納責任者選任届（本人届出）</t>
    <phoneticPr fontId="4"/>
  </si>
  <si>
    <t>出納責任者異動届（本人届出）</t>
    <rPh sb="0" eb="2">
      <t>スイトウ</t>
    </rPh>
    <rPh sb="2" eb="5">
      <t>セキニンシャ</t>
    </rPh>
    <rPh sb="5" eb="7">
      <t>イドウ</t>
    </rPh>
    <rPh sb="7" eb="8">
      <t>トドケ</t>
    </rPh>
    <phoneticPr fontId="83"/>
  </si>
  <si>
    <t>(5</t>
    <phoneticPr fontId="4"/>
  </si>
  <si>
    <t>様式1</t>
    <phoneticPr fontId="4"/>
  </si>
  <si>
    <t>様式7</t>
    <phoneticPr fontId="4"/>
  </si>
  <si>
    <t>出納責任者選任届</t>
    <phoneticPr fontId="4"/>
  </si>
  <si>
    <t>出納責任者異動届</t>
    <phoneticPr fontId="4"/>
  </si>
  <si>
    <t>様式8</t>
    <phoneticPr fontId="4"/>
  </si>
  <si>
    <t>候補者</t>
    <phoneticPr fontId="4"/>
  </si>
  <si>
    <t>表示しない</t>
  </si>
  <si>
    <t>３　廃止の場合も本様式により届け出てください。</t>
    <rPh sb="2" eb="4">
      <t>ハイシ</t>
    </rPh>
    <rPh sb="5" eb="7">
      <t>バアイ</t>
    </rPh>
    <rPh sb="8" eb="9">
      <t>ホン</t>
    </rPh>
    <rPh sb="9" eb="11">
      <t>ヨウシキ</t>
    </rPh>
    <rPh sb="14" eb="15">
      <t>トド</t>
    </rPh>
    <rPh sb="16" eb="17">
      <t>デ</t>
    </rPh>
    <phoneticPr fontId="4"/>
  </si>
  <si>
    <t>推薦届出人</t>
    <rPh sb="0" eb="2">
      <t>スイセン</t>
    </rPh>
    <rPh sb="2" eb="4">
      <t>トドケデ</t>
    </rPh>
    <rPh sb="4" eb="5">
      <t>ヒト</t>
    </rPh>
    <phoneticPr fontId="4"/>
  </si>
  <si>
    <t>(選挙事務所設置)</t>
    <rPh sb="1" eb="3">
      <t>センキョ</t>
    </rPh>
    <rPh sb="3" eb="6">
      <t>ジムショ</t>
    </rPh>
    <rPh sb="6" eb="8">
      <t>セッチ</t>
    </rPh>
    <phoneticPr fontId="4"/>
  </si>
  <si>
    <t>(選挙事務所異動)</t>
    <rPh sb="1" eb="3">
      <t>センキョ</t>
    </rPh>
    <rPh sb="3" eb="6">
      <t>ジムショ</t>
    </rPh>
    <rPh sb="6" eb="8">
      <t>イドウ</t>
    </rPh>
    <phoneticPr fontId="4"/>
  </si>
  <si>
    <t>(出納責任者選任)</t>
    <rPh sb="1" eb="3">
      <t>スイトウ</t>
    </rPh>
    <rPh sb="3" eb="6">
      <t>セキニンシャ</t>
    </rPh>
    <rPh sb="6" eb="8">
      <t>センニン</t>
    </rPh>
    <phoneticPr fontId="4"/>
  </si>
  <si>
    <t>(出納責任者解任)</t>
    <rPh sb="1" eb="3">
      <t>スイトウ</t>
    </rPh>
    <rPh sb="3" eb="6">
      <t>セキニンシャ</t>
    </rPh>
    <rPh sb="6" eb="8">
      <t>カイニン</t>
    </rPh>
    <phoneticPr fontId="4"/>
  </si>
  <si>
    <t>２　法第八十六条の四第四項に規定する政党その他の政治団体の証明書を有しない者は、「党派」</t>
    <phoneticPr fontId="4"/>
  </si>
  <si>
    <t>　欄に「無所属」と記載してください。</t>
    <phoneticPr fontId="4"/>
  </si>
  <si>
    <t>　その略称を「（略称）何々」と記載してください。</t>
    <phoneticPr fontId="4"/>
  </si>
  <si>
    <t>３　令第八十九条第四項の場合においては「党派」欄に当該政党その他の政治団体の名称のほか、</t>
    <phoneticPr fontId="4"/>
  </si>
  <si>
    <t>４　「職業」欄には、職業をなるべく詳細に記載し、地方自治法九十二条の二又は第百四十二条</t>
    <phoneticPr fontId="4"/>
  </si>
  <si>
    <t>　に規定する関係にある者についてはその旨を記載しなければなりません。</t>
    <phoneticPr fontId="4"/>
  </si>
  <si>
    <t>５　「一のウェブサイト等のアドレス」欄には、選挙運動のために使用する文書図画を頒布する</t>
    <rPh sb="3" eb="4">
      <t>イチ</t>
    </rPh>
    <rPh sb="11" eb="12">
      <t>トウ</t>
    </rPh>
    <rPh sb="18" eb="19">
      <t>ラン</t>
    </rPh>
    <rPh sb="22" eb="24">
      <t>センキョ</t>
    </rPh>
    <rPh sb="24" eb="26">
      <t>ウンドウ</t>
    </rPh>
    <rPh sb="30" eb="32">
      <t>シヨウ</t>
    </rPh>
    <rPh sb="34" eb="36">
      <t>ブンショ</t>
    </rPh>
    <rPh sb="36" eb="37">
      <t>ズ</t>
    </rPh>
    <phoneticPr fontId="4"/>
  </si>
  <si>
    <t>　ために利用する一のウェブサイト等のアドレスを記載することができます。</t>
    <rPh sb="4" eb="6">
      <t>リヨウ</t>
    </rPh>
    <rPh sb="8" eb="9">
      <t>イチ</t>
    </rPh>
    <rPh sb="16" eb="17">
      <t>トウ</t>
    </rPh>
    <rPh sb="23" eb="25">
      <t>キサイ</t>
    </rPh>
    <phoneticPr fontId="4"/>
  </si>
  <si>
    <t>６　候補者本人又は推薦届出者本人が届け出る場合にあつては本人確認書類の提示又は提出を、</t>
    <phoneticPr fontId="4"/>
  </si>
  <si>
    <t>　その代理人が届け出る場合にあつては委任状の提示又は提出及び当該代理人の本人確認書類の</t>
    <phoneticPr fontId="4"/>
  </si>
  <si>
    <t>　提示又は提出を行ってください。ただし、候補者本人又は推薦届出者本人の署名その他の措置</t>
    <phoneticPr fontId="4"/>
  </si>
  <si>
    <t>本人届出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</si>
</sst>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m/d;@"/>
    <numFmt numFmtId="178" formatCode="#,##0_ "/>
    <numFmt numFmtId="179" formatCode="0_ "/>
    <numFmt numFmtId="180" formatCode="[DBNum3]ggge&quot;年&quot;m&quot;月&quot;d&quot;日&quot;"/>
  </numFmts>
  <fonts count="92">
    <font>
      <sz val="11"/>
      <name val="ＭＳ ゴシック"/>
      <family val="3"/>
      <charset val="128"/>
    </font>
    <font>
      <sz val="12"/>
      <color theme="1"/>
      <name val="ＭＳ 明朝"/>
      <family val="2"/>
      <charset val="128"/>
    </font>
    <font>
      <sz val="12"/>
      <color theme="1"/>
      <name val="ＭＳ 明朝"/>
      <family val="2"/>
      <charset val="128"/>
    </font>
    <font>
      <sz val="11"/>
      <name val="ＭＳ ゴシック"/>
      <family val="3"/>
      <charset val="128"/>
    </font>
    <font>
      <sz val="6"/>
      <name val="ＭＳ ゴシック"/>
      <family val="3"/>
      <charset val="128"/>
    </font>
    <font>
      <b/>
      <sz val="11"/>
      <color indexed="18"/>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b/>
      <sz val="9"/>
      <name val="ＭＳ Ｐゴシック"/>
      <family val="3"/>
      <charset val="128"/>
    </font>
    <font>
      <b/>
      <sz val="14"/>
      <color indexed="10"/>
      <name val="ＭＳ ゴシック"/>
      <family val="3"/>
      <charset val="128"/>
    </font>
    <font>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b/>
      <sz val="12"/>
      <name val="ＭＳ Ｐゴシック"/>
      <family val="3"/>
      <charset val="128"/>
    </font>
    <font>
      <sz val="28"/>
      <color indexed="48"/>
      <name val="HG創英角ﾎﾟｯﾌﾟ体"/>
      <family val="3"/>
      <charset val="128"/>
    </font>
    <font>
      <b/>
      <sz val="18"/>
      <color indexed="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ゴシック"/>
      <family val="3"/>
      <charset val="1"/>
    </font>
    <font>
      <b/>
      <sz val="24"/>
      <color indexed="8"/>
      <name val="HGｺﾞｼｯｸM"/>
      <family val="3"/>
      <charset val="128"/>
    </font>
    <font>
      <sz val="6"/>
      <name val="游ゴシック"/>
      <family val="3"/>
      <charset val="1"/>
    </font>
    <font>
      <sz val="12"/>
      <color indexed="8"/>
      <name val="HGｺﾞｼｯｸM"/>
      <family val="3"/>
      <charset val="128"/>
    </font>
    <font>
      <sz val="11"/>
      <name val="HGｺﾞｼｯｸM"/>
      <family val="3"/>
      <charset val="128"/>
    </font>
    <font>
      <u/>
      <sz val="12"/>
      <color indexed="8"/>
      <name val="HGｺﾞｼｯｸM"/>
      <family val="3"/>
      <charset val="128"/>
    </font>
    <font>
      <b/>
      <sz val="16"/>
      <color indexed="8"/>
      <name val="HGｺﾞｼｯｸM"/>
      <family val="3"/>
      <charset val="128"/>
    </font>
    <font>
      <b/>
      <sz val="14"/>
      <color indexed="8"/>
      <name val="HGｺﾞｼｯｸM"/>
      <family val="3"/>
      <charset val="128"/>
    </font>
    <font>
      <sz val="18"/>
      <color indexed="8"/>
      <name val="HGｺﾞｼｯｸM"/>
      <family val="3"/>
      <charset val="128"/>
    </font>
    <font>
      <b/>
      <sz val="12"/>
      <color indexed="8"/>
      <name val="HGｺﾞｼｯｸM"/>
      <family val="3"/>
      <charset val="128"/>
    </font>
    <font>
      <b/>
      <sz val="10"/>
      <color indexed="8"/>
      <name val="HGｺﾞｼｯｸM"/>
      <family val="3"/>
      <charset val="128"/>
    </font>
    <font>
      <sz val="11"/>
      <color indexed="8"/>
      <name val="HGｺﾞｼｯｸM"/>
      <family val="3"/>
      <charset val="128"/>
    </font>
    <font>
      <b/>
      <sz val="11"/>
      <color indexed="8"/>
      <name val="HGｺﾞｼｯｸM"/>
      <family val="3"/>
      <charset val="128"/>
    </font>
    <font>
      <sz val="16"/>
      <color indexed="8"/>
      <name val="HGｺﾞｼｯｸM"/>
      <family val="3"/>
      <charset val="128"/>
    </font>
    <font>
      <b/>
      <sz val="12"/>
      <name val="HGｺﾞｼｯｸM"/>
      <family val="3"/>
      <charset val="128"/>
    </font>
    <font>
      <sz val="24"/>
      <color indexed="8"/>
      <name val="HGｺﾞｼｯｸM"/>
      <family val="3"/>
      <charset val="128"/>
    </font>
    <font>
      <sz val="10"/>
      <color indexed="8"/>
      <name val="HGｺﾞｼｯｸM"/>
      <family val="3"/>
      <charset val="128"/>
    </font>
    <font>
      <sz val="10"/>
      <name val="HGｺﾞｼｯｸM"/>
      <family val="3"/>
      <charset val="128"/>
    </font>
    <font>
      <sz val="12"/>
      <name val="HGｺﾞｼｯｸM"/>
      <family val="3"/>
      <charset val="128"/>
    </font>
    <font>
      <b/>
      <sz val="11"/>
      <name val="HGｺﾞｼｯｸM"/>
      <family val="3"/>
      <charset val="128"/>
    </font>
    <font>
      <sz val="10"/>
      <color rgb="FF000000"/>
      <name val="HGｺﾞｼｯｸM"/>
      <family val="3"/>
      <charset val="128"/>
    </font>
    <font>
      <sz val="11"/>
      <color rgb="FF000000"/>
      <name val="HGｺﾞｼｯｸM"/>
      <family val="3"/>
      <charset val="128"/>
    </font>
    <font>
      <sz val="14"/>
      <color indexed="8"/>
      <name val="HGｺﾞｼｯｸM"/>
      <family val="3"/>
      <charset val="128"/>
    </font>
    <font>
      <sz val="12"/>
      <color indexed="8"/>
      <name val="HGｺﾞｼｯｸM"/>
      <family val="3"/>
      <charset val="1"/>
    </font>
    <font>
      <sz val="16"/>
      <color indexed="8"/>
      <name val="HGPｺﾞｼｯｸE"/>
      <family val="3"/>
      <charset val="128"/>
    </font>
    <font>
      <sz val="11"/>
      <name val="ＭＳ ゴシック"/>
      <family val="3"/>
      <charset val="1"/>
    </font>
    <font>
      <sz val="11"/>
      <name val="HGｺﾞｼｯｸE"/>
      <family val="3"/>
      <charset val="128"/>
    </font>
    <font>
      <b/>
      <sz val="11"/>
      <name val="ＭＳ ゴシック"/>
      <family val="3"/>
      <charset val="1"/>
    </font>
    <font>
      <sz val="9"/>
      <color indexed="8"/>
      <name val="HGｺﾞｼｯｸM"/>
      <family val="3"/>
      <charset val="128"/>
    </font>
    <font>
      <b/>
      <sz val="9"/>
      <name val="ＭＳ Ｐゴシック"/>
      <family val="3"/>
      <charset val="1"/>
    </font>
    <font>
      <sz val="24"/>
      <color indexed="8"/>
      <name val="ＭＳ ゴシック"/>
      <family val="3"/>
      <charset val="128"/>
    </font>
    <font>
      <sz val="9"/>
      <name val="ＭＳ Ｐゴシック"/>
      <family val="3"/>
      <charset val="1"/>
    </font>
    <font>
      <sz val="12"/>
      <color theme="0"/>
      <name val="HGｺﾞｼｯｸM"/>
      <family val="3"/>
      <charset val="1"/>
    </font>
    <font>
      <sz val="12"/>
      <color rgb="FFFFFF00"/>
      <name val="HGｺﾞｼｯｸM"/>
      <family val="3"/>
      <charset val="1"/>
    </font>
    <font>
      <sz val="12"/>
      <color theme="1"/>
      <name val="HGｺﾞｼｯｸM"/>
      <family val="3"/>
    </font>
    <font>
      <sz val="12"/>
      <color theme="1"/>
      <name val="HGｺﾞｼｯｸM"/>
      <family val="3"/>
      <charset val="128"/>
    </font>
    <font>
      <sz val="12"/>
      <color indexed="8"/>
      <name val="HGｺﾞｼｯｸE"/>
      <family val="3"/>
      <charset val="1"/>
    </font>
    <font>
      <b/>
      <sz val="16"/>
      <color indexed="8"/>
      <name val="HGｺﾞｼｯｸM"/>
      <family val="3"/>
      <charset val="1"/>
    </font>
    <font>
      <b/>
      <sz val="12"/>
      <color indexed="8"/>
      <name val="HGｺﾞｼｯｸM"/>
      <family val="3"/>
      <charset val="1"/>
    </font>
    <font>
      <sz val="12"/>
      <color indexed="8"/>
      <name val="ＭＳ ゴシック"/>
      <family val="3"/>
      <charset val="1"/>
    </font>
    <font>
      <sz val="11"/>
      <color indexed="8"/>
      <name val="HGｺﾞｼｯｸM"/>
      <family val="3"/>
      <charset val="1"/>
    </font>
    <font>
      <sz val="11"/>
      <color indexed="8"/>
      <name val="ＭＳ ゴシック"/>
      <family val="3"/>
      <charset val="1"/>
    </font>
    <font>
      <b/>
      <sz val="12"/>
      <color rgb="FFFFFF00"/>
      <name val="HGｺﾞｼｯｸM"/>
      <family val="3"/>
      <charset val="128"/>
    </font>
    <font>
      <b/>
      <sz val="24"/>
      <color indexed="8"/>
      <name val="HGSｺﾞｼｯｸM"/>
      <family val="3"/>
      <charset val="128"/>
    </font>
    <font>
      <sz val="6"/>
      <name val="ＭＳ 明朝"/>
      <family val="2"/>
      <charset val="128"/>
    </font>
    <font>
      <sz val="18"/>
      <color theme="3"/>
      <name val="ＭＳ Ｐゴシック"/>
      <family val="2"/>
      <charset val="128"/>
      <scheme val="major"/>
    </font>
    <font>
      <sz val="18"/>
      <color rgb="FF002060"/>
      <name val="HG創英角ﾎﾟｯﾌﾟ体"/>
      <family val="3"/>
      <charset val="128"/>
    </font>
    <font>
      <sz val="12"/>
      <color rgb="FFFF0000"/>
      <name val="HGｺﾞｼｯｸM"/>
      <family val="3"/>
      <charset val="128"/>
    </font>
    <font>
      <b/>
      <sz val="9"/>
      <color indexed="81"/>
      <name val="MS P ゴシック"/>
      <family val="3"/>
      <charset val="128"/>
    </font>
    <font>
      <b/>
      <sz val="11"/>
      <color indexed="81"/>
      <name val="MS P ゴシック"/>
      <family val="3"/>
      <charset val="128"/>
    </font>
    <font>
      <sz val="12"/>
      <color rgb="FFFF0000"/>
      <name val="HGｺﾞｼｯｸM"/>
      <family val="3"/>
      <charset val="1"/>
    </font>
    <font>
      <sz val="9"/>
      <color indexed="81"/>
      <name val="MS P ゴシック"/>
      <family val="3"/>
      <charset val="128"/>
    </font>
    <font>
      <b/>
      <sz val="12"/>
      <color theme="0"/>
      <name val="HGｺﾞｼｯｸM"/>
      <family val="3"/>
      <charset val="128"/>
    </font>
    <font>
      <sz val="11"/>
      <color rgb="FFFF0000"/>
      <name val="HG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4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48"/>
      </left>
      <right/>
      <top style="medium">
        <color indexed="48"/>
      </top>
      <bottom/>
      <diagonal/>
    </border>
    <border>
      <left/>
      <right/>
      <top style="medium">
        <color indexed="48"/>
      </top>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s>
  <cellStyleXfs count="46">
    <xf numFmtId="0" fontId="0"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30" borderId="35" applyNumberFormat="0" applyAlignment="0" applyProtection="0">
      <alignment vertical="center"/>
    </xf>
    <xf numFmtId="0" fontId="24" fillId="3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3" borderId="36" applyNumberFormat="0" applyFont="0" applyAlignment="0" applyProtection="0">
      <alignment vertical="center"/>
    </xf>
    <xf numFmtId="0" fontId="25" fillId="0" borderId="37" applyNumberFormat="0" applyFill="0" applyAlignment="0" applyProtection="0">
      <alignment vertical="center"/>
    </xf>
    <xf numFmtId="0" fontId="26" fillId="32" borderId="0" applyNumberFormat="0" applyBorder="0" applyAlignment="0" applyProtection="0">
      <alignment vertical="center"/>
    </xf>
    <xf numFmtId="0" fontId="27" fillId="33" borderId="38" applyNumberFormat="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0" borderId="40" applyNumberFormat="0" applyFill="0" applyAlignment="0" applyProtection="0">
      <alignment vertical="center"/>
    </xf>
    <xf numFmtId="0" fontId="31" fillId="0" borderId="41" applyNumberFormat="0" applyFill="0" applyAlignment="0" applyProtection="0">
      <alignment vertical="center"/>
    </xf>
    <xf numFmtId="0" fontId="31" fillId="0" borderId="0" applyNumberFormat="0" applyFill="0" applyBorder="0" applyAlignment="0" applyProtection="0">
      <alignment vertical="center"/>
    </xf>
    <xf numFmtId="0" fontId="32" fillId="0" borderId="42" applyNumberFormat="0" applyFill="0" applyAlignment="0" applyProtection="0">
      <alignment vertical="center"/>
    </xf>
    <xf numFmtId="0" fontId="33" fillId="33" borderId="43" applyNumberFormat="0" applyAlignment="0" applyProtection="0">
      <alignment vertical="center"/>
    </xf>
    <xf numFmtId="0" fontId="34" fillId="0" borderId="0" applyNumberFormat="0" applyFill="0" applyBorder="0" applyAlignment="0" applyProtection="0">
      <alignment vertical="center"/>
    </xf>
    <xf numFmtId="0" fontId="35" fillId="2" borderId="38" applyNumberFormat="0" applyAlignment="0" applyProtection="0">
      <alignment vertical="center"/>
    </xf>
    <xf numFmtId="0" fontId="36" fillId="34" borderId="0" applyNumberFormat="0" applyBorder="0" applyAlignment="0" applyProtection="0">
      <alignment vertical="center"/>
    </xf>
    <xf numFmtId="0" fontId="3" fillId="0" borderId="0">
      <alignment vertical="center"/>
    </xf>
    <xf numFmtId="0" fontId="63" fillId="0" borderId="0">
      <alignment vertical="center"/>
    </xf>
    <xf numFmtId="0" fontId="2" fillId="0" borderId="0">
      <alignment vertical="center"/>
    </xf>
  </cellStyleXfs>
  <cellXfs count="764">
    <xf numFmtId="0" fontId="0" fillId="0" borderId="0" xfId="0" applyAlignment="1">
      <alignment vertical="center"/>
    </xf>
    <xf numFmtId="0" fontId="6" fillId="0" borderId="0" xfId="0" applyFont="1" applyBorder="1" applyAlignment="1">
      <alignment vertical="center"/>
    </xf>
    <xf numFmtId="0" fontId="9" fillId="0" borderId="0" xfId="0" applyFont="1" applyAlignment="1">
      <alignment horizontal="left" vertical="center"/>
    </xf>
    <xf numFmtId="0" fontId="13" fillId="0" borderId="0" xfId="0" applyFont="1" applyAlignment="1">
      <alignment vertical="center"/>
    </xf>
    <xf numFmtId="0" fontId="18" fillId="0" borderId="0" xfId="0" applyFont="1" applyFill="1" applyBorder="1" applyAlignment="1">
      <alignment vertical="center" wrapText="1"/>
    </xf>
    <xf numFmtId="0" fontId="6" fillId="0" borderId="0" xfId="0" applyNumberFormat="1" applyFont="1" applyFill="1" applyBorder="1" applyAlignment="1">
      <alignment vertical="center"/>
    </xf>
    <xf numFmtId="0" fontId="0" fillId="37" borderId="0" xfId="0" applyFill="1" applyAlignment="1">
      <alignment vertical="center"/>
    </xf>
    <xf numFmtId="0" fontId="0" fillId="38" borderId="0" xfId="0" applyFill="1" applyAlignment="1">
      <alignment vertical="center"/>
    </xf>
    <xf numFmtId="0" fontId="0" fillId="0" borderId="34" xfId="0" applyBorder="1" applyAlignment="1">
      <alignment vertical="center"/>
    </xf>
    <xf numFmtId="0" fontId="6" fillId="0" borderId="34" xfId="0" applyFont="1" applyFill="1" applyBorder="1" applyAlignment="1">
      <alignment vertical="center" shrinkToFit="1"/>
    </xf>
    <xf numFmtId="0" fontId="6" fillId="0" borderId="34" xfId="0" applyFont="1" applyFill="1" applyBorder="1" applyAlignment="1">
      <alignment vertical="center"/>
    </xf>
    <xf numFmtId="0" fontId="6" fillId="0" borderId="34" xfId="0" applyFont="1" applyBorder="1" applyAlignment="1">
      <alignment vertical="center"/>
    </xf>
    <xf numFmtId="0" fontId="0" fillId="0" borderId="0" xfId="0" applyAlignment="1">
      <alignment vertical="center"/>
    </xf>
    <xf numFmtId="0" fontId="37" fillId="0" borderId="0" xfId="0" applyFont="1" applyAlignment="1">
      <alignment vertical="center"/>
    </xf>
    <xf numFmtId="0" fontId="6" fillId="4" borderId="0" xfId="0" applyNumberFormat="1" applyFont="1" applyFill="1" applyBorder="1" applyAlignment="1" applyProtection="1">
      <alignment horizontal="left" vertical="center"/>
      <protection locked="0"/>
    </xf>
    <xf numFmtId="49" fontId="6" fillId="4" borderId="0" xfId="0" applyNumberFormat="1" applyFont="1" applyFill="1" applyBorder="1" applyAlignment="1" applyProtection="1">
      <alignment horizontal="left" vertical="center"/>
      <protection locked="0"/>
    </xf>
    <xf numFmtId="0" fontId="16" fillId="4" borderId="4" xfId="0" applyNumberFormat="1" applyFont="1" applyFill="1" applyBorder="1" applyAlignment="1" applyProtection="1">
      <alignment vertical="center"/>
      <protection locked="0"/>
    </xf>
    <xf numFmtId="0" fontId="16" fillId="4" borderId="11" xfId="0" applyNumberFormat="1" applyFont="1" applyFill="1" applyBorder="1" applyAlignment="1" applyProtection="1">
      <alignment vertical="center"/>
      <protection locked="0"/>
    </xf>
    <xf numFmtId="0" fontId="16" fillId="4" borderId="12" xfId="0" applyNumberFormat="1" applyFont="1" applyFill="1" applyBorder="1" applyAlignment="1" applyProtection="1">
      <alignment vertical="center"/>
      <protection locked="0"/>
    </xf>
    <xf numFmtId="58" fontId="16" fillId="4" borderId="11" xfId="0" applyNumberFormat="1" applyFont="1" applyFill="1" applyBorder="1" applyAlignment="1" applyProtection="1">
      <alignment horizontal="left" vertical="center"/>
      <protection locked="0"/>
    </xf>
    <xf numFmtId="58" fontId="16" fillId="4" borderId="12" xfId="0" applyNumberFormat="1" applyFont="1" applyFill="1" applyBorder="1" applyAlignment="1" applyProtection="1">
      <alignment horizontal="left" vertical="center"/>
      <protection locked="0"/>
    </xf>
    <xf numFmtId="0" fontId="16" fillId="4" borderId="12" xfId="0" applyFont="1" applyFill="1" applyBorder="1" applyAlignment="1" applyProtection="1">
      <alignment vertical="center"/>
      <protection locked="0"/>
    </xf>
    <xf numFmtId="0" fontId="16" fillId="4" borderId="0" xfId="0" applyFont="1" applyFill="1" applyBorder="1" applyAlignment="1" applyProtection="1">
      <alignment vertical="center"/>
      <protection locked="0"/>
    </xf>
    <xf numFmtId="0" fontId="16" fillId="4" borderId="11" xfId="0" applyFont="1" applyFill="1" applyBorder="1" applyAlignment="1" applyProtection="1">
      <alignment vertical="center"/>
      <protection locked="0"/>
    </xf>
    <xf numFmtId="58" fontId="16" fillId="4" borderId="0" xfId="0" applyNumberFormat="1" applyFont="1" applyFill="1" applyBorder="1" applyAlignment="1" applyProtection="1">
      <alignment horizontal="left" vertical="center"/>
      <protection locked="0"/>
    </xf>
    <xf numFmtId="0" fontId="16" fillId="4" borderId="0" xfId="0" applyNumberFormat="1" applyFont="1" applyFill="1" applyBorder="1" applyAlignment="1" applyProtection="1">
      <alignment horizontal="left" vertical="center"/>
      <protection locked="0"/>
    </xf>
    <xf numFmtId="0" fontId="16" fillId="4" borderId="0" xfId="0" applyNumberFormat="1" applyFont="1" applyFill="1" applyBorder="1" applyAlignment="1" applyProtection="1">
      <alignment vertical="center"/>
      <protection locked="0"/>
    </xf>
    <xf numFmtId="0" fontId="16" fillId="4" borderId="5" xfId="0" applyNumberFormat="1" applyFont="1" applyFill="1" applyBorder="1" applyAlignment="1" applyProtection="1">
      <alignment vertical="center"/>
      <protection locked="0"/>
    </xf>
    <xf numFmtId="0" fontId="16" fillId="4" borderId="1" xfId="0" applyFont="1" applyFill="1" applyBorder="1" applyAlignment="1" applyProtection="1">
      <alignment vertical="center"/>
      <protection locked="0"/>
    </xf>
    <xf numFmtId="0" fontId="0" fillId="35" borderId="0" xfId="0" applyFill="1" applyAlignment="1">
      <alignment vertical="center"/>
    </xf>
    <xf numFmtId="0" fontId="0" fillId="0" borderId="34" xfId="0" applyFill="1" applyBorder="1" applyAlignment="1">
      <alignment vertical="center"/>
    </xf>
    <xf numFmtId="0" fontId="6" fillId="0" borderId="34" xfId="43" applyFont="1" applyBorder="1">
      <alignment vertical="center"/>
    </xf>
    <xf numFmtId="0" fontId="41" fillId="0" borderId="0" xfId="0" applyFont="1">
      <alignment vertical="center"/>
    </xf>
    <xf numFmtId="0" fontId="39"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1" fillId="0" borderId="21" xfId="0" applyFont="1" applyBorder="1" applyAlignment="1">
      <alignment vertical="center"/>
    </xf>
    <xf numFmtId="0" fontId="41" fillId="0" borderId="16"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2" xfId="0" applyFont="1" applyBorder="1" applyAlignment="1">
      <alignment vertical="center"/>
    </xf>
    <xf numFmtId="0" fontId="41" fillId="0" borderId="19"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horizontal="center" vertical="center"/>
    </xf>
    <xf numFmtId="0" fontId="41" fillId="0" borderId="25" xfId="0" applyFont="1" applyBorder="1" applyAlignment="1">
      <alignment vertical="center"/>
    </xf>
    <xf numFmtId="0" fontId="41" fillId="0" borderId="17" xfId="0" applyFont="1" applyBorder="1" applyAlignment="1">
      <alignment vertical="center"/>
    </xf>
    <xf numFmtId="0" fontId="47" fillId="0" borderId="0" xfId="0" applyFont="1" applyBorder="1" applyAlignment="1">
      <alignment horizontal="right" vertical="center"/>
    </xf>
    <xf numFmtId="0" fontId="47" fillId="0" borderId="0" xfId="0" applyFont="1" applyBorder="1" applyAlignment="1">
      <alignment horizontal="center" vertical="center" shrinkToFit="1"/>
    </xf>
    <xf numFmtId="0" fontId="41" fillId="0" borderId="18" xfId="0" applyFont="1" applyBorder="1" applyAlignment="1">
      <alignment vertical="center"/>
    </xf>
    <xf numFmtId="0" fontId="41" fillId="0" borderId="20" xfId="0" applyFont="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horizontal="right" vertical="center"/>
    </xf>
    <xf numFmtId="0" fontId="49" fillId="0" borderId="0" xfId="0" applyFont="1" applyAlignment="1">
      <alignment vertical="center"/>
    </xf>
    <xf numFmtId="176" fontId="49" fillId="0" borderId="0" xfId="0" applyNumberFormat="1" applyFont="1" applyAlignment="1">
      <alignment horizontal="center" vertical="center"/>
    </xf>
    <xf numFmtId="176" fontId="41" fillId="0" borderId="0" xfId="0" applyNumberFormat="1" applyFont="1" applyAlignment="1">
      <alignment horizontal="center" vertical="center"/>
    </xf>
    <xf numFmtId="176" fontId="41" fillId="0" borderId="0" xfId="0" applyNumberFormat="1" applyFont="1" applyAlignment="1">
      <alignment horizontal="right" vertical="center"/>
    </xf>
    <xf numFmtId="0" fontId="41" fillId="0" borderId="0" xfId="0" quotePrefix="1" applyFont="1" applyAlignment="1">
      <alignment vertical="center"/>
    </xf>
    <xf numFmtId="0" fontId="49"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vertical="center"/>
    </xf>
    <xf numFmtId="0" fontId="44" fillId="0" borderId="0" xfId="0" applyFont="1" applyAlignment="1">
      <alignment vertical="center"/>
    </xf>
    <xf numFmtId="0" fontId="41" fillId="0" borderId="0" xfId="0" applyFont="1" applyAlignment="1">
      <alignment horizontal="left" vertical="center"/>
    </xf>
    <xf numFmtId="176" fontId="41" fillId="0" borderId="0" xfId="0" applyNumberFormat="1" applyFont="1" applyAlignment="1">
      <alignment vertical="center"/>
    </xf>
    <xf numFmtId="176" fontId="41" fillId="0" borderId="0" xfId="0" applyNumberFormat="1" applyFont="1" applyAlignment="1">
      <alignment horizontal="left" vertical="center"/>
    </xf>
    <xf numFmtId="0" fontId="49" fillId="0" borderId="0" xfId="0" applyFont="1" applyAlignment="1">
      <alignment horizontal="left" vertical="center"/>
    </xf>
    <xf numFmtId="0" fontId="41" fillId="0" borderId="0" xfId="0" applyFont="1" applyAlignment="1">
      <alignment vertical="top" wrapText="1"/>
    </xf>
    <xf numFmtId="0" fontId="42" fillId="0" borderId="0" xfId="0" applyFont="1" applyAlignment="1">
      <alignment vertical="top" wrapText="1"/>
    </xf>
    <xf numFmtId="0" fontId="41" fillId="0" borderId="0" xfId="0" applyFont="1" applyFill="1" applyAlignment="1">
      <alignment vertical="center"/>
    </xf>
    <xf numFmtId="0" fontId="47" fillId="0" borderId="0" xfId="0" applyFont="1" applyAlignment="1">
      <alignment horizontal="center" vertical="center"/>
    </xf>
    <xf numFmtId="0" fontId="53" fillId="0" borderId="0" xfId="0" applyFont="1" applyAlignment="1">
      <alignment horizontal="center" vertical="center"/>
    </xf>
    <xf numFmtId="0" fontId="41" fillId="0" borderId="0" xfId="0" applyFont="1" applyAlignment="1">
      <alignment horizontal="center" vertical="center"/>
    </xf>
    <xf numFmtId="0" fontId="47" fillId="0" borderId="0" xfId="0" applyFont="1" applyFill="1" applyAlignment="1">
      <alignment vertical="center"/>
    </xf>
    <xf numFmtId="0" fontId="47" fillId="0" borderId="0" xfId="0" applyFont="1" applyAlignment="1">
      <alignment horizontal="left" vertical="center"/>
    </xf>
    <xf numFmtId="0" fontId="47" fillId="0" borderId="0" xfId="0" applyFont="1" applyFill="1" applyAlignment="1">
      <alignment horizontal="center" vertical="center"/>
    </xf>
    <xf numFmtId="0" fontId="54" fillId="0" borderId="7" xfId="0" applyFont="1" applyBorder="1" applyAlignment="1">
      <alignment horizontal="center" vertical="center"/>
    </xf>
    <xf numFmtId="0" fontId="48" fillId="0" borderId="0" xfId="0" applyFont="1" applyFill="1" applyBorder="1" applyAlignment="1">
      <alignment horizontal="center" vertical="center" wrapText="1"/>
    </xf>
    <xf numFmtId="0" fontId="50" fillId="0" borderId="0" xfId="0" applyFont="1" applyFill="1" applyBorder="1" applyAlignment="1">
      <alignment vertical="center" wrapText="1"/>
    </xf>
    <xf numFmtId="179" fontId="48"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Border="1" applyAlignment="1">
      <alignment horizontal="center" vertical="center"/>
    </xf>
    <xf numFmtId="0" fontId="54" fillId="0" borderId="0" xfId="0" applyFont="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59" fillId="0" borderId="0" xfId="0" applyFont="1" applyAlignment="1">
      <alignment vertical="center"/>
    </xf>
    <xf numFmtId="0" fontId="45" fillId="0" borderId="0" xfId="0" applyFont="1" applyAlignment="1">
      <alignment vertical="center"/>
    </xf>
    <xf numFmtId="0" fontId="55" fillId="0" borderId="0" xfId="0" applyFont="1" applyAlignment="1">
      <alignment vertical="top"/>
    </xf>
    <xf numFmtId="176" fontId="49" fillId="0" borderId="0" xfId="0" applyNumberFormat="1" applyFont="1" applyAlignment="1">
      <alignment horizontal="left" vertical="center"/>
    </xf>
    <xf numFmtId="176" fontId="49" fillId="0" borderId="0" xfId="0" applyNumberFormat="1" applyFont="1" applyAlignment="1">
      <alignment horizontal="right" vertical="center"/>
    </xf>
    <xf numFmtId="58" fontId="41" fillId="0" borderId="0" xfId="0" applyNumberFormat="1" applyFont="1" applyAlignment="1">
      <alignment vertical="center"/>
    </xf>
    <xf numFmtId="0" fontId="60" fillId="0" borderId="0" xfId="0" applyFont="1" applyAlignment="1">
      <alignment vertical="center"/>
    </xf>
    <xf numFmtId="0" fontId="47" fillId="0" borderId="0" xfId="0" applyFont="1" applyAlignment="1">
      <alignment horizontal="left" vertical="center"/>
    </xf>
    <xf numFmtId="0" fontId="47" fillId="0" borderId="0" xfId="0" applyFont="1" applyAlignment="1">
      <alignment vertical="center"/>
    </xf>
    <xf numFmtId="0" fontId="6" fillId="0" borderId="2" xfId="0" applyFont="1" applyBorder="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vertical="center"/>
    </xf>
    <xf numFmtId="0" fontId="6" fillId="0" borderId="0" xfId="0" applyFont="1" applyFill="1" applyBorder="1" applyAlignment="1" applyProtection="1">
      <alignment horizontal="right" vertical="center"/>
    </xf>
    <xf numFmtId="0" fontId="7" fillId="35" borderId="13" xfId="0" applyFont="1" applyFill="1" applyBorder="1" applyAlignment="1" applyProtection="1">
      <alignment vertical="center"/>
    </xf>
    <xf numFmtId="0" fontId="6" fillId="35" borderId="7" xfId="0" applyFont="1" applyFill="1" applyBorder="1" applyAlignment="1" applyProtection="1">
      <alignment vertical="center"/>
    </xf>
    <xf numFmtId="0" fontId="6" fillId="0" borderId="7" xfId="0" applyFont="1" applyBorder="1" applyAlignment="1" applyProtection="1">
      <alignment vertical="center"/>
    </xf>
    <xf numFmtId="0" fontId="6" fillId="0" borderId="6" xfId="0" applyFont="1" applyBorder="1" applyAlignment="1" applyProtection="1">
      <alignment vertical="center"/>
    </xf>
    <xf numFmtId="0" fontId="6" fillId="0" borderId="5" xfId="0" applyNumberFormat="1" applyFont="1" applyFill="1" applyBorder="1" applyAlignment="1" applyProtection="1">
      <alignment vertical="center"/>
    </xf>
    <xf numFmtId="0" fontId="6" fillId="0" borderId="5" xfId="0" applyFont="1" applyFill="1" applyBorder="1" applyAlignment="1" applyProtection="1">
      <alignment horizontal="right" vertical="center"/>
    </xf>
    <xf numFmtId="0" fontId="7" fillId="35" borderId="6" xfId="0" applyFont="1" applyFill="1" applyBorder="1" applyAlignment="1" applyProtection="1">
      <alignment vertical="center"/>
    </xf>
    <xf numFmtId="176" fontId="6" fillId="5" borderId="5"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shrinkToFit="1"/>
    </xf>
    <xf numFmtId="0" fontId="6" fillId="0" borderId="0" xfId="0" applyFont="1" applyAlignment="1" applyProtection="1">
      <alignment vertical="center" shrinkToFit="1"/>
    </xf>
    <xf numFmtId="0" fontId="6" fillId="0" borderId="9" xfId="0" applyFont="1" applyBorder="1" applyAlignment="1" applyProtection="1">
      <alignment vertical="center"/>
    </xf>
    <xf numFmtId="0" fontId="6" fillId="5" borderId="0"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xf>
    <xf numFmtId="177" fontId="6" fillId="0" borderId="0" xfId="0" applyNumberFormat="1" applyFont="1" applyAlignment="1" applyProtection="1">
      <alignment vertical="center"/>
    </xf>
    <xf numFmtId="0" fontId="6" fillId="0" borderId="0" xfId="0" applyFont="1" applyBorder="1" applyAlignment="1" applyProtection="1">
      <alignment vertical="center"/>
    </xf>
    <xf numFmtId="49" fontId="6" fillId="0" borderId="13" xfId="0" applyNumberFormat="1" applyFont="1" applyBorder="1" applyAlignment="1" applyProtection="1">
      <alignment vertical="center"/>
    </xf>
    <xf numFmtId="0" fontId="6" fillId="35" borderId="10" xfId="0" applyFont="1" applyFill="1" applyBorder="1" applyAlignment="1" applyProtection="1">
      <alignment vertical="center"/>
    </xf>
    <xf numFmtId="0" fontId="6" fillId="0" borderId="10" xfId="0" applyFont="1" applyBorder="1" applyAlignment="1" applyProtection="1">
      <alignment vertical="center"/>
    </xf>
    <xf numFmtId="0" fontId="6" fillId="35" borderId="0" xfId="0" applyFont="1" applyFill="1" applyBorder="1" applyAlignment="1" applyProtection="1">
      <alignment vertical="center"/>
    </xf>
    <xf numFmtId="0" fontId="6" fillId="5" borderId="6" xfId="0" applyFont="1" applyFill="1" applyBorder="1" applyAlignment="1" applyProtection="1">
      <alignment vertical="center"/>
    </xf>
    <xf numFmtId="0" fontId="15" fillId="0" borderId="10" xfId="0" applyFont="1" applyBorder="1" applyAlignment="1" applyProtection="1">
      <alignment vertical="center"/>
    </xf>
    <xf numFmtId="0" fontId="6" fillId="0" borderId="13" xfId="0" applyFont="1" applyFill="1" applyBorder="1" applyAlignment="1" applyProtection="1">
      <alignment vertical="center"/>
    </xf>
    <xf numFmtId="0" fontId="6" fillId="35" borderId="0" xfId="0" applyFont="1" applyFill="1" applyBorder="1" applyAlignment="1" applyProtection="1">
      <alignment horizontal="right" vertical="center"/>
    </xf>
    <xf numFmtId="0" fontId="16" fillId="35" borderId="12" xfId="0" applyNumberFormat="1" applyFont="1" applyFill="1" applyBorder="1" applyAlignment="1" applyProtection="1">
      <alignment vertical="center"/>
    </xf>
    <xf numFmtId="178" fontId="6" fillId="35" borderId="0" xfId="0" applyNumberFormat="1" applyFont="1" applyFill="1" applyBorder="1"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Fill="1" applyBorder="1" applyAlignment="1" applyProtection="1">
      <alignment vertical="center"/>
    </xf>
    <xf numFmtId="0" fontId="6" fillId="0" borderId="5" xfId="0" applyFont="1" applyBorder="1" applyAlignment="1" applyProtection="1">
      <alignment vertical="center"/>
    </xf>
    <xf numFmtId="0" fontId="6" fillId="5" borderId="0" xfId="0" applyFont="1" applyFill="1" applyBorder="1" applyAlignment="1" applyProtection="1">
      <alignment vertical="center"/>
    </xf>
    <xf numFmtId="0" fontId="1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7" fillId="0" borderId="13" xfId="0" applyFont="1" applyFill="1" applyBorder="1" applyAlignment="1" applyProtection="1">
      <alignment vertical="center"/>
    </xf>
    <xf numFmtId="0" fontId="16" fillId="0" borderId="0" xfId="0" applyFont="1" applyBorder="1" applyAlignment="1" applyProtection="1">
      <alignment vertical="center"/>
    </xf>
    <xf numFmtId="0" fontId="5" fillId="0" borderId="13" xfId="0" applyFont="1" applyBorder="1" applyAlignment="1" applyProtection="1">
      <alignment vertical="center"/>
    </xf>
    <xf numFmtId="0" fontId="6" fillId="0" borderId="0" xfId="0" applyFont="1" applyFill="1" applyBorder="1" applyAlignment="1" applyProtection="1">
      <alignment vertical="center"/>
    </xf>
    <xf numFmtId="58" fontId="6" fillId="0" borderId="9" xfId="0" applyNumberFormat="1" applyFont="1" applyBorder="1" applyAlignment="1" applyProtection="1">
      <alignment vertical="center"/>
    </xf>
    <xf numFmtId="58" fontId="6" fillId="0" borderId="13" xfId="0" applyNumberFormat="1" applyFont="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vertical="center"/>
    </xf>
    <xf numFmtId="0" fontId="6" fillId="0" borderId="10" xfId="0" applyFont="1" applyFill="1" applyBorder="1" applyAlignment="1" applyProtection="1">
      <alignment vertical="center"/>
    </xf>
    <xf numFmtId="0" fontId="6" fillId="0" borderId="5" xfId="0" applyFont="1" applyFill="1" applyBorder="1" applyAlignment="1" applyProtection="1">
      <alignment vertical="center"/>
    </xf>
    <xf numFmtId="178" fontId="6" fillId="5" borderId="0" xfId="0" applyNumberFormat="1" applyFont="1" applyFill="1" applyBorder="1" applyAlignment="1" applyProtection="1">
      <alignment vertical="center"/>
    </xf>
    <xf numFmtId="0" fontId="16" fillId="0" borderId="3" xfId="0" applyFont="1" applyBorder="1" applyAlignment="1" applyProtection="1">
      <alignment vertical="center"/>
    </xf>
    <xf numFmtId="0" fontId="6" fillId="0" borderId="0" xfId="0" applyNumberFormat="1" applyFont="1" applyAlignment="1" applyProtection="1">
      <alignment vertical="center"/>
    </xf>
    <xf numFmtId="0" fontId="0" fillId="38" borderId="34" xfId="0" applyFill="1" applyBorder="1" applyAlignment="1" applyProtection="1">
      <alignment vertical="center"/>
      <protection locked="0"/>
    </xf>
    <xf numFmtId="0" fontId="6" fillId="38" borderId="34" xfId="0" applyFont="1" applyFill="1" applyBorder="1" applyAlignment="1" applyProtection="1">
      <alignment vertical="center"/>
      <protection locked="0"/>
    </xf>
    <xf numFmtId="0" fontId="6" fillId="38" borderId="34" xfId="0" applyFont="1" applyFill="1" applyBorder="1" applyAlignment="1" applyProtection="1">
      <alignment horizontal="left" vertical="center"/>
      <protection locked="0"/>
    </xf>
    <xf numFmtId="0" fontId="3" fillId="38" borderId="34" xfId="43" applyFont="1" applyFill="1" applyBorder="1" applyAlignment="1" applyProtection="1">
      <alignment horizontal="left" vertical="center"/>
      <protection locked="0"/>
    </xf>
    <xf numFmtId="178" fontId="0" fillId="38" borderId="34" xfId="0" applyNumberFormat="1" applyFont="1" applyFill="1" applyBorder="1" applyAlignment="1" applyProtection="1">
      <alignment horizontal="center" vertical="center"/>
      <protection locked="0"/>
    </xf>
    <xf numFmtId="0" fontId="47"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53" fillId="0" borderId="0" xfId="0" applyFont="1" applyAlignment="1">
      <alignment horizontal="center" vertical="center"/>
    </xf>
    <xf numFmtId="0" fontId="47" fillId="0" borderId="0" xfId="0" applyFont="1" applyAlignment="1">
      <alignment horizontal="left" vertical="center"/>
    </xf>
    <xf numFmtId="176" fontId="41" fillId="0" borderId="0" xfId="0" applyNumberFormat="1" applyFont="1" applyAlignment="1">
      <alignment horizontal="left" vertical="center"/>
    </xf>
    <xf numFmtId="0" fontId="41" fillId="0" borderId="0" xfId="0" applyFont="1" applyAlignment="1">
      <alignment horizontal="left" vertical="center"/>
    </xf>
    <xf numFmtId="0" fontId="39" fillId="0" borderId="0" xfId="0" applyFont="1" applyAlignment="1">
      <alignment horizontal="center" vertical="center"/>
    </xf>
    <xf numFmtId="0" fontId="49" fillId="0" borderId="0" xfId="0" applyFont="1" applyAlignment="1">
      <alignment horizontal="left" vertical="center"/>
    </xf>
    <xf numFmtId="0" fontId="41" fillId="0" borderId="0" xfId="0" applyFont="1" applyFill="1" applyAlignment="1">
      <alignment vertical="center"/>
    </xf>
    <xf numFmtId="0" fontId="41" fillId="0" borderId="22" xfId="0" applyFont="1" applyFill="1" applyBorder="1" applyAlignment="1">
      <alignment vertical="center"/>
    </xf>
    <xf numFmtId="0" fontId="41" fillId="0" borderId="0" xfId="0" applyFont="1" applyBorder="1" applyAlignment="1">
      <alignment vertical="top"/>
    </xf>
    <xf numFmtId="0" fontId="6" fillId="39" borderId="13" xfId="0" applyFont="1" applyFill="1" applyBorder="1" applyAlignment="1" applyProtection="1">
      <alignment vertical="center"/>
    </xf>
    <xf numFmtId="0" fontId="60" fillId="0" borderId="0" xfId="0" applyFont="1" applyAlignment="1">
      <alignment horizontal="left" vertical="center" shrinkToFit="1"/>
    </xf>
    <xf numFmtId="0" fontId="41" fillId="0" borderId="0" xfId="0" applyFont="1" applyAlignment="1">
      <alignment vertical="center"/>
    </xf>
    <xf numFmtId="0" fontId="42" fillId="0" borderId="0" xfId="0" applyFont="1" applyAlignment="1">
      <alignment vertical="center"/>
    </xf>
    <xf numFmtId="0" fontId="53" fillId="0" borderId="0" xfId="0" applyFont="1" applyAlignment="1">
      <alignment horizontal="center" vertical="center"/>
    </xf>
    <xf numFmtId="0" fontId="41" fillId="0" borderId="0" xfId="0" applyFont="1" applyAlignment="1">
      <alignment horizontal="lef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47" fillId="0" borderId="0" xfId="0" applyFont="1" applyBorder="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1" fillId="0" borderId="0" xfId="0" applyFont="1" applyFill="1" applyAlignment="1">
      <alignment vertical="center"/>
    </xf>
    <xf numFmtId="0" fontId="47" fillId="0" borderId="0" xfId="0" applyFont="1" applyAlignment="1">
      <alignment horizontal="center" vertical="center"/>
    </xf>
    <xf numFmtId="0" fontId="49" fillId="0" borderId="0" xfId="0" applyFont="1" applyAlignment="1">
      <alignment horizontal="left" vertical="center"/>
    </xf>
    <xf numFmtId="0" fontId="50" fillId="0" borderId="0" xfId="0" applyFont="1" applyFill="1" applyAlignment="1">
      <alignment horizontal="center" vertical="center"/>
    </xf>
    <xf numFmtId="0" fontId="41" fillId="0" borderId="0" xfId="0" applyFont="1" applyAlignment="1">
      <alignment vertical="center"/>
    </xf>
    <xf numFmtId="0" fontId="47" fillId="0" borderId="0" xfId="0" applyFont="1" applyAlignment="1">
      <alignment horizontal="center" vertical="center"/>
    </xf>
    <xf numFmtId="176" fontId="41" fillId="0" borderId="0" xfId="0" applyNumberFormat="1" applyFont="1" applyAlignment="1">
      <alignment horizontal="left" vertical="center"/>
    </xf>
    <xf numFmtId="0" fontId="53" fillId="0" borderId="0" xfId="0" applyFont="1" applyAlignment="1">
      <alignment horizontal="center" vertical="center"/>
    </xf>
    <xf numFmtId="0" fontId="47" fillId="0" borderId="0" xfId="0" applyFont="1" applyAlignment="1">
      <alignment horizontal="left" vertical="center"/>
    </xf>
    <xf numFmtId="0" fontId="47" fillId="0" borderId="0" xfId="0" applyNumberFormat="1" applyFont="1" applyAlignment="1">
      <alignment horizontal="center" vertical="center"/>
    </xf>
    <xf numFmtId="0" fontId="41" fillId="0" borderId="0" xfId="0" applyFont="1" applyAlignment="1">
      <alignment horizontal="left" vertical="center"/>
    </xf>
    <xf numFmtId="0" fontId="49" fillId="0" borderId="0" xfId="0" applyFont="1" applyAlignment="1">
      <alignment horizontal="left" vertical="center"/>
    </xf>
    <xf numFmtId="0" fontId="39" fillId="0" borderId="0" xfId="0" applyFont="1" applyAlignment="1">
      <alignment horizontal="center" vertical="center"/>
    </xf>
    <xf numFmtId="0" fontId="47" fillId="0" borderId="0" xfId="0" applyFont="1" applyAlignment="1">
      <alignment horizontal="right" vertical="center"/>
    </xf>
    <xf numFmtId="0" fontId="41" fillId="0" borderId="0" xfId="0" applyFont="1" applyFill="1" applyAlignment="1">
      <alignment vertical="center"/>
    </xf>
    <xf numFmtId="0" fontId="6" fillId="35" borderId="0" xfId="0" applyFont="1" applyFill="1" applyBorder="1" applyAlignment="1" applyProtection="1">
      <alignment vertical="center" shrinkToFit="1"/>
    </xf>
    <xf numFmtId="178" fontId="7" fillId="0" borderId="13" xfId="0" applyNumberFormat="1" applyFont="1" applyFill="1" applyBorder="1" applyAlignment="1" applyProtection="1">
      <alignment vertical="center"/>
    </xf>
    <xf numFmtId="0" fontId="6" fillId="0" borderId="11" xfId="0" applyNumberFormat="1" applyFont="1" applyFill="1" applyBorder="1" applyAlignment="1" applyProtection="1">
      <alignment vertical="center"/>
    </xf>
    <xf numFmtId="0" fontId="64" fillId="0" borderId="1" xfId="0" applyFont="1" applyBorder="1" applyAlignment="1" applyProtection="1">
      <alignment vertical="center"/>
    </xf>
    <xf numFmtId="0" fontId="64" fillId="0" borderId="12" xfId="0" applyFont="1" applyBorder="1" applyAlignment="1" applyProtection="1">
      <alignment vertical="center"/>
    </xf>
    <xf numFmtId="0" fontId="64" fillId="0" borderId="4" xfId="0" applyFont="1" applyBorder="1" applyAlignment="1" applyProtection="1">
      <alignment vertical="center"/>
    </xf>
    <xf numFmtId="0" fontId="64" fillId="0" borderId="11" xfId="0" applyFont="1" applyBorder="1" applyAlignment="1" applyProtection="1">
      <alignment vertical="center"/>
    </xf>
    <xf numFmtId="0" fontId="64" fillId="0" borderId="0" xfId="0" applyFont="1" applyAlignment="1" applyProtection="1">
      <alignment vertical="center"/>
    </xf>
    <xf numFmtId="0" fontId="64" fillId="0" borderId="2" xfId="0" applyFont="1" applyBorder="1" applyAlignment="1" applyProtection="1">
      <alignment vertical="center"/>
    </xf>
    <xf numFmtId="0" fontId="64" fillId="0" borderId="13" xfId="0" applyFont="1" applyBorder="1" applyAlignment="1" applyProtection="1">
      <alignment vertical="center"/>
    </xf>
    <xf numFmtId="0" fontId="64" fillId="0" borderId="6" xfId="0" applyFont="1" applyBorder="1" applyAlignment="1" applyProtection="1">
      <alignment vertical="center"/>
    </xf>
    <xf numFmtId="0" fontId="64" fillId="0" borderId="9" xfId="0" applyFont="1" applyBorder="1" applyAlignment="1" applyProtection="1">
      <alignment vertical="center"/>
    </xf>
    <xf numFmtId="0" fontId="41" fillId="0" borderId="0" xfId="0" applyFont="1" applyAlignment="1">
      <alignment vertical="center"/>
    </xf>
    <xf numFmtId="0" fontId="53" fillId="0" borderId="0" xfId="0" applyFont="1" applyAlignment="1">
      <alignment horizontal="center" vertical="center"/>
    </xf>
    <xf numFmtId="0" fontId="41" fillId="0" borderId="0" xfId="0" applyFont="1" applyAlignment="1">
      <alignment horizontal="center" vertical="center"/>
    </xf>
    <xf numFmtId="0" fontId="41" fillId="0" borderId="0" xfId="44" applyFont="1">
      <alignment vertical="center"/>
    </xf>
    <xf numFmtId="0" fontId="49" fillId="0" borderId="0" xfId="44" applyFont="1" applyAlignment="1">
      <alignment horizontal="left" vertical="center"/>
    </xf>
    <xf numFmtId="176" fontId="41" fillId="0" borderId="0" xfId="44" applyNumberFormat="1" applyFont="1" applyAlignment="1">
      <alignment horizontal="left" vertical="center"/>
    </xf>
    <xf numFmtId="0" fontId="47" fillId="0" borderId="0" xfId="44" applyFont="1">
      <alignment vertical="center"/>
    </xf>
    <xf numFmtId="0" fontId="49" fillId="0" borderId="0" xfId="44" applyFont="1">
      <alignment vertical="center"/>
    </xf>
    <xf numFmtId="176" fontId="41" fillId="0" borderId="0" xfId="44" applyNumberFormat="1" applyFont="1">
      <alignment vertical="center"/>
    </xf>
    <xf numFmtId="0" fontId="44" fillId="0" borderId="0" xfId="44" applyFont="1">
      <alignment vertical="center"/>
    </xf>
    <xf numFmtId="0" fontId="41" fillId="0" borderId="0" xfId="44" applyFont="1" applyAlignment="1">
      <alignment horizontal="right" vertical="center"/>
    </xf>
    <xf numFmtId="58" fontId="41" fillId="0" borderId="0" xfId="44" applyNumberFormat="1" applyFont="1">
      <alignment vertical="center"/>
    </xf>
    <xf numFmtId="0" fontId="41" fillId="0" borderId="5" xfId="44" applyFont="1" applyBorder="1" applyAlignment="1">
      <alignment horizontal="right" vertical="center"/>
    </xf>
    <xf numFmtId="0" fontId="47" fillId="0" borderId="5" xfId="44" applyFont="1" applyBorder="1">
      <alignment vertical="center"/>
    </xf>
    <xf numFmtId="0" fontId="47" fillId="0" borderId="4" xfId="44" applyFont="1" applyBorder="1">
      <alignment vertical="center"/>
    </xf>
    <xf numFmtId="0" fontId="47" fillId="0" borderId="0" xfId="44" applyFont="1" applyAlignment="1">
      <alignment horizontal="center" vertical="center"/>
    </xf>
    <xf numFmtId="0" fontId="41" fillId="0" borderId="0" xfId="44" applyFont="1" applyAlignment="1">
      <alignment horizontal="center" vertical="center"/>
    </xf>
    <xf numFmtId="0" fontId="41" fillId="0" borderId="5" xfId="0" applyFont="1" applyBorder="1">
      <alignment vertical="center"/>
    </xf>
    <xf numFmtId="0" fontId="47" fillId="0" borderId="5" xfId="0" applyFont="1" applyBorder="1">
      <alignment vertical="center"/>
    </xf>
    <xf numFmtId="0" fontId="47" fillId="0" borderId="4" xfId="0" applyFont="1" applyBorder="1">
      <alignment vertical="center"/>
    </xf>
    <xf numFmtId="0" fontId="66" fillId="0" borderId="4" xfId="0" applyFont="1" applyBorder="1">
      <alignment vertical="center"/>
    </xf>
    <xf numFmtId="0" fontId="49" fillId="0" borderId="5" xfId="0" applyFont="1" applyBorder="1">
      <alignment vertical="center"/>
    </xf>
    <xf numFmtId="0" fontId="41" fillId="0" borderId="0" xfId="0" applyFont="1" applyAlignment="1">
      <alignment horizontal="left" vertical="top"/>
    </xf>
    <xf numFmtId="0" fontId="53" fillId="0" borderId="0" xfId="0" applyFont="1" applyAlignment="1">
      <alignment horizontal="left" vertical="center"/>
    </xf>
    <xf numFmtId="49" fontId="47" fillId="0" borderId="0" xfId="0" applyNumberFormat="1" applyFont="1" applyFill="1" applyAlignment="1">
      <alignment horizontal="right" vertical="center"/>
    </xf>
    <xf numFmtId="176" fontId="41" fillId="0" borderId="0" xfId="0" applyNumberFormat="1" applyFont="1" applyFill="1" applyAlignment="1">
      <alignment vertical="center"/>
    </xf>
    <xf numFmtId="176" fontId="52" fillId="0" borderId="0" xfId="0" applyNumberFormat="1" applyFont="1" applyFill="1" applyAlignment="1">
      <alignment horizontal="right" vertical="center"/>
    </xf>
    <xf numFmtId="0" fontId="47" fillId="0" borderId="0" xfId="0" applyFont="1">
      <alignment vertical="center"/>
    </xf>
    <xf numFmtId="0" fontId="44" fillId="0" borderId="0" xfId="0" applyFont="1">
      <alignment vertical="center"/>
    </xf>
    <xf numFmtId="0" fontId="14" fillId="0" borderId="0" xfId="44" applyFont="1">
      <alignment vertical="center"/>
    </xf>
    <xf numFmtId="0" fontId="14" fillId="0" borderId="0" xfId="44" quotePrefix="1" applyFont="1">
      <alignment vertical="center"/>
    </xf>
    <xf numFmtId="0" fontId="14" fillId="0" borderId="0" xfId="44" applyFont="1" applyAlignment="1">
      <alignment horizontal="left" vertical="center"/>
    </xf>
    <xf numFmtId="176" fontId="14" fillId="0" borderId="0" xfId="44" applyNumberFormat="1" applyFont="1" applyAlignment="1">
      <alignment horizontal="left" vertical="center"/>
    </xf>
    <xf numFmtId="0" fontId="41" fillId="0" borderId="0" xfId="44" applyFont="1" applyAlignment="1">
      <alignment horizontal="left" vertical="center"/>
    </xf>
    <xf numFmtId="0" fontId="53" fillId="0" borderId="0" xfId="44" applyFont="1" applyAlignment="1">
      <alignment horizontal="center" vertical="center"/>
    </xf>
    <xf numFmtId="176" fontId="49" fillId="0" borderId="0" xfId="44" applyNumberFormat="1" applyFont="1" applyAlignment="1">
      <alignment horizontal="right" vertical="center"/>
    </xf>
    <xf numFmtId="176" fontId="41" fillId="0" borderId="0" xfId="44" applyNumberFormat="1" applyFont="1" applyAlignment="1">
      <alignment horizontal="right" vertical="center"/>
    </xf>
    <xf numFmtId="176" fontId="41" fillId="0" borderId="0" xfId="44" applyNumberFormat="1" applyFont="1" applyAlignment="1">
      <alignment horizontal="center" vertical="center"/>
    </xf>
    <xf numFmtId="176" fontId="49" fillId="0" borderId="0" xfId="44" applyNumberFormat="1" applyFont="1" applyAlignment="1">
      <alignment horizontal="center" vertical="center"/>
    </xf>
    <xf numFmtId="176" fontId="49" fillId="0" borderId="0" xfId="44" applyNumberFormat="1" applyFont="1" applyAlignment="1">
      <alignment horizontal="left" vertical="center"/>
    </xf>
    <xf numFmtId="0" fontId="47" fillId="0" borderId="0" xfId="44" applyFont="1" applyAlignment="1">
      <alignment horizontal="right" vertical="center"/>
    </xf>
    <xf numFmtId="0" fontId="47" fillId="0" borderId="0" xfId="44" applyFont="1" applyAlignment="1">
      <alignment horizontal="left" vertical="center"/>
    </xf>
    <xf numFmtId="0" fontId="61" fillId="0" borderId="0" xfId="44" applyFont="1">
      <alignment vertical="center"/>
    </xf>
    <xf numFmtId="0" fontId="70" fillId="0" borderId="0" xfId="44" applyFont="1" applyAlignment="1">
      <alignment horizontal="left" vertical="center"/>
    </xf>
    <xf numFmtId="0" fontId="61" fillId="0" borderId="0" xfId="44" applyFont="1" applyAlignment="1">
      <alignment horizontal="right" vertical="center" shrinkToFit="1"/>
    </xf>
    <xf numFmtId="0" fontId="71" fillId="0" borderId="44" xfId="44" applyFont="1" applyBorder="1">
      <alignment vertical="center"/>
    </xf>
    <xf numFmtId="0" fontId="72" fillId="0" borderId="7" xfId="44" applyFont="1" applyBorder="1">
      <alignment vertical="center"/>
    </xf>
    <xf numFmtId="0" fontId="73" fillId="0" borderId="7" xfId="44" applyFont="1" applyBorder="1" applyAlignment="1">
      <alignment vertical="center" wrapText="1"/>
    </xf>
    <xf numFmtId="0" fontId="61" fillId="0" borderId="7" xfId="44" applyFont="1" applyBorder="1">
      <alignment vertical="center"/>
    </xf>
    <xf numFmtId="0" fontId="42" fillId="37" borderId="0" xfId="43" applyFont="1" applyFill="1">
      <alignment vertical="center"/>
    </xf>
    <xf numFmtId="0" fontId="42" fillId="35" borderId="0" xfId="43" applyFont="1" applyFill="1">
      <alignment vertical="center"/>
    </xf>
    <xf numFmtId="0" fontId="61" fillId="0" borderId="0" xfId="44" applyFont="1" applyAlignment="1">
      <alignment horizontal="right" vertical="center"/>
    </xf>
    <xf numFmtId="0" fontId="75" fillId="0" borderId="0" xfId="44" applyFont="1">
      <alignment vertical="center"/>
    </xf>
    <xf numFmtId="0" fontId="76" fillId="0" borderId="0" xfId="44" applyFont="1" applyAlignment="1">
      <alignment horizontal="left" vertical="center"/>
    </xf>
    <xf numFmtId="0" fontId="74" fillId="0" borderId="0" xfId="44" applyFont="1">
      <alignment vertical="center"/>
    </xf>
    <xf numFmtId="0" fontId="61" fillId="0" borderId="0" xfId="44" applyFont="1" applyAlignment="1">
      <alignment horizontal="left" vertical="center"/>
    </xf>
    <xf numFmtId="0" fontId="76" fillId="0" borderId="0" xfId="44" applyFont="1">
      <alignment vertical="center"/>
    </xf>
    <xf numFmtId="0" fontId="74" fillId="0" borderId="0" xfId="44" applyFont="1" applyAlignment="1">
      <alignment horizontal="left" vertical="center"/>
    </xf>
    <xf numFmtId="0" fontId="77" fillId="0" borderId="0" xfId="44" applyFont="1">
      <alignment vertical="center"/>
    </xf>
    <xf numFmtId="176" fontId="78" fillId="0" borderId="0" xfId="44" applyNumberFormat="1" applyFont="1" applyAlignment="1">
      <alignment horizontal="right" vertical="center"/>
    </xf>
    <xf numFmtId="176" fontId="61" fillId="0" borderId="0" xfId="44" applyNumberFormat="1" applyFont="1" applyAlignment="1">
      <alignment horizontal="left" vertical="center"/>
    </xf>
    <xf numFmtId="0" fontId="78" fillId="0" borderId="0" xfId="44" applyFont="1">
      <alignment vertical="center"/>
    </xf>
    <xf numFmtId="176" fontId="61" fillId="0" borderId="0" xfId="44" applyNumberFormat="1" applyFont="1" applyAlignment="1">
      <alignment horizontal="center" vertical="center"/>
    </xf>
    <xf numFmtId="176" fontId="61" fillId="0" borderId="0" xfId="44" applyNumberFormat="1" applyFont="1" applyAlignment="1">
      <alignment horizontal="right" vertical="center"/>
    </xf>
    <xf numFmtId="58" fontId="61" fillId="0" borderId="0" xfId="44" applyNumberFormat="1" applyFont="1">
      <alignment vertical="center"/>
    </xf>
    <xf numFmtId="0" fontId="79" fillId="0" borderId="0" xfId="44" applyFont="1">
      <alignment vertical="center"/>
    </xf>
    <xf numFmtId="0" fontId="78" fillId="0" borderId="0" xfId="44" applyFont="1" applyAlignment="1">
      <alignment horizontal="right" vertical="center" shrinkToFit="1"/>
    </xf>
    <xf numFmtId="0" fontId="78" fillId="0" borderId="0" xfId="44" applyFont="1" applyAlignment="1">
      <alignment horizontal="center" vertical="center"/>
    </xf>
    <xf numFmtId="0" fontId="78" fillId="0" borderId="0" xfId="44" applyFont="1" applyAlignment="1">
      <alignment horizontal="right" vertical="center"/>
    </xf>
    <xf numFmtId="0" fontId="77" fillId="0" borderId="0" xfId="44" applyFont="1" applyAlignment="1">
      <alignment horizontal="right" vertical="center" shrinkToFit="1"/>
    </xf>
    <xf numFmtId="0" fontId="70" fillId="0" borderId="0" xfId="44" applyFont="1">
      <alignment vertical="center"/>
    </xf>
    <xf numFmtId="0" fontId="80" fillId="38" borderId="44" xfId="44" applyFont="1" applyFill="1" applyBorder="1" applyAlignment="1">
      <alignment horizontal="center" vertical="center"/>
    </xf>
    <xf numFmtId="14" fontId="61" fillId="0" borderId="0" xfId="44" applyNumberFormat="1" applyFont="1" applyAlignment="1">
      <alignment horizontal="left" vertical="center"/>
    </xf>
    <xf numFmtId="14" fontId="63" fillId="0" borderId="0" xfId="44" applyNumberFormat="1" applyAlignment="1">
      <alignment horizontal="right" vertical="center"/>
    </xf>
    <xf numFmtId="0" fontId="74" fillId="0" borderId="0" xfId="44" applyFont="1" applyAlignment="1">
      <alignment horizontal="left" vertical="center" shrinkToFit="1"/>
    </xf>
    <xf numFmtId="0" fontId="51" fillId="0" borderId="0" xfId="44" applyFont="1">
      <alignment vertical="center"/>
    </xf>
    <xf numFmtId="0" fontId="78" fillId="0" borderId="0" xfId="44" applyFont="1" applyAlignment="1">
      <alignment horizontal="left" vertical="center"/>
    </xf>
    <xf numFmtId="0" fontId="63" fillId="0" borderId="0" xfId="44">
      <alignment vertical="center"/>
    </xf>
    <xf numFmtId="0" fontId="46" fillId="0" borderId="0" xfId="44" applyFont="1" applyAlignment="1">
      <alignment horizontal="left" vertical="center"/>
    </xf>
    <xf numFmtId="0" fontId="46" fillId="0" borderId="0" xfId="44" applyFont="1">
      <alignment vertical="center"/>
    </xf>
    <xf numFmtId="0" fontId="44" fillId="0" borderId="0" xfId="44" applyFont="1" applyAlignment="1">
      <alignment horizontal="center" vertical="center"/>
    </xf>
    <xf numFmtId="0" fontId="44" fillId="0" borderId="0" xfId="44" applyFont="1" applyAlignment="1">
      <alignment horizontal="left" vertical="center"/>
    </xf>
    <xf numFmtId="0" fontId="41" fillId="0" borderId="0" xfId="0" applyFont="1" applyAlignment="1">
      <alignment vertical="center"/>
    </xf>
    <xf numFmtId="176" fontId="41" fillId="0" borderId="0" xfId="44" applyNumberFormat="1" applyFont="1" applyAlignment="1">
      <alignment horizontal="left" vertical="center"/>
    </xf>
    <xf numFmtId="0" fontId="41" fillId="0" borderId="0" xfId="44" applyFont="1" applyAlignment="1">
      <alignment horizontal="left" vertical="center"/>
    </xf>
    <xf numFmtId="0" fontId="61" fillId="0" borderId="0" xfId="44" applyFont="1" applyAlignment="1">
      <alignment horizontal="left" vertical="center"/>
    </xf>
    <xf numFmtId="0" fontId="61" fillId="0" borderId="0" xfId="44" applyFont="1">
      <alignment vertical="center"/>
    </xf>
    <xf numFmtId="0" fontId="41" fillId="0" borderId="0" xfId="44" applyFont="1" applyAlignment="1">
      <alignment horizontal="right" vertical="center"/>
    </xf>
    <xf numFmtId="0" fontId="41" fillId="0" borderId="0" xfId="0" applyFont="1" applyAlignment="1">
      <alignment horizontal="distributed" vertical="center"/>
    </xf>
    <xf numFmtId="0" fontId="6" fillId="0" borderId="10" xfId="0" applyNumberFormat="1" applyFont="1" applyFill="1" applyBorder="1" applyAlignment="1" applyProtection="1">
      <alignment vertical="center"/>
      <protection locked="0"/>
    </xf>
    <xf numFmtId="0" fontId="47" fillId="0" borderId="4" xfId="44" applyFont="1" applyBorder="1" applyAlignment="1">
      <alignment vertical="center" shrinkToFit="1"/>
    </xf>
    <xf numFmtId="0" fontId="47" fillId="0" borderId="5" xfId="44" applyFont="1" applyBorder="1" applyAlignment="1">
      <alignment vertical="center" shrinkToFit="1"/>
    </xf>
    <xf numFmtId="176" fontId="52" fillId="0" borderId="0" xfId="0" applyNumberFormat="1" applyFont="1" applyFill="1" applyAlignment="1">
      <alignment horizontal="left" vertical="center"/>
    </xf>
    <xf numFmtId="176" fontId="41" fillId="0" borderId="0" xfId="44" applyNumberFormat="1" applyFont="1" applyAlignment="1">
      <alignment horizontal="right" vertical="center"/>
    </xf>
    <xf numFmtId="0" fontId="61" fillId="0" borderId="0" xfId="44" applyFont="1" applyAlignment="1">
      <alignment vertical="center"/>
    </xf>
    <xf numFmtId="0" fontId="77" fillId="0" borderId="0" xfId="44" applyFont="1" applyAlignment="1">
      <alignment vertical="center"/>
    </xf>
    <xf numFmtId="0" fontId="78" fillId="0" borderId="0" xfId="44" applyFont="1" applyAlignment="1">
      <alignment vertical="center"/>
    </xf>
    <xf numFmtId="0" fontId="6" fillId="35" borderId="13" xfId="0" applyFont="1" applyFill="1" applyBorder="1" applyAlignment="1" applyProtection="1">
      <alignment vertical="center"/>
    </xf>
    <xf numFmtId="0" fontId="41" fillId="0" borderId="0" xfId="0" applyFont="1" applyAlignment="1">
      <alignment vertical="center"/>
    </xf>
    <xf numFmtId="0" fontId="42" fillId="0" borderId="0" xfId="0" applyFont="1" applyAlignment="1">
      <alignment vertical="center"/>
    </xf>
    <xf numFmtId="0" fontId="47" fillId="0" borderId="0" xfId="0" applyFont="1" applyAlignment="1">
      <alignment horizontal="center" vertical="center"/>
    </xf>
    <xf numFmtId="176" fontId="41" fillId="0" borderId="0" xfId="0" applyNumberFormat="1" applyFont="1" applyAlignment="1">
      <alignment horizontal="left" vertical="center"/>
    </xf>
    <xf numFmtId="0" fontId="41" fillId="0" borderId="0" xfId="0" applyFont="1" applyAlignment="1">
      <alignment horizontal="left" vertical="center"/>
    </xf>
    <xf numFmtId="0" fontId="49" fillId="0" borderId="0" xfId="0" applyFont="1" applyAlignment="1">
      <alignment horizontal="left" vertical="center"/>
    </xf>
    <xf numFmtId="0" fontId="39" fillId="0" borderId="0" xfId="0" applyFont="1" applyAlignment="1">
      <alignment horizontal="center" vertical="center"/>
    </xf>
    <xf numFmtId="0" fontId="42" fillId="0" borderId="0" xfId="0" applyFont="1" applyAlignment="1">
      <alignment horizontal="left" vertical="center"/>
    </xf>
    <xf numFmtId="176" fontId="41" fillId="0" borderId="0" xfId="44" applyNumberFormat="1" applyFont="1" applyAlignment="1">
      <alignment horizontal="left" vertical="center"/>
    </xf>
    <xf numFmtId="0" fontId="41" fillId="0" borderId="0" xfId="44" applyFont="1" applyAlignment="1">
      <alignment horizontal="left" vertical="center"/>
    </xf>
    <xf numFmtId="0" fontId="53" fillId="0" borderId="0" xfId="44" applyFont="1" applyAlignment="1">
      <alignment horizontal="center" vertical="center"/>
    </xf>
    <xf numFmtId="176" fontId="41" fillId="0" borderId="0" xfId="0" applyNumberFormat="1" applyFont="1" applyFill="1" applyAlignment="1">
      <alignment horizontal="right" vertical="center"/>
    </xf>
    <xf numFmtId="176" fontId="41" fillId="0" borderId="0" xfId="0" applyNumberFormat="1" applyFont="1" applyFill="1" applyAlignment="1">
      <alignment horizontal="center" vertical="center"/>
    </xf>
    <xf numFmtId="0" fontId="51" fillId="0" borderId="0" xfId="0" applyFont="1" applyFill="1" applyAlignment="1">
      <alignment vertical="center"/>
    </xf>
    <xf numFmtId="0" fontId="51" fillId="0" borderId="0" xfId="0" applyFont="1" applyFill="1" applyAlignment="1">
      <alignment horizontal="left" vertical="center"/>
    </xf>
    <xf numFmtId="0" fontId="41" fillId="0" borderId="0" xfId="0" quotePrefix="1" applyFont="1" applyFill="1" applyAlignment="1">
      <alignment vertical="center"/>
    </xf>
    <xf numFmtId="0" fontId="41" fillId="0" borderId="15" xfId="0" applyFont="1" applyFill="1" applyBorder="1" applyAlignment="1">
      <alignment horizontal="right" vertical="center"/>
    </xf>
    <xf numFmtId="0" fontId="64" fillId="0" borderId="0" xfId="0" applyFont="1" applyBorder="1" applyAlignment="1" applyProtection="1">
      <alignment vertical="center"/>
    </xf>
    <xf numFmtId="49" fontId="16" fillId="0" borderId="5" xfId="0" applyNumberFormat="1" applyFont="1" applyFill="1" applyBorder="1" applyAlignment="1" applyProtection="1">
      <alignment vertical="center"/>
    </xf>
    <xf numFmtId="0" fontId="6" fillId="0" borderId="6" xfId="0" applyFont="1" applyFill="1" applyBorder="1" applyAlignment="1" applyProtection="1">
      <alignment vertical="center"/>
    </xf>
    <xf numFmtId="0" fontId="41" fillId="0" borderId="0" xfId="0" applyFont="1" applyFill="1" applyAlignment="1">
      <alignment horizontal="right" vertical="center"/>
    </xf>
    <xf numFmtId="0" fontId="44" fillId="0" borderId="0" xfId="0" applyFont="1" applyFill="1" applyAlignment="1">
      <alignment vertical="center"/>
    </xf>
    <xf numFmtId="0" fontId="6" fillId="35" borderId="13" xfId="0" applyFont="1" applyFill="1" applyBorder="1" applyAlignment="1" applyProtection="1">
      <alignment horizontal="left" vertical="center"/>
    </xf>
    <xf numFmtId="0" fontId="0" fillId="0" borderId="0" xfId="0" applyAlignment="1">
      <alignment vertical="center"/>
    </xf>
    <xf numFmtId="0" fontId="2" fillId="0" borderId="0" xfId="45">
      <alignment vertical="center"/>
    </xf>
    <xf numFmtId="0" fontId="2" fillId="0" borderId="34" xfId="45" applyBorder="1">
      <alignment vertical="center"/>
    </xf>
    <xf numFmtId="0" fontId="16" fillId="0" borderId="0" xfId="0" applyFont="1" applyAlignment="1">
      <alignment vertical="center"/>
    </xf>
    <xf numFmtId="0" fontId="16" fillId="0" borderId="0" xfId="0" applyFont="1" applyAlignment="1">
      <alignment horizontal="left" vertical="center"/>
    </xf>
    <xf numFmtId="0" fontId="73" fillId="0" borderId="34" xfId="45" applyFont="1" applyBorder="1">
      <alignment vertical="center"/>
    </xf>
    <xf numFmtId="0" fontId="64" fillId="0" borderId="3" xfId="0" applyFont="1" applyBorder="1" applyAlignment="1" applyProtection="1">
      <alignment vertical="center"/>
    </xf>
    <xf numFmtId="0" fontId="16" fillId="4" borderId="1" xfId="0" applyNumberFormat="1" applyFont="1" applyFill="1" applyBorder="1" applyAlignment="1" applyProtection="1">
      <alignment vertical="center"/>
      <protection locked="0"/>
    </xf>
    <xf numFmtId="0" fontId="6" fillId="0" borderId="3" xfId="0" applyFont="1" applyBorder="1" applyAlignment="1" applyProtection="1">
      <alignment vertical="center"/>
    </xf>
    <xf numFmtId="0" fontId="41" fillId="0" borderId="0" xfId="0" applyFont="1" applyAlignment="1">
      <alignment vertical="center"/>
    </xf>
    <xf numFmtId="176" fontId="41" fillId="0" borderId="0" xfId="44" applyNumberFormat="1" applyFont="1" applyAlignment="1">
      <alignment horizontal="left" vertical="center"/>
    </xf>
    <xf numFmtId="176" fontId="41" fillId="0" borderId="0" xfId="0" applyNumberFormat="1" applyFont="1" applyAlignment="1">
      <alignment horizontal="left" vertical="center"/>
    </xf>
    <xf numFmtId="0" fontId="41" fillId="0" borderId="0" xfId="0" applyFont="1" applyAlignment="1">
      <alignment horizontal="left" vertical="center" shrinkToFit="1"/>
    </xf>
    <xf numFmtId="0" fontId="56" fillId="0" borderId="0" xfId="0" applyFont="1" applyAlignment="1">
      <alignment vertical="top"/>
    </xf>
    <xf numFmtId="0" fontId="1" fillId="0" borderId="34" xfId="45" applyFont="1" applyBorder="1">
      <alignment vertical="center"/>
    </xf>
    <xf numFmtId="0" fontId="41" fillId="0" borderId="0" xfId="0" applyFont="1" applyAlignment="1">
      <alignment vertical="center"/>
    </xf>
    <xf numFmtId="0" fontId="6" fillId="35" borderId="0" xfId="0" applyNumberFormat="1" applyFont="1" applyFill="1" applyBorder="1" applyAlignment="1" applyProtection="1">
      <alignment vertical="center"/>
      <protection locked="0"/>
    </xf>
    <xf numFmtId="0" fontId="41" fillId="0" borderId="0" xfId="0" applyFont="1" applyAlignment="1">
      <alignment vertical="center"/>
    </xf>
    <xf numFmtId="0" fontId="85" fillId="0" borderId="0" xfId="44" applyFont="1">
      <alignment vertical="center"/>
    </xf>
    <xf numFmtId="0" fontId="41" fillId="0" borderId="0" xfId="0" applyFont="1" applyAlignment="1">
      <alignment vertical="center"/>
    </xf>
    <xf numFmtId="0" fontId="41" fillId="0" borderId="0" xfId="44" applyFont="1" applyAlignment="1">
      <alignment horizontal="center" vertical="center"/>
    </xf>
    <xf numFmtId="0" fontId="47" fillId="0" borderId="5" xfId="44" applyFont="1" applyBorder="1">
      <alignment vertical="center"/>
    </xf>
    <xf numFmtId="0" fontId="47" fillId="0" borderId="5" xfId="44" applyFont="1" applyBorder="1" applyAlignment="1">
      <alignment vertical="center" shrinkToFit="1"/>
    </xf>
    <xf numFmtId="0" fontId="41" fillId="0" borderId="0" xfId="44" applyFont="1" applyAlignment="1">
      <alignment horizontal="right" vertical="center"/>
    </xf>
    <xf numFmtId="176" fontId="41" fillId="0" borderId="0" xfId="44" applyNumberFormat="1" applyFont="1" applyAlignment="1">
      <alignment horizontal="left" vertical="center"/>
    </xf>
    <xf numFmtId="0" fontId="0" fillId="0" borderId="0" xfId="0" applyAlignment="1">
      <alignment vertical="center"/>
    </xf>
    <xf numFmtId="0" fontId="41" fillId="0" borderId="0" xfId="44" applyFont="1" applyAlignment="1">
      <alignment vertical="top" wrapText="1"/>
    </xf>
    <xf numFmtId="0" fontId="42" fillId="0" borderId="0" xfId="0" applyFont="1" applyAlignment="1">
      <alignment vertical="top"/>
    </xf>
    <xf numFmtId="0" fontId="72" fillId="38" borderId="7" xfId="44" applyFont="1" applyFill="1" applyBorder="1">
      <alignment vertical="center"/>
    </xf>
    <xf numFmtId="57" fontId="72" fillId="38" borderId="7" xfId="44" applyNumberFormat="1" applyFont="1" applyFill="1" applyBorder="1">
      <alignment vertical="center"/>
    </xf>
    <xf numFmtId="0" fontId="88" fillId="0" borderId="0" xfId="44" applyFont="1" applyFill="1">
      <alignment vertical="center"/>
    </xf>
    <xf numFmtId="0" fontId="61" fillId="0" borderId="0" xfId="44" applyFont="1" applyFill="1">
      <alignment vertical="center"/>
    </xf>
    <xf numFmtId="176" fontId="47" fillId="0" borderId="0" xfId="44" applyNumberFormat="1" applyFont="1" applyAlignment="1">
      <alignment vertical="center"/>
    </xf>
    <xf numFmtId="0" fontId="41" fillId="0" borderId="0" xfId="0" applyFont="1" applyAlignment="1">
      <alignment vertical="center"/>
    </xf>
    <xf numFmtId="49" fontId="16" fillId="0" borderId="0" xfId="0" applyNumberFormat="1" applyFont="1" applyFill="1" applyBorder="1" applyAlignment="1" applyProtection="1">
      <alignment vertical="center"/>
    </xf>
    <xf numFmtId="49" fontId="6" fillId="4" borderId="12" xfId="28" applyNumberFormat="1" applyFont="1" applyFill="1" applyBorder="1" applyAlignment="1" applyProtection="1">
      <alignment vertical="center"/>
      <protection locked="0"/>
    </xf>
    <xf numFmtId="49" fontId="6" fillId="4" borderId="4" xfId="28" applyNumberFormat="1" applyFont="1" applyFill="1" applyBorder="1" applyAlignment="1" applyProtection="1">
      <alignment vertical="center"/>
      <protection locked="0"/>
    </xf>
    <xf numFmtId="0" fontId="41" fillId="0" borderId="0" xfId="44" applyFont="1" applyAlignment="1">
      <alignment horizontal="left" vertical="center"/>
    </xf>
    <xf numFmtId="0" fontId="47" fillId="0" borderId="0" xfId="0" applyFont="1" applyAlignment="1">
      <alignment horizontal="left" vertical="center"/>
    </xf>
    <xf numFmtId="0" fontId="41" fillId="0" borderId="0" xfId="44" applyFont="1" applyAlignment="1">
      <alignment horizontal="right" vertical="center"/>
    </xf>
    <xf numFmtId="0" fontId="41" fillId="0" borderId="0" xfId="0" applyFont="1" applyAlignment="1">
      <alignment horizontal="left" vertical="center"/>
    </xf>
    <xf numFmtId="0" fontId="54" fillId="0" borderId="0" xfId="0" applyFont="1" applyAlignment="1">
      <alignment horizontal="left" vertical="center"/>
    </xf>
    <xf numFmtId="0" fontId="90" fillId="0" borderId="0" xfId="44" applyFont="1" applyFill="1" applyAlignment="1">
      <alignmen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176" fontId="50" fillId="0" borderId="0" xfId="0" applyNumberFormat="1" applyFont="1" applyAlignment="1">
      <alignment horizontal="center" vertical="center"/>
    </xf>
    <xf numFmtId="176" fontId="41" fillId="0" borderId="0" xfId="0" applyNumberFormat="1" applyFont="1" applyAlignment="1">
      <alignment horizontal="right" vertical="center"/>
    </xf>
    <xf numFmtId="0" fontId="39" fillId="0" borderId="0" xfId="0" applyFont="1" applyAlignment="1">
      <alignment horizontal="center" vertical="center"/>
    </xf>
    <xf numFmtId="0" fontId="0" fillId="0" borderId="0" xfId="0" applyAlignment="1">
      <alignment vertical="center"/>
    </xf>
    <xf numFmtId="0" fontId="49" fillId="0" borderId="0" xfId="0" applyFont="1" applyAlignment="1">
      <alignment horizontal="right" vertical="center"/>
    </xf>
    <xf numFmtId="0" fontId="41" fillId="0" borderId="0" xfId="44" applyFont="1" applyAlignment="1">
      <alignment horizontal="right" vertical="center"/>
    </xf>
    <xf numFmtId="0" fontId="47" fillId="0" borderId="5" xfId="0" applyFont="1" applyBorder="1">
      <alignment vertical="center"/>
    </xf>
    <xf numFmtId="0" fontId="49" fillId="0" borderId="5" xfId="0" applyFont="1" applyBorder="1">
      <alignment vertical="center"/>
    </xf>
    <xf numFmtId="0" fontId="47" fillId="0" borderId="4" xfId="0" applyFont="1" applyBorder="1">
      <alignmen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72" fillId="0" borderId="7" xfId="44" applyFont="1" applyBorder="1" applyAlignment="1">
      <alignment vertical="center"/>
    </xf>
    <xf numFmtId="0" fontId="41" fillId="0" borderId="0" xfId="44" applyFont="1" applyFill="1">
      <alignment vertical="center"/>
    </xf>
    <xf numFmtId="0" fontId="91" fillId="0" borderId="0" xfId="0" applyFont="1" applyAlignment="1">
      <alignment vertical="center"/>
    </xf>
    <xf numFmtId="0" fontId="0" fillId="0" borderId="0" xfId="0" applyAlignment="1">
      <alignment vertical="center"/>
    </xf>
    <xf numFmtId="176" fontId="0" fillId="0" borderId="0" xfId="0" applyNumberFormat="1" applyAlignment="1">
      <alignment vertical="center"/>
    </xf>
    <xf numFmtId="0" fontId="41" fillId="0" borderId="0" xfId="0" applyFont="1" applyAlignment="1">
      <alignment vertical="center"/>
    </xf>
    <xf numFmtId="0" fontId="39" fillId="0" borderId="0" xfId="44" applyFont="1" applyAlignment="1">
      <alignment vertical="center"/>
    </xf>
    <xf numFmtId="0" fontId="44" fillId="0" borderId="0" xfId="0" applyFont="1" applyBorder="1" applyAlignment="1">
      <alignment horizontal="center" vertical="center"/>
    </xf>
    <xf numFmtId="0" fontId="54" fillId="0" borderId="7" xfId="0" applyFont="1" applyFill="1" applyBorder="1" applyAlignment="1">
      <alignment horizontal="center" vertical="center"/>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44" applyFont="1" applyFill="1">
      <alignment vertical="center"/>
    </xf>
    <xf numFmtId="0" fontId="44" fillId="0" borderId="0" xfId="44" applyFont="1" applyFill="1" applyAlignment="1">
      <alignment horizontal="left" vertical="center"/>
    </xf>
    <xf numFmtId="0" fontId="44" fillId="0" borderId="0" xfId="44" applyFont="1" applyFill="1" applyAlignment="1">
      <alignment horizontal="center" vertical="center"/>
    </xf>
    <xf numFmtId="0" fontId="46" fillId="0" borderId="0" xfId="44" applyFont="1" applyFill="1">
      <alignment vertical="center"/>
    </xf>
    <xf numFmtId="0" fontId="60" fillId="38" borderId="0" xfId="0" applyFont="1" applyFill="1" applyAlignment="1">
      <alignment vertical="center"/>
    </xf>
    <xf numFmtId="0" fontId="41" fillId="38" borderId="0" xfId="0" applyFont="1" applyFill="1" applyAlignment="1">
      <alignment vertical="center"/>
    </xf>
    <xf numFmtId="0" fontId="72" fillId="38" borderId="7" xfId="44" applyFont="1" applyFill="1" applyBorder="1" applyAlignment="1">
      <alignment vertical="center"/>
    </xf>
    <xf numFmtId="176" fontId="47" fillId="38" borderId="0" xfId="0" applyNumberFormat="1" applyFont="1" applyFill="1" applyAlignment="1">
      <alignment horizontal="left" vertical="center"/>
    </xf>
    <xf numFmtId="176" fontId="47" fillId="38" borderId="0" xfId="0" applyNumberFormat="1" applyFont="1" applyFill="1" applyAlignment="1">
      <alignment vertical="center"/>
    </xf>
    <xf numFmtId="0" fontId="47" fillId="38" borderId="11" xfId="0" applyFont="1" applyFill="1" applyBorder="1">
      <alignment vertical="center"/>
    </xf>
    <xf numFmtId="0" fontId="47" fillId="38" borderId="10" xfId="0" applyFont="1" applyFill="1" applyBorder="1">
      <alignment vertical="center"/>
    </xf>
    <xf numFmtId="0" fontId="50" fillId="38" borderId="10" xfId="0" applyFont="1" applyFill="1" applyBorder="1">
      <alignment vertical="center"/>
    </xf>
    <xf numFmtId="0" fontId="50" fillId="38" borderId="9" xfId="0" applyFont="1" applyFill="1" applyBorder="1">
      <alignment vertical="center"/>
    </xf>
    <xf numFmtId="0" fontId="41" fillId="38" borderId="0" xfId="44" applyFont="1" applyFill="1">
      <alignment vertical="center"/>
    </xf>
    <xf numFmtId="0" fontId="41" fillId="38" borderId="0" xfId="0" applyFont="1" applyFill="1" applyAlignment="1">
      <alignment horizontal="left" vertical="center"/>
    </xf>
    <xf numFmtId="0" fontId="53" fillId="38" borderId="0" xfId="0" applyFont="1" applyFill="1" applyAlignment="1">
      <alignment horizontal="center" vertical="center"/>
    </xf>
    <xf numFmtId="0" fontId="41" fillId="38" borderId="0" xfId="44" applyFont="1" applyFill="1" applyAlignment="1">
      <alignment horizontal="left" vertical="center"/>
    </xf>
    <xf numFmtId="0" fontId="53" fillId="38" borderId="0" xfId="44" applyFont="1" applyFill="1" applyAlignment="1">
      <alignment horizontal="center" vertical="center"/>
    </xf>
    <xf numFmtId="0" fontId="6" fillId="5" borderId="1" xfId="0" applyNumberFormat="1" applyFont="1" applyFill="1" applyBorder="1" applyAlignment="1" applyProtection="1">
      <alignment vertical="center"/>
    </xf>
    <xf numFmtId="0" fontId="6" fillId="5" borderId="3" xfId="0" applyNumberFormat="1" applyFont="1" applyFill="1" applyBorder="1" applyAlignment="1" applyProtection="1">
      <alignment vertical="center"/>
    </xf>
    <xf numFmtId="0" fontId="6" fillId="5" borderId="2" xfId="0" applyNumberFormat="1" applyFont="1" applyFill="1" applyBorder="1" applyAlignment="1" applyProtection="1">
      <alignment vertical="center"/>
    </xf>
    <xf numFmtId="0" fontId="84" fillId="0" borderId="0" xfId="0" applyFont="1" applyFill="1" applyBorder="1" applyAlignment="1">
      <alignment horizontal="center" vertical="center" wrapText="1"/>
    </xf>
    <xf numFmtId="0" fontId="19" fillId="36" borderId="28" xfId="0" applyFont="1" applyFill="1" applyBorder="1" applyAlignment="1">
      <alignment horizontal="center" vertical="center"/>
    </xf>
    <xf numFmtId="0" fontId="19" fillId="36" borderId="29" xfId="0" applyFont="1" applyFill="1" applyBorder="1" applyAlignment="1">
      <alignment horizontal="center" vertical="center"/>
    </xf>
    <xf numFmtId="49" fontId="48" fillId="0" borderId="21" xfId="0" applyNumberFormat="1" applyFont="1" applyBorder="1" applyAlignment="1">
      <alignment vertical="center"/>
    </xf>
    <xf numFmtId="0" fontId="48" fillId="0" borderId="16" xfId="0" applyNumberFormat="1" applyFont="1" applyBorder="1" applyAlignment="1">
      <alignment vertical="center"/>
    </xf>
    <xf numFmtId="0" fontId="48" fillId="0" borderId="17" xfId="0" applyNumberFormat="1" applyFont="1" applyBorder="1" applyAlignment="1">
      <alignment vertical="center"/>
    </xf>
    <xf numFmtId="0" fontId="48" fillId="0" borderId="15" xfId="0" applyNumberFormat="1" applyFont="1" applyBorder="1" applyAlignment="1">
      <alignment vertical="center"/>
    </xf>
    <xf numFmtId="0" fontId="48" fillId="0" borderId="0" xfId="0" applyNumberFormat="1" applyFont="1" applyBorder="1" applyAlignment="1">
      <alignment vertical="center"/>
    </xf>
    <xf numFmtId="0" fontId="48" fillId="0" borderId="18" xfId="0" applyNumberFormat="1" applyFont="1" applyBorder="1" applyAlignment="1">
      <alignment vertical="center"/>
    </xf>
    <xf numFmtId="0" fontId="48" fillId="0" borderId="22" xfId="0" applyNumberFormat="1" applyFont="1" applyBorder="1" applyAlignment="1">
      <alignment vertical="center"/>
    </xf>
    <xf numFmtId="0" fontId="48" fillId="0" borderId="19" xfId="0" applyNumberFormat="1" applyFont="1" applyBorder="1" applyAlignment="1">
      <alignment vertical="center"/>
    </xf>
    <xf numFmtId="0" fontId="48" fillId="0" borderId="20" xfId="0" applyNumberFormat="1" applyFont="1" applyBorder="1" applyAlignment="1">
      <alignmen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18"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41" fillId="0" borderId="2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5" xfId="0" applyFont="1" applyBorder="1" applyAlignment="1">
      <alignment horizontal="center" vertical="center"/>
    </xf>
    <xf numFmtId="0" fontId="41" fillId="0" borderId="18" xfId="0" applyFont="1" applyBorder="1" applyAlignment="1">
      <alignment horizontal="center" vertical="center"/>
    </xf>
    <xf numFmtId="180" fontId="47" fillId="0" borderId="21" xfId="0" applyNumberFormat="1" applyFont="1" applyBorder="1" applyAlignment="1">
      <alignment horizontal="left" vertical="center"/>
    </xf>
    <xf numFmtId="180" fontId="47" fillId="0" borderId="16" xfId="0" applyNumberFormat="1" applyFont="1" applyBorder="1" applyAlignment="1">
      <alignment horizontal="left" vertical="center"/>
    </xf>
    <xf numFmtId="180" fontId="47" fillId="0" borderId="15" xfId="0" applyNumberFormat="1" applyFont="1" applyBorder="1" applyAlignment="1">
      <alignment horizontal="left" vertical="center"/>
    </xf>
    <xf numFmtId="180" fontId="47" fillId="0" borderId="0" xfId="0" applyNumberFormat="1" applyFont="1" applyBorder="1" applyAlignment="1">
      <alignment horizontal="left" vertical="center"/>
    </xf>
    <xf numFmtId="180" fontId="47" fillId="0" borderId="22" xfId="0" applyNumberFormat="1" applyFont="1" applyBorder="1" applyAlignment="1">
      <alignment horizontal="left" vertical="center"/>
    </xf>
    <xf numFmtId="180" fontId="47" fillId="0" borderId="19" xfId="0" applyNumberFormat="1" applyFont="1" applyBorder="1" applyAlignment="1">
      <alignment horizontal="left" vertical="center"/>
    </xf>
    <xf numFmtId="0" fontId="44" fillId="0" borderId="21"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5" xfId="0" applyFont="1" applyBorder="1" applyAlignment="1">
      <alignment horizontal="left" vertical="center"/>
    </xf>
    <xf numFmtId="0" fontId="44" fillId="0" borderId="0" xfId="0" applyFont="1" applyBorder="1" applyAlignment="1">
      <alignment horizontal="left" vertical="center"/>
    </xf>
    <xf numFmtId="0" fontId="44" fillId="0" borderId="18" xfId="0" applyFont="1" applyBorder="1" applyAlignment="1">
      <alignment horizontal="left" vertical="center"/>
    </xf>
    <xf numFmtId="0" fontId="44" fillId="0" borderId="22" xfId="0" applyFont="1" applyBorder="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41" fillId="0" borderId="21" xfId="0" applyFont="1" applyBorder="1" applyAlignment="1">
      <alignment horizontal="center" vertical="center"/>
    </xf>
    <xf numFmtId="0" fontId="41" fillId="0" borderId="17" xfId="0" applyFont="1" applyBorder="1" applyAlignment="1">
      <alignment horizontal="center" vertical="center"/>
    </xf>
    <xf numFmtId="0" fontId="41" fillId="0" borderId="22" xfId="0" applyFont="1" applyBorder="1" applyAlignment="1">
      <alignment horizontal="center" vertical="center"/>
    </xf>
    <xf numFmtId="0" fontId="41" fillId="0" borderId="20" xfId="0" applyFont="1" applyBorder="1" applyAlignment="1">
      <alignment horizontal="center" vertical="center"/>
    </xf>
    <xf numFmtId="0" fontId="44" fillId="38" borderId="22" xfId="0" applyFont="1" applyFill="1" applyBorder="1" applyAlignment="1">
      <alignment horizontal="center" vertical="center"/>
    </xf>
    <xf numFmtId="0" fontId="44" fillId="38" borderId="19" xfId="0" applyFont="1" applyFill="1" applyBorder="1" applyAlignment="1">
      <alignment horizontal="center" vertical="center"/>
    </xf>
    <xf numFmtId="0" fontId="44" fillId="38" borderId="20" xfId="0" applyFont="1" applyFill="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6" fillId="0" borderId="31" xfId="0" applyFont="1" applyBorder="1" applyAlignment="1">
      <alignment horizontal="right" vertical="center"/>
    </xf>
    <xf numFmtId="0" fontId="46" fillId="0" borderId="32" xfId="0" applyFont="1" applyBorder="1" applyAlignment="1">
      <alignment horizontal="right" vertical="center"/>
    </xf>
    <xf numFmtId="0" fontId="46" fillId="0" borderId="15" xfId="0" applyFont="1" applyBorder="1" applyAlignment="1">
      <alignment horizontal="right" vertical="center"/>
    </xf>
    <xf numFmtId="0" fontId="46" fillId="0" borderId="0" xfId="0" applyFont="1" applyBorder="1" applyAlignment="1">
      <alignment horizontal="right" vertical="center"/>
    </xf>
    <xf numFmtId="0" fontId="46" fillId="0" borderId="22" xfId="0" applyFont="1" applyBorder="1" applyAlignment="1">
      <alignment horizontal="right" vertical="center"/>
    </xf>
    <xf numFmtId="0" fontId="46" fillId="0" borderId="19" xfId="0" applyFont="1" applyBorder="1" applyAlignment="1">
      <alignment horizontal="right" vertical="center"/>
    </xf>
    <xf numFmtId="0" fontId="62" fillId="0" borderId="0" xfId="0" applyFont="1" applyAlignment="1">
      <alignment horizontal="center" vertical="center"/>
    </xf>
    <xf numFmtId="0" fontId="54" fillId="0" borderId="15" xfId="0" applyFont="1" applyBorder="1" applyAlignment="1">
      <alignment horizontal="center" vertical="center"/>
    </xf>
    <xf numFmtId="0" fontId="54" fillId="0" borderId="18" xfId="0" applyFont="1" applyBorder="1" applyAlignment="1">
      <alignment horizontal="center" vertical="center"/>
    </xf>
    <xf numFmtId="0" fontId="50" fillId="0" borderId="21" xfId="0" applyFont="1" applyBorder="1" applyAlignment="1">
      <alignment horizontal="right" vertical="center"/>
    </xf>
    <xf numFmtId="0" fontId="50" fillId="0" borderId="16" xfId="0" applyFont="1" applyBorder="1" applyAlignment="1">
      <alignment horizontal="right" vertical="center"/>
    </xf>
    <xf numFmtId="0" fontId="50" fillId="0" borderId="15" xfId="0" applyFont="1" applyBorder="1" applyAlignment="1">
      <alignment horizontal="right" vertical="center"/>
    </xf>
    <xf numFmtId="0" fontId="50" fillId="0" borderId="0" xfId="0" applyFont="1" applyBorder="1" applyAlignment="1">
      <alignment horizontal="right" vertical="center"/>
    </xf>
    <xf numFmtId="0" fontId="50" fillId="0" borderId="26" xfId="0" applyFont="1" applyBorder="1" applyAlignment="1">
      <alignment horizontal="right" vertical="center"/>
    </xf>
    <xf numFmtId="0" fontId="50" fillId="0" borderId="27" xfId="0" applyFont="1" applyBorder="1" applyAlignment="1">
      <alignment horizontal="right" vertical="center"/>
    </xf>
    <xf numFmtId="0" fontId="44" fillId="0" borderId="21"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18" xfId="0" applyFont="1" applyBorder="1" applyAlignment="1">
      <alignment horizontal="center" vertical="center"/>
    </xf>
    <xf numFmtId="0" fontId="44" fillId="0" borderId="22"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0" xfId="0" applyFont="1" applyBorder="1" applyAlignment="1">
      <alignment horizontal="left" vertical="center"/>
    </xf>
    <xf numFmtId="0" fontId="50" fillId="0" borderId="16" xfId="0" applyFont="1" applyBorder="1" applyAlignment="1">
      <alignment horizontal="left" vertical="center"/>
    </xf>
    <xf numFmtId="0" fontId="50" fillId="0" borderId="17" xfId="0" applyFont="1" applyBorder="1" applyAlignment="1">
      <alignment horizontal="left" vertical="center"/>
    </xf>
    <xf numFmtId="0" fontId="50" fillId="0" borderId="0" xfId="0" applyFont="1" applyBorder="1" applyAlignment="1">
      <alignment horizontal="left" vertical="center"/>
    </xf>
    <xf numFmtId="0" fontId="50" fillId="0" borderId="18" xfId="0" applyFont="1" applyBorder="1" applyAlignment="1">
      <alignment horizontal="left" vertical="center"/>
    </xf>
    <xf numFmtId="0" fontId="50" fillId="0" borderId="27" xfId="0" applyFont="1" applyBorder="1" applyAlignment="1">
      <alignment horizontal="left" vertical="center"/>
    </xf>
    <xf numFmtId="0" fontId="50" fillId="0" borderId="30" xfId="0" applyFont="1" applyBorder="1" applyAlignment="1">
      <alignment horizontal="left" vertical="center"/>
    </xf>
    <xf numFmtId="0" fontId="47" fillId="0" borderId="0" xfId="0" applyFont="1" applyAlignment="1">
      <alignment horizontal="center" vertical="center"/>
    </xf>
    <xf numFmtId="176" fontId="50" fillId="0" borderId="0" xfId="0" applyNumberFormat="1" applyFont="1" applyAlignment="1">
      <alignment horizontal="center" vertical="center"/>
    </xf>
    <xf numFmtId="0" fontId="49" fillId="0" borderId="0" xfId="0" applyFont="1" applyAlignment="1">
      <alignment horizontal="center" vertical="center"/>
    </xf>
    <xf numFmtId="0" fontId="41" fillId="0" borderId="16"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9" xfId="0" applyFont="1" applyBorder="1" applyAlignment="1">
      <alignment horizontal="center" vertical="center" wrapText="1"/>
    </xf>
    <xf numFmtId="49" fontId="47" fillId="0" borderId="21" xfId="0" applyNumberFormat="1" applyFont="1" applyBorder="1" applyAlignment="1">
      <alignment horizontal="center" vertical="center"/>
    </xf>
    <xf numFmtId="49" fontId="47" fillId="0" borderId="16" xfId="0" applyNumberFormat="1" applyFont="1" applyBorder="1" applyAlignment="1">
      <alignment horizontal="center" vertical="center"/>
    </xf>
    <xf numFmtId="49" fontId="47" fillId="0" borderId="17" xfId="0" applyNumberFormat="1" applyFont="1" applyBorder="1" applyAlignment="1">
      <alignment horizontal="center" vertical="center"/>
    </xf>
    <xf numFmtId="49" fontId="47" fillId="0" borderId="15" xfId="0" applyNumberFormat="1" applyFont="1" applyBorder="1" applyAlignment="1">
      <alignment horizontal="center" vertical="center"/>
    </xf>
    <xf numFmtId="49" fontId="47" fillId="0" borderId="0" xfId="0" applyNumberFormat="1" applyFont="1" applyBorder="1" applyAlignment="1">
      <alignment horizontal="center" vertical="center"/>
    </xf>
    <xf numFmtId="49" fontId="47" fillId="0" borderId="18" xfId="0" applyNumberFormat="1" applyFont="1" applyBorder="1" applyAlignment="1">
      <alignment horizontal="center" vertical="center"/>
    </xf>
    <xf numFmtId="49" fontId="47" fillId="0" borderId="22" xfId="0" applyNumberFormat="1" applyFont="1" applyBorder="1" applyAlignment="1">
      <alignment horizontal="center" vertical="center"/>
    </xf>
    <xf numFmtId="49" fontId="47" fillId="0" borderId="19" xfId="0" applyNumberFormat="1" applyFont="1" applyBorder="1" applyAlignment="1">
      <alignment horizontal="center" vertical="center"/>
    </xf>
    <xf numFmtId="49" fontId="47" fillId="0" borderId="20" xfId="0" applyNumberFormat="1" applyFont="1" applyBorder="1" applyAlignment="1">
      <alignment horizontal="center" vertical="center"/>
    </xf>
    <xf numFmtId="0" fontId="39" fillId="0" borderId="0" xfId="0" applyFont="1" applyAlignment="1">
      <alignment horizontal="center" vertical="center"/>
    </xf>
    <xf numFmtId="0" fontId="47" fillId="0" borderId="0" xfId="0" applyFont="1" applyAlignment="1">
      <alignment horizontal="left" vertical="center"/>
    </xf>
    <xf numFmtId="0" fontId="47" fillId="0" borderId="0" xfId="0" applyNumberFormat="1" applyFont="1" applyAlignment="1">
      <alignment horizontal="center" vertical="center"/>
    </xf>
    <xf numFmtId="176" fontId="52" fillId="38" borderId="0" xfId="0" applyNumberFormat="1" applyFont="1" applyFill="1" applyAlignment="1">
      <alignment horizontal="left" vertical="center"/>
    </xf>
    <xf numFmtId="176" fontId="47" fillId="0" borderId="0" xfId="0" applyNumberFormat="1" applyFont="1" applyAlignment="1">
      <alignment horizontal="center" vertical="center"/>
    </xf>
    <xf numFmtId="0" fontId="50" fillId="0" borderId="0" xfId="0" applyFont="1" applyFill="1" applyAlignment="1">
      <alignment horizontal="center" vertical="center"/>
    </xf>
    <xf numFmtId="0" fontId="0" fillId="0" borderId="0" xfId="0" applyAlignment="1">
      <alignment vertical="center"/>
    </xf>
    <xf numFmtId="0" fontId="49" fillId="0" borderId="0" xfId="0" applyFont="1" applyAlignment="1">
      <alignment horizontal="right" vertical="center"/>
    </xf>
    <xf numFmtId="0" fontId="47" fillId="38" borderId="0" xfId="0" applyFont="1" applyFill="1" applyAlignment="1">
      <alignment horizontal="center"/>
    </xf>
    <xf numFmtId="0" fontId="45" fillId="38" borderId="0" xfId="0" applyFont="1" applyFill="1" applyAlignment="1">
      <alignment vertical="center"/>
    </xf>
    <xf numFmtId="0" fontId="41" fillId="0" borderId="0" xfId="0" applyFont="1" applyAlignment="1">
      <alignment horizontal="distributed" vertical="center"/>
    </xf>
    <xf numFmtId="0" fontId="0" fillId="0" borderId="0" xfId="0" applyAlignment="1">
      <alignment horizontal="distributed" vertical="center"/>
    </xf>
    <xf numFmtId="0" fontId="41" fillId="0" borderId="1" xfId="44" applyFont="1" applyBorder="1" applyAlignment="1">
      <alignment horizontal="distributed" vertical="center"/>
    </xf>
    <xf numFmtId="0" fontId="41" fillId="0" borderId="3" xfId="44" applyFont="1" applyBorder="1" applyAlignment="1">
      <alignment horizontal="distributed" vertical="center"/>
    </xf>
    <xf numFmtId="0" fontId="41" fillId="0" borderId="2" xfId="44" applyFont="1" applyBorder="1" applyAlignment="1">
      <alignment horizontal="distributed" vertical="center"/>
    </xf>
    <xf numFmtId="180" fontId="47" fillId="0" borderId="1" xfId="44" applyNumberFormat="1" applyFont="1" applyBorder="1" applyAlignment="1">
      <alignment horizontal="left" vertical="center"/>
    </xf>
    <xf numFmtId="180" fontId="47" fillId="0" borderId="3" xfId="44" applyNumberFormat="1" applyFont="1" applyBorder="1" applyAlignment="1">
      <alignment horizontal="left" vertical="center"/>
    </xf>
    <xf numFmtId="180" fontId="47" fillId="0" borderId="2" xfId="44" applyNumberFormat="1" applyFont="1" applyBorder="1" applyAlignment="1">
      <alignment horizontal="left" vertical="center"/>
    </xf>
    <xf numFmtId="0" fontId="47" fillId="0" borderId="1" xfId="44" applyFont="1" applyBorder="1" applyAlignment="1">
      <alignment horizontal="left" vertical="center"/>
    </xf>
    <xf numFmtId="0" fontId="47" fillId="0" borderId="3" xfId="44" applyFont="1" applyBorder="1" applyAlignment="1">
      <alignment horizontal="left" vertical="center"/>
    </xf>
    <xf numFmtId="0" fontId="63" fillId="0" borderId="3" xfId="44" applyBorder="1">
      <alignment vertical="center"/>
    </xf>
    <xf numFmtId="0" fontId="63" fillId="0" borderId="2" xfId="44" applyBorder="1">
      <alignment vertical="center"/>
    </xf>
    <xf numFmtId="0" fontId="39" fillId="0" borderId="0" xfId="44" applyFont="1" applyAlignment="1">
      <alignment horizontal="center" vertical="center"/>
    </xf>
    <xf numFmtId="0" fontId="41" fillId="0" borderId="0" xfId="44" applyFont="1" applyAlignment="1">
      <alignment horizontal="center" vertical="center"/>
    </xf>
    <xf numFmtId="0" fontId="41" fillId="0" borderId="11" xfId="44" applyFont="1" applyBorder="1" applyAlignment="1">
      <alignment horizontal="distributed" vertical="center"/>
    </xf>
    <xf numFmtId="0" fontId="41" fillId="0" borderId="10" xfId="44" applyFont="1" applyBorder="1" applyAlignment="1">
      <alignment horizontal="distributed" vertical="center"/>
    </xf>
    <xf numFmtId="0" fontId="41" fillId="0" borderId="9" xfId="44" applyFont="1" applyBorder="1" applyAlignment="1">
      <alignment horizontal="distributed" vertical="center"/>
    </xf>
    <xf numFmtId="0" fontId="47" fillId="0" borderId="11" xfId="44" applyFont="1" applyBorder="1">
      <alignment vertical="center"/>
    </xf>
    <xf numFmtId="0" fontId="47" fillId="0" borderId="10" xfId="44" applyFont="1" applyBorder="1">
      <alignment vertical="center"/>
    </xf>
    <xf numFmtId="0" fontId="47" fillId="0" borderId="9" xfId="44" applyFont="1" applyBorder="1">
      <alignment vertical="center"/>
    </xf>
    <xf numFmtId="0" fontId="41" fillId="0" borderId="4" xfId="44" applyFont="1" applyBorder="1" applyAlignment="1">
      <alignment horizontal="distributed" vertical="center"/>
    </xf>
    <xf numFmtId="0" fontId="41" fillId="0" borderId="5" xfId="44" applyFont="1" applyBorder="1" applyAlignment="1">
      <alignment horizontal="distributed" vertical="center"/>
    </xf>
    <xf numFmtId="0" fontId="41" fillId="0" borderId="6" xfId="44" applyFont="1" applyBorder="1" applyAlignment="1">
      <alignment horizontal="distributed" vertical="center"/>
    </xf>
    <xf numFmtId="0" fontId="47" fillId="0" borderId="5" xfId="44" applyFont="1" applyBorder="1">
      <alignment vertical="center"/>
    </xf>
    <xf numFmtId="0" fontId="47" fillId="0" borderId="6" xfId="44" applyFont="1" applyBorder="1">
      <alignment vertical="center"/>
    </xf>
    <xf numFmtId="0" fontId="41" fillId="0" borderId="0" xfId="44" applyFont="1" applyAlignment="1">
      <alignment horizontal="left" vertical="top" wrapText="1"/>
    </xf>
    <xf numFmtId="180" fontId="41" fillId="0" borderId="0" xfId="44" applyNumberFormat="1" applyFont="1" applyFill="1" applyAlignment="1">
      <alignment horizontal="center" vertical="center"/>
    </xf>
    <xf numFmtId="0" fontId="41" fillId="0" borderId="0" xfId="44" applyFont="1" applyFill="1" applyAlignment="1">
      <alignment horizontal="center" vertical="center"/>
    </xf>
    <xf numFmtId="0" fontId="47" fillId="0" borderId="0" xfId="44" applyFont="1" applyAlignment="1">
      <alignment horizontal="right" vertical="center"/>
    </xf>
    <xf numFmtId="176" fontId="47" fillId="0" borderId="0" xfId="44" applyNumberFormat="1" applyFont="1" applyAlignment="1">
      <alignment horizontal="center" vertical="center"/>
    </xf>
    <xf numFmtId="0" fontId="41" fillId="0" borderId="0" xfId="44" applyFont="1" applyAlignment="1">
      <alignment horizontal="right" vertical="center"/>
    </xf>
    <xf numFmtId="58" fontId="47" fillId="0" borderId="5" xfId="44" applyNumberFormat="1" applyFont="1" applyBorder="1" applyAlignment="1">
      <alignment vertical="center" shrinkToFit="1"/>
    </xf>
    <xf numFmtId="0" fontId="47" fillId="0" borderId="5" xfId="44" applyFont="1" applyBorder="1" applyAlignment="1">
      <alignment vertical="center" shrinkToFit="1"/>
    </xf>
    <xf numFmtId="0" fontId="47" fillId="0" borderId="6" xfId="44" applyFont="1" applyBorder="1" applyAlignment="1">
      <alignment vertical="center" shrinkToFit="1"/>
    </xf>
    <xf numFmtId="176" fontId="47" fillId="0" borderId="1" xfId="44" applyNumberFormat="1" applyFont="1" applyBorder="1" applyAlignment="1">
      <alignment horizontal="left" vertical="center"/>
    </xf>
    <xf numFmtId="176" fontId="47" fillId="0" borderId="3" xfId="44" applyNumberFormat="1" applyFont="1" applyBorder="1" applyAlignment="1">
      <alignment horizontal="left" vertical="center"/>
    </xf>
    <xf numFmtId="176" fontId="47" fillId="0" borderId="2" xfId="44" applyNumberFormat="1" applyFont="1" applyBorder="1" applyAlignment="1">
      <alignment horizontal="left" vertical="center"/>
    </xf>
    <xf numFmtId="0" fontId="41" fillId="0" borderId="11" xfId="44" applyFont="1" applyBorder="1" applyAlignment="1">
      <alignment horizontal="distributed" vertical="center" wrapText="1"/>
    </xf>
    <xf numFmtId="58" fontId="47" fillId="0" borderId="11" xfId="44" applyNumberFormat="1" applyFont="1" applyBorder="1" applyAlignment="1">
      <alignment vertical="center" shrinkToFit="1"/>
    </xf>
    <xf numFmtId="0" fontId="47" fillId="0" borderId="10" xfId="44" applyFont="1" applyBorder="1" applyAlignment="1">
      <alignment vertical="center" shrinkToFit="1"/>
    </xf>
    <xf numFmtId="0" fontId="47" fillId="0" borderId="9" xfId="44" applyFont="1" applyBorder="1" applyAlignment="1">
      <alignment vertical="center" shrinkToFit="1"/>
    </xf>
    <xf numFmtId="0" fontId="41" fillId="38" borderId="0" xfId="44" applyFont="1" applyFill="1" applyAlignment="1">
      <alignment horizontal="center" vertical="center"/>
    </xf>
    <xf numFmtId="0" fontId="47" fillId="0" borderId="11" xfId="44" applyFont="1" applyBorder="1" applyAlignment="1">
      <alignment vertical="center" shrinkToFit="1"/>
    </xf>
    <xf numFmtId="0" fontId="41" fillId="0" borderId="0" xfId="0" applyFont="1" applyAlignment="1">
      <alignment horizontal="center" vertical="center"/>
    </xf>
    <xf numFmtId="0" fontId="47" fillId="0" borderId="0" xfId="0" applyFont="1" applyAlignment="1">
      <alignment horizontal="right" vertical="center"/>
    </xf>
    <xf numFmtId="0" fontId="57" fillId="0" borderId="0" xfId="0" applyFont="1" applyAlignment="1">
      <alignment horizontal="right" vertical="center"/>
    </xf>
    <xf numFmtId="0" fontId="41" fillId="0" borderId="1" xfId="0" applyFont="1" applyBorder="1" applyAlignment="1">
      <alignment horizontal="distributed" vertical="center" wrapText="1"/>
    </xf>
    <xf numFmtId="0" fontId="0" fillId="0" borderId="3" xfId="0" applyBorder="1" applyAlignment="1">
      <alignment horizontal="distributed" vertical="center"/>
    </xf>
    <xf numFmtId="0" fontId="0" fillId="0" borderId="2" xfId="0" applyBorder="1" applyAlignment="1">
      <alignment horizontal="distributed" vertical="center"/>
    </xf>
    <xf numFmtId="0" fontId="41" fillId="0" borderId="7" xfId="0" applyFont="1" applyBorder="1" applyAlignment="1">
      <alignment horizontal="distributed" vertical="center" wrapText="1"/>
    </xf>
    <xf numFmtId="0" fontId="0" fillId="0" borderId="7" xfId="0" applyBorder="1" applyAlignment="1">
      <alignment horizontal="distributed" vertical="center"/>
    </xf>
    <xf numFmtId="0" fontId="47" fillId="0" borderId="1" xfId="0" applyFont="1" applyBorder="1">
      <alignment vertical="center"/>
    </xf>
    <xf numFmtId="0" fontId="49" fillId="0" borderId="3" xfId="0" applyFont="1" applyBorder="1">
      <alignment vertical="center"/>
    </xf>
    <xf numFmtId="0" fontId="0" fillId="0" borderId="3" xfId="0" applyBorder="1">
      <alignment vertical="center"/>
    </xf>
    <xf numFmtId="0" fontId="0" fillId="0" borderId="2" xfId="0" applyBorder="1">
      <alignment vertical="center"/>
    </xf>
    <xf numFmtId="0" fontId="41" fillId="0" borderId="1" xfId="0" applyFont="1" applyBorder="1" applyAlignment="1">
      <alignment horizontal="distributed" vertical="center" shrinkToFit="1"/>
    </xf>
    <xf numFmtId="0" fontId="49" fillId="0" borderId="3" xfId="0" applyFont="1" applyBorder="1" applyAlignment="1">
      <alignment horizontal="distributed" vertical="center" shrinkToFit="1"/>
    </xf>
    <xf numFmtId="0" fontId="49" fillId="0" borderId="2" xfId="0" applyFont="1" applyBorder="1" applyAlignment="1">
      <alignment horizontal="distributed" vertical="center" shrinkToFit="1"/>
    </xf>
    <xf numFmtId="0" fontId="41" fillId="0" borderId="11" xfId="0" applyFont="1" applyBorder="1" applyAlignment="1">
      <alignment horizontal="distributed" vertical="center" wrapText="1"/>
    </xf>
    <xf numFmtId="0" fontId="0" fillId="0" borderId="10" xfId="0" applyBorder="1" applyAlignment="1">
      <alignment horizontal="distributed" vertical="center"/>
    </xf>
    <xf numFmtId="0" fontId="0" fillId="0" borderId="9"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47" fillId="0" borderId="11" xfId="0" applyFont="1" applyBorder="1">
      <alignment vertical="center"/>
    </xf>
    <xf numFmtId="0" fontId="49" fillId="0" borderId="10" xfId="0" applyFont="1" applyBorder="1">
      <alignment vertical="center"/>
    </xf>
    <xf numFmtId="0" fontId="49" fillId="0" borderId="9" xfId="0" applyFont="1" applyBorder="1">
      <alignment vertical="center"/>
    </xf>
    <xf numFmtId="180" fontId="47" fillId="0" borderId="1" xfId="0" applyNumberFormat="1" applyFont="1" applyBorder="1" applyAlignment="1">
      <alignment horizontal="left" vertical="center"/>
    </xf>
    <xf numFmtId="180" fontId="47" fillId="0" borderId="3" xfId="0" applyNumberFormat="1" applyFont="1" applyBorder="1" applyAlignment="1">
      <alignment horizontal="left" vertical="center"/>
    </xf>
    <xf numFmtId="180" fontId="47" fillId="0" borderId="2" xfId="0" applyNumberFormat="1" applyFont="1" applyBorder="1" applyAlignment="1">
      <alignment horizontal="left" vertical="center"/>
    </xf>
    <xf numFmtId="0" fontId="47" fillId="0" borderId="5" xfId="0" applyFont="1" applyBorder="1">
      <alignment vertical="center"/>
    </xf>
    <xf numFmtId="0" fontId="49" fillId="0" borderId="5" xfId="0" applyFont="1" applyBorder="1">
      <alignment vertical="center"/>
    </xf>
    <xf numFmtId="0" fontId="49" fillId="0" borderId="6" xfId="0" applyFont="1" applyBorder="1">
      <alignment vertical="center"/>
    </xf>
    <xf numFmtId="0" fontId="47" fillId="0" borderId="4" xfId="0" applyFont="1" applyBorder="1">
      <alignment vertical="center"/>
    </xf>
    <xf numFmtId="0" fontId="47" fillId="0" borderId="6" xfId="0" applyFont="1" applyBorder="1">
      <alignment vertical="center"/>
    </xf>
    <xf numFmtId="0" fontId="47" fillId="0" borderId="1" xfId="0" applyFont="1" applyBorder="1" applyAlignment="1">
      <alignment horizontal="left" vertical="center"/>
    </xf>
    <xf numFmtId="0" fontId="47" fillId="0" borderId="3" xfId="0" applyFont="1"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58" fontId="47" fillId="0" borderId="1" xfId="0" applyNumberFormat="1" applyFont="1" applyBorder="1">
      <alignment vertical="center"/>
    </xf>
    <xf numFmtId="0" fontId="65" fillId="0" borderId="3" xfId="0" applyFont="1" applyBorder="1">
      <alignment vertical="center"/>
    </xf>
    <xf numFmtId="0" fontId="65" fillId="0" borderId="2" xfId="0" applyFont="1" applyBorder="1">
      <alignment vertical="center"/>
    </xf>
    <xf numFmtId="180" fontId="0" fillId="0" borderId="3" xfId="0" applyNumberFormat="1" applyBorder="1" applyAlignment="1">
      <alignment horizontal="left" vertical="center"/>
    </xf>
    <xf numFmtId="180" fontId="0" fillId="0" borderId="2" xfId="0" applyNumberFormat="1" applyBorder="1" applyAlignment="1">
      <alignment horizontal="left" vertical="center"/>
    </xf>
    <xf numFmtId="0" fontId="50" fillId="0" borderId="5"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58" fontId="50" fillId="0" borderId="5" xfId="0" applyNumberFormat="1" applyFont="1" applyBorder="1" applyAlignment="1">
      <alignment vertical="center" shrinkToFit="1"/>
    </xf>
    <xf numFmtId="0" fontId="41" fillId="0" borderId="7" xfId="0" applyFont="1" applyBorder="1" applyAlignment="1">
      <alignment horizontal="distributed" vertical="center"/>
    </xf>
    <xf numFmtId="0" fontId="41"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58" fontId="47" fillId="0" borderId="12" xfId="0" applyNumberFormat="1" applyFont="1" applyBorder="1" applyAlignment="1">
      <alignment vertical="center" shrinkToFit="1"/>
    </xf>
    <xf numFmtId="0" fontId="65" fillId="0" borderId="0" xfId="0" applyFont="1" applyAlignment="1">
      <alignment vertical="center" shrinkToFit="1"/>
    </xf>
    <xf numFmtId="0" fontId="47" fillId="0" borderId="11" xfId="0" applyFont="1"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41" fillId="0" borderId="0" xfId="0" applyFont="1" applyAlignment="1">
      <alignment horizontal="left" vertical="center"/>
    </xf>
    <xf numFmtId="0" fontId="41" fillId="0" borderId="0" xfId="0" applyFont="1" applyFill="1" applyAlignment="1">
      <alignment horizontal="center" vertical="center"/>
    </xf>
    <xf numFmtId="0" fontId="48" fillId="0" borderId="11" xfId="0" applyFont="1" applyBorder="1" applyAlignment="1">
      <alignment horizontal="center" vertical="center"/>
    </xf>
    <xf numFmtId="0" fontId="48" fillId="0" borderId="9"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38" borderId="4" xfId="0" applyFont="1" applyFill="1" applyBorder="1" applyAlignment="1">
      <alignment horizontal="center" vertical="center" shrinkToFit="1"/>
    </xf>
    <xf numFmtId="0" fontId="48" fillId="38" borderId="5" xfId="0" applyFont="1" applyFill="1" applyBorder="1" applyAlignment="1">
      <alignment horizontal="center" vertical="center" shrinkToFit="1"/>
    </xf>
    <xf numFmtId="0" fontId="48" fillId="38" borderId="6" xfId="0" applyFont="1" applyFill="1" applyBorder="1" applyAlignment="1">
      <alignment horizontal="center" vertical="center" shrinkToFit="1"/>
    </xf>
    <xf numFmtId="0" fontId="48" fillId="38" borderId="11" xfId="0" applyFont="1" applyFill="1" applyBorder="1" applyAlignment="1">
      <alignment horizontal="center" vertical="center"/>
    </xf>
    <xf numFmtId="0" fontId="48" fillId="38" borderId="10" xfId="0" applyFont="1" applyFill="1" applyBorder="1" applyAlignment="1">
      <alignment horizontal="center" vertical="center"/>
    </xf>
    <xf numFmtId="0" fontId="48" fillId="38" borderId="9" xfId="0" applyFont="1" applyFill="1" applyBorder="1" applyAlignment="1">
      <alignment horizontal="center" vertical="center"/>
    </xf>
    <xf numFmtId="0" fontId="48" fillId="38" borderId="4" xfId="0" applyFont="1" applyFill="1" applyBorder="1" applyAlignment="1">
      <alignment horizontal="center" vertical="center"/>
    </xf>
    <xf numFmtId="0" fontId="48" fillId="38" borderId="5" xfId="0" applyFont="1" applyFill="1" applyBorder="1" applyAlignment="1">
      <alignment horizontal="center" vertical="center"/>
    </xf>
    <xf numFmtId="0" fontId="48" fillId="38" borderId="6" xfId="0" applyFont="1" applyFill="1" applyBorder="1" applyAlignment="1">
      <alignment horizontal="center" vertical="center"/>
    </xf>
    <xf numFmtId="0" fontId="48" fillId="38" borderId="11" xfId="0" applyFont="1" applyFill="1" applyBorder="1" applyAlignment="1">
      <alignment horizontal="center" vertical="center" shrinkToFit="1"/>
    </xf>
    <xf numFmtId="0" fontId="48" fillId="38" borderId="10" xfId="0" applyFont="1" applyFill="1" applyBorder="1" applyAlignment="1">
      <alignment horizontal="center" vertical="center" shrinkToFit="1"/>
    </xf>
    <xf numFmtId="0" fontId="48" fillId="38" borderId="9" xfId="0" applyFont="1" applyFill="1" applyBorder="1" applyAlignment="1">
      <alignment horizontal="center" vertical="center" shrinkToFit="1"/>
    </xf>
    <xf numFmtId="0" fontId="48" fillId="38" borderId="11" xfId="0" applyFont="1" applyFill="1" applyBorder="1" applyAlignment="1">
      <alignment horizontal="center" vertical="center" wrapText="1"/>
    </xf>
    <xf numFmtId="0" fontId="48" fillId="38" borderId="9" xfId="0" applyFont="1" applyFill="1" applyBorder="1" applyAlignment="1">
      <alignment horizontal="center" vertical="center" wrapText="1"/>
    </xf>
    <xf numFmtId="0" fontId="48" fillId="38" borderId="4" xfId="0" applyFont="1" applyFill="1" applyBorder="1" applyAlignment="1">
      <alignment horizontal="center" vertical="center" wrapText="1"/>
    </xf>
    <xf numFmtId="0" fontId="48" fillId="38" borderId="6" xfId="0" applyFont="1" applyFill="1" applyBorder="1" applyAlignment="1">
      <alignment horizontal="center" vertical="center" wrapText="1"/>
    </xf>
    <xf numFmtId="0" fontId="48" fillId="38" borderId="11" xfId="0" applyFont="1" applyFill="1" applyBorder="1" applyAlignment="1">
      <alignment vertical="center" wrapText="1"/>
    </xf>
    <xf numFmtId="0" fontId="50" fillId="38" borderId="10" xfId="0" applyFont="1" applyFill="1" applyBorder="1" applyAlignment="1">
      <alignment vertical="center" wrapText="1"/>
    </xf>
    <xf numFmtId="0" fontId="50" fillId="38" borderId="9" xfId="0" applyFont="1" applyFill="1" applyBorder="1" applyAlignment="1">
      <alignment vertical="center" wrapText="1"/>
    </xf>
    <xf numFmtId="0" fontId="50" fillId="38" borderId="4" xfId="0" applyFont="1" applyFill="1" applyBorder="1" applyAlignment="1">
      <alignment vertical="center" wrapText="1"/>
    </xf>
    <xf numFmtId="0" fontId="50" fillId="38" borderId="5" xfId="0" applyFont="1" applyFill="1" applyBorder="1" applyAlignment="1">
      <alignment vertical="center" wrapText="1"/>
    </xf>
    <xf numFmtId="0" fontId="50" fillId="38" borderId="6" xfId="0" applyFont="1" applyFill="1" applyBorder="1" applyAlignment="1">
      <alignment vertical="center" wrapText="1"/>
    </xf>
    <xf numFmtId="179" fontId="48" fillId="38" borderId="14" xfId="0" applyNumberFormat="1" applyFont="1" applyFill="1" applyBorder="1" applyAlignment="1">
      <alignment horizontal="center" vertical="center"/>
    </xf>
    <xf numFmtId="179" fontId="48" fillId="38" borderId="8" xfId="0" applyNumberFormat="1" applyFont="1" applyFill="1" applyBorder="1" applyAlignment="1">
      <alignment horizontal="center" vertical="center"/>
    </xf>
    <xf numFmtId="0" fontId="48" fillId="38" borderId="14" xfId="0" applyFont="1" applyFill="1" applyBorder="1" applyAlignment="1">
      <alignment horizontal="center" vertical="center"/>
    </xf>
    <xf numFmtId="0" fontId="48" fillId="38" borderId="8" xfId="0" applyFont="1" applyFill="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3" xfId="0" applyFont="1" applyBorder="1" applyAlignment="1">
      <alignment horizontal="center" vertical="center"/>
    </xf>
    <xf numFmtId="176" fontId="47" fillId="38" borderId="0" xfId="0" applyNumberFormat="1" applyFont="1" applyFill="1" applyAlignment="1">
      <alignment horizontal="center" vertical="center"/>
    </xf>
    <xf numFmtId="0" fontId="47" fillId="0" borderId="1"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38" borderId="11" xfId="0" applyFont="1" applyFill="1" applyBorder="1" applyAlignment="1">
      <alignment horizontal="left" vertical="center" wrapText="1"/>
    </xf>
    <xf numFmtId="0" fontId="47" fillId="38" borderId="10" xfId="0" applyFont="1" applyFill="1" applyBorder="1" applyAlignment="1">
      <alignment horizontal="left" vertical="center" wrapText="1"/>
    </xf>
    <xf numFmtId="0" fontId="47" fillId="38" borderId="9" xfId="0" applyFont="1" applyFill="1" applyBorder="1" applyAlignment="1">
      <alignment horizontal="left" vertical="center" wrapText="1"/>
    </xf>
    <xf numFmtId="0" fontId="47" fillId="38" borderId="5" xfId="0" applyFont="1" applyFill="1" applyBorder="1" applyAlignment="1">
      <alignment horizontal="left" vertical="center" wrapText="1"/>
    </xf>
    <xf numFmtId="0" fontId="65" fillId="38" borderId="5" xfId="0" applyFont="1" applyFill="1" applyBorder="1" applyAlignment="1">
      <alignment horizontal="left" vertical="center" wrapText="1"/>
    </xf>
    <xf numFmtId="0" fontId="65" fillId="38" borderId="6" xfId="0" applyFont="1" applyFill="1" applyBorder="1" applyAlignment="1">
      <alignment horizontal="left" vertical="center" wrapText="1"/>
    </xf>
    <xf numFmtId="0" fontId="47" fillId="38" borderId="1" xfId="0" applyFont="1" applyFill="1" applyBorder="1" applyAlignment="1">
      <alignment horizontal="left" vertical="center"/>
    </xf>
    <xf numFmtId="0" fontId="47" fillId="38" borderId="3" xfId="0" applyFont="1" applyFill="1" applyBorder="1" applyAlignment="1">
      <alignment horizontal="left" vertical="center"/>
    </xf>
    <xf numFmtId="0" fontId="47" fillId="38" borderId="2" xfId="0" applyFont="1" applyFill="1" applyBorder="1" applyAlignment="1">
      <alignment horizontal="left" vertical="center"/>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justify" vertical="center" wrapText="1"/>
    </xf>
    <xf numFmtId="0" fontId="47" fillId="0" borderId="2" xfId="0" applyFont="1" applyBorder="1" applyAlignment="1">
      <alignment horizontal="justify" vertical="center" wrapText="1"/>
    </xf>
    <xf numFmtId="0" fontId="47" fillId="0" borderId="10" xfId="0" applyFont="1" applyBorder="1" applyAlignment="1">
      <alignment horizontal="justify" vertical="center" wrapText="1"/>
    </xf>
    <xf numFmtId="0" fontId="47" fillId="0" borderId="9" xfId="0" applyFont="1" applyBorder="1" applyAlignment="1">
      <alignment horizontal="justify" vertical="center" wrapText="1"/>
    </xf>
    <xf numFmtId="0" fontId="47" fillId="0" borderId="5" xfId="0" applyFont="1" applyBorder="1" applyAlignment="1">
      <alignment horizontal="justify" vertical="center" wrapText="1"/>
    </xf>
    <xf numFmtId="0" fontId="47" fillId="0" borderId="6" xfId="0" applyFont="1" applyBorder="1" applyAlignment="1">
      <alignment horizontal="justify" vertical="center" wrapText="1"/>
    </xf>
    <xf numFmtId="0" fontId="47" fillId="0" borderId="11" xfId="0" applyFont="1" applyBorder="1" applyAlignment="1">
      <alignment horizontal="center" vertical="center"/>
    </xf>
    <xf numFmtId="0" fontId="47" fillId="0" borderId="4" xfId="0" applyFont="1" applyBorder="1" applyAlignment="1">
      <alignment horizontal="center" vertical="center"/>
    </xf>
    <xf numFmtId="0" fontId="68" fillId="0" borderId="0" xfId="44" applyFont="1" applyAlignment="1">
      <alignment horizontal="center" vertical="center"/>
    </xf>
    <xf numFmtId="0" fontId="45" fillId="0" borderId="0" xfId="44" applyFont="1" applyAlignment="1">
      <alignment horizontal="center" vertical="center"/>
    </xf>
    <xf numFmtId="0" fontId="41" fillId="0" borderId="0" xfId="44" applyFont="1" applyAlignment="1">
      <alignment vertical="top" wrapText="1"/>
    </xf>
    <xf numFmtId="0" fontId="56" fillId="0" borderId="0" xfId="44" applyFont="1" applyAlignment="1">
      <alignment vertical="top" wrapText="1"/>
    </xf>
    <xf numFmtId="176" fontId="41" fillId="0" borderId="0" xfId="44" applyNumberFormat="1" applyFont="1" applyFill="1" applyAlignment="1">
      <alignment horizontal="left" vertical="center"/>
    </xf>
    <xf numFmtId="0" fontId="41" fillId="0" borderId="0" xfId="44" applyFont="1" applyFill="1" applyAlignment="1">
      <alignment horizontal="left" vertical="center"/>
    </xf>
    <xf numFmtId="0" fontId="0" fillId="0" borderId="0" xfId="0" applyFont="1" applyFill="1" applyAlignment="1">
      <alignment horizontal="left" vertical="center"/>
    </xf>
    <xf numFmtId="0" fontId="41" fillId="38" borderId="0" xfId="44" applyFont="1" applyFill="1" applyAlignment="1">
      <alignment horizontal="left" vertical="center"/>
    </xf>
    <xf numFmtId="0" fontId="41" fillId="38" borderId="0" xfId="44" applyFont="1" applyFill="1">
      <alignment vertical="center"/>
    </xf>
    <xf numFmtId="0" fontId="49" fillId="0" borderId="0" xfId="0" applyFont="1" applyAlignment="1">
      <alignment vertical="top" wrapText="1"/>
    </xf>
    <xf numFmtId="0" fontId="42" fillId="0" borderId="0" xfId="0" applyFont="1" applyAlignment="1">
      <alignment vertical="top" wrapText="1"/>
    </xf>
    <xf numFmtId="176" fontId="52" fillId="38" borderId="0" xfId="44" applyNumberFormat="1" applyFont="1" applyFill="1" applyAlignment="1">
      <alignment horizontal="left" vertical="center"/>
    </xf>
    <xf numFmtId="0" fontId="49" fillId="0" borderId="0" xfId="44" applyFont="1" applyAlignment="1">
      <alignment vertical="top" wrapText="1"/>
    </xf>
    <xf numFmtId="0" fontId="42" fillId="0" borderId="0" xfId="44" applyFont="1" applyAlignment="1">
      <alignment vertical="top" wrapText="1"/>
    </xf>
    <xf numFmtId="0" fontId="41" fillId="0" borderId="0" xfId="0" applyFont="1" applyAlignment="1">
      <alignment horizontal="center" vertical="top" wrapText="1"/>
    </xf>
    <xf numFmtId="0" fontId="74" fillId="0" borderId="0" xfId="44" applyFont="1" applyAlignment="1">
      <alignment horizontal="left" vertical="center" shrinkToFit="1"/>
    </xf>
    <xf numFmtId="0" fontId="61" fillId="0" borderId="0" xfId="44" applyFont="1" applyAlignment="1">
      <alignment horizontal="left" vertical="center"/>
    </xf>
    <xf numFmtId="0" fontId="74" fillId="0" borderId="0" xfId="44" applyFont="1" applyAlignment="1">
      <alignment horizontal="center" vertical="center"/>
    </xf>
    <xf numFmtId="0" fontId="41" fillId="0" borderId="0" xfId="44" applyFont="1" applyAlignment="1">
      <alignment horizontal="left" vertical="center"/>
    </xf>
    <xf numFmtId="58" fontId="49" fillId="0" borderId="0" xfId="44" applyNumberFormat="1" applyFont="1" applyAlignment="1">
      <alignment horizontal="right" vertical="center"/>
    </xf>
    <xf numFmtId="0" fontId="49" fillId="0" borderId="0" xfId="44" applyFont="1" applyAlignment="1">
      <alignment horizontal="right" vertical="center"/>
    </xf>
    <xf numFmtId="0" fontId="74" fillId="0" borderId="0" xfId="44" applyFont="1" applyAlignment="1">
      <alignment horizontal="left" vertical="center"/>
    </xf>
    <xf numFmtId="0" fontId="61" fillId="0" borderId="0" xfId="44" applyFont="1" applyFill="1" applyAlignment="1">
      <alignment horizontal="center" vertical="center"/>
    </xf>
    <xf numFmtId="176" fontId="56" fillId="38" borderId="0" xfId="44" applyNumberFormat="1" applyFont="1" applyFill="1" applyAlignment="1">
      <alignment horizontal="center" vertical="center"/>
    </xf>
    <xf numFmtId="0" fontId="74" fillId="0" borderId="0" xfId="44" applyFont="1" applyFill="1" applyAlignment="1">
      <alignment horizontal="left" vertical="center" shrinkToFit="1"/>
    </xf>
    <xf numFmtId="0" fontId="61" fillId="0" borderId="0" xfId="44" applyFont="1" applyAlignment="1">
      <alignment horizontal="center" vertical="center"/>
    </xf>
    <xf numFmtId="0" fontId="81" fillId="0" borderId="0" xfId="44" applyFont="1" applyAlignment="1">
      <alignment horizontal="center" vertical="center"/>
    </xf>
    <xf numFmtId="176" fontId="41" fillId="38" borderId="0" xfId="44" applyNumberFormat="1" applyFont="1" applyFill="1" applyAlignment="1">
      <alignment horizontal="left" vertical="center"/>
    </xf>
    <xf numFmtId="0" fontId="74" fillId="0" borderId="0" xfId="44" applyFont="1">
      <alignment vertical="center"/>
    </xf>
    <xf numFmtId="0" fontId="63" fillId="0" borderId="0" xfId="44">
      <alignment vertical="center"/>
    </xf>
    <xf numFmtId="0" fontId="61" fillId="0" borderId="0" xfId="44" applyFont="1">
      <alignment vertical="center"/>
    </xf>
    <xf numFmtId="180" fontId="41" fillId="0" borderId="0" xfId="44" applyNumberFormat="1" applyFont="1" applyAlignment="1">
      <alignment horizontal="center" vertical="center" shrinkToFit="1"/>
    </xf>
    <xf numFmtId="176" fontId="47" fillId="38" borderId="0" xfId="44" applyNumberFormat="1" applyFont="1" applyFill="1" applyAlignment="1">
      <alignment horizontal="center" vertical="center"/>
    </xf>
    <xf numFmtId="176" fontId="47" fillId="0" borderId="0" xfId="44" applyNumberFormat="1" applyFont="1" applyFill="1" applyAlignment="1">
      <alignment horizontal="center" vertical="center"/>
    </xf>
    <xf numFmtId="176" fontId="41" fillId="0" borderId="0" xfId="0" applyNumberFormat="1" applyFont="1" applyAlignment="1">
      <alignment horizontal="right" vertical="center"/>
    </xf>
    <xf numFmtId="176" fontId="0" fillId="0" borderId="0" xfId="0" applyNumberFormat="1" applyAlignment="1">
      <alignment horizontal="right" vertical="center"/>
    </xf>
    <xf numFmtId="0" fontId="0" fillId="0" borderId="0" xfId="0" applyAlignment="1">
      <alignment horizontal="right" vertical="center"/>
    </xf>
    <xf numFmtId="49" fontId="47" fillId="0" borderId="21" xfId="0" applyNumberFormat="1" applyFont="1" applyBorder="1" applyAlignment="1">
      <alignment horizontal="left" vertical="center"/>
    </xf>
    <xf numFmtId="49" fontId="47" fillId="0" borderId="16" xfId="0" applyNumberFormat="1" applyFont="1" applyBorder="1" applyAlignment="1">
      <alignment horizontal="left" vertical="center"/>
    </xf>
    <xf numFmtId="49" fontId="47" fillId="0" borderId="17" xfId="0" applyNumberFormat="1" applyFont="1" applyBorder="1" applyAlignment="1">
      <alignment horizontal="left" vertical="center"/>
    </xf>
    <xf numFmtId="49" fontId="47" fillId="0" borderId="15" xfId="0" applyNumberFormat="1" applyFont="1" applyBorder="1" applyAlignment="1">
      <alignment horizontal="left" vertical="center"/>
    </xf>
    <xf numFmtId="49" fontId="47" fillId="0" borderId="0" xfId="0" applyNumberFormat="1" applyFont="1" applyBorder="1" applyAlignment="1">
      <alignment horizontal="left" vertical="center"/>
    </xf>
    <xf numFmtId="49" fontId="47" fillId="0" borderId="18" xfId="0" applyNumberFormat="1" applyFont="1" applyBorder="1" applyAlignment="1">
      <alignment horizontal="left" vertical="center"/>
    </xf>
    <xf numFmtId="49" fontId="47" fillId="0" borderId="22" xfId="0" applyNumberFormat="1" applyFont="1" applyBorder="1" applyAlignment="1">
      <alignment horizontal="left" vertical="center"/>
    </xf>
    <xf numFmtId="49" fontId="47" fillId="0" borderId="19" xfId="0" applyNumberFormat="1" applyFont="1" applyBorder="1" applyAlignment="1">
      <alignment horizontal="left" vertical="center"/>
    </xf>
    <xf numFmtId="49" fontId="47" fillId="0" borderId="20" xfId="0" applyNumberFormat="1" applyFont="1" applyBorder="1" applyAlignment="1">
      <alignment horizontal="left" vertical="center"/>
    </xf>
    <xf numFmtId="0" fontId="44" fillId="0" borderId="21" xfId="0" applyFont="1" applyBorder="1" applyAlignment="1">
      <alignment horizontal="left" vertical="center" shrinkToFit="1"/>
    </xf>
    <xf numFmtId="0" fontId="44" fillId="0" borderId="16" xfId="0" applyFont="1" applyBorder="1" applyAlignment="1">
      <alignment horizontal="left" vertical="center" shrinkToFit="1"/>
    </xf>
    <xf numFmtId="0" fontId="44" fillId="0" borderId="17"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8" xfId="0" applyFont="1" applyBorder="1" applyAlignment="1">
      <alignment horizontal="left" vertical="center" shrinkToFit="1"/>
    </xf>
    <xf numFmtId="176" fontId="41" fillId="38" borderId="0" xfId="0" applyNumberFormat="1" applyFont="1" applyFill="1" applyAlignment="1">
      <alignment horizontal="center" vertical="center"/>
    </xf>
    <xf numFmtId="0" fontId="0" fillId="0" borderId="7" xfId="0" applyBorder="1" applyAlignment="1">
      <alignment horizontal="distributed" vertical="center" wrapText="1"/>
    </xf>
    <xf numFmtId="0" fontId="41" fillId="0" borderId="7" xfId="0" applyFont="1" applyBorder="1" applyAlignment="1">
      <alignment horizontal="left" vertical="center"/>
    </xf>
    <xf numFmtId="0" fontId="0" fillId="0" borderId="7" xfId="0" applyBorder="1" applyAlignment="1">
      <alignment horizontal="left" vertical="center"/>
    </xf>
    <xf numFmtId="180" fontId="41" fillId="0" borderId="7" xfId="0" applyNumberFormat="1" applyFont="1" applyBorder="1" applyAlignment="1">
      <alignment horizontal="left" vertical="center"/>
    </xf>
    <xf numFmtId="180" fontId="0" fillId="0" borderId="7" xfId="0" applyNumberFormat="1" applyBorder="1" applyAlignment="1">
      <alignment horizontal="left" vertical="center"/>
    </xf>
    <xf numFmtId="58" fontId="41" fillId="0" borderId="10" xfId="0" applyNumberFormat="1"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41" fillId="0" borderId="8" xfId="0" applyFont="1" applyBorder="1" applyAlignment="1">
      <alignment horizontal="distributed" vertical="center"/>
    </xf>
    <xf numFmtId="0" fontId="41" fillId="0" borderId="10" xfId="0" applyFont="1" applyBorder="1" applyAlignment="1">
      <alignment vertical="center"/>
    </xf>
    <xf numFmtId="0" fontId="50"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1108A01E-9323-4369-AA8B-F869DBB1B50E}"/>
    <cellStyle name="標準 3" xfId="44" xr:uid="{C70885AE-A18A-4537-9B85-3A2B177F8D7E}"/>
    <cellStyle name="標準 4" xfId="45" xr:uid="{A6CE3876-1147-4A01-859F-79B9C8292FC4}"/>
    <cellStyle name="良い" xfId="42" builtinId="26" customBuiltin="1"/>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O$2" max="10" min="1" page="10" val="2"/>
</file>

<file path=xl/ctrlProps/ctrlProp2.xml><?xml version="1.0" encoding="utf-8"?>
<formControlPr xmlns="http://schemas.microsoft.com/office/spreadsheetml/2009/9/main" objectType="Spin" dx="22" fmlaLink="$P$2" max="10" min="1" page="10"/>
</file>

<file path=xl/drawings/drawing1.xml><?xml version="1.0" encoding="utf-8"?>
<xdr:wsDr xmlns:xdr="http://schemas.openxmlformats.org/drawingml/2006/spreadsheetDrawing" xmlns:a="http://schemas.openxmlformats.org/drawingml/2006/main">
  <xdr:twoCellAnchor>
    <xdr:from>
      <xdr:col>1</xdr:col>
      <xdr:colOff>695325</xdr:colOff>
      <xdr:row>17</xdr:row>
      <xdr:rowOff>85725</xdr:rowOff>
    </xdr:from>
    <xdr:to>
      <xdr:col>2</xdr:col>
      <xdr:colOff>2571750</xdr:colOff>
      <xdr:row>24</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62100" y="2828925"/>
          <a:ext cx="4819650" cy="12001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本シートは基本的に秋田県選挙管理委員会事務局で入力しますので入力不要です。</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596900</xdr:colOff>
      <xdr:row>5</xdr:row>
      <xdr:rowOff>6350</xdr:rowOff>
    </xdr:from>
    <xdr:to>
      <xdr:col>15</xdr:col>
      <xdr:colOff>552450</xdr:colOff>
      <xdr:row>8</xdr:row>
      <xdr:rowOff>101600</xdr:rowOff>
    </xdr:to>
    <xdr:sp macro="" textlink="">
      <xdr:nvSpPr>
        <xdr:cNvPr id="2" name="テキスト ボックス 1">
          <a:extLst>
            <a:ext uri="{FF2B5EF4-FFF2-40B4-BE49-F238E27FC236}">
              <a16:creationId xmlns:a16="http://schemas.microsoft.com/office/drawing/2014/main" id="{0A91EB01-20FC-4001-AA6D-B0A2B3F20988}"/>
            </a:ext>
          </a:extLst>
        </xdr:cNvPr>
        <xdr:cNvSpPr txBox="1"/>
      </xdr:nvSpPr>
      <xdr:spPr>
        <a:xfrm>
          <a:off x="6254750" y="911225"/>
          <a:ext cx="37274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この様式は、政党その他の政治団体に所属する候補者として届け出る場合に必要です。無所属として立候補する場合には必要ありません。</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0</xdr:rowOff>
    </xdr:from>
    <xdr:to>
      <xdr:col>22</xdr:col>
      <xdr:colOff>38100</xdr:colOff>
      <xdr:row>10</xdr:row>
      <xdr:rowOff>104775</xdr:rowOff>
    </xdr:to>
    <xdr:sp macro="" textlink="">
      <xdr:nvSpPr>
        <xdr:cNvPr id="2" name="テキスト ボックス 1">
          <a:extLst>
            <a:ext uri="{FF2B5EF4-FFF2-40B4-BE49-F238E27FC236}">
              <a16:creationId xmlns:a16="http://schemas.microsoft.com/office/drawing/2014/main" id="{AB25695C-70BE-4596-AB50-BA2305C44B30}"/>
            </a:ext>
          </a:extLst>
        </xdr:cNvPr>
        <xdr:cNvSpPr txBox="1"/>
      </xdr:nvSpPr>
      <xdr:spPr>
        <a:xfrm>
          <a:off x="6791325" y="542925"/>
          <a:ext cx="24955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通称認定の申請を行い認定を受けることで</a:t>
          </a:r>
          <a:endParaRPr kumimoji="1" lang="en-US" altLang="ja-JP" sz="1100"/>
        </a:p>
        <a:p>
          <a:r>
            <a:rPr kumimoji="1" lang="ja-JP" altLang="en-US" sz="1100"/>
            <a:t>立候補の届出等の告示、新聞広告、政見放送、経歴放送、選挙公報及び投票所内の氏名等の掲示に本名（戸籍名）に代えて通称が記載されます。</a:t>
          </a:r>
          <a:endParaRPr kumimoji="1" lang="en-US" altLang="ja-JP" sz="1100"/>
        </a:p>
        <a:p>
          <a:r>
            <a:rPr kumimoji="1" lang="ja-JP" altLang="en-US" sz="1100"/>
            <a:t>（戸籍名を仮名書きする場合も、通称認定申請書が必要です。）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17</xdr:row>
      <xdr:rowOff>257175</xdr:rowOff>
    </xdr:from>
    <xdr:to>
      <xdr:col>28</xdr:col>
      <xdr:colOff>180975</xdr:colOff>
      <xdr:row>23</xdr:row>
      <xdr:rowOff>190500</xdr:rowOff>
    </xdr:to>
    <xdr:sp macro="" textlink="">
      <xdr:nvSpPr>
        <xdr:cNvPr id="2" name="テキスト ボックス 1">
          <a:extLst>
            <a:ext uri="{FF2B5EF4-FFF2-40B4-BE49-F238E27FC236}">
              <a16:creationId xmlns:a16="http://schemas.microsoft.com/office/drawing/2014/main" id="{E8DD2F8C-E17A-0143-AC39-35FD7121877B}"/>
            </a:ext>
          </a:extLst>
        </xdr:cNvPr>
        <xdr:cNvSpPr txBox="1"/>
      </xdr:nvSpPr>
      <xdr:spPr>
        <a:xfrm>
          <a:off x="8124825" y="3581400"/>
          <a:ext cx="323850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選挙運動用自動車等で選挙運動を行う際の運転手</a:t>
          </a:r>
          <a:r>
            <a:rPr kumimoji="1" lang="en-US" altLang="ja-JP" sz="1100"/>
            <a:t>(1</a:t>
          </a:r>
          <a:r>
            <a:rPr kumimoji="1" lang="ja-JP" altLang="en-US" sz="1100"/>
            <a:t>名に限る</a:t>
          </a:r>
          <a:r>
            <a:rPr kumimoji="1" lang="en-US" altLang="ja-JP" sz="1100"/>
            <a:t>)</a:t>
          </a:r>
          <a:r>
            <a:rPr kumimoji="1" lang="ja-JP" altLang="en-US" sz="1100"/>
            <a:t>は労務者、車上等で連呼行為等の選挙運動を行うことが本務の者（いわゆるうぐいす嬢）は車上運動員扱いとなります。</a:t>
          </a:r>
          <a:endParaRPr kumimoji="1" lang="en-US" altLang="ja-JP" sz="1100"/>
        </a:p>
        <a:p>
          <a:r>
            <a:rPr kumimoji="1" lang="ja-JP" altLang="en-US" sz="1100"/>
            <a:t>なお、車上等での選挙運動を本務としない者が一時的に車上等での選挙運動に従事する場合、その者に車上等運動員としての報酬の支給はできません。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114300</xdr:colOff>
          <xdr:row>0</xdr:row>
          <xdr:rowOff>104775</xdr:rowOff>
        </xdr:from>
        <xdr:to>
          <xdr:col>16</xdr:col>
          <xdr:colOff>342900</xdr:colOff>
          <xdr:row>3</xdr:row>
          <xdr:rowOff>38100</xdr:rowOff>
        </xdr:to>
        <xdr:sp macro="" textlink="">
          <xdr:nvSpPr>
            <xdr:cNvPr id="190465" name="Spinner 1" hidden="1">
              <a:extLst>
                <a:ext uri="{63B3BB69-23CF-44E3-9099-C40C66FF867C}">
                  <a14:compatExt spid="_x0000_s190465"/>
                </a:ext>
                <a:ext uri="{FF2B5EF4-FFF2-40B4-BE49-F238E27FC236}">
                  <a16:creationId xmlns:a16="http://schemas.microsoft.com/office/drawing/2014/main" id="{00000000-0008-0000-1200-000001E8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14</xdr:col>
      <xdr:colOff>257176</xdr:colOff>
      <xdr:row>4</xdr:row>
      <xdr:rowOff>28575</xdr:rowOff>
    </xdr:from>
    <xdr:to>
      <xdr:col>18</xdr:col>
      <xdr:colOff>368302</xdr:colOff>
      <xdr:row>7</xdr:row>
      <xdr:rowOff>114300</xdr:rowOff>
    </xdr:to>
    <xdr:sp macro="" textlink="">
      <xdr:nvSpPr>
        <xdr:cNvPr id="2" name="テキスト ボックス 1">
          <a:extLst>
            <a:ext uri="{FF2B5EF4-FFF2-40B4-BE49-F238E27FC236}">
              <a16:creationId xmlns:a16="http://schemas.microsoft.com/office/drawing/2014/main" id="{C705D59F-121E-43EF-BAE2-8E868629DA70}"/>
            </a:ext>
          </a:extLst>
        </xdr:cNvPr>
        <xdr:cNvSpPr txBox="1"/>
      </xdr:nvSpPr>
      <xdr:spPr>
        <a:xfrm>
          <a:off x="6943726" y="1333500"/>
          <a:ext cx="2016126"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手入力→</a:t>
          </a:r>
          <a:endParaRPr kumimoji="1" lang="en-US" altLang="ja-JP" sz="2000"/>
        </a:p>
        <a:p>
          <a:r>
            <a:rPr kumimoji="1" lang="en-US" altLang="ja-JP" sz="1600"/>
            <a:t>(</a:t>
          </a:r>
          <a:r>
            <a:rPr kumimoji="1" lang="ja-JP" altLang="en-US" sz="1600"/>
            <a:t>立会人住所ほか</a:t>
          </a:r>
          <a:r>
            <a:rPr kumimoji="1" lang="en-US" altLang="ja-JP" sz="1600"/>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28575</xdr:colOff>
          <xdr:row>0</xdr:row>
          <xdr:rowOff>142875</xdr:rowOff>
        </xdr:from>
        <xdr:to>
          <xdr:col>17</xdr:col>
          <xdr:colOff>19050</xdr:colOff>
          <xdr:row>3</xdr:row>
          <xdr:rowOff>238125</xdr:rowOff>
        </xdr:to>
        <xdr:sp macro="" textlink="">
          <xdr:nvSpPr>
            <xdr:cNvPr id="191489" name="Spinner 1" hidden="1">
              <a:extLst>
                <a:ext uri="{63B3BB69-23CF-44E3-9099-C40C66FF867C}">
                  <a14:compatExt spid="_x0000_s191489"/>
                </a:ext>
                <a:ext uri="{FF2B5EF4-FFF2-40B4-BE49-F238E27FC236}">
                  <a16:creationId xmlns:a16="http://schemas.microsoft.com/office/drawing/2014/main" id="{00000000-0008-0000-1300-000001E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openxmlformats.org/officeDocument/2006/relationships/comments" Target="../comments8.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8"/>
  <sheetViews>
    <sheetView showZeros="0" view="pageBreakPreview" zoomScaleNormal="100" zoomScaleSheetLayoutView="100" workbookViewId="0">
      <selection activeCell="C12" sqref="C12"/>
    </sheetView>
  </sheetViews>
  <sheetFormatPr defaultRowHeight="13.5"/>
  <cols>
    <col min="1" max="1" width="11.375" customWidth="1"/>
    <col min="2" max="2" width="38.625" customWidth="1"/>
    <col min="3" max="3" width="53.125" customWidth="1"/>
    <col min="5" max="5" width="15.25" customWidth="1"/>
    <col min="6" max="6" width="13.375" customWidth="1"/>
    <col min="7" max="7" width="14.625" customWidth="1"/>
    <col min="11" max="11" width="9" style="12"/>
    <col min="12" max="12" width="13.5" customWidth="1"/>
    <col min="13" max="13" width="10.75" customWidth="1"/>
    <col min="14" max="14" width="13.5" customWidth="1"/>
    <col min="15" max="16" width="13" customWidth="1"/>
    <col min="18" max="18" width="9" style="12"/>
    <col min="19" max="19" width="22.625" customWidth="1"/>
    <col min="20" max="20" width="53.875" customWidth="1"/>
    <col min="21" max="21" width="26.125" style="12" customWidth="1"/>
    <col min="22" max="22" width="11.375" customWidth="1"/>
  </cols>
  <sheetData>
    <row r="1" spans="1:22">
      <c r="B1" s="8" t="s">
        <v>0</v>
      </c>
      <c r="C1" s="8" t="s">
        <v>121</v>
      </c>
      <c r="E1" s="8" t="s">
        <v>2</v>
      </c>
      <c r="F1" s="10" t="s">
        <v>126</v>
      </c>
      <c r="G1" s="9" t="s">
        <v>69</v>
      </c>
      <c r="J1" t="s">
        <v>116</v>
      </c>
      <c r="K1" s="13" t="s">
        <v>133</v>
      </c>
      <c r="L1" t="s">
        <v>117</v>
      </c>
      <c r="M1" t="s">
        <v>118</v>
      </c>
      <c r="N1" t="s">
        <v>64</v>
      </c>
      <c r="O1" t="s">
        <v>11</v>
      </c>
      <c r="P1" t="s">
        <v>2</v>
      </c>
      <c r="R1" s="8" t="s">
        <v>161</v>
      </c>
      <c r="S1" s="8" t="s">
        <v>159</v>
      </c>
      <c r="T1" s="8" t="s">
        <v>160</v>
      </c>
      <c r="U1" s="8" t="s">
        <v>192</v>
      </c>
      <c r="V1" s="8" t="s">
        <v>168</v>
      </c>
    </row>
    <row r="2" spans="1:22">
      <c r="B2" s="31" t="s">
        <v>135</v>
      </c>
      <c r="C2" s="146" t="str">
        <f>"令和７年７月２０日"</f>
        <v>令和７年７月２０日</v>
      </c>
      <c r="E2" s="30" t="s">
        <v>447</v>
      </c>
      <c r="F2" s="149" t="s">
        <v>134</v>
      </c>
      <c r="G2" s="150">
        <v>3979</v>
      </c>
      <c r="J2" s="7">
        <v>1</v>
      </c>
      <c r="K2" s="7">
        <f>COUNTIF(P2:$P$2,P2)</f>
        <v>1</v>
      </c>
      <c r="L2" s="7">
        <v>52019</v>
      </c>
      <c r="M2" s="7" t="s">
        <v>91</v>
      </c>
      <c r="N2" s="7" t="s">
        <v>91</v>
      </c>
      <c r="O2" s="7" t="s">
        <v>91</v>
      </c>
      <c r="P2" s="7" t="s">
        <v>88</v>
      </c>
      <c r="R2" s="8">
        <v>1</v>
      </c>
      <c r="S2" s="8" t="s">
        <v>162</v>
      </c>
      <c r="T2" s="8" t="s">
        <v>162</v>
      </c>
      <c r="U2" s="8" t="s">
        <v>165</v>
      </c>
      <c r="V2" s="146" t="s">
        <v>219</v>
      </c>
    </row>
    <row r="3" spans="1:22">
      <c r="B3" s="31"/>
      <c r="C3" s="146"/>
      <c r="D3" s="5"/>
      <c r="E3" s="30"/>
      <c r="F3" s="149"/>
      <c r="G3" s="150"/>
      <c r="H3" s="5"/>
      <c r="J3" s="6">
        <v>2</v>
      </c>
      <c r="K3" s="6">
        <f>COUNTIF(P$2:$P3,P3)</f>
        <v>1</v>
      </c>
      <c r="L3" s="6">
        <v>52027</v>
      </c>
      <c r="M3" s="6" t="s">
        <v>92</v>
      </c>
      <c r="N3" s="6" t="s">
        <v>92</v>
      </c>
      <c r="O3" s="6" t="s">
        <v>92</v>
      </c>
      <c r="P3" s="6" t="s">
        <v>89</v>
      </c>
      <c r="R3" s="8">
        <v>2</v>
      </c>
      <c r="S3" s="8" t="s">
        <v>163</v>
      </c>
      <c r="T3" s="8" t="s">
        <v>163</v>
      </c>
      <c r="U3" s="8" t="s">
        <v>166</v>
      </c>
      <c r="V3" s="146" t="s">
        <v>219</v>
      </c>
    </row>
    <row r="4" spans="1:22">
      <c r="B4" s="31" t="s">
        <v>65</v>
      </c>
      <c r="C4" s="146" t="s">
        <v>446</v>
      </c>
      <c r="E4" s="30"/>
      <c r="F4" s="149"/>
      <c r="G4" s="150"/>
      <c r="J4" s="29">
        <v>3</v>
      </c>
      <c r="K4" s="29">
        <f>COUNTIF(P$2:$P4,P4)</f>
        <v>1</v>
      </c>
      <c r="L4" s="29">
        <v>52035</v>
      </c>
      <c r="M4" s="29" t="s">
        <v>93</v>
      </c>
      <c r="N4" s="29" t="s">
        <v>93</v>
      </c>
      <c r="O4" s="29" t="s">
        <v>93</v>
      </c>
      <c r="P4" s="29" t="s">
        <v>90</v>
      </c>
      <c r="R4" s="8">
        <v>3</v>
      </c>
      <c r="S4" s="8" t="s">
        <v>164</v>
      </c>
      <c r="T4" s="8" t="s">
        <v>164</v>
      </c>
      <c r="U4" s="8" t="s">
        <v>167</v>
      </c>
      <c r="V4" s="146" t="s">
        <v>219</v>
      </c>
    </row>
    <row r="5" spans="1:22">
      <c r="B5" s="31" t="s">
        <v>120</v>
      </c>
      <c r="C5" s="146" t="str">
        <f>C2&amp;"執行"&amp;C4</f>
        <v>令和７年７月２０日執行参議院秋田県選出議員選挙</v>
      </c>
      <c r="J5" s="6">
        <v>4</v>
      </c>
      <c r="K5" s="6">
        <f>COUNTIF(P$2:$P5,P5)</f>
        <v>2</v>
      </c>
      <c r="L5" s="6">
        <v>52043</v>
      </c>
      <c r="M5" s="6" t="s">
        <v>94</v>
      </c>
      <c r="N5" s="6" t="s">
        <v>94</v>
      </c>
      <c r="O5" s="6" t="s">
        <v>94</v>
      </c>
      <c r="P5" s="6" t="s">
        <v>89</v>
      </c>
      <c r="R5" s="8">
        <v>4</v>
      </c>
      <c r="S5" s="8" t="s">
        <v>140</v>
      </c>
      <c r="T5" s="8" t="s">
        <v>85</v>
      </c>
      <c r="U5" s="8" t="s">
        <v>200</v>
      </c>
      <c r="V5" s="146" t="s">
        <v>636</v>
      </c>
    </row>
    <row r="6" spans="1:22">
      <c r="A6" s="1"/>
      <c r="B6" s="31" t="s">
        <v>136</v>
      </c>
      <c r="C6" s="146" t="str">
        <f>"令和７年７月３日"</f>
        <v>令和７年７月３日</v>
      </c>
      <c r="J6" s="6">
        <v>5</v>
      </c>
      <c r="K6" s="6">
        <f>COUNTIF(P$2:$P6,P6)</f>
        <v>3</v>
      </c>
      <c r="L6" s="6">
        <v>52060</v>
      </c>
      <c r="M6" s="6" t="s">
        <v>95</v>
      </c>
      <c r="N6" s="6" t="s">
        <v>95</v>
      </c>
      <c r="O6" s="6" t="s">
        <v>95</v>
      </c>
      <c r="P6" s="6" t="s">
        <v>89</v>
      </c>
      <c r="R6" s="8">
        <v>5</v>
      </c>
      <c r="S6" s="8" t="s">
        <v>141</v>
      </c>
      <c r="T6" s="8" t="s">
        <v>589</v>
      </c>
      <c r="U6" s="8" t="s">
        <v>201</v>
      </c>
      <c r="V6" s="146" t="s">
        <v>636</v>
      </c>
    </row>
    <row r="7" spans="1:22">
      <c r="A7" s="1"/>
      <c r="B7" s="11" t="s">
        <v>127</v>
      </c>
      <c r="C7" s="147" t="s">
        <v>445</v>
      </c>
      <c r="J7" s="29">
        <v>6</v>
      </c>
      <c r="K7" s="29">
        <f>COUNTIF(P$2:$P7,P7)</f>
        <v>2</v>
      </c>
      <c r="L7" s="29">
        <v>52078</v>
      </c>
      <c r="M7" s="29" t="s">
        <v>96</v>
      </c>
      <c r="N7" s="29" t="s">
        <v>96</v>
      </c>
      <c r="O7" s="29" t="s">
        <v>96</v>
      </c>
      <c r="P7" s="29" t="s">
        <v>90</v>
      </c>
      <c r="R7" s="8">
        <v>6</v>
      </c>
      <c r="S7" s="8" t="s">
        <v>142</v>
      </c>
      <c r="T7" s="8" t="s">
        <v>590</v>
      </c>
      <c r="U7" s="8" t="s">
        <v>202</v>
      </c>
      <c r="V7" s="146" t="s">
        <v>636</v>
      </c>
    </row>
    <row r="8" spans="1:22">
      <c r="A8" s="1"/>
      <c r="B8" s="11" t="s">
        <v>128</v>
      </c>
      <c r="C8" s="148">
        <v>7</v>
      </c>
      <c r="J8" s="6">
        <v>7</v>
      </c>
      <c r="K8" s="6">
        <f>COUNTIF(P$2:$P8,P8)</f>
        <v>4</v>
      </c>
      <c r="L8" s="6">
        <v>52094</v>
      </c>
      <c r="M8" s="6" t="s">
        <v>97</v>
      </c>
      <c r="N8" s="6" t="s">
        <v>97</v>
      </c>
      <c r="O8" s="6" t="s">
        <v>97</v>
      </c>
      <c r="P8" s="6" t="s">
        <v>89</v>
      </c>
      <c r="R8" s="8">
        <v>7</v>
      </c>
      <c r="S8" s="8" t="s">
        <v>143</v>
      </c>
      <c r="T8" s="8" t="s">
        <v>591</v>
      </c>
      <c r="U8" s="8" t="s">
        <v>203</v>
      </c>
      <c r="V8" s="146" t="s">
        <v>636</v>
      </c>
    </row>
    <row r="9" spans="1:22">
      <c r="A9" s="1"/>
      <c r="B9" s="11" t="s">
        <v>129</v>
      </c>
      <c r="C9" s="148">
        <v>7</v>
      </c>
      <c r="J9" s="29">
        <v>8</v>
      </c>
      <c r="K9" s="29">
        <f>COUNTIF(P$2:$P9,P9)</f>
        <v>3</v>
      </c>
      <c r="L9" s="29">
        <v>52108</v>
      </c>
      <c r="M9" s="29" t="s">
        <v>98</v>
      </c>
      <c r="N9" s="29" t="s">
        <v>98</v>
      </c>
      <c r="O9" s="29" t="s">
        <v>98</v>
      </c>
      <c r="P9" s="29" t="s">
        <v>90</v>
      </c>
      <c r="R9" s="8">
        <v>8</v>
      </c>
      <c r="S9" s="8" t="s">
        <v>144</v>
      </c>
      <c r="T9" s="8" t="s">
        <v>360</v>
      </c>
      <c r="U9" s="8" t="s">
        <v>204</v>
      </c>
      <c r="V9" s="146" t="s">
        <v>636</v>
      </c>
    </row>
    <row r="10" spans="1:22">
      <c r="B10" s="11" t="s">
        <v>130</v>
      </c>
      <c r="C10" s="148">
        <v>20</v>
      </c>
      <c r="J10" s="6">
        <v>9</v>
      </c>
      <c r="K10" s="6">
        <f>COUNTIF(P$2:$P10,P10)</f>
        <v>5</v>
      </c>
      <c r="L10" s="6">
        <v>52116</v>
      </c>
      <c r="M10" s="6" t="s">
        <v>99</v>
      </c>
      <c r="N10" s="6" t="s">
        <v>99</v>
      </c>
      <c r="O10" s="6" t="s">
        <v>99</v>
      </c>
      <c r="P10" s="6" t="s">
        <v>89</v>
      </c>
      <c r="R10" s="8">
        <v>9</v>
      </c>
      <c r="S10" s="8" t="s">
        <v>145</v>
      </c>
      <c r="T10" s="8" t="s">
        <v>362</v>
      </c>
      <c r="U10" s="8" t="s">
        <v>205</v>
      </c>
      <c r="V10" s="146" t="s">
        <v>636</v>
      </c>
    </row>
    <row r="11" spans="1:22">
      <c r="B11" s="11" t="s">
        <v>125</v>
      </c>
      <c r="C11" s="146" t="s">
        <v>131</v>
      </c>
      <c r="J11" s="29">
        <v>10</v>
      </c>
      <c r="K11" s="29">
        <f>COUNTIF(P$2:$P11,P11)</f>
        <v>4</v>
      </c>
      <c r="L11" s="29">
        <v>52124</v>
      </c>
      <c r="M11" s="29" t="s">
        <v>100</v>
      </c>
      <c r="N11" s="29" t="s">
        <v>100</v>
      </c>
      <c r="O11" s="29" t="s">
        <v>100</v>
      </c>
      <c r="P11" s="29" t="s">
        <v>90</v>
      </c>
      <c r="R11" s="8">
        <v>10</v>
      </c>
      <c r="S11" s="8" t="s">
        <v>146</v>
      </c>
      <c r="T11" s="8" t="s">
        <v>364</v>
      </c>
      <c r="U11" s="8" t="s">
        <v>206</v>
      </c>
      <c r="V11" s="146" t="s">
        <v>636</v>
      </c>
    </row>
    <row r="12" spans="1:22">
      <c r="B12" s="11" t="s">
        <v>172</v>
      </c>
      <c r="C12" s="146" t="s">
        <v>654</v>
      </c>
      <c r="J12" s="6">
        <v>11</v>
      </c>
      <c r="K12" s="6">
        <f>COUNTIF(P$2:$P12,P12)</f>
        <v>6</v>
      </c>
      <c r="L12" s="6">
        <v>52124</v>
      </c>
      <c r="M12" s="6" t="s">
        <v>101</v>
      </c>
      <c r="N12" s="6" t="s">
        <v>101</v>
      </c>
      <c r="O12" s="6" t="s">
        <v>101</v>
      </c>
      <c r="P12" s="6" t="s">
        <v>89</v>
      </c>
      <c r="R12" s="8">
        <v>11</v>
      </c>
      <c r="S12" s="8" t="s">
        <v>147</v>
      </c>
      <c r="T12" s="8" t="s">
        <v>592</v>
      </c>
      <c r="U12" s="8" t="s">
        <v>207</v>
      </c>
      <c r="V12" s="146" t="s">
        <v>636</v>
      </c>
    </row>
    <row r="13" spans="1:22">
      <c r="J13" s="29">
        <v>12</v>
      </c>
      <c r="K13" s="29">
        <f>COUNTIF(P$2:$P13,P13)</f>
        <v>5</v>
      </c>
      <c r="L13" s="29">
        <v>52141</v>
      </c>
      <c r="M13" s="29" t="s">
        <v>102</v>
      </c>
      <c r="N13" s="29" t="s">
        <v>102</v>
      </c>
      <c r="O13" s="29" t="s">
        <v>102</v>
      </c>
      <c r="P13" s="29" t="s">
        <v>90</v>
      </c>
      <c r="R13" s="8">
        <v>12</v>
      </c>
      <c r="S13" s="8" t="s">
        <v>148</v>
      </c>
      <c r="T13" s="8" t="s">
        <v>368</v>
      </c>
      <c r="U13" s="8" t="s">
        <v>208</v>
      </c>
      <c r="V13" s="146" t="s">
        <v>636</v>
      </c>
    </row>
    <row r="14" spans="1:22">
      <c r="J14" s="29">
        <v>13</v>
      </c>
      <c r="K14" s="29">
        <f>COUNTIF(P$2:$P14,P14)</f>
        <v>6</v>
      </c>
      <c r="L14" s="29">
        <v>52159</v>
      </c>
      <c r="M14" s="29" t="s">
        <v>103</v>
      </c>
      <c r="N14" s="29" t="s">
        <v>103</v>
      </c>
      <c r="O14" s="29" t="s">
        <v>103</v>
      </c>
      <c r="P14" s="29" t="s">
        <v>90</v>
      </c>
      <c r="R14" s="8">
        <v>13</v>
      </c>
      <c r="S14" s="8" t="s">
        <v>149</v>
      </c>
      <c r="T14" s="8" t="s">
        <v>593</v>
      </c>
      <c r="U14" s="8" t="s">
        <v>209</v>
      </c>
      <c r="V14" s="146" t="s">
        <v>636</v>
      </c>
    </row>
    <row r="15" spans="1:22">
      <c r="J15" s="6">
        <v>14</v>
      </c>
      <c r="K15" s="6">
        <f>COUNTIF(P$2:$P15,P15)</f>
        <v>7</v>
      </c>
      <c r="L15" s="6">
        <v>53031</v>
      </c>
      <c r="M15" s="6" t="s">
        <v>104</v>
      </c>
      <c r="N15" s="6" t="s">
        <v>104</v>
      </c>
      <c r="O15" s="6" t="s">
        <v>104</v>
      </c>
      <c r="P15" s="6" t="s">
        <v>89</v>
      </c>
      <c r="R15" s="8">
        <v>14</v>
      </c>
      <c r="S15" s="8" t="s">
        <v>150</v>
      </c>
      <c r="T15" s="8" t="s">
        <v>594</v>
      </c>
      <c r="U15" s="8" t="s">
        <v>210</v>
      </c>
      <c r="V15" s="146" t="s">
        <v>636</v>
      </c>
    </row>
    <row r="16" spans="1:22">
      <c r="J16" s="6">
        <v>15</v>
      </c>
      <c r="K16" s="6">
        <f>COUNTIF(P$2:$P16,P16)</f>
        <v>8</v>
      </c>
      <c r="L16" s="6">
        <v>53279</v>
      </c>
      <c r="M16" s="6" t="s">
        <v>105</v>
      </c>
      <c r="N16" s="6" t="s">
        <v>105</v>
      </c>
      <c r="O16" s="6" t="s">
        <v>105</v>
      </c>
      <c r="P16" s="6" t="s">
        <v>89</v>
      </c>
      <c r="R16" s="8">
        <v>15</v>
      </c>
      <c r="S16" s="8" t="s">
        <v>151</v>
      </c>
      <c r="T16" s="8" t="s">
        <v>595</v>
      </c>
      <c r="U16" s="8" t="s">
        <v>211</v>
      </c>
      <c r="V16" s="146" t="s">
        <v>636</v>
      </c>
    </row>
    <row r="17" spans="2:22">
      <c r="J17" s="6">
        <v>16</v>
      </c>
      <c r="K17" s="6">
        <f>COUNTIF(P$2:$P17,P17)</f>
        <v>9</v>
      </c>
      <c r="L17" s="6">
        <v>53465</v>
      </c>
      <c r="M17" s="6" t="s">
        <v>106</v>
      </c>
      <c r="N17" s="6" t="s">
        <v>106</v>
      </c>
      <c r="O17" s="6" t="s">
        <v>106</v>
      </c>
      <c r="P17" s="6" t="s">
        <v>89</v>
      </c>
      <c r="R17" s="8">
        <v>16</v>
      </c>
      <c r="S17" s="8" t="s">
        <v>152</v>
      </c>
      <c r="T17" s="8" t="s">
        <v>596</v>
      </c>
      <c r="U17" s="8" t="s">
        <v>212</v>
      </c>
      <c r="V17" s="146" t="s">
        <v>636</v>
      </c>
    </row>
    <row r="18" spans="2:22">
      <c r="J18" s="6">
        <v>17</v>
      </c>
      <c r="K18" s="6">
        <f>COUNTIF(P$2:$P18,P18)</f>
        <v>10</v>
      </c>
      <c r="L18" s="6">
        <v>53481</v>
      </c>
      <c r="M18" s="6" t="s">
        <v>107</v>
      </c>
      <c r="N18" s="6" t="s">
        <v>107</v>
      </c>
      <c r="O18" s="6" t="s">
        <v>107</v>
      </c>
      <c r="P18" s="6" t="s">
        <v>89</v>
      </c>
      <c r="R18" s="8">
        <v>17</v>
      </c>
      <c r="S18" s="8" t="s">
        <v>153</v>
      </c>
      <c r="T18" s="8" t="s">
        <v>378</v>
      </c>
      <c r="U18" s="8" t="s">
        <v>213</v>
      </c>
      <c r="V18" s="146" t="s">
        <v>636</v>
      </c>
    </row>
    <row r="19" spans="2:22">
      <c r="J19" s="6">
        <v>18</v>
      </c>
      <c r="K19" s="6">
        <f>COUNTIF(P$2:$P19,P19)</f>
        <v>11</v>
      </c>
      <c r="L19" s="6">
        <v>53490</v>
      </c>
      <c r="M19" s="6" t="s">
        <v>108</v>
      </c>
      <c r="N19" s="6" t="s">
        <v>108</v>
      </c>
      <c r="O19" s="6" t="s">
        <v>108</v>
      </c>
      <c r="P19" s="6" t="s">
        <v>89</v>
      </c>
      <c r="R19" s="8">
        <v>18</v>
      </c>
      <c r="S19" s="8" t="s">
        <v>154</v>
      </c>
      <c r="T19" s="8" t="s">
        <v>381</v>
      </c>
      <c r="U19" s="8" t="s">
        <v>154</v>
      </c>
      <c r="V19" s="146" t="s">
        <v>636</v>
      </c>
    </row>
    <row r="20" spans="2:22">
      <c r="J20" s="6">
        <v>19</v>
      </c>
      <c r="K20" s="6">
        <f>COUNTIF(P$2:$P20,P20)</f>
        <v>12</v>
      </c>
      <c r="L20" s="6">
        <v>53619</v>
      </c>
      <c r="M20" s="6" t="s">
        <v>109</v>
      </c>
      <c r="N20" s="6" t="s">
        <v>109</v>
      </c>
      <c r="O20" s="6" t="s">
        <v>109</v>
      </c>
      <c r="P20" s="6" t="s">
        <v>89</v>
      </c>
      <c r="R20" s="8">
        <v>19</v>
      </c>
      <c r="S20" s="8" t="s">
        <v>155</v>
      </c>
      <c r="T20" s="8" t="s">
        <v>597</v>
      </c>
      <c r="U20" s="8" t="s">
        <v>155</v>
      </c>
      <c r="V20" s="146" t="s">
        <v>636</v>
      </c>
    </row>
    <row r="21" spans="2:22">
      <c r="J21" s="6">
        <v>20</v>
      </c>
      <c r="K21" s="6">
        <f>COUNTIF(P$2:$P21,P21)</f>
        <v>13</v>
      </c>
      <c r="L21" s="6">
        <v>53635</v>
      </c>
      <c r="M21" s="6" t="s">
        <v>110</v>
      </c>
      <c r="N21" s="6" t="s">
        <v>110</v>
      </c>
      <c r="O21" s="6" t="s">
        <v>110</v>
      </c>
      <c r="P21" s="6" t="s">
        <v>89</v>
      </c>
      <c r="R21" s="8">
        <v>20</v>
      </c>
      <c r="S21" s="8" t="s">
        <v>156</v>
      </c>
      <c r="T21" s="8" t="s">
        <v>385</v>
      </c>
      <c r="U21" s="8" t="s">
        <v>156</v>
      </c>
      <c r="V21" s="146" t="s">
        <v>636</v>
      </c>
    </row>
    <row r="22" spans="2:22">
      <c r="J22" s="6">
        <v>21</v>
      </c>
      <c r="K22" s="6">
        <f>COUNTIF(P$2:$P22,P22)</f>
        <v>14</v>
      </c>
      <c r="L22" s="6">
        <v>53660</v>
      </c>
      <c r="M22" s="6" t="s">
        <v>111</v>
      </c>
      <c r="N22" s="6" t="s">
        <v>111</v>
      </c>
      <c r="O22" s="6" t="s">
        <v>111</v>
      </c>
      <c r="P22" s="6" t="s">
        <v>89</v>
      </c>
      <c r="R22" s="8">
        <v>21</v>
      </c>
      <c r="S22" s="8" t="s">
        <v>157</v>
      </c>
      <c r="T22" s="8" t="s">
        <v>598</v>
      </c>
      <c r="U22" s="8" t="s">
        <v>157</v>
      </c>
      <c r="V22" s="146" t="s">
        <v>636</v>
      </c>
    </row>
    <row r="23" spans="2:22">
      <c r="J23" s="6">
        <v>22</v>
      </c>
      <c r="K23" s="6">
        <f>COUNTIF(P$2:$P23,P23)</f>
        <v>15</v>
      </c>
      <c r="L23" s="6">
        <v>53686</v>
      </c>
      <c r="M23" s="6" t="s">
        <v>112</v>
      </c>
      <c r="N23" s="6" t="s">
        <v>112</v>
      </c>
      <c r="O23" s="6" t="s">
        <v>112</v>
      </c>
      <c r="P23" s="6" t="s">
        <v>89</v>
      </c>
      <c r="R23" s="8">
        <v>22</v>
      </c>
      <c r="S23" s="8" t="s">
        <v>158</v>
      </c>
      <c r="T23" s="8" t="s">
        <v>389</v>
      </c>
      <c r="U23" s="8" t="s">
        <v>158</v>
      </c>
      <c r="V23" s="146" t="s">
        <v>636</v>
      </c>
    </row>
    <row r="24" spans="2:22">
      <c r="J24" s="29">
        <v>23</v>
      </c>
      <c r="K24" s="29">
        <f>COUNTIF(P$2:$P24,P24)</f>
        <v>7</v>
      </c>
      <c r="L24" s="29">
        <v>54348</v>
      </c>
      <c r="M24" s="29" t="s">
        <v>113</v>
      </c>
      <c r="N24" s="29" t="s">
        <v>113</v>
      </c>
      <c r="O24" s="29" t="s">
        <v>113</v>
      </c>
      <c r="P24" s="29" t="s">
        <v>90</v>
      </c>
      <c r="R24" s="8">
        <v>23</v>
      </c>
      <c r="S24" s="8" t="s">
        <v>180</v>
      </c>
      <c r="T24" s="8" t="s">
        <v>599</v>
      </c>
      <c r="U24" s="8" t="s">
        <v>458</v>
      </c>
      <c r="V24" s="146" t="s">
        <v>636</v>
      </c>
    </row>
    <row r="25" spans="2:22">
      <c r="J25" s="29">
        <v>24</v>
      </c>
      <c r="K25" s="29">
        <f>COUNTIF(P$2:$P25,P25)</f>
        <v>8</v>
      </c>
      <c r="L25" s="29">
        <v>54631</v>
      </c>
      <c r="M25" s="29" t="s">
        <v>114</v>
      </c>
      <c r="N25" s="29" t="s">
        <v>114</v>
      </c>
      <c r="O25" s="29" t="s">
        <v>114</v>
      </c>
      <c r="P25" s="29" t="s">
        <v>90</v>
      </c>
      <c r="R25" s="8">
        <v>24</v>
      </c>
      <c r="S25" s="8" t="s">
        <v>182</v>
      </c>
      <c r="T25" s="8" t="s">
        <v>600</v>
      </c>
      <c r="U25" s="8" t="s">
        <v>214</v>
      </c>
      <c r="V25" s="146" t="s">
        <v>636</v>
      </c>
    </row>
    <row r="26" spans="2:22">
      <c r="J26" s="29">
        <v>25</v>
      </c>
      <c r="K26" s="29">
        <f>COUNTIF(P$2:$P26,P26)</f>
        <v>9</v>
      </c>
      <c r="L26" s="29">
        <v>54640</v>
      </c>
      <c r="M26" s="29" t="s">
        <v>115</v>
      </c>
      <c r="N26" s="29" t="s">
        <v>115</v>
      </c>
      <c r="O26" s="29" t="s">
        <v>115</v>
      </c>
      <c r="P26" s="29" t="s">
        <v>90</v>
      </c>
      <c r="R26" s="8">
        <v>25</v>
      </c>
      <c r="S26" s="8" t="s">
        <v>188</v>
      </c>
      <c r="T26" s="8" t="s">
        <v>601</v>
      </c>
      <c r="U26" s="8" t="s">
        <v>215</v>
      </c>
      <c r="V26" s="146" t="s">
        <v>636</v>
      </c>
    </row>
    <row r="27" spans="2:22">
      <c r="R27" s="8">
        <v>26</v>
      </c>
      <c r="S27" s="8" t="s">
        <v>189</v>
      </c>
      <c r="T27" s="8" t="s">
        <v>602</v>
      </c>
      <c r="U27" s="8" t="s">
        <v>216</v>
      </c>
      <c r="V27" s="146" t="s">
        <v>636</v>
      </c>
    </row>
    <row r="28" spans="2:22">
      <c r="R28" s="8">
        <v>27</v>
      </c>
      <c r="S28" s="8" t="s">
        <v>190</v>
      </c>
      <c r="T28" s="8" t="s">
        <v>603</v>
      </c>
      <c r="U28" s="8" t="s">
        <v>217</v>
      </c>
      <c r="V28" s="146" t="s">
        <v>636</v>
      </c>
    </row>
    <row r="29" spans="2:22">
      <c r="R29" s="8">
        <v>28</v>
      </c>
      <c r="S29" s="8" t="s">
        <v>191</v>
      </c>
      <c r="T29" s="8" t="s">
        <v>604</v>
      </c>
      <c r="U29" s="8" t="s">
        <v>218</v>
      </c>
      <c r="V29" s="146" t="s">
        <v>636</v>
      </c>
    </row>
    <row r="30" spans="2:22">
      <c r="R30" s="8">
        <v>29</v>
      </c>
      <c r="S30" s="8" t="s">
        <v>504</v>
      </c>
      <c r="T30" s="8" t="s">
        <v>605</v>
      </c>
      <c r="U30" s="8" t="s">
        <v>606</v>
      </c>
      <c r="V30" s="146" t="s">
        <v>636</v>
      </c>
    </row>
    <row r="31" spans="2:22" s="12" customFormat="1">
      <c r="B31"/>
      <c r="C31"/>
      <c r="R31" s="8">
        <v>30</v>
      </c>
      <c r="S31" s="8" t="s">
        <v>505</v>
      </c>
      <c r="T31" s="8" t="s">
        <v>364</v>
      </c>
      <c r="U31" s="8" t="s">
        <v>607</v>
      </c>
      <c r="V31" s="146" t="s">
        <v>636</v>
      </c>
    </row>
    <row r="32" spans="2:22">
      <c r="B32" s="12"/>
      <c r="C32" s="12"/>
      <c r="R32" s="8">
        <v>31</v>
      </c>
      <c r="S32" t="s">
        <v>608</v>
      </c>
      <c r="T32" s="8" t="s">
        <v>194</v>
      </c>
      <c r="U32" s="12" t="s">
        <v>610</v>
      </c>
      <c r="V32" s="146" t="s">
        <v>636</v>
      </c>
    </row>
    <row r="33" spans="14:22">
      <c r="R33" s="8">
        <v>32</v>
      </c>
      <c r="S33" s="386" t="s">
        <v>617</v>
      </c>
      <c r="T33" s="8" t="s">
        <v>592</v>
      </c>
      <c r="U33" s="386" t="s">
        <v>616</v>
      </c>
      <c r="V33" s="146" t="s">
        <v>636</v>
      </c>
    </row>
    <row r="34" spans="14:22">
      <c r="R34" s="8">
        <v>33</v>
      </c>
      <c r="S34" s="386" t="s">
        <v>619</v>
      </c>
      <c r="T34" s="8" t="s">
        <v>609</v>
      </c>
      <c r="U34" s="386" t="s">
        <v>618</v>
      </c>
      <c r="V34" s="146" t="s">
        <v>636</v>
      </c>
    </row>
    <row r="35" spans="14:22">
      <c r="R35" s="8">
        <v>34</v>
      </c>
      <c r="S35" s="386" t="s">
        <v>621</v>
      </c>
      <c r="U35" s="386" t="s">
        <v>620</v>
      </c>
      <c r="V35" s="146" t="s">
        <v>636</v>
      </c>
    </row>
    <row r="38" spans="14:22" ht="14.25">
      <c r="N38" s="363"/>
      <c r="O38" s="196"/>
    </row>
  </sheetData>
  <sheetProtection algorithmName="SHA-512" hashValue="YIN/DVQpRmMxOFGYKYuQzZvVtH4LcQz5oAHN/p/gdkD98mRCw0pgZ1eAwU8cW5pB3UJCeMKJLyHPyFzC+E/snA==" saltValue="2l/bEJ9gic4iCkaJVcL2Vw==" spinCount="100000" sheet="1" selectLockedCells="1"/>
  <phoneticPr fontId="4"/>
  <dataValidations count="2">
    <dataValidation type="list" allowBlank="1" showInputMessage="1" showErrorMessage="1" sqref="C12" xr:uid="{77F80975-EB26-4D04-A2BA-62D8C1A4BA88}">
      <formula1>"本人届出,推薦届出"</formula1>
    </dataValidation>
    <dataValidation type="list" allowBlank="1" showInputMessage="1" showErrorMessage="1" sqref="V2:V35" xr:uid="{CE9AA5AC-ECFA-486D-92E3-E545FDA3A5D6}">
      <formula1>"表示する,表示しない,-"</formula1>
    </dataValidation>
  </dataValidations>
  <pageMargins left="0.7" right="0.7" top="0.75" bottom="0.75" header="0.3" footer="0.3"/>
  <pageSetup paperSize="9" scale="54" fitToHeight="0" orientation="landscape" r:id="rId1"/>
  <colBreaks count="2" manualBreakCount="2">
    <brk id="16" max="1048575" man="1"/>
    <brk id="1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76"/>
  <sheetViews>
    <sheetView showZeros="0" tabSelected="1" view="pageBreakPreview" zoomScaleNormal="100" zoomScaleSheetLayoutView="100" workbookViewId="0">
      <selection activeCell="C57" sqref="C57"/>
    </sheetView>
  </sheetViews>
  <sheetFormatPr defaultColWidth="9" defaultRowHeight="21" customHeight="1"/>
  <cols>
    <col min="1" max="1" width="66" style="204" customWidth="1"/>
    <col min="2" max="2" width="24.375" style="204" bestFit="1" customWidth="1"/>
    <col min="3" max="3" width="42.125" style="145" customWidth="1"/>
    <col min="4" max="4" width="47.25" style="98" customWidth="1"/>
    <col min="5" max="5" width="24.5" style="98" bestFit="1" customWidth="1"/>
    <col min="6" max="6" width="10.5" style="98" bestFit="1" customWidth="1"/>
    <col min="7" max="7" width="22" style="98" bestFit="1" customWidth="1"/>
    <col min="8" max="9" width="15" style="98" bestFit="1" customWidth="1"/>
    <col min="10" max="10" width="26.75" style="98" bestFit="1" customWidth="1"/>
    <col min="11" max="11" width="22.875" style="98" customWidth="1"/>
    <col min="12" max="16384" width="9" style="98"/>
  </cols>
  <sheetData>
    <row r="1" spans="1:11" ht="21" customHeight="1">
      <c r="A1" s="200" t="s">
        <v>65</v>
      </c>
      <c r="B1" s="205"/>
      <c r="C1" s="423" t="str">
        <f>設定シート!C5</f>
        <v>令和７年７月２０日執行参議院秋田県選出議員選挙</v>
      </c>
      <c r="D1" s="424"/>
      <c r="E1" s="425"/>
    </row>
    <row r="2" spans="1:11" ht="21" customHeight="1">
      <c r="A2" s="201" t="s">
        <v>66</v>
      </c>
      <c r="B2" s="206" t="s">
        <v>460</v>
      </c>
      <c r="C2" s="346"/>
      <c r="D2" s="100" t="s">
        <v>68</v>
      </c>
      <c r="E2" s="101" t="s">
        <v>459</v>
      </c>
      <c r="G2" s="102" t="s">
        <v>2</v>
      </c>
      <c r="H2" s="102" t="s">
        <v>12</v>
      </c>
      <c r="J2" s="102" t="s">
        <v>2</v>
      </c>
      <c r="K2" s="103" t="s">
        <v>78</v>
      </c>
    </row>
    <row r="3" spans="1:11" ht="21" customHeight="1">
      <c r="A3" s="202"/>
      <c r="B3" s="207"/>
      <c r="C3" s="105"/>
      <c r="D3" s="106" t="s">
        <v>79</v>
      </c>
      <c r="E3" s="107"/>
      <c r="G3" s="102" t="s">
        <v>448</v>
      </c>
      <c r="H3" s="102" t="str">
        <f>設定シート!F2</f>
        <v>竹田　勝美</v>
      </c>
      <c r="J3" s="102" t="str">
        <f>G3</f>
        <v>秋田県</v>
      </c>
      <c r="K3" s="103" t="s">
        <v>449</v>
      </c>
    </row>
    <row r="4" spans="1:11" ht="21" customHeight="1">
      <c r="A4" s="202" t="s">
        <v>61</v>
      </c>
      <c r="B4" s="207"/>
      <c r="C4" s="108" t="str">
        <f>設定シート!C6</f>
        <v>令和７年７月３日</v>
      </c>
      <c r="D4" s="109"/>
      <c r="E4" s="198"/>
      <c r="G4" s="102"/>
      <c r="H4" s="102">
        <f>設定シート!F3</f>
        <v>0</v>
      </c>
      <c r="I4" s="110"/>
      <c r="J4" s="102">
        <f>G4</f>
        <v>0</v>
      </c>
      <c r="K4" s="103"/>
    </row>
    <row r="5" spans="1:11" ht="21" customHeight="1">
      <c r="A5" s="203" t="s">
        <v>20</v>
      </c>
      <c r="B5" s="208" t="s">
        <v>5</v>
      </c>
      <c r="C5" s="112" t="str">
        <f>設定シート!C7</f>
        <v>R</v>
      </c>
      <c r="D5" s="113"/>
      <c r="E5" s="198"/>
      <c r="F5" s="114"/>
      <c r="G5" s="102"/>
      <c r="H5" s="102">
        <f>設定シート!F4</f>
        <v>0</v>
      </c>
      <c r="J5" s="102">
        <f>G5</f>
        <v>0</v>
      </c>
      <c r="K5" s="103"/>
    </row>
    <row r="6" spans="1:11" ht="21" customHeight="1">
      <c r="A6" s="201"/>
      <c r="B6" s="206" t="s">
        <v>6</v>
      </c>
      <c r="C6" s="112">
        <f>設定シート!C8</f>
        <v>7</v>
      </c>
      <c r="D6" s="115"/>
      <c r="E6" s="116"/>
      <c r="F6" s="114"/>
      <c r="G6" s="117"/>
      <c r="H6" s="117"/>
      <c r="J6" s="117"/>
      <c r="K6" s="118"/>
    </row>
    <row r="7" spans="1:11" ht="21" customHeight="1">
      <c r="A7" s="201"/>
      <c r="B7" s="206" t="s">
        <v>7</v>
      </c>
      <c r="C7" s="112">
        <f>設定シート!C9</f>
        <v>7</v>
      </c>
      <c r="D7" s="115"/>
      <c r="E7" s="116"/>
      <c r="F7" s="114"/>
      <c r="G7" s="119"/>
      <c r="H7" s="119"/>
    </row>
    <row r="8" spans="1:11" ht="21" customHeight="1">
      <c r="A8" s="202"/>
      <c r="B8" s="207" t="s">
        <v>8</v>
      </c>
      <c r="C8" s="112">
        <f>設定シート!C10</f>
        <v>20</v>
      </c>
      <c r="D8" s="106" t="s">
        <v>3</v>
      </c>
      <c r="E8" s="120" t="str">
        <f>TEXT(C5&amp;C6&amp;"/"&amp;C7&amp;"/"&amp;C8,"YYYY/MM/DD")</f>
        <v>2025/07/20</v>
      </c>
      <c r="F8" s="114"/>
    </row>
    <row r="9" spans="1:11" ht="21" customHeight="1">
      <c r="A9" s="201" t="s">
        <v>82</v>
      </c>
      <c r="B9" s="206"/>
      <c r="C9" s="14"/>
      <c r="D9" s="121" t="s">
        <v>9</v>
      </c>
      <c r="E9" s="122"/>
      <c r="F9" s="114"/>
      <c r="G9" s="119"/>
      <c r="H9" s="197"/>
      <c r="I9" s="119"/>
      <c r="J9" s="115"/>
    </row>
    <row r="10" spans="1:11" ht="21" customHeight="1">
      <c r="A10" s="201" t="s">
        <v>83</v>
      </c>
      <c r="B10" s="206"/>
      <c r="C10" s="14"/>
      <c r="D10" s="100"/>
      <c r="E10" s="122"/>
      <c r="F10" s="114"/>
      <c r="G10" s="119"/>
      <c r="H10" s="125"/>
      <c r="I10" s="119"/>
      <c r="J10" s="126"/>
    </row>
    <row r="11" spans="1:11" ht="21" customHeight="1">
      <c r="A11" s="201" t="s">
        <v>67</v>
      </c>
      <c r="B11" s="206"/>
      <c r="C11" s="15"/>
      <c r="D11" s="100"/>
      <c r="E11" s="122"/>
      <c r="F11" s="114"/>
      <c r="G11" s="119"/>
      <c r="H11" s="125"/>
      <c r="I11" s="119"/>
      <c r="J11" s="126"/>
    </row>
    <row r="12" spans="1:11" ht="21" customHeight="1">
      <c r="A12" s="201" t="s">
        <v>346</v>
      </c>
      <c r="B12" s="206"/>
      <c r="C12" s="14"/>
      <c r="D12" s="123" t="str">
        <f>ASC(C12)</f>
        <v/>
      </c>
      <c r="E12" s="122"/>
      <c r="F12" s="114"/>
      <c r="G12" s="119"/>
      <c r="H12" s="125"/>
      <c r="I12" s="119"/>
      <c r="J12" s="126"/>
    </row>
    <row r="13" spans="1:11" ht="21" customHeight="1">
      <c r="A13" s="201" t="s">
        <v>62</v>
      </c>
      <c r="B13" s="206"/>
      <c r="C13" s="14"/>
      <c r="D13" s="100"/>
      <c r="E13" s="122"/>
      <c r="F13" s="114"/>
      <c r="G13" s="119"/>
      <c r="H13" s="125"/>
      <c r="I13" s="119"/>
      <c r="J13" s="126"/>
    </row>
    <row r="14" spans="1:11" ht="21" customHeight="1">
      <c r="A14" s="203" t="s">
        <v>22</v>
      </c>
      <c r="B14" s="208" t="s">
        <v>30</v>
      </c>
      <c r="C14" s="17"/>
      <c r="D14" s="121"/>
      <c r="E14" s="111"/>
      <c r="G14" s="115"/>
      <c r="H14" s="127"/>
      <c r="I14" s="115"/>
      <c r="J14" s="127"/>
      <c r="K14" s="127"/>
    </row>
    <row r="15" spans="1:11" ht="21" customHeight="1">
      <c r="A15" s="201" t="s">
        <v>23</v>
      </c>
      <c r="B15" s="206" t="s">
        <v>30</v>
      </c>
      <c r="C15" s="18"/>
      <c r="D15" s="115"/>
      <c r="E15" s="99" t="s">
        <v>33</v>
      </c>
      <c r="G15" s="115"/>
      <c r="H15" s="115"/>
      <c r="I15" s="115"/>
      <c r="J15" s="115"/>
      <c r="K15" s="115"/>
    </row>
    <row r="16" spans="1:11" ht="21" customHeight="1">
      <c r="A16" s="201" t="s">
        <v>24</v>
      </c>
      <c r="B16" s="206" t="s">
        <v>30</v>
      </c>
      <c r="C16" s="18"/>
      <c r="D16" s="115"/>
      <c r="E16" s="306" t="str">
        <f>C14&amp;" "&amp;C16</f>
        <v xml:space="preserve"> </v>
      </c>
    </row>
    <row r="17" spans="1:10" ht="21" customHeight="1">
      <c r="A17" s="201" t="s">
        <v>25</v>
      </c>
      <c r="B17" s="206" t="s">
        <v>30</v>
      </c>
      <c r="C17" s="18"/>
      <c r="D17" s="115"/>
      <c r="E17" s="99"/>
    </row>
    <row r="18" spans="1:10" ht="21" customHeight="1">
      <c r="A18" s="336" t="s">
        <v>26</v>
      </c>
      <c r="B18" s="336" t="s">
        <v>29</v>
      </c>
      <c r="C18" s="337"/>
      <c r="D18" s="338"/>
      <c r="E18" s="338" t="s">
        <v>342</v>
      </c>
    </row>
    <row r="19" spans="1:10" ht="21" customHeight="1">
      <c r="A19" s="324" t="s">
        <v>19</v>
      </c>
      <c r="B19" s="324" t="s">
        <v>30</v>
      </c>
      <c r="C19" s="20"/>
      <c r="D19" s="115" t="s">
        <v>10</v>
      </c>
      <c r="E19" s="329" t="str">
        <f>IF(C19="","",DATEDIF(C19,E8,"y"))</f>
        <v/>
      </c>
    </row>
    <row r="20" spans="1:10" ht="21" customHeight="1">
      <c r="A20" s="201" t="s">
        <v>347</v>
      </c>
      <c r="B20" s="206" t="s">
        <v>30</v>
      </c>
      <c r="C20" s="18"/>
      <c r="D20" s="131"/>
      <c r="E20" s="122"/>
      <c r="F20" s="114"/>
      <c r="G20" s="129"/>
      <c r="H20" s="129"/>
    </row>
    <row r="21" spans="1:10" ht="21" customHeight="1">
      <c r="A21" s="201" t="s">
        <v>348</v>
      </c>
      <c r="B21" s="206" t="s">
        <v>30</v>
      </c>
      <c r="C21" s="18"/>
      <c r="D21" s="130"/>
      <c r="E21" s="122"/>
      <c r="F21" s="114"/>
      <c r="G21" s="129"/>
      <c r="H21" s="129"/>
    </row>
    <row r="22" spans="1:10" ht="21" customHeight="1">
      <c r="A22" s="201"/>
      <c r="B22" s="206" t="s">
        <v>58</v>
      </c>
      <c r="C22" s="124" t="str">
        <f>ASC(C21)</f>
        <v/>
      </c>
      <c r="D22" s="131"/>
      <c r="E22" s="122"/>
      <c r="F22" s="114"/>
      <c r="G22" s="129"/>
      <c r="H22" s="129"/>
    </row>
    <row r="23" spans="1:10" ht="21" customHeight="1">
      <c r="A23" s="201"/>
      <c r="B23" s="206" t="s">
        <v>59</v>
      </c>
      <c r="C23" s="124" t="str">
        <f>SUBSTITUTE(SUBSTITUTE(SUBSTITUTE(SUBSTITUTE(SUBSTITUTE(ASC(C22),1,"一"),2,"二"),3,"三"),4,"四"),5,"五")</f>
        <v/>
      </c>
      <c r="D23" s="131"/>
      <c r="E23" s="122"/>
      <c r="F23" s="114"/>
      <c r="G23" s="129"/>
      <c r="H23" s="129"/>
    </row>
    <row r="24" spans="1:10" ht="21" customHeight="1">
      <c r="A24" s="201"/>
      <c r="B24" s="206" t="s">
        <v>60</v>
      </c>
      <c r="C24" s="124" t="str">
        <f>SUBSTITUTE(SUBSTITUTE(SUBSTITUTE(SUBSTITUTE(SUBSTITUTE(C23,6,"六"),7,"七"),8,"八"),9,"九"),0,"〇")</f>
        <v/>
      </c>
      <c r="D24" s="131"/>
      <c r="E24" s="122"/>
      <c r="F24" s="114"/>
      <c r="G24" s="129"/>
      <c r="H24" s="129"/>
    </row>
    <row r="25" spans="1:10" ht="21" customHeight="1">
      <c r="A25" s="201" t="s">
        <v>80</v>
      </c>
      <c r="B25" s="206" t="s">
        <v>30</v>
      </c>
      <c r="C25" s="18"/>
      <c r="D25" s="131"/>
      <c r="E25" s="122"/>
      <c r="F25" s="114"/>
      <c r="G25" s="129"/>
      <c r="H25" s="129"/>
    </row>
    <row r="26" spans="1:10" ht="21" customHeight="1">
      <c r="A26" s="201" t="s">
        <v>21</v>
      </c>
      <c r="B26" s="206" t="s">
        <v>30</v>
      </c>
      <c r="C26" s="18"/>
      <c r="D26" s="131"/>
      <c r="E26" s="122"/>
      <c r="G26" s="129"/>
      <c r="H26" s="129"/>
    </row>
    <row r="27" spans="1:10" ht="21" customHeight="1">
      <c r="A27" s="201" t="s">
        <v>86</v>
      </c>
      <c r="B27" s="206" t="s">
        <v>30</v>
      </c>
      <c r="C27" s="365"/>
      <c r="D27" s="364"/>
      <c r="E27" s="122"/>
      <c r="G27" s="129"/>
      <c r="H27" s="129"/>
    </row>
    <row r="28" spans="1:10" ht="21" customHeight="1">
      <c r="A28" s="202" t="s">
        <v>526</v>
      </c>
      <c r="B28" s="207" t="s">
        <v>30</v>
      </c>
      <c r="C28" s="366"/>
      <c r="D28" s="325"/>
      <c r="E28" s="326"/>
      <c r="G28" s="129"/>
      <c r="H28" s="129"/>
    </row>
    <row r="29" spans="1:10" ht="21" customHeight="1">
      <c r="A29" s="201" t="s">
        <v>298</v>
      </c>
      <c r="B29" s="206" t="s">
        <v>30</v>
      </c>
      <c r="C29" s="21"/>
      <c r="D29" s="115"/>
      <c r="E29" s="99"/>
      <c r="G29" s="115"/>
      <c r="H29" s="115"/>
    </row>
    <row r="30" spans="1:10" ht="21" customHeight="1">
      <c r="A30" s="201" t="s">
        <v>294</v>
      </c>
      <c r="B30" s="206" t="s">
        <v>30</v>
      </c>
      <c r="C30" s="18"/>
      <c r="D30" s="131"/>
      <c r="E30" s="99"/>
      <c r="G30" s="115"/>
      <c r="H30" s="115"/>
    </row>
    <row r="31" spans="1:10" ht="21" customHeight="1">
      <c r="A31" s="201" t="s">
        <v>38</v>
      </c>
      <c r="B31" s="206" t="s">
        <v>29</v>
      </c>
      <c r="C31" s="22"/>
      <c r="D31" s="132"/>
      <c r="E31" s="133"/>
      <c r="G31" s="115"/>
      <c r="H31" s="115"/>
    </row>
    <row r="32" spans="1:10" ht="21" customHeight="1">
      <c r="A32" s="201" t="s">
        <v>37</v>
      </c>
      <c r="B32" s="206" t="s">
        <v>30</v>
      </c>
      <c r="C32" s="20"/>
      <c r="D32" s="134"/>
      <c r="E32" s="135"/>
      <c r="G32" s="129"/>
      <c r="H32" s="129"/>
      <c r="I32" s="129"/>
      <c r="J32" s="115"/>
    </row>
    <row r="33" spans="1:10" ht="21" customHeight="1">
      <c r="A33" s="203" t="s">
        <v>74</v>
      </c>
      <c r="B33" s="208" t="s">
        <v>29</v>
      </c>
      <c r="C33" s="23"/>
      <c r="D33" s="118"/>
      <c r="E33" s="137"/>
      <c r="G33" s="129"/>
      <c r="H33" s="129"/>
      <c r="I33" s="129"/>
      <c r="J33" s="115"/>
    </row>
    <row r="34" spans="1:10" ht="21" customHeight="1">
      <c r="A34" s="201" t="s">
        <v>75</v>
      </c>
      <c r="B34" s="206" t="s">
        <v>30</v>
      </c>
      <c r="C34" s="24"/>
      <c r="D34" s="115" t="s">
        <v>10</v>
      </c>
      <c r="E34" s="138"/>
      <c r="G34" s="129"/>
      <c r="H34" s="129"/>
      <c r="I34" s="129"/>
      <c r="J34" s="115"/>
    </row>
    <row r="35" spans="1:10" ht="21" customHeight="1">
      <c r="A35" s="201" t="s">
        <v>292</v>
      </c>
      <c r="B35" s="206" t="s">
        <v>30</v>
      </c>
      <c r="C35" s="25"/>
      <c r="D35" s="139"/>
      <c r="E35" s="99"/>
      <c r="G35" s="129"/>
      <c r="H35" s="129"/>
      <c r="I35" s="129"/>
      <c r="J35" s="115"/>
    </row>
    <row r="36" spans="1:10" ht="21" customHeight="1">
      <c r="A36" s="201" t="s">
        <v>285</v>
      </c>
      <c r="B36" s="206" t="s">
        <v>30</v>
      </c>
      <c r="C36" s="26"/>
      <c r="D36" s="115"/>
      <c r="E36" s="99"/>
      <c r="G36" s="129"/>
      <c r="H36" s="129"/>
      <c r="I36" s="129"/>
      <c r="J36" s="115"/>
    </row>
    <row r="37" spans="1:10" ht="21" customHeight="1">
      <c r="A37" s="202" t="s">
        <v>70</v>
      </c>
      <c r="B37" s="207" t="s">
        <v>77</v>
      </c>
      <c r="C37" s="27"/>
      <c r="D37" s="140"/>
      <c r="E37" s="104"/>
      <c r="G37" s="129"/>
      <c r="H37" s="129"/>
      <c r="I37" s="129"/>
      <c r="J37" s="115"/>
    </row>
    <row r="38" spans="1:10" ht="21" customHeight="1">
      <c r="A38" s="203" t="s">
        <v>76</v>
      </c>
      <c r="B38" s="208"/>
      <c r="C38" s="298"/>
      <c r="D38" s="141"/>
      <c r="E38" s="111"/>
      <c r="G38" s="129"/>
      <c r="H38" s="129"/>
      <c r="I38" s="129"/>
      <c r="J38" s="115"/>
    </row>
    <row r="39" spans="1:10" ht="21" customHeight="1">
      <c r="A39" s="201" t="s">
        <v>71</v>
      </c>
      <c r="B39" s="206" t="s">
        <v>30</v>
      </c>
      <c r="C39" s="20"/>
      <c r="D39" s="115" t="s">
        <v>10</v>
      </c>
      <c r="E39" s="99"/>
      <c r="G39" s="129"/>
      <c r="H39" s="129"/>
      <c r="I39" s="129"/>
      <c r="J39" s="115"/>
    </row>
    <row r="40" spans="1:10" ht="21" customHeight="1">
      <c r="A40" s="201" t="s">
        <v>72</v>
      </c>
      <c r="B40" s="206" t="s">
        <v>29</v>
      </c>
      <c r="C40" s="21"/>
      <c r="D40" s="115"/>
      <c r="E40" s="99"/>
      <c r="G40" s="129"/>
      <c r="H40" s="129"/>
      <c r="I40" s="129"/>
      <c r="J40" s="115"/>
    </row>
    <row r="41" spans="1:10" ht="21" customHeight="1">
      <c r="A41" s="201" t="s">
        <v>291</v>
      </c>
      <c r="B41" s="206" t="s">
        <v>30</v>
      </c>
      <c r="C41" s="20"/>
      <c r="D41" s="131"/>
      <c r="E41" s="99"/>
      <c r="G41" s="129"/>
      <c r="H41" s="129"/>
      <c r="I41" s="129"/>
      <c r="J41" s="115"/>
    </row>
    <row r="42" spans="1:10" ht="21" customHeight="1">
      <c r="A42" s="201" t="s">
        <v>349</v>
      </c>
      <c r="B42" s="206" t="s">
        <v>30</v>
      </c>
      <c r="C42" s="20"/>
      <c r="D42" s="136"/>
      <c r="E42" s="99"/>
      <c r="G42" s="129"/>
      <c r="H42" s="129"/>
      <c r="I42" s="129"/>
      <c r="J42" s="115"/>
    </row>
    <row r="43" spans="1:10" ht="21" customHeight="1">
      <c r="A43" s="202" t="s">
        <v>73</v>
      </c>
      <c r="B43" s="207" t="s">
        <v>77</v>
      </c>
      <c r="C43" s="20"/>
      <c r="D43" s="142"/>
      <c r="E43" s="104"/>
      <c r="G43" s="129"/>
      <c r="H43" s="129"/>
      <c r="I43" s="129"/>
      <c r="J43" s="115"/>
    </row>
    <row r="44" spans="1:10" ht="21" customHeight="1">
      <c r="A44" s="203" t="s">
        <v>44</v>
      </c>
      <c r="B44" s="208" t="s">
        <v>30</v>
      </c>
      <c r="C44" s="19"/>
      <c r="D44" s="115" t="s">
        <v>10</v>
      </c>
      <c r="E44" s="99"/>
      <c r="G44" s="129"/>
      <c r="H44" s="129"/>
      <c r="I44" s="129"/>
      <c r="J44" s="115"/>
    </row>
    <row r="45" spans="1:10" ht="21" customHeight="1">
      <c r="A45" s="201" t="s">
        <v>288</v>
      </c>
      <c r="B45" s="206" t="s">
        <v>30</v>
      </c>
      <c r="C45" s="18"/>
      <c r="D45" s="115"/>
      <c r="E45" s="99"/>
      <c r="G45" s="129"/>
      <c r="H45" s="129"/>
      <c r="I45" s="129"/>
      <c r="J45" s="115"/>
    </row>
    <row r="46" spans="1:10" ht="21" customHeight="1">
      <c r="A46" s="201" t="s">
        <v>43</v>
      </c>
      <c r="B46" s="206" t="s">
        <v>30</v>
      </c>
      <c r="C46" s="20"/>
      <c r="D46" s="115" t="s">
        <v>10</v>
      </c>
      <c r="E46" s="99"/>
      <c r="G46" s="129"/>
      <c r="H46" s="129"/>
      <c r="I46" s="129"/>
      <c r="J46" s="115"/>
    </row>
    <row r="47" spans="1:10" ht="21" customHeight="1">
      <c r="A47" s="201" t="s">
        <v>40</v>
      </c>
      <c r="B47" s="206" t="s">
        <v>30</v>
      </c>
      <c r="C47" s="18"/>
      <c r="D47" s="131"/>
      <c r="E47" s="99"/>
      <c r="G47" s="129"/>
      <c r="H47" s="129"/>
      <c r="I47" s="129"/>
      <c r="J47" s="115"/>
    </row>
    <row r="48" spans="1:10" ht="21" customHeight="1">
      <c r="A48" s="201" t="s">
        <v>41</v>
      </c>
      <c r="B48" s="206" t="s">
        <v>30</v>
      </c>
      <c r="C48" s="18"/>
      <c r="D48" s="136"/>
      <c r="E48" s="99"/>
      <c r="G48" s="129"/>
      <c r="H48" s="129"/>
      <c r="I48" s="129"/>
      <c r="J48" s="115"/>
    </row>
    <row r="49" spans="1:10" ht="21" customHeight="1">
      <c r="A49" s="202" t="s">
        <v>42</v>
      </c>
      <c r="B49" s="207" t="s">
        <v>30</v>
      </c>
      <c r="C49" s="16"/>
      <c r="D49" s="128"/>
      <c r="E49" s="104"/>
      <c r="G49" s="129"/>
      <c r="H49" s="129"/>
      <c r="I49" s="129"/>
      <c r="J49" s="115"/>
    </row>
    <row r="50" spans="1:10" ht="21" customHeight="1">
      <c r="A50" s="203" t="s">
        <v>45</v>
      </c>
      <c r="B50" s="208"/>
      <c r="C50" s="199"/>
      <c r="D50" s="118"/>
      <c r="E50" s="111"/>
      <c r="G50" s="129"/>
      <c r="H50" s="129"/>
      <c r="I50" s="129"/>
      <c r="J50" s="115"/>
    </row>
    <row r="51" spans="1:10" ht="21" customHeight="1">
      <c r="A51" s="201" t="s">
        <v>46</v>
      </c>
      <c r="B51" s="206" t="s">
        <v>30</v>
      </c>
      <c r="C51" s="20"/>
      <c r="D51" s="115" t="s">
        <v>10</v>
      </c>
      <c r="E51" s="99"/>
      <c r="G51" s="129"/>
      <c r="H51" s="129"/>
      <c r="I51" s="129"/>
      <c r="J51" s="115"/>
    </row>
    <row r="52" spans="1:10" ht="21" customHeight="1">
      <c r="A52" s="201" t="s">
        <v>289</v>
      </c>
      <c r="B52" s="206" t="s">
        <v>30</v>
      </c>
      <c r="C52" s="20"/>
      <c r="D52" s="115"/>
      <c r="E52" s="99"/>
      <c r="G52" s="129"/>
      <c r="H52" s="129"/>
      <c r="I52" s="129"/>
      <c r="J52" s="115"/>
    </row>
    <row r="53" spans="1:10" ht="21" customHeight="1">
      <c r="A53" s="201" t="s">
        <v>47</v>
      </c>
      <c r="B53" s="206" t="s">
        <v>30</v>
      </c>
      <c r="C53" s="20"/>
      <c r="D53" s="115" t="s">
        <v>10</v>
      </c>
      <c r="E53" s="99"/>
      <c r="G53" s="129"/>
      <c r="H53" s="129"/>
      <c r="I53" s="129"/>
      <c r="J53" s="115"/>
    </row>
    <row r="54" spans="1:10" ht="21" customHeight="1">
      <c r="A54" s="201" t="s">
        <v>290</v>
      </c>
      <c r="B54" s="206" t="s">
        <v>30</v>
      </c>
      <c r="C54" s="20"/>
      <c r="D54" s="131"/>
      <c r="E54" s="99"/>
      <c r="G54" s="129"/>
      <c r="H54" s="129"/>
      <c r="I54" s="129"/>
      <c r="J54" s="115"/>
    </row>
    <row r="55" spans="1:10" ht="21" customHeight="1">
      <c r="A55" s="201" t="s">
        <v>48</v>
      </c>
      <c r="B55" s="206" t="s">
        <v>30</v>
      </c>
      <c r="C55" s="20"/>
      <c r="D55" s="131"/>
      <c r="E55" s="99"/>
      <c r="G55" s="115"/>
      <c r="H55" s="115"/>
      <c r="I55" s="115"/>
      <c r="J55" s="115"/>
    </row>
    <row r="56" spans="1:10" ht="21" customHeight="1">
      <c r="A56" s="201" t="s">
        <v>49</v>
      </c>
      <c r="B56" s="206" t="s">
        <v>30</v>
      </c>
      <c r="C56" s="20"/>
      <c r="D56" s="136"/>
      <c r="E56" s="99"/>
      <c r="G56" s="129"/>
      <c r="H56" s="143"/>
      <c r="I56" s="129"/>
      <c r="J56" s="126"/>
    </row>
    <row r="57" spans="1:10" ht="21" customHeight="1">
      <c r="A57" s="200" t="s">
        <v>51</v>
      </c>
      <c r="B57" s="205" t="s">
        <v>29</v>
      </c>
      <c r="C57" s="28"/>
      <c r="D57" s="144"/>
      <c r="E57" s="97"/>
      <c r="G57" s="129"/>
      <c r="H57" s="129"/>
      <c r="I57" s="129"/>
      <c r="J57" s="115"/>
    </row>
    <row r="58" spans="1:10" ht="21" customHeight="1">
      <c r="A58" s="201" t="s">
        <v>195</v>
      </c>
      <c r="B58" s="206" t="s">
        <v>30</v>
      </c>
      <c r="C58" s="18"/>
      <c r="D58" s="115"/>
      <c r="E58" s="99" t="s">
        <v>198</v>
      </c>
      <c r="G58" s="129"/>
      <c r="H58" s="129"/>
      <c r="I58" s="129"/>
      <c r="J58" s="115"/>
    </row>
    <row r="59" spans="1:10" ht="21" customHeight="1">
      <c r="A59" s="201" t="s">
        <v>196</v>
      </c>
      <c r="B59" s="206" t="s">
        <v>30</v>
      </c>
      <c r="C59" s="18"/>
      <c r="D59" s="115"/>
      <c r="E59" s="163" t="str">
        <f>C58&amp;" "&amp;C59</f>
        <v xml:space="preserve"> </v>
      </c>
      <c r="G59" s="129"/>
      <c r="H59" s="129"/>
      <c r="I59" s="129"/>
      <c r="J59" s="115"/>
    </row>
    <row r="60" spans="1:10" ht="21" customHeight="1">
      <c r="A60" s="201" t="s">
        <v>197</v>
      </c>
      <c r="B60" s="206" t="s">
        <v>30</v>
      </c>
      <c r="C60" s="20"/>
      <c r="D60" s="115" t="s">
        <v>10</v>
      </c>
      <c r="E60" s="99"/>
      <c r="G60" s="129"/>
      <c r="H60" s="143"/>
      <c r="I60" s="129"/>
      <c r="J60" s="126"/>
    </row>
    <row r="61" spans="1:10" ht="21" customHeight="1">
      <c r="A61" s="201" t="s">
        <v>293</v>
      </c>
      <c r="B61" s="206" t="s">
        <v>30</v>
      </c>
      <c r="C61" s="18"/>
      <c r="D61" s="131"/>
      <c r="E61" s="99"/>
      <c r="G61" s="129"/>
      <c r="H61" s="129"/>
      <c r="I61" s="129"/>
      <c r="J61" s="115"/>
    </row>
    <row r="62" spans="1:10" ht="21" customHeight="1">
      <c r="A62" s="202" t="s">
        <v>176</v>
      </c>
      <c r="B62" s="207" t="s">
        <v>30</v>
      </c>
      <c r="C62" s="16"/>
      <c r="D62" s="142"/>
      <c r="E62" s="104"/>
      <c r="G62" s="129"/>
      <c r="H62" s="129"/>
      <c r="I62" s="129"/>
      <c r="J62" s="115"/>
    </row>
    <row r="63" spans="1:10" ht="21" customHeight="1">
      <c r="A63" s="201" t="s">
        <v>173</v>
      </c>
      <c r="B63" s="206" t="s">
        <v>30</v>
      </c>
      <c r="C63" s="18"/>
      <c r="D63" s="115"/>
      <c r="E63" s="99"/>
      <c r="G63" s="129"/>
      <c r="H63" s="129"/>
      <c r="I63" s="129"/>
      <c r="J63" s="115"/>
    </row>
    <row r="64" spans="1:10" ht="21" customHeight="1">
      <c r="A64" s="201" t="s">
        <v>174</v>
      </c>
      <c r="B64" s="206" t="s">
        <v>30</v>
      </c>
      <c r="C64" s="18"/>
      <c r="D64" s="115"/>
      <c r="E64" s="163" t="str">
        <f>C63&amp;" "&amp;C64</f>
        <v xml:space="preserve"> </v>
      </c>
      <c r="G64" s="129"/>
      <c r="H64" s="129"/>
      <c r="I64" s="129"/>
      <c r="J64" s="115"/>
    </row>
    <row r="65" spans="1:10" ht="21" customHeight="1">
      <c r="A65" s="201" t="s">
        <v>175</v>
      </c>
      <c r="B65" s="206" t="s">
        <v>30</v>
      </c>
      <c r="C65" s="20"/>
      <c r="D65" s="115" t="s">
        <v>10</v>
      </c>
      <c r="E65" s="99"/>
      <c r="G65" s="129"/>
      <c r="H65" s="143"/>
      <c r="I65" s="129"/>
      <c r="J65" s="126"/>
    </row>
    <row r="66" spans="1:10" ht="21" customHeight="1">
      <c r="A66" s="201" t="s">
        <v>293</v>
      </c>
      <c r="B66" s="206" t="s">
        <v>30</v>
      </c>
      <c r="C66" s="18"/>
      <c r="D66" s="131"/>
      <c r="E66" s="99"/>
      <c r="G66" s="129"/>
      <c r="H66" s="129"/>
      <c r="I66" s="129"/>
      <c r="J66" s="115"/>
    </row>
    <row r="67" spans="1:10" ht="21" customHeight="1">
      <c r="A67" s="201" t="s">
        <v>176</v>
      </c>
      <c r="B67" s="206" t="s">
        <v>30</v>
      </c>
      <c r="C67" s="18"/>
      <c r="D67" s="136"/>
      <c r="E67" s="99"/>
      <c r="G67" s="129"/>
      <c r="H67" s="143"/>
      <c r="I67" s="129"/>
      <c r="J67" s="126"/>
    </row>
    <row r="68" spans="1:10" ht="21" customHeight="1">
      <c r="G68" s="129"/>
      <c r="H68" s="143"/>
      <c r="I68" s="129"/>
      <c r="J68" s="126"/>
    </row>
    <row r="69" spans="1:10" ht="21" customHeight="1">
      <c r="G69" s="129"/>
      <c r="H69" s="143"/>
      <c r="I69" s="129"/>
      <c r="J69" s="126"/>
    </row>
    <row r="70" spans="1:10" ht="21" customHeight="1">
      <c r="G70" s="129"/>
      <c r="H70" s="143"/>
      <c r="I70" s="129"/>
      <c r="J70" s="126"/>
    </row>
    <row r="71" spans="1:10" ht="21" customHeight="1">
      <c r="G71" s="129"/>
      <c r="H71" s="143"/>
      <c r="I71" s="129"/>
      <c r="J71" s="126"/>
    </row>
    <row r="72" spans="1:10" ht="21" customHeight="1">
      <c r="G72" s="129"/>
      <c r="H72" s="143"/>
      <c r="I72" s="129"/>
      <c r="J72" s="126"/>
    </row>
    <row r="73" spans="1:10" ht="21" customHeight="1">
      <c r="G73" s="129"/>
      <c r="H73" s="143"/>
      <c r="I73" s="129"/>
      <c r="J73" s="126"/>
    </row>
    <row r="74" spans="1:10" ht="21" customHeight="1">
      <c r="G74" s="129"/>
      <c r="H74" s="143"/>
      <c r="I74" s="129"/>
      <c r="J74" s="126"/>
    </row>
    <row r="75" spans="1:10" ht="21" customHeight="1">
      <c r="G75" s="129"/>
      <c r="H75" s="143"/>
      <c r="I75" s="129"/>
      <c r="J75" s="126"/>
    </row>
    <row r="76" spans="1:10" ht="21" customHeight="1">
      <c r="G76" s="129"/>
      <c r="H76" s="143"/>
      <c r="I76" s="129"/>
      <c r="J76" s="126"/>
    </row>
  </sheetData>
  <sheetProtection algorithmName="SHA-512" hashValue="blM4bb1JqEuKXvA4l++PAXLhwIxaxlM/dVU7voWvve5HRdyqUCU+hN7srAmvhHnyNH/A/4OoGdahZMyPHpdWMg==" saltValue="WAYTWd/e6R2/kr0ccp5paA==" spinCount="100000" sheet="1" selectLockedCells="1"/>
  <mergeCells count="1">
    <mergeCell ref="C1:E1"/>
  </mergeCells>
  <phoneticPr fontId="4"/>
  <dataValidations count="3">
    <dataValidation type="list" allowBlank="1" showInputMessage="1" showErrorMessage="1" sqref="C18" xr:uid="{00000000-0002-0000-0200-000001000000}">
      <formula1>"男,女"</formula1>
    </dataValidation>
    <dataValidation type="list" allowBlank="1" showInputMessage="1" showErrorMessage="1" sqref="C31 C33 C40 C57" xr:uid="{F5190268-4577-4A1F-965F-84D975ADCEC4}">
      <formula1>"秋田市,能代市,横手市,大館市,男鹿市,湯沢市,鹿角市,由利本荘市,潟上市,大仙市,北秋田市,にかほ市,仙北市,小坂町,上小阿仁村,藤里町,三種町,八峰町,五城目町,八郎潟町,井川町,大潟村,美郷町,羽後町,東成瀬村"</formula1>
    </dataValidation>
    <dataValidation type="date" allowBlank="1" showInputMessage="1" showErrorMessage="1" errorTitle="日付の形式で入力してください！" error="文字列ではなく_x000a_「1985/4/1」のように日付の形式で入力してください！_x000a__x000a_" sqref="C19" xr:uid="{5F977707-6600-46D0-BAC7-13938E94527A}">
      <formula1>92</formula1>
      <formula2>73141</formula2>
    </dataValidation>
  </dataValidations>
  <pageMargins left="0.78740157480314965" right="0.78740157480314965" top="0.98425196850393704" bottom="0.98425196850393704" header="0.51181102362204722" footer="0.51181102362204722"/>
  <pageSetup paperSize="8" scale="37" orientation="portrait" r:id="rId1"/>
  <headerFooter alignWithMargins="0"/>
  <rowBreaks count="1" manualBreakCount="1">
    <brk id="67" max="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830A3BCE-7B04-4C2A-B7D7-2266A7805A9E}">
            <xm:f>設定シート!$C$12="本人届出"</xm:f>
            <x14:dxf>
              <fill>
                <patternFill>
                  <bgColor theme="1" tint="0.499984740745262"/>
                </patternFill>
              </fill>
            </x14:dxf>
          </x14:cfRule>
          <xm:sqref>A58:E67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7E72-DDA1-4456-9087-D3B6BD1E0826}">
  <sheetPr codeName="Sheet1">
    <pageSetUpPr fitToPage="1"/>
  </sheetPr>
  <dimension ref="C2:F29"/>
  <sheetViews>
    <sheetView view="pageBreakPreview" zoomScale="110" zoomScaleNormal="100" zoomScaleSheetLayoutView="110" workbookViewId="0">
      <selection activeCell="K8" sqref="K8"/>
    </sheetView>
  </sheetViews>
  <sheetFormatPr defaultRowHeight="14.25"/>
  <cols>
    <col min="1" max="3" width="9" style="331"/>
    <col min="4" max="4" width="60.5" style="331" customWidth="1"/>
    <col min="5" max="5" width="6.875" style="331" hidden="1" customWidth="1"/>
    <col min="6" max="6" width="79.25" style="331" customWidth="1"/>
    <col min="7" max="260" width="9" style="331"/>
    <col min="261" max="261" width="49.625" style="331" customWidth="1"/>
    <col min="262" max="516" width="9" style="331"/>
    <col min="517" max="517" width="49.625" style="331" customWidth="1"/>
    <col min="518" max="772" width="9" style="331"/>
    <col min="773" max="773" width="49.625" style="331" customWidth="1"/>
    <col min="774" max="1028" width="9" style="331"/>
    <col min="1029" max="1029" width="49.625" style="331" customWidth="1"/>
    <col min="1030" max="1284" width="9" style="331"/>
    <col min="1285" max="1285" width="49.625" style="331" customWidth="1"/>
    <col min="1286" max="1540" width="9" style="331"/>
    <col min="1541" max="1541" width="49.625" style="331" customWidth="1"/>
    <col min="1542" max="1796" width="9" style="331"/>
    <col min="1797" max="1797" width="49.625" style="331" customWidth="1"/>
    <col min="1798" max="2052" width="9" style="331"/>
    <col min="2053" max="2053" width="49.625" style="331" customWidth="1"/>
    <col min="2054" max="2308" width="9" style="331"/>
    <col min="2309" max="2309" width="49.625" style="331" customWidth="1"/>
    <col min="2310" max="2564" width="9" style="331"/>
    <col min="2565" max="2565" width="49.625" style="331" customWidth="1"/>
    <col min="2566" max="2820" width="9" style="331"/>
    <col min="2821" max="2821" width="49.625" style="331" customWidth="1"/>
    <col min="2822" max="3076" width="9" style="331"/>
    <col min="3077" max="3077" width="49.625" style="331" customWidth="1"/>
    <col min="3078" max="3332" width="9" style="331"/>
    <col min="3333" max="3333" width="49.625" style="331" customWidth="1"/>
    <col min="3334" max="3588" width="9" style="331"/>
    <col min="3589" max="3589" width="49.625" style="331" customWidth="1"/>
    <col min="3590" max="3844" width="9" style="331"/>
    <col min="3845" max="3845" width="49.625" style="331" customWidth="1"/>
    <col min="3846" max="4100" width="9" style="331"/>
    <col min="4101" max="4101" width="49.625" style="331" customWidth="1"/>
    <col min="4102" max="4356" width="9" style="331"/>
    <col min="4357" max="4357" width="49.625" style="331" customWidth="1"/>
    <col min="4358" max="4612" width="9" style="331"/>
    <col min="4613" max="4613" width="49.625" style="331" customWidth="1"/>
    <col min="4614" max="4868" width="9" style="331"/>
    <col min="4869" max="4869" width="49.625" style="331" customWidth="1"/>
    <col min="4870" max="5124" width="9" style="331"/>
    <col min="5125" max="5125" width="49.625" style="331" customWidth="1"/>
    <col min="5126" max="5380" width="9" style="331"/>
    <col min="5381" max="5381" width="49.625" style="331" customWidth="1"/>
    <col min="5382" max="5636" width="9" style="331"/>
    <col min="5637" max="5637" width="49.625" style="331" customWidth="1"/>
    <col min="5638" max="5892" width="9" style="331"/>
    <col min="5893" max="5893" width="49.625" style="331" customWidth="1"/>
    <col min="5894" max="6148" width="9" style="331"/>
    <col min="6149" max="6149" width="49.625" style="331" customWidth="1"/>
    <col min="6150" max="6404" width="9" style="331"/>
    <col min="6405" max="6405" width="49.625" style="331" customWidth="1"/>
    <col min="6406" max="6660" width="9" style="331"/>
    <col min="6661" max="6661" width="49.625" style="331" customWidth="1"/>
    <col min="6662" max="6916" width="9" style="331"/>
    <col min="6917" max="6917" width="49.625" style="331" customWidth="1"/>
    <col min="6918" max="7172" width="9" style="331"/>
    <col min="7173" max="7173" width="49.625" style="331" customWidth="1"/>
    <col min="7174" max="7428" width="9" style="331"/>
    <col min="7429" max="7429" width="49.625" style="331" customWidth="1"/>
    <col min="7430" max="7684" width="9" style="331"/>
    <col min="7685" max="7685" width="49.625" style="331" customWidth="1"/>
    <col min="7686" max="7940" width="9" style="331"/>
    <col min="7941" max="7941" width="49.625" style="331" customWidth="1"/>
    <col min="7942" max="8196" width="9" style="331"/>
    <col min="8197" max="8197" width="49.625" style="331" customWidth="1"/>
    <col min="8198" max="8452" width="9" style="331"/>
    <col min="8453" max="8453" width="49.625" style="331" customWidth="1"/>
    <col min="8454" max="8708" width="9" style="331"/>
    <col min="8709" max="8709" width="49.625" style="331" customWidth="1"/>
    <col min="8710" max="8964" width="9" style="331"/>
    <col min="8965" max="8965" width="49.625" style="331" customWidth="1"/>
    <col min="8966" max="9220" width="9" style="331"/>
    <col min="9221" max="9221" width="49.625" style="331" customWidth="1"/>
    <col min="9222" max="9476" width="9" style="331"/>
    <col min="9477" max="9477" width="49.625" style="331" customWidth="1"/>
    <col min="9478" max="9732" width="9" style="331"/>
    <col min="9733" max="9733" width="49.625" style="331" customWidth="1"/>
    <col min="9734" max="9988" width="9" style="331"/>
    <col min="9989" max="9989" width="49.625" style="331" customWidth="1"/>
    <col min="9990" max="10244" width="9" style="331"/>
    <col min="10245" max="10245" width="49.625" style="331" customWidth="1"/>
    <col min="10246" max="10500" width="9" style="331"/>
    <col min="10501" max="10501" width="49.625" style="331" customWidth="1"/>
    <col min="10502" max="10756" width="9" style="331"/>
    <col min="10757" max="10757" width="49.625" style="331" customWidth="1"/>
    <col min="10758" max="11012" width="9" style="331"/>
    <col min="11013" max="11013" width="49.625" style="331" customWidth="1"/>
    <col min="11014" max="11268" width="9" style="331"/>
    <col min="11269" max="11269" width="49.625" style="331" customWidth="1"/>
    <col min="11270" max="11524" width="9" style="331"/>
    <col min="11525" max="11525" width="49.625" style="331" customWidth="1"/>
    <col min="11526" max="11780" width="9" style="331"/>
    <col min="11781" max="11781" width="49.625" style="331" customWidth="1"/>
    <col min="11782" max="12036" width="9" style="331"/>
    <col min="12037" max="12037" width="49.625" style="331" customWidth="1"/>
    <col min="12038" max="12292" width="9" style="331"/>
    <col min="12293" max="12293" width="49.625" style="331" customWidth="1"/>
    <col min="12294" max="12548" width="9" style="331"/>
    <col min="12549" max="12549" width="49.625" style="331" customWidth="1"/>
    <col min="12550" max="12804" width="9" style="331"/>
    <col min="12805" max="12805" width="49.625" style="331" customWidth="1"/>
    <col min="12806" max="13060" width="9" style="331"/>
    <col min="13061" max="13061" width="49.625" style="331" customWidth="1"/>
    <col min="13062" max="13316" width="9" style="331"/>
    <col min="13317" max="13317" width="49.625" style="331" customWidth="1"/>
    <col min="13318" max="13572" width="9" style="331"/>
    <col min="13573" max="13573" width="49.625" style="331" customWidth="1"/>
    <col min="13574" max="13828" width="9" style="331"/>
    <col min="13829" max="13829" width="49.625" style="331" customWidth="1"/>
    <col min="13830" max="14084" width="9" style="331"/>
    <col min="14085" max="14085" width="49.625" style="331" customWidth="1"/>
    <col min="14086" max="14340" width="9" style="331"/>
    <col min="14341" max="14341" width="49.625" style="331" customWidth="1"/>
    <col min="14342" max="14596" width="9" style="331"/>
    <col min="14597" max="14597" width="49.625" style="331" customWidth="1"/>
    <col min="14598" max="14852" width="9" style="331"/>
    <col min="14853" max="14853" width="49.625" style="331" customWidth="1"/>
    <col min="14854" max="15108" width="9" style="331"/>
    <col min="15109" max="15109" width="49.625" style="331" customWidth="1"/>
    <col min="15110" max="15364" width="9" style="331"/>
    <col min="15365" max="15365" width="49.625" style="331" customWidth="1"/>
    <col min="15366" max="15620" width="9" style="331"/>
    <col min="15621" max="15621" width="49.625" style="331" customWidth="1"/>
    <col min="15622" max="15876" width="9" style="331"/>
    <col min="15877" max="15877" width="49.625" style="331" customWidth="1"/>
    <col min="15878" max="16132" width="9" style="331"/>
    <col min="16133" max="16133" width="49.625" style="331" customWidth="1"/>
    <col min="16134" max="16384" width="9" style="331"/>
  </cols>
  <sheetData>
    <row r="2" spans="3:6">
      <c r="C2" s="332" t="s">
        <v>425</v>
      </c>
      <c r="D2" s="332" t="s">
        <v>426</v>
      </c>
      <c r="E2" s="332" t="s">
        <v>428</v>
      </c>
      <c r="F2" s="332" t="s">
        <v>424</v>
      </c>
    </row>
    <row r="3" spans="3:6">
      <c r="C3" s="332" t="s">
        <v>350</v>
      </c>
      <c r="D3" s="332" t="s">
        <v>427</v>
      </c>
      <c r="E3" s="332"/>
      <c r="F3" s="332" t="s">
        <v>418</v>
      </c>
    </row>
    <row r="4" spans="3:6">
      <c r="C4" s="332" t="s">
        <v>351</v>
      </c>
      <c r="D4" s="332" t="s">
        <v>352</v>
      </c>
      <c r="E4" s="332"/>
      <c r="F4" s="332" t="s">
        <v>421</v>
      </c>
    </row>
    <row r="5" spans="3:6">
      <c r="C5" s="332" t="s">
        <v>353</v>
      </c>
      <c r="D5" s="332" t="s">
        <v>354</v>
      </c>
      <c r="E5" s="332"/>
      <c r="F5" s="332" t="s">
        <v>420</v>
      </c>
    </row>
    <row r="6" spans="3:6">
      <c r="C6" s="332" t="s">
        <v>355</v>
      </c>
      <c r="D6" s="332" t="s">
        <v>356</v>
      </c>
      <c r="E6" s="332"/>
      <c r="F6" s="332" t="s">
        <v>419</v>
      </c>
    </row>
    <row r="7" spans="3:6">
      <c r="C7" s="332" t="s">
        <v>357</v>
      </c>
      <c r="D7" s="332" t="s">
        <v>358</v>
      </c>
      <c r="E7" s="332"/>
      <c r="F7" s="332" t="s">
        <v>423</v>
      </c>
    </row>
    <row r="8" spans="3:6">
      <c r="C8" s="332" t="s">
        <v>359</v>
      </c>
      <c r="D8" s="332" t="s">
        <v>360</v>
      </c>
      <c r="E8" s="332"/>
      <c r="F8" s="344" t="s">
        <v>402</v>
      </c>
    </row>
    <row r="9" spans="3:6">
      <c r="C9" s="332" t="s">
        <v>361</v>
      </c>
      <c r="D9" s="332" t="s">
        <v>362</v>
      </c>
      <c r="E9" s="332"/>
      <c r="F9" s="332" t="s">
        <v>402</v>
      </c>
    </row>
    <row r="10" spans="3:6">
      <c r="C10" s="332" t="s">
        <v>363</v>
      </c>
      <c r="D10" s="332" t="s">
        <v>364</v>
      </c>
      <c r="E10" s="332"/>
      <c r="F10" s="332" t="s">
        <v>403</v>
      </c>
    </row>
    <row r="11" spans="3:6">
      <c r="C11" s="332" t="s">
        <v>365</v>
      </c>
      <c r="D11" s="332" t="s">
        <v>366</v>
      </c>
      <c r="E11" s="332"/>
      <c r="F11" s="332" t="s">
        <v>404</v>
      </c>
    </row>
    <row r="12" spans="3:6">
      <c r="C12" s="332" t="s">
        <v>367</v>
      </c>
      <c r="D12" s="332" t="s">
        <v>368</v>
      </c>
      <c r="E12" s="332"/>
      <c r="F12" s="332" t="s">
        <v>405</v>
      </c>
    </row>
    <row r="13" spans="3:6">
      <c r="C13" s="332" t="s">
        <v>369</v>
      </c>
      <c r="D13" s="332" t="s">
        <v>370</v>
      </c>
      <c r="E13" s="332"/>
      <c r="F13" s="332" t="s">
        <v>406</v>
      </c>
    </row>
    <row r="14" spans="3:6">
      <c r="C14" s="332" t="s">
        <v>371</v>
      </c>
      <c r="D14" s="332" t="s">
        <v>372</v>
      </c>
      <c r="E14" s="332"/>
      <c r="F14" s="332" t="s">
        <v>407</v>
      </c>
    </row>
    <row r="15" spans="3:6">
      <c r="C15" s="332" t="s">
        <v>373</v>
      </c>
      <c r="D15" s="332" t="s">
        <v>374</v>
      </c>
      <c r="E15" s="332"/>
      <c r="F15" s="332" t="s">
        <v>408</v>
      </c>
    </row>
    <row r="16" spans="3:6">
      <c r="C16" s="332" t="s">
        <v>375</v>
      </c>
      <c r="D16" s="332" t="s">
        <v>376</v>
      </c>
      <c r="E16" s="332"/>
      <c r="F16" s="332" t="s">
        <v>409</v>
      </c>
    </row>
    <row r="17" spans="3:6">
      <c r="C17" s="332" t="s">
        <v>377</v>
      </c>
      <c r="D17" s="332" t="s">
        <v>378</v>
      </c>
      <c r="E17" s="332"/>
      <c r="F17" s="332" t="s">
        <v>410</v>
      </c>
    </row>
    <row r="18" spans="3:6">
      <c r="C18" s="332" t="s">
        <v>379</v>
      </c>
      <c r="D18" s="332" t="s">
        <v>411</v>
      </c>
      <c r="E18" s="332"/>
      <c r="F18" s="332" t="s">
        <v>416</v>
      </c>
    </row>
    <row r="19" spans="3:6">
      <c r="C19" s="332" t="s">
        <v>380</v>
      </c>
      <c r="D19" s="332" t="s">
        <v>381</v>
      </c>
      <c r="E19" s="332"/>
      <c r="F19" s="332" t="s">
        <v>412</v>
      </c>
    </row>
    <row r="20" spans="3:6">
      <c r="C20" s="332" t="s">
        <v>382</v>
      </c>
      <c r="D20" s="332" t="s">
        <v>383</v>
      </c>
      <c r="E20" s="332"/>
      <c r="F20" s="332" t="s">
        <v>413</v>
      </c>
    </row>
    <row r="21" spans="3:6">
      <c r="C21" s="332" t="s">
        <v>384</v>
      </c>
      <c r="D21" s="332" t="s">
        <v>385</v>
      </c>
      <c r="E21" s="332"/>
      <c r="F21" s="332" t="s">
        <v>412</v>
      </c>
    </row>
    <row r="22" spans="3:6">
      <c r="C22" s="332" t="s">
        <v>386</v>
      </c>
      <c r="D22" s="332" t="s">
        <v>387</v>
      </c>
      <c r="E22" s="332"/>
      <c r="F22" s="332" t="s">
        <v>413</v>
      </c>
    </row>
    <row r="23" spans="3:6">
      <c r="C23" s="332" t="s">
        <v>388</v>
      </c>
      <c r="D23" s="332" t="s">
        <v>389</v>
      </c>
      <c r="E23" s="332"/>
      <c r="F23" s="332" t="s">
        <v>422</v>
      </c>
    </row>
    <row r="24" spans="3:6">
      <c r="C24" s="332" t="s">
        <v>390</v>
      </c>
      <c r="D24" s="332" t="s">
        <v>391</v>
      </c>
      <c r="E24" s="332"/>
      <c r="F24" s="332" t="s">
        <v>417</v>
      </c>
    </row>
    <row r="25" spans="3:6">
      <c r="C25" s="332" t="s">
        <v>392</v>
      </c>
      <c r="D25" s="332" t="s">
        <v>393</v>
      </c>
      <c r="E25" s="332"/>
      <c r="F25" s="332" t="s">
        <v>416</v>
      </c>
    </row>
    <row r="26" spans="3:6">
      <c r="C26" s="332" t="s">
        <v>394</v>
      </c>
      <c r="D26" s="332" t="s">
        <v>395</v>
      </c>
      <c r="E26" s="332"/>
      <c r="F26" s="332" t="s">
        <v>414</v>
      </c>
    </row>
    <row r="27" spans="3:6">
      <c r="C27" s="332" t="s">
        <v>396</v>
      </c>
      <c r="D27" s="332" t="s">
        <v>397</v>
      </c>
      <c r="E27" s="332"/>
      <c r="F27" s="332" t="s">
        <v>414</v>
      </c>
    </row>
    <row r="28" spans="3:6">
      <c r="C28" s="332" t="s">
        <v>398</v>
      </c>
      <c r="D28" s="332" t="s">
        <v>399</v>
      </c>
      <c r="E28" s="332"/>
      <c r="F28" s="332" t="s">
        <v>415</v>
      </c>
    </row>
    <row r="29" spans="3:6">
      <c r="C29" s="332" t="s">
        <v>400</v>
      </c>
      <c r="D29" s="332" t="s">
        <v>401</v>
      </c>
      <c r="E29" s="332"/>
      <c r="F29" s="332" t="s">
        <v>415</v>
      </c>
    </row>
  </sheetData>
  <phoneticPr fontId="4"/>
  <pageMargins left="0.7" right="0.7" top="0.75" bottom="0.75" header="0.3" footer="0.3"/>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48"/>
  <sheetViews>
    <sheetView showZeros="0" view="pageBreakPreview" zoomScaleNormal="100" zoomScaleSheetLayoutView="100" workbookViewId="0">
      <selection activeCell="B21" sqref="B21"/>
    </sheetView>
  </sheetViews>
  <sheetFormatPr defaultColWidth="13.625" defaultRowHeight="21.75" customHeight="1"/>
  <cols>
    <col min="1" max="1" width="13.625" customWidth="1"/>
    <col min="2" max="2" width="66" customWidth="1"/>
    <col min="3" max="3" width="14.5" customWidth="1"/>
  </cols>
  <sheetData>
    <row r="1" spans="1:2" ht="9" customHeight="1"/>
    <row r="2" spans="1:2" ht="26.25" customHeight="1">
      <c r="A2" s="426" t="s">
        <v>469</v>
      </c>
      <c r="B2" s="426"/>
    </row>
    <row r="3" spans="1:2" ht="30.6" customHeight="1">
      <c r="A3" s="426"/>
      <c r="B3" s="426"/>
    </row>
    <row r="4" spans="1:2" ht="11.25" customHeight="1">
      <c r="B4" s="4"/>
    </row>
    <row r="5" spans="1:2" ht="15" customHeight="1">
      <c r="A5" s="333" t="s">
        <v>429</v>
      </c>
      <c r="B5" s="4"/>
    </row>
    <row r="6" spans="1:2" s="330" customFormat="1" ht="15" customHeight="1">
      <c r="A6" s="333" t="s">
        <v>430</v>
      </c>
      <c r="B6" s="4"/>
    </row>
    <row r="7" spans="1:2" ht="15" customHeight="1">
      <c r="A7" s="333" t="s">
        <v>431</v>
      </c>
    </row>
    <row r="8" spans="1:2" ht="15" customHeight="1">
      <c r="A8" s="333" t="s">
        <v>432</v>
      </c>
      <c r="B8" s="3"/>
    </row>
    <row r="9" spans="1:2" s="330" customFormat="1" ht="15" customHeight="1">
      <c r="A9" s="333" t="s">
        <v>433</v>
      </c>
      <c r="B9" s="3"/>
    </row>
    <row r="10" spans="1:2" ht="15" customHeight="1">
      <c r="A10" s="334" t="s">
        <v>478</v>
      </c>
      <c r="B10" s="3"/>
    </row>
    <row r="11" spans="1:2" s="330" customFormat="1" ht="15" customHeight="1">
      <c r="A11" s="334" t="s">
        <v>479</v>
      </c>
      <c r="B11" s="3"/>
    </row>
    <row r="12" spans="1:2" ht="15" customHeight="1">
      <c r="A12" s="333" t="s">
        <v>434</v>
      </c>
      <c r="B12" s="3"/>
    </row>
    <row r="13" spans="1:2" s="330" customFormat="1" ht="15" customHeight="1">
      <c r="A13" s="333" t="s">
        <v>435</v>
      </c>
      <c r="B13" s="3"/>
    </row>
    <row r="14" spans="1:2" ht="15" customHeight="1">
      <c r="A14" s="334" t="s">
        <v>436</v>
      </c>
      <c r="B14" s="2"/>
    </row>
    <row r="15" spans="1:2" s="330" customFormat="1" ht="15" customHeight="1">
      <c r="A15" s="334" t="s">
        <v>437</v>
      </c>
      <c r="B15" s="2"/>
    </row>
    <row r="16" spans="1:2" s="330" customFormat="1" ht="15" customHeight="1">
      <c r="A16" s="334" t="s">
        <v>438</v>
      </c>
      <c r="B16" s="2"/>
    </row>
    <row r="17" spans="1:2" s="330" customFormat="1" ht="21.75" customHeight="1" thickBot="1">
      <c r="A17" s="334"/>
      <c r="B17" s="2"/>
    </row>
    <row r="18" spans="1:2" ht="21">
      <c r="A18" s="427" t="s">
        <v>1</v>
      </c>
      <c r="B18" s="428"/>
    </row>
    <row r="19" spans="1:2" ht="21" customHeight="1">
      <c r="A19" s="335" t="s">
        <v>350</v>
      </c>
      <c r="B19" s="335" t="s">
        <v>613</v>
      </c>
    </row>
    <row r="20" spans="1:2" ht="21" customHeight="1">
      <c r="A20" s="335" t="s">
        <v>351</v>
      </c>
      <c r="B20" s="335" t="s">
        <v>352</v>
      </c>
    </row>
    <row r="21" spans="1:2" ht="21" customHeight="1">
      <c r="A21" s="335" t="s">
        <v>353</v>
      </c>
      <c r="B21" s="335" t="s">
        <v>454</v>
      </c>
    </row>
    <row r="22" spans="1:2" ht="21" customHeight="1">
      <c r="A22" s="335" t="s">
        <v>355</v>
      </c>
      <c r="B22" s="335" t="s">
        <v>358</v>
      </c>
    </row>
    <row r="23" spans="1:2" ht="21" customHeight="1">
      <c r="A23" s="335" t="s">
        <v>357</v>
      </c>
      <c r="B23" s="335" t="s">
        <v>510</v>
      </c>
    </row>
    <row r="24" spans="1:2" ht="21" customHeight="1">
      <c r="A24" s="335" t="s">
        <v>359</v>
      </c>
      <c r="B24" s="335" t="s">
        <v>511</v>
      </c>
    </row>
    <row r="25" spans="1:2" ht="21" customHeight="1">
      <c r="A25" s="335" t="s">
        <v>361</v>
      </c>
      <c r="B25" s="335" t="s">
        <v>627</v>
      </c>
    </row>
    <row r="26" spans="1:2" ht="21" customHeight="1">
      <c r="A26" s="335" t="s">
        <v>363</v>
      </c>
      <c r="B26" s="335" t="s">
        <v>628</v>
      </c>
    </row>
    <row r="27" spans="1:2" ht="21" customHeight="1">
      <c r="A27" s="335" t="s">
        <v>365</v>
      </c>
      <c r="B27" s="335" t="s">
        <v>368</v>
      </c>
    </row>
    <row r="28" spans="1:2" ht="21" customHeight="1">
      <c r="A28" s="335" t="s">
        <v>367</v>
      </c>
      <c r="B28" s="335" t="s">
        <v>370</v>
      </c>
    </row>
    <row r="29" spans="1:2" ht="21" customHeight="1">
      <c r="A29" s="335" t="s">
        <v>369</v>
      </c>
      <c r="B29" s="335" t="s">
        <v>372</v>
      </c>
    </row>
    <row r="30" spans="1:2" ht="21" customHeight="1">
      <c r="A30" s="335" t="s">
        <v>371</v>
      </c>
      <c r="B30" s="335" t="s">
        <v>374</v>
      </c>
    </row>
    <row r="31" spans="1:2" ht="21" customHeight="1">
      <c r="A31" s="335" t="s">
        <v>373</v>
      </c>
      <c r="B31" s="335" t="s">
        <v>376</v>
      </c>
    </row>
    <row r="32" spans="1:2" ht="21" customHeight="1">
      <c r="A32" s="335" t="s">
        <v>375</v>
      </c>
      <c r="B32" s="335" t="s">
        <v>378</v>
      </c>
    </row>
    <row r="33" spans="1:2" ht="21" customHeight="1">
      <c r="A33" s="335" t="s">
        <v>377</v>
      </c>
      <c r="B33" s="335" t="s">
        <v>381</v>
      </c>
    </row>
    <row r="34" spans="1:2" ht="21" customHeight="1">
      <c r="A34" s="335" t="s">
        <v>379</v>
      </c>
      <c r="B34" s="335" t="s">
        <v>383</v>
      </c>
    </row>
    <row r="35" spans="1:2" ht="21" customHeight="1">
      <c r="A35" s="335" t="s">
        <v>380</v>
      </c>
      <c r="B35" s="335" t="s">
        <v>385</v>
      </c>
    </row>
    <row r="36" spans="1:2" ht="21" customHeight="1">
      <c r="A36" s="335" t="s">
        <v>382</v>
      </c>
      <c r="B36" s="335" t="s">
        <v>387</v>
      </c>
    </row>
    <row r="37" spans="1:2" ht="21" customHeight="1">
      <c r="A37" s="335" t="s">
        <v>384</v>
      </c>
      <c r="B37" s="335" t="s">
        <v>389</v>
      </c>
    </row>
    <row r="38" spans="1:2" s="386" customFormat="1" ht="21" customHeight="1">
      <c r="A38" s="335" t="s">
        <v>390</v>
      </c>
      <c r="B38" s="335" t="s">
        <v>612</v>
      </c>
    </row>
    <row r="39" spans="1:2" ht="21" customHeight="1">
      <c r="A39" s="335" t="s">
        <v>392</v>
      </c>
      <c r="B39" s="335" t="s">
        <v>391</v>
      </c>
    </row>
    <row r="40" spans="1:2" ht="21" customHeight="1">
      <c r="A40" s="335" t="s">
        <v>188</v>
      </c>
      <c r="B40" s="335" t="s">
        <v>393</v>
      </c>
    </row>
    <row r="41" spans="1:2" s="355" customFormat="1" ht="21" customHeight="1">
      <c r="A41" s="335" t="s">
        <v>396</v>
      </c>
      <c r="B41" s="335" t="s">
        <v>508</v>
      </c>
    </row>
    <row r="42" spans="1:2" ht="21" customHeight="1">
      <c r="A42" s="335" t="s">
        <v>190</v>
      </c>
      <c r="B42" s="335" t="s">
        <v>395</v>
      </c>
    </row>
    <row r="43" spans="1:2" s="355" customFormat="1" ht="21" customHeight="1">
      <c r="A43" s="335" t="s">
        <v>400</v>
      </c>
      <c r="B43" s="335" t="s">
        <v>509</v>
      </c>
    </row>
    <row r="44" spans="1:2" ht="21" customHeight="1">
      <c r="A44" s="335" t="s">
        <v>506</v>
      </c>
      <c r="B44" s="335" t="s">
        <v>397</v>
      </c>
    </row>
    <row r="45" spans="1:2" ht="21" customHeight="1">
      <c r="A45" s="335" t="s">
        <v>507</v>
      </c>
      <c r="B45" s="335" t="s">
        <v>624</v>
      </c>
    </row>
    <row r="46" spans="1:2" ht="21" customHeight="1">
      <c r="A46" s="335" t="s">
        <v>611</v>
      </c>
      <c r="B46" s="335" t="s">
        <v>625</v>
      </c>
    </row>
    <row r="47" spans="1:2" ht="21.75" customHeight="1">
      <c r="A47" s="335" t="s">
        <v>622</v>
      </c>
      <c r="B47" s="335" t="s">
        <v>399</v>
      </c>
    </row>
    <row r="48" spans="1:2" ht="21.75" customHeight="1">
      <c r="A48" s="335" t="s">
        <v>623</v>
      </c>
      <c r="B48" s="335" t="s">
        <v>401</v>
      </c>
    </row>
  </sheetData>
  <mergeCells count="2">
    <mergeCell ref="A2:B3"/>
    <mergeCell ref="A18:B18"/>
  </mergeCells>
  <phoneticPr fontId="4"/>
  <pageMargins left="0.98425196850393704" right="0.59055118110236227" top="0.78740157480314965" bottom="0.78740157480314965" header="0.51181102362204722" footer="0.51181102362204722"/>
  <pageSetup paperSize="9" scale="81"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69"/>
  <sheetViews>
    <sheetView showZeros="0" view="pageBreakPreview" zoomScaleNormal="100" zoomScaleSheetLayoutView="100" workbookViewId="0">
      <selection activeCell="R13" sqref="R13"/>
    </sheetView>
  </sheetViews>
  <sheetFormatPr defaultColWidth="5.875" defaultRowHeight="14.25"/>
  <cols>
    <col min="1" max="1" width="5.875" style="34" customWidth="1"/>
    <col min="2" max="7" width="5.875" style="34"/>
    <col min="8" max="8" width="5.875" style="34" customWidth="1"/>
    <col min="9" max="15" width="5.875" style="34"/>
    <col min="16" max="16" width="11.5" style="34" customWidth="1"/>
    <col min="17" max="16384" width="5.875" style="34"/>
  </cols>
  <sheetData>
    <row r="1" spans="1:14" ht="11.1" customHeight="1"/>
    <row r="2" spans="1:14">
      <c r="A2" s="477"/>
      <c r="B2" s="478"/>
      <c r="C2" s="478"/>
      <c r="D2" s="478"/>
      <c r="E2" s="478"/>
      <c r="N2" s="35" t="s">
        <v>630</v>
      </c>
    </row>
    <row r="3" spans="1:14" ht="9.75" customHeight="1">
      <c r="B3" s="36"/>
      <c r="C3" s="36"/>
      <c r="D3" s="36"/>
      <c r="E3" s="36"/>
      <c r="N3" s="35"/>
    </row>
    <row r="4" spans="1:14" ht="18.75">
      <c r="A4" s="485" t="str">
        <f>設定シート!C4&amp;"候補者届出書 (本人届出) "</f>
        <v xml:space="preserve">参議院秋田県選出議員選挙候補者届出書 (本人届出) </v>
      </c>
      <c r="B4" s="485"/>
      <c r="C4" s="485"/>
      <c r="D4" s="485"/>
      <c r="E4" s="485"/>
      <c r="F4" s="485"/>
      <c r="G4" s="485"/>
      <c r="H4" s="485"/>
      <c r="I4" s="485"/>
      <c r="J4" s="485"/>
      <c r="K4" s="485"/>
      <c r="L4" s="485"/>
      <c r="M4" s="485"/>
      <c r="N4" s="485"/>
    </row>
    <row r="5" spans="1:14" ht="9.75" customHeight="1" thickBot="1">
      <c r="A5" s="38"/>
      <c r="B5" s="38"/>
      <c r="C5" s="38"/>
      <c r="D5" s="38"/>
      <c r="E5" s="38"/>
      <c r="F5" s="38"/>
      <c r="G5" s="38"/>
      <c r="H5" s="38"/>
      <c r="I5" s="38"/>
      <c r="J5" s="38"/>
      <c r="K5" s="38"/>
      <c r="L5" s="38"/>
      <c r="M5" s="38"/>
      <c r="N5" s="401"/>
    </row>
    <row r="6" spans="1:14" ht="6" customHeight="1">
      <c r="A6" s="39"/>
      <c r="B6" s="40"/>
      <c r="C6" s="488">
        <f>入力シート!C15</f>
        <v>0</v>
      </c>
      <c r="D6" s="489"/>
      <c r="E6" s="489"/>
      <c r="F6" s="489"/>
      <c r="G6" s="509">
        <f>入力シート!C17</f>
        <v>0</v>
      </c>
      <c r="H6" s="509"/>
      <c r="I6" s="509"/>
      <c r="J6" s="510"/>
      <c r="K6" s="41"/>
      <c r="L6" s="42"/>
      <c r="M6" s="42"/>
      <c r="N6" s="42"/>
    </row>
    <row r="7" spans="1:14" ht="9.75" customHeight="1">
      <c r="A7" s="486" t="s">
        <v>220</v>
      </c>
      <c r="B7" s="487"/>
      <c r="C7" s="490"/>
      <c r="D7" s="491"/>
      <c r="E7" s="491"/>
      <c r="F7" s="491"/>
      <c r="G7" s="511"/>
      <c r="H7" s="511"/>
      <c r="I7" s="511"/>
      <c r="J7" s="512"/>
      <c r="K7" s="41"/>
      <c r="L7" s="42"/>
      <c r="M7" s="42"/>
      <c r="N7" s="42"/>
    </row>
    <row r="8" spans="1:14" ht="5.25" customHeight="1" thickBot="1">
      <c r="A8" s="43"/>
      <c r="B8" s="44"/>
      <c r="C8" s="492"/>
      <c r="D8" s="493"/>
      <c r="E8" s="493"/>
      <c r="F8" s="493"/>
      <c r="G8" s="513"/>
      <c r="H8" s="513"/>
      <c r="I8" s="513"/>
      <c r="J8" s="514"/>
      <c r="K8" s="45"/>
      <c r="L8" s="46"/>
      <c r="M8" s="46"/>
      <c r="N8" s="46"/>
    </row>
    <row r="9" spans="1:14" ht="6.75" customHeight="1">
      <c r="A9" s="41"/>
      <c r="B9" s="42"/>
      <c r="C9" s="479">
        <f>入力シート!C14</f>
        <v>0</v>
      </c>
      <c r="D9" s="480"/>
      <c r="E9" s="480"/>
      <c r="F9" s="480"/>
      <c r="G9" s="503">
        <f>入力シート!C16</f>
        <v>0</v>
      </c>
      <c r="H9" s="503"/>
      <c r="I9" s="503"/>
      <c r="J9" s="504"/>
      <c r="K9" s="47"/>
      <c r="L9" s="494">
        <f>入力シート!C18</f>
        <v>0</v>
      </c>
      <c r="M9" s="495"/>
      <c r="N9" s="496"/>
    </row>
    <row r="10" spans="1:14" ht="12.75" customHeight="1">
      <c r="A10" s="453" t="s">
        <v>17</v>
      </c>
      <c r="B10" s="454"/>
      <c r="C10" s="481"/>
      <c r="D10" s="482"/>
      <c r="E10" s="482"/>
      <c r="F10" s="482"/>
      <c r="G10" s="505"/>
      <c r="H10" s="505"/>
      <c r="I10" s="505"/>
      <c r="J10" s="506"/>
      <c r="K10" s="48" t="s">
        <v>18</v>
      </c>
      <c r="L10" s="497"/>
      <c r="M10" s="498"/>
      <c r="N10" s="499"/>
    </row>
    <row r="11" spans="1:14" ht="6" customHeight="1" thickBot="1">
      <c r="A11" s="45"/>
      <c r="B11" s="46"/>
      <c r="C11" s="483"/>
      <c r="D11" s="484"/>
      <c r="E11" s="484"/>
      <c r="F11" s="484"/>
      <c r="G11" s="507"/>
      <c r="H11" s="507"/>
      <c r="I11" s="507"/>
      <c r="J11" s="508"/>
      <c r="K11" s="49"/>
      <c r="L11" s="500"/>
      <c r="M11" s="501"/>
      <c r="N11" s="502"/>
    </row>
    <row r="12" spans="1:14" ht="9" customHeight="1">
      <c r="A12" s="39"/>
      <c r="B12" s="40"/>
      <c r="C12" s="438" t="str">
        <f>DBCS(入力シート!C20)</f>
        <v/>
      </c>
      <c r="D12" s="439"/>
      <c r="E12" s="439"/>
      <c r="F12" s="439"/>
      <c r="G12" s="439"/>
      <c r="H12" s="439"/>
      <c r="I12" s="439"/>
      <c r="J12" s="439"/>
      <c r="K12" s="439"/>
      <c r="L12" s="439"/>
      <c r="M12" s="439"/>
      <c r="N12" s="440"/>
    </row>
    <row r="13" spans="1:14">
      <c r="A13" s="453" t="s">
        <v>14</v>
      </c>
      <c r="B13" s="454"/>
      <c r="C13" s="441"/>
      <c r="D13" s="442"/>
      <c r="E13" s="442"/>
      <c r="F13" s="442"/>
      <c r="G13" s="442"/>
      <c r="H13" s="442"/>
      <c r="I13" s="442"/>
      <c r="J13" s="442"/>
      <c r="K13" s="442"/>
      <c r="L13" s="442"/>
      <c r="M13" s="442"/>
      <c r="N13" s="443"/>
    </row>
    <row r="14" spans="1:14" ht="8.25" customHeight="1" thickBot="1">
      <c r="A14" s="45"/>
      <c r="B14" s="46"/>
      <c r="C14" s="444"/>
      <c r="D14" s="445"/>
      <c r="E14" s="445"/>
      <c r="F14" s="445"/>
      <c r="G14" s="445"/>
      <c r="H14" s="445"/>
      <c r="I14" s="445"/>
      <c r="J14" s="445"/>
      <c r="K14" s="445"/>
      <c r="L14" s="445"/>
      <c r="M14" s="445"/>
      <c r="N14" s="446"/>
    </row>
    <row r="15" spans="1:14" ht="9" customHeight="1">
      <c r="A15" s="39"/>
      <c r="B15" s="40"/>
      <c r="C15" s="438" t="str">
        <f>DBCS(入力シート!C21)</f>
        <v/>
      </c>
      <c r="D15" s="439"/>
      <c r="E15" s="439"/>
      <c r="F15" s="439"/>
      <c r="G15" s="439"/>
      <c r="H15" s="439"/>
      <c r="I15" s="439"/>
      <c r="J15" s="439"/>
      <c r="K15" s="439"/>
      <c r="L15" s="439"/>
      <c r="M15" s="439"/>
      <c r="N15" s="440"/>
    </row>
    <row r="16" spans="1:14">
      <c r="A16" s="453" t="s">
        <v>15</v>
      </c>
      <c r="B16" s="454"/>
      <c r="C16" s="441"/>
      <c r="D16" s="442"/>
      <c r="E16" s="442"/>
      <c r="F16" s="442"/>
      <c r="G16" s="442"/>
      <c r="H16" s="442"/>
      <c r="I16" s="442"/>
      <c r="J16" s="442"/>
      <c r="K16" s="442"/>
      <c r="L16" s="442"/>
      <c r="M16" s="442"/>
      <c r="N16" s="443"/>
    </row>
    <row r="17" spans="1:14" ht="8.25" customHeight="1" thickBot="1">
      <c r="A17" s="45"/>
      <c r="B17" s="46"/>
      <c r="C17" s="444"/>
      <c r="D17" s="445"/>
      <c r="E17" s="445"/>
      <c r="F17" s="445"/>
      <c r="G17" s="445"/>
      <c r="H17" s="445"/>
      <c r="I17" s="445"/>
      <c r="J17" s="445"/>
      <c r="K17" s="445"/>
      <c r="L17" s="445"/>
      <c r="M17" s="445"/>
      <c r="N17" s="446"/>
    </row>
    <row r="18" spans="1:14" ht="7.5" customHeight="1">
      <c r="A18" s="39"/>
      <c r="B18" s="40"/>
      <c r="C18" s="455">
        <f>入力シート!C19</f>
        <v>0</v>
      </c>
      <c r="D18" s="456"/>
      <c r="E18" s="456"/>
      <c r="F18" s="456"/>
      <c r="G18" s="456"/>
      <c r="H18" s="456"/>
      <c r="I18" s="456"/>
      <c r="J18" s="456"/>
      <c r="K18" s="40"/>
      <c r="L18" s="40"/>
      <c r="M18" s="40"/>
      <c r="N18" s="50"/>
    </row>
    <row r="19" spans="1:14">
      <c r="A19" s="453" t="s">
        <v>13</v>
      </c>
      <c r="B19" s="454"/>
      <c r="C19" s="457"/>
      <c r="D19" s="458"/>
      <c r="E19" s="458"/>
      <c r="F19" s="458"/>
      <c r="G19" s="458"/>
      <c r="H19" s="458"/>
      <c r="I19" s="458"/>
      <c r="J19" s="458"/>
      <c r="K19" s="51" t="s">
        <v>27</v>
      </c>
      <c r="L19" s="52" t="str">
        <f>入力シート!E19</f>
        <v/>
      </c>
      <c r="M19" s="177" t="s">
        <v>28</v>
      </c>
      <c r="N19" s="53"/>
    </row>
    <row r="20" spans="1:14" ht="7.5" customHeight="1" thickBot="1">
      <c r="A20" s="45"/>
      <c r="B20" s="46"/>
      <c r="C20" s="459"/>
      <c r="D20" s="460"/>
      <c r="E20" s="460"/>
      <c r="F20" s="460"/>
      <c r="G20" s="460"/>
      <c r="H20" s="460"/>
      <c r="I20" s="460"/>
      <c r="J20" s="460"/>
      <c r="K20" s="46"/>
      <c r="L20" s="46"/>
      <c r="M20" s="46"/>
      <c r="N20" s="54"/>
    </row>
    <row r="21" spans="1:14" ht="11.1" customHeight="1">
      <c r="A21" s="470" t="s">
        <v>481</v>
      </c>
      <c r="B21" s="471"/>
      <c r="C21" s="461">
        <f>入力シート!C9</f>
        <v>0</v>
      </c>
      <c r="D21" s="462"/>
      <c r="E21" s="462"/>
      <c r="F21" s="462"/>
      <c r="G21" s="463"/>
      <c r="H21" s="470" t="s">
        <v>480</v>
      </c>
      <c r="I21" s="471"/>
      <c r="J21" s="461">
        <f>入力シート!C26</f>
        <v>0</v>
      </c>
      <c r="K21" s="462"/>
      <c r="L21" s="462"/>
      <c r="M21" s="462"/>
      <c r="N21" s="463"/>
    </row>
    <row r="22" spans="1:14" ht="11.1" customHeight="1">
      <c r="A22" s="453"/>
      <c r="B22" s="454"/>
      <c r="C22" s="464"/>
      <c r="D22" s="465"/>
      <c r="E22" s="465"/>
      <c r="F22" s="465"/>
      <c r="G22" s="466"/>
      <c r="H22" s="453"/>
      <c r="I22" s="454"/>
      <c r="J22" s="464"/>
      <c r="K22" s="465"/>
      <c r="L22" s="465"/>
      <c r="M22" s="465"/>
      <c r="N22" s="466"/>
    </row>
    <row r="23" spans="1:14" ht="21.95" customHeight="1" thickBot="1">
      <c r="A23" s="472"/>
      <c r="B23" s="473"/>
      <c r="C23" s="474"/>
      <c r="D23" s="475"/>
      <c r="E23" s="475"/>
      <c r="F23" s="475"/>
      <c r="G23" s="476"/>
      <c r="H23" s="472"/>
      <c r="I23" s="473"/>
      <c r="J23" s="467"/>
      <c r="K23" s="468"/>
      <c r="L23" s="468"/>
      <c r="M23" s="468"/>
      <c r="N23" s="469"/>
    </row>
    <row r="24" spans="1:14" ht="11.1" customHeight="1">
      <c r="A24" s="447" t="s">
        <v>87</v>
      </c>
      <c r="B24" s="448"/>
      <c r="C24" s="429">
        <f>入力シート!C27</f>
        <v>0</v>
      </c>
      <c r="D24" s="430"/>
      <c r="E24" s="430"/>
      <c r="F24" s="430"/>
      <c r="G24" s="430"/>
      <c r="H24" s="430"/>
      <c r="I24" s="430"/>
      <c r="J24" s="430"/>
      <c r="K24" s="430"/>
      <c r="L24" s="430"/>
      <c r="M24" s="430"/>
      <c r="N24" s="431"/>
    </row>
    <row r="25" spans="1:14" ht="14.25" customHeight="1">
      <c r="A25" s="449"/>
      <c r="B25" s="450"/>
      <c r="C25" s="432"/>
      <c r="D25" s="433"/>
      <c r="E25" s="433"/>
      <c r="F25" s="433"/>
      <c r="G25" s="433"/>
      <c r="H25" s="433"/>
      <c r="I25" s="433"/>
      <c r="J25" s="433"/>
      <c r="K25" s="433"/>
      <c r="L25" s="433"/>
      <c r="M25" s="433"/>
      <c r="N25" s="434"/>
    </row>
    <row r="26" spans="1:14" ht="11.1" customHeight="1" thickBot="1">
      <c r="A26" s="451"/>
      <c r="B26" s="452"/>
      <c r="C26" s="435"/>
      <c r="D26" s="436"/>
      <c r="E26" s="436"/>
      <c r="F26" s="436"/>
      <c r="G26" s="436"/>
      <c r="H26" s="436"/>
      <c r="I26" s="436"/>
      <c r="J26" s="436"/>
      <c r="K26" s="436"/>
      <c r="L26" s="436"/>
      <c r="M26" s="436"/>
      <c r="N26" s="437"/>
    </row>
    <row r="27" spans="1:14" ht="8.1" customHeight="1">
      <c r="A27" s="39"/>
      <c r="B27" s="40"/>
      <c r="C27" s="169"/>
      <c r="D27" s="170"/>
      <c r="E27" s="170"/>
      <c r="F27" s="170"/>
      <c r="G27" s="170"/>
      <c r="H27" s="170"/>
      <c r="I27" s="170"/>
      <c r="J27" s="170"/>
      <c r="K27" s="170"/>
      <c r="L27" s="170"/>
      <c r="M27" s="170"/>
      <c r="N27" s="171"/>
    </row>
    <row r="28" spans="1:14">
      <c r="A28" s="453" t="s">
        <v>16</v>
      </c>
      <c r="B28" s="454"/>
      <c r="C28" s="172" t="str">
        <f>入力シート!C1&amp;" "&amp;入力シート!C2</f>
        <v xml:space="preserve">令和７年７月２０日執行参議院秋田県選出議員選挙 </v>
      </c>
      <c r="D28" s="173"/>
      <c r="E28" s="173"/>
      <c r="F28" s="173"/>
      <c r="G28" s="173"/>
      <c r="H28" s="173"/>
      <c r="I28" s="173"/>
      <c r="J28" s="173"/>
      <c r="K28" s="173"/>
      <c r="L28" s="173"/>
      <c r="M28" s="51"/>
      <c r="N28" s="53"/>
    </row>
    <row r="29" spans="1:14" ht="8.1" customHeight="1" thickBot="1">
      <c r="A29" s="45"/>
      <c r="B29" s="46"/>
      <c r="C29" s="174"/>
      <c r="D29" s="175"/>
      <c r="E29" s="175"/>
      <c r="F29" s="175"/>
      <c r="G29" s="175"/>
      <c r="H29" s="175"/>
      <c r="I29" s="175"/>
      <c r="J29" s="175"/>
      <c r="K29" s="175"/>
      <c r="L29" s="175"/>
      <c r="M29" s="175"/>
      <c r="N29" s="176"/>
    </row>
    <row r="30" spans="1:14" s="363" customFormat="1" ht="11.1" customHeight="1">
      <c r="A30" s="447" t="s">
        <v>525</v>
      </c>
      <c r="B30" s="518"/>
      <c r="C30" s="518"/>
      <c r="D30" s="518"/>
      <c r="E30" s="518"/>
      <c r="F30" s="448"/>
      <c r="G30" s="521">
        <f>入力シート!C28</f>
        <v>0</v>
      </c>
      <c r="H30" s="522"/>
      <c r="I30" s="522"/>
      <c r="J30" s="522"/>
      <c r="K30" s="522"/>
      <c r="L30" s="522"/>
      <c r="M30" s="522"/>
      <c r="N30" s="523"/>
    </row>
    <row r="31" spans="1:14" s="363" customFormat="1" ht="11.1" customHeight="1">
      <c r="A31" s="449"/>
      <c r="B31" s="519"/>
      <c r="C31" s="519"/>
      <c r="D31" s="519"/>
      <c r="E31" s="519"/>
      <c r="F31" s="450"/>
      <c r="G31" s="524"/>
      <c r="H31" s="525"/>
      <c r="I31" s="525"/>
      <c r="J31" s="525"/>
      <c r="K31" s="525"/>
      <c r="L31" s="525"/>
      <c r="M31" s="525"/>
      <c r="N31" s="526"/>
    </row>
    <row r="32" spans="1:14" s="363" customFormat="1" ht="11.1" customHeight="1" thickBot="1">
      <c r="A32" s="451"/>
      <c r="B32" s="520"/>
      <c r="C32" s="520"/>
      <c r="D32" s="520"/>
      <c r="E32" s="520"/>
      <c r="F32" s="452"/>
      <c r="G32" s="527"/>
      <c r="H32" s="528"/>
      <c r="I32" s="528"/>
      <c r="J32" s="528"/>
      <c r="K32" s="528"/>
      <c r="L32" s="528"/>
      <c r="M32" s="528"/>
      <c r="N32" s="529"/>
    </row>
    <row r="33" spans="1:15" ht="8.1" customHeight="1">
      <c r="A33" s="470" t="s">
        <v>476</v>
      </c>
      <c r="B33" s="471"/>
      <c r="C33" s="39"/>
      <c r="D33" s="40"/>
      <c r="E33" s="40"/>
      <c r="F33" s="40"/>
      <c r="G33" s="40"/>
      <c r="H33" s="40"/>
      <c r="I33" s="40"/>
      <c r="J33" s="40"/>
      <c r="K33" s="40"/>
      <c r="L33" s="40"/>
      <c r="M33" s="40"/>
      <c r="N33" s="50"/>
    </row>
    <row r="34" spans="1:15">
      <c r="A34" s="453"/>
      <c r="B34" s="454"/>
      <c r="C34" s="323">
        <v>1</v>
      </c>
      <c r="D34" s="162" t="s">
        <v>473</v>
      </c>
      <c r="E34" s="42"/>
      <c r="F34" s="42"/>
      <c r="G34" s="42"/>
      <c r="H34" s="42"/>
      <c r="I34" s="55"/>
      <c r="J34" s="42"/>
      <c r="K34" s="42"/>
      <c r="L34" s="42"/>
      <c r="M34" s="42"/>
      <c r="N34" s="53"/>
    </row>
    <row r="35" spans="1:15">
      <c r="A35" s="453"/>
      <c r="B35" s="454"/>
      <c r="C35" s="323">
        <v>2</v>
      </c>
      <c r="D35" s="162" t="s">
        <v>474</v>
      </c>
      <c r="E35" s="42"/>
      <c r="F35" s="42"/>
      <c r="G35" s="42"/>
      <c r="H35" s="42"/>
      <c r="I35" s="55"/>
      <c r="J35" s="42"/>
      <c r="K35" s="42"/>
      <c r="L35" s="42"/>
      <c r="M35" s="42"/>
      <c r="N35" s="53"/>
    </row>
    <row r="36" spans="1:15">
      <c r="A36" s="453"/>
      <c r="B36" s="454"/>
      <c r="C36" s="323">
        <v>3</v>
      </c>
      <c r="D36" s="162" t="s">
        <v>475</v>
      </c>
      <c r="E36" s="42"/>
      <c r="F36" s="42"/>
      <c r="G36" s="42"/>
      <c r="H36" s="42"/>
      <c r="I36" s="55"/>
      <c r="J36" s="42"/>
      <c r="K36" s="42"/>
      <c r="L36" s="42"/>
      <c r="M36" s="42"/>
      <c r="N36" s="53"/>
    </row>
    <row r="37" spans="1:15">
      <c r="A37" s="453"/>
      <c r="B37" s="454"/>
      <c r="C37" s="323">
        <v>4</v>
      </c>
      <c r="D37" s="162" t="s">
        <v>466</v>
      </c>
      <c r="E37" s="42"/>
      <c r="F37" s="42"/>
      <c r="G37" s="42"/>
      <c r="H37" s="42"/>
      <c r="I37" s="55"/>
      <c r="J37" s="42"/>
      <c r="K37" s="42"/>
      <c r="L37" s="42"/>
      <c r="M37" s="42"/>
      <c r="N37" s="53"/>
    </row>
    <row r="38" spans="1:15">
      <c r="A38" s="453"/>
      <c r="B38" s="454"/>
      <c r="C38" s="323" t="s">
        <v>629</v>
      </c>
      <c r="D38" s="162" t="s">
        <v>199</v>
      </c>
      <c r="E38" s="42"/>
      <c r="F38" s="42"/>
      <c r="G38" s="42"/>
      <c r="H38" s="42"/>
      <c r="I38" s="56"/>
      <c r="J38" s="42"/>
      <c r="K38" s="42"/>
      <c r="L38" s="42"/>
      <c r="M38" s="42"/>
      <c r="N38" s="53"/>
    </row>
    <row r="39" spans="1:15" ht="8.1" customHeight="1" thickBot="1">
      <c r="A39" s="472"/>
      <c r="B39" s="473"/>
      <c r="C39" s="161"/>
      <c r="D39" s="46"/>
      <c r="E39" s="46"/>
      <c r="F39" s="46"/>
      <c r="G39" s="46"/>
      <c r="H39" s="46"/>
      <c r="I39" s="46"/>
      <c r="J39" s="46"/>
      <c r="K39" s="46"/>
      <c r="L39" s="46"/>
      <c r="M39" s="46"/>
      <c r="N39" s="54"/>
    </row>
    <row r="40" spans="1:15" ht="8.1" customHeight="1">
      <c r="A40" s="42"/>
      <c r="B40" s="42"/>
      <c r="C40" s="42"/>
      <c r="D40" s="42"/>
      <c r="E40" s="42"/>
      <c r="F40" s="42"/>
      <c r="G40" s="42"/>
      <c r="H40" s="42"/>
      <c r="I40" s="42"/>
      <c r="J40" s="42"/>
      <c r="K40" s="42"/>
      <c r="L40" s="42"/>
      <c r="M40" s="42"/>
      <c r="N40" s="42"/>
    </row>
    <row r="41" spans="1:15">
      <c r="A41" s="34" t="str">
        <f>IF(設定シート!$C$12="推薦届出","　上記のとおり関係書類を添えて推薦届出をします。","　上記のとおり関係書類を添えて立候補の届出をします。")</f>
        <v>　上記のとおり関係書類を添えて立候補の届出をします。</v>
      </c>
    </row>
    <row r="42" spans="1:15" ht="7.5" customHeight="1"/>
    <row r="43" spans="1:15">
      <c r="A43" s="57"/>
      <c r="B43" s="516" t="str">
        <f>入力シート!C4</f>
        <v>令和７年７月３日</v>
      </c>
      <c r="C43" s="516"/>
      <c r="D43" s="516"/>
      <c r="E43" s="516"/>
      <c r="F43" s="58"/>
      <c r="G43" s="58"/>
      <c r="H43" s="58"/>
      <c r="I43" s="57"/>
      <c r="J43" s="57"/>
      <c r="K43" s="57"/>
      <c r="L43" s="57"/>
      <c r="M43" s="57"/>
      <c r="N43" s="57"/>
      <c r="O43" s="57"/>
    </row>
    <row r="44" spans="1:15" s="153" customFormat="1" ht="7.5" customHeight="1">
      <c r="D44" s="59"/>
      <c r="E44" s="59"/>
      <c r="G44" s="59"/>
      <c r="H44" s="67"/>
      <c r="I44" s="398"/>
      <c r="J44" s="398"/>
      <c r="K44" s="397"/>
      <c r="N44" s="182"/>
    </row>
    <row r="45" spans="1:15" ht="14.45" customHeight="1">
      <c r="D45" s="59"/>
      <c r="E45" s="59"/>
      <c r="F45" s="318" t="s">
        <v>531</v>
      </c>
      <c r="G45" s="319"/>
      <c r="H45" s="196"/>
      <c r="I45" s="76" t="str">
        <f>入力シート!C14&amp;" "&amp;入力シート!C16</f>
        <v xml:space="preserve"> </v>
      </c>
      <c r="J45" s="320"/>
      <c r="K45" s="321"/>
      <c r="L45" s="321"/>
      <c r="M45" s="196"/>
      <c r="N45" s="57" t="str" cm="1">
        <f t="array" aca="1" ref="N45" ca="1">IF(VLOOKUP(RIGHT(CELL("filename",A1),LEN(CELL("filename",A1))-FIND("]",CELL("filename",A1))),設定シート!$U$2:$V$31,2,0)="表示する","㊞","")</f>
        <v/>
      </c>
      <c r="O45" s="32" t="s">
        <v>528</v>
      </c>
    </row>
    <row r="46" spans="1:15" ht="7.5" customHeight="1">
      <c r="D46" s="59"/>
      <c r="E46" s="59"/>
      <c r="F46" s="59"/>
      <c r="G46" s="59"/>
    </row>
    <row r="47" spans="1:15">
      <c r="A47" s="57" t="str">
        <f>設定シート!C4</f>
        <v>参議院秋田県選出議員選挙</v>
      </c>
      <c r="B47" s="57"/>
      <c r="C47" s="57"/>
      <c r="D47" s="57"/>
      <c r="E47" s="57"/>
      <c r="F47" s="57"/>
      <c r="G47" s="57"/>
      <c r="H47" s="57"/>
      <c r="I47" s="57"/>
      <c r="J47" s="57"/>
      <c r="K47" s="57"/>
      <c r="L47" s="517"/>
      <c r="M47" s="517"/>
      <c r="N47" s="62"/>
      <c r="O47" s="57"/>
    </row>
    <row r="48" spans="1:15">
      <c r="A48" s="57"/>
      <c r="C48" s="62"/>
      <c r="D48" s="57" t="s">
        <v>12</v>
      </c>
      <c r="E48" s="57"/>
      <c r="F48" s="515" t="str">
        <f>入力シート!E2</f>
        <v>竹田　勝美</v>
      </c>
      <c r="G48" s="515"/>
      <c r="H48" s="515"/>
      <c r="I48" s="515"/>
      <c r="J48" s="57" t="s">
        <v>139</v>
      </c>
      <c r="K48" s="57"/>
      <c r="L48" s="57"/>
      <c r="M48" s="57"/>
      <c r="N48" s="57"/>
      <c r="O48" s="57"/>
    </row>
    <row r="49" spans="1:15" ht="7.5" customHeight="1"/>
    <row r="50" spans="1:15" ht="12.95" customHeight="1">
      <c r="A50" s="34" t="s">
        <v>57</v>
      </c>
    </row>
    <row r="51" spans="1:15" ht="9" customHeight="1"/>
    <row r="52" spans="1:15">
      <c r="A52" s="85" t="s">
        <v>169</v>
      </c>
      <c r="B52" s="85"/>
      <c r="C52" s="85"/>
      <c r="D52" s="85"/>
      <c r="E52" s="85"/>
      <c r="F52" s="85"/>
      <c r="G52" s="85"/>
      <c r="H52" s="85"/>
      <c r="I52" s="85"/>
      <c r="J52" s="85"/>
      <c r="K52" s="85"/>
      <c r="L52" s="85"/>
      <c r="M52" s="85"/>
    </row>
    <row r="53" spans="1:15" ht="7.5" customHeight="1">
      <c r="A53" s="85"/>
      <c r="B53" s="85"/>
      <c r="C53" s="85"/>
      <c r="D53" s="85"/>
      <c r="E53" s="85"/>
      <c r="F53" s="85"/>
      <c r="G53" s="85"/>
      <c r="H53" s="85"/>
      <c r="I53" s="85"/>
      <c r="J53" s="85"/>
      <c r="K53" s="85"/>
      <c r="L53" s="85"/>
      <c r="M53" s="85"/>
    </row>
    <row r="54" spans="1:15" s="345" customFormat="1">
      <c r="A54" s="85" t="s">
        <v>643</v>
      </c>
      <c r="B54" s="85"/>
      <c r="C54" s="85"/>
      <c r="D54" s="85"/>
      <c r="E54" s="85"/>
      <c r="F54" s="85"/>
      <c r="G54" s="85"/>
      <c r="H54" s="85"/>
      <c r="I54" s="85"/>
      <c r="J54" s="85"/>
      <c r="K54" s="85"/>
      <c r="L54" s="85"/>
      <c r="M54" s="85"/>
    </row>
    <row r="55" spans="1:15" s="345" customFormat="1">
      <c r="A55" s="85" t="s">
        <v>644</v>
      </c>
      <c r="B55" s="85"/>
      <c r="C55" s="85"/>
      <c r="D55" s="85"/>
      <c r="E55" s="85"/>
      <c r="F55" s="85"/>
      <c r="G55" s="85"/>
      <c r="H55" s="85"/>
      <c r="I55" s="85"/>
      <c r="J55" s="85"/>
      <c r="K55" s="85"/>
      <c r="L55" s="85"/>
      <c r="M55" s="85"/>
    </row>
    <row r="56" spans="1:15" s="345" customFormat="1" ht="7.5" customHeight="1">
      <c r="A56" s="85"/>
      <c r="B56" s="85"/>
      <c r="C56" s="85"/>
      <c r="D56" s="85"/>
      <c r="E56" s="85"/>
      <c r="F56" s="85"/>
      <c r="G56" s="85"/>
      <c r="H56" s="85"/>
      <c r="I56" s="85"/>
      <c r="J56" s="85"/>
      <c r="K56" s="85"/>
      <c r="L56" s="85"/>
      <c r="M56" s="85"/>
    </row>
    <row r="57" spans="1:15" s="345" customFormat="1">
      <c r="A57" s="85" t="s">
        <v>646</v>
      </c>
      <c r="B57" s="85"/>
      <c r="C57" s="85"/>
      <c r="D57" s="85"/>
      <c r="E57" s="85"/>
      <c r="F57" s="85"/>
      <c r="G57" s="85"/>
      <c r="H57" s="85"/>
      <c r="I57" s="85"/>
      <c r="J57" s="85"/>
      <c r="K57" s="85"/>
      <c r="L57" s="85"/>
      <c r="M57" s="85"/>
      <c r="O57" s="32" t="s">
        <v>532</v>
      </c>
    </row>
    <row r="58" spans="1:15" s="345" customFormat="1">
      <c r="A58" s="85" t="s">
        <v>645</v>
      </c>
      <c r="B58" s="85"/>
      <c r="C58" s="85"/>
      <c r="D58" s="85"/>
      <c r="E58" s="85"/>
      <c r="F58" s="85"/>
      <c r="G58" s="85"/>
      <c r="H58" s="85"/>
      <c r="I58" s="85"/>
      <c r="J58" s="85"/>
      <c r="K58" s="85"/>
      <c r="L58" s="85"/>
      <c r="M58" s="85"/>
    </row>
    <row r="59" spans="1:15" s="345" customFormat="1" ht="7.5" customHeight="1">
      <c r="A59" s="85"/>
      <c r="B59" s="85"/>
      <c r="C59" s="85"/>
      <c r="D59" s="85"/>
      <c r="E59" s="85"/>
      <c r="F59" s="85"/>
      <c r="G59" s="85"/>
      <c r="H59" s="85"/>
      <c r="I59" s="85"/>
      <c r="J59" s="85"/>
      <c r="K59" s="85"/>
      <c r="L59" s="85"/>
      <c r="M59" s="85"/>
    </row>
    <row r="60" spans="1:15">
      <c r="A60" s="85" t="s">
        <v>647</v>
      </c>
      <c r="B60" s="85"/>
      <c r="C60" s="85"/>
      <c r="D60" s="85"/>
      <c r="E60" s="85"/>
      <c r="F60" s="85"/>
      <c r="G60" s="85"/>
      <c r="H60" s="85"/>
      <c r="I60" s="85"/>
      <c r="J60" s="85"/>
      <c r="K60" s="85"/>
      <c r="L60" s="85"/>
      <c r="M60" s="85"/>
    </row>
    <row r="61" spans="1:15">
      <c r="A61" s="85" t="s">
        <v>648</v>
      </c>
      <c r="B61" s="85"/>
      <c r="C61" s="85"/>
      <c r="D61" s="85"/>
      <c r="E61" s="85"/>
      <c r="F61" s="85"/>
      <c r="G61" s="85"/>
      <c r="H61" s="85"/>
      <c r="I61" s="85"/>
      <c r="J61" s="85"/>
      <c r="K61" s="85"/>
      <c r="L61" s="85"/>
      <c r="M61" s="85"/>
    </row>
    <row r="62" spans="1:15" ht="7.5" customHeight="1">
      <c r="A62" s="85"/>
      <c r="B62" s="85"/>
      <c r="C62" s="85"/>
      <c r="D62" s="85"/>
      <c r="E62" s="85"/>
      <c r="F62" s="85"/>
      <c r="G62" s="85"/>
      <c r="H62" s="85"/>
      <c r="I62" s="85"/>
      <c r="J62" s="85"/>
      <c r="K62" s="85"/>
      <c r="L62" s="85"/>
      <c r="M62" s="85"/>
    </row>
    <row r="63" spans="1:15" s="307" customFormat="1">
      <c r="A63" s="85" t="s">
        <v>649</v>
      </c>
      <c r="B63" s="85"/>
      <c r="C63" s="85"/>
      <c r="D63" s="85"/>
      <c r="E63" s="85"/>
      <c r="F63" s="85"/>
      <c r="G63" s="85"/>
      <c r="H63" s="85"/>
      <c r="I63" s="85"/>
      <c r="J63" s="85"/>
      <c r="K63" s="85"/>
      <c r="L63" s="85"/>
      <c r="M63" s="85"/>
    </row>
    <row r="64" spans="1:15">
      <c r="A64" s="85" t="s">
        <v>650</v>
      </c>
      <c r="B64" s="85"/>
      <c r="C64" s="85"/>
      <c r="D64" s="85"/>
      <c r="E64" s="85"/>
      <c r="F64" s="85"/>
      <c r="G64" s="85"/>
      <c r="H64" s="85"/>
      <c r="I64" s="85"/>
      <c r="J64" s="85"/>
      <c r="K64" s="85"/>
      <c r="L64" s="85"/>
      <c r="M64" s="85"/>
    </row>
    <row r="65" spans="1:13" ht="7.5" customHeight="1">
      <c r="A65" s="85"/>
      <c r="B65" s="85"/>
      <c r="C65" s="85"/>
      <c r="D65" s="85"/>
      <c r="E65" s="85"/>
      <c r="F65" s="85"/>
      <c r="G65" s="85"/>
      <c r="H65" s="85"/>
      <c r="I65" s="85"/>
      <c r="J65" s="85"/>
      <c r="K65" s="85"/>
      <c r="L65" s="85"/>
      <c r="M65" s="85"/>
    </row>
    <row r="66" spans="1:13">
      <c r="A66" s="85" t="s">
        <v>651</v>
      </c>
      <c r="B66" s="85"/>
      <c r="C66" s="85"/>
      <c r="D66" s="85"/>
      <c r="E66" s="85"/>
      <c r="F66" s="85"/>
      <c r="G66" s="85"/>
      <c r="H66" s="85"/>
      <c r="I66" s="85"/>
      <c r="J66" s="85"/>
      <c r="K66" s="85"/>
      <c r="L66" s="85"/>
      <c r="M66" s="85"/>
    </row>
    <row r="67" spans="1:13">
      <c r="A67" s="85" t="s">
        <v>652</v>
      </c>
      <c r="B67" s="85"/>
      <c r="C67" s="85"/>
      <c r="D67" s="85"/>
      <c r="E67" s="85"/>
      <c r="F67" s="85"/>
      <c r="G67" s="85"/>
      <c r="H67" s="85"/>
      <c r="I67" s="85"/>
      <c r="J67" s="85"/>
      <c r="K67" s="85"/>
      <c r="L67" s="85"/>
      <c r="M67" s="85"/>
    </row>
    <row r="68" spans="1:13">
      <c r="A68" s="85" t="s">
        <v>653</v>
      </c>
      <c r="B68" s="85"/>
      <c r="C68" s="85"/>
      <c r="D68" s="85"/>
      <c r="E68" s="85"/>
      <c r="F68" s="85"/>
      <c r="G68" s="85"/>
      <c r="H68" s="85"/>
      <c r="I68" s="85"/>
      <c r="J68" s="85"/>
      <c r="K68" s="85"/>
      <c r="L68" s="85"/>
      <c r="M68" s="85"/>
    </row>
    <row r="69" spans="1:13">
      <c r="A69" s="85" t="s">
        <v>337</v>
      </c>
      <c r="B69" s="85"/>
      <c r="C69" s="85"/>
      <c r="D69" s="85"/>
      <c r="E69" s="85"/>
      <c r="F69" s="85"/>
      <c r="G69" s="85"/>
      <c r="H69" s="85"/>
      <c r="I69" s="85"/>
      <c r="J69" s="85"/>
      <c r="K69" s="85"/>
      <c r="L69" s="85"/>
      <c r="M69" s="85"/>
    </row>
  </sheetData>
  <mergeCells count="29">
    <mergeCell ref="F48:I48"/>
    <mergeCell ref="A28:B28"/>
    <mergeCell ref="B43:E43"/>
    <mergeCell ref="L47:M47"/>
    <mergeCell ref="A33:B39"/>
    <mergeCell ref="A30:F32"/>
    <mergeCell ref="G30:N32"/>
    <mergeCell ref="A2:E2"/>
    <mergeCell ref="C9:F11"/>
    <mergeCell ref="A19:B19"/>
    <mergeCell ref="A13:B13"/>
    <mergeCell ref="A4:N4"/>
    <mergeCell ref="A7:B7"/>
    <mergeCell ref="C6:F8"/>
    <mergeCell ref="L9:N11"/>
    <mergeCell ref="A10:B10"/>
    <mergeCell ref="G9:J11"/>
    <mergeCell ref="C12:N14"/>
    <mergeCell ref="G6:J8"/>
    <mergeCell ref="C24:N26"/>
    <mergeCell ref="C15:N17"/>
    <mergeCell ref="A24:B26"/>
    <mergeCell ref="A16:B16"/>
    <mergeCell ref="C18:J20"/>
    <mergeCell ref="J21:N23"/>
    <mergeCell ref="A21:B23"/>
    <mergeCell ref="H21:I23"/>
    <mergeCell ref="C21:G22"/>
    <mergeCell ref="C23:G23"/>
  </mergeCells>
  <phoneticPr fontId="4"/>
  <printOptions horizontalCentered="1"/>
  <pageMargins left="0.59055118110236227" right="0.59055118110236227" top="0.78740157480314965" bottom="0.78740157480314965" header="0.51181102362204722" footer="0.51181102362204722"/>
  <pageSetup paperSize="9" fitToHeight="0" orientation="portrait" horizontalDpi="300" verticalDpi="300" r:id="rId1"/>
  <headerFooter differentOddEven="1" alignWithMargins="0">
    <oddHeader>&amp;L受理日：令和　　年　　月　　日　　 
午前・午後　　　時　　分　受理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52"/>
  <sheetViews>
    <sheetView showZeros="0" view="pageBreakPreview" zoomScaleNormal="100" zoomScaleSheetLayoutView="100" workbookViewId="0">
      <selection activeCell="E38" sqref="E38:F38"/>
    </sheetView>
  </sheetViews>
  <sheetFormatPr defaultColWidth="9" defaultRowHeight="14.25"/>
  <cols>
    <col min="1" max="8" width="9.625" style="34" customWidth="1"/>
    <col min="9" max="9" width="4.375" style="34" customWidth="1"/>
    <col min="10" max="10" width="5.875" style="34" customWidth="1"/>
    <col min="11" max="16384" width="9" style="34"/>
  </cols>
  <sheetData>
    <row r="1" spans="1:10">
      <c r="H1" s="35" t="s">
        <v>201</v>
      </c>
      <c r="J1" s="35"/>
    </row>
    <row r="6" spans="1:10" ht="28.5">
      <c r="A6" s="530" t="s">
        <v>31</v>
      </c>
      <c r="B6" s="530"/>
      <c r="C6" s="530"/>
      <c r="D6" s="530"/>
      <c r="E6" s="530"/>
      <c r="F6" s="530"/>
      <c r="G6" s="530"/>
      <c r="H6" s="530"/>
      <c r="I6" s="530"/>
    </row>
    <row r="7" spans="1:10" ht="14.25" customHeight="1">
      <c r="A7" s="74"/>
      <c r="B7" s="74"/>
      <c r="C7" s="74"/>
      <c r="D7" s="74"/>
      <c r="E7" s="74"/>
      <c r="F7" s="74"/>
      <c r="G7" s="74"/>
      <c r="H7" s="74"/>
      <c r="I7" s="74"/>
    </row>
    <row r="8" spans="1:10" ht="14.25" customHeight="1">
      <c r="A8" s="74"/>
      <c r="B8" s="74"/>
      <c r="C8" s="74"/>
      <c r="D8" s="74"/>
      <c r="E8" s="74"/>
      <c r="F8" s="74"/>
      <c r="G8" s="74"/>
      <c r="H8" s="74"/>
      <c r="I8" s="74"/>
    </row>
    <row r="9" spans="1:10" ht="14.25" customHeight="1">
      <c r="A9" s="74"/>
      <c r="B9" s="74"/>
      <c r="C9" s="74"/>
      <c r="D9" s="74"/>
      <c r="E9" s="74"/>
      <c r="F9" s="74"/>
      <c r="G9" s="74"/>
      <c r="H9" s="74"/>
      <c r="I9" s="74"/>
    </row>
    <row r="10" spans="1:10" ht="14.25" customHeight="1">
      <c r="A10" s="74"/>
      <c r="B10" s="74"/>
      <c r="C10" s="74"/>
      <c r="D10" s="74"/>
      <c r="E10" s="74"/>
      <c r="F10" s="74"/>
      <c r="G10" s="74"/>
      <c r="H10" s="74"/>
      <c r="I10" s="74"/>
    </row>
    <row r="11" spans="1:10" ht="14.25" customHeight="1">
      <c r="A11" s="74"/>
      <c r="B11" s="74"/>
      <c r="C11" s="74"/>
      <c r="D11" s="74"/>
      <c r="E11" s="74"/>
      <c r="F11" s="74"/>
      <c r="G11" s="74"/>
      <c r="H11" s="74"/>
      <c r="I11" s="74"/>
    </row>
    <row r="15" spans="1:10" ht="21" customHeight="1">
      <c r="A15" s="34" t="s">
        <v>470</v>
      </c>
    </row>
    <row r="16" spans="1:10" s="347" customFormat="1" ht="21" customHeight="1">
      <c r="A16" s="347" t="str">
        <f>"第８７条（重複立候補等の禁止）第１項、第８７条の２（衆議院小選挙区選出議"</f>
        <v>第８７条（重複立候補等の禁止）第１項、第８７条の２（衆議院小選挙区選出議</v>
      </c>
    </row>
    <row r="17" spans="1:9" s="347" customFormat="1" ht="21" customHeight="1">
      <c r="A17" s="347" t="str">
        <f>"員又は参議院選挙区選出議員たることを辞した者等の立候補制限）、第２５１条"</f>
        <v>員又は参議院選挙区選出議員たることを辞した者等の立候補制限）、第２５１条</v>
      </c>
    </row>
    <row r="18" spans="1:9" ht="21" customHeight="1">
      <c r="A18" s="34" t="str">
        <f>"の２（総括責任者、出納責任者等の選挙犯罪による公職の候補者等であった者の"</f>
        <v>の２（総括責任者、出納責任者等の選挙犯罪による公職の候補者等であった者の</v>
      </c>
      <c r="I18" s="72"/>
    </row>
    <row r="19" spans="1:9" s="347" customFormat="1" ht="21" customHeight="1">
      <c r="A19" s="347" t="str">
        <f>"当選無効及び立候補の禁止）又は第２５１条の３（組織的選挙運動管理者等の選"</f>
        <v>当選無効及び立候補の禁止）又は第２５１条の３（組織的選挙運動管理者等の選</v>
      </c>
      <c r="I19" s="196"/>
    </row>
    <row r="20" spans="1:9" s="347" customFormat="1" ht="21" customHeight="1">
      <c r="A20" s="347" t="str">
        <f>"挙違反罪による公職の候補者等であった者の当選無効及び立候補の禁止）の規定"</f>
        <v>挙違反罪による公職の候補者等であった者の当選無効及び立候補の禁止）の規定</v>
      </c>
      <c r="I20" s="196"/>
    </row>
    <row r="21" spans="1:9" s="347" customFormat="1" ht="21" customHeight="1">
      <c r="A21" s="347" t="str">
        <f>"により"&amp;設定シート!C2&amp;"執行の参議院秋田県選出議員選挙において候補者となる"</f>
        <v>により令和７年７月２０日執行の参議院秋田県選出議員選挙において候補者となる</v>
      </c>
      <c r="I21" s="196"/>
    </row>
    <row r="22" spans="1:9" ht="21" customHeight="1">
      <c r="A22" s="34" t="str">
        <f>"ことができない者でないことを誓います。"</f>
        <v>ことができない者でないことを誓います。</v>
      </c>
      <c r="D22" s="183"/>
      <c r="E22" s="183"/>
    </row>
    <row r="23" spans="1:9" ht="21" customHeight="1"/>
    <row r="24" spans="1:9" ht="21" customHeight="1"/>
    <row r="25" spans="1:9" ht="21" customHeight="1"/>
    <row r="29" spans="1:9">
      <c r="B29" s="341" t="str">
        <f>入力シート!C4</f>
        <v>令和７年７月３日</v>
      </c>
      <c r="C29" s="342"/>
    </row>
    <row r="30" spans="1:9">
      <c r="B30" s="68"/>
      <c r="C30" s="66"/>
    </row>
    <row r="31" spans="1:9">
      <c r="B31" s="68"/>
      <c r="C31" s="66"/>
    </row>
    <row r="33" spans="1:15">
      <c r="A33" s="57"/>
      <c r="B33" s="91"/>
      <c r="F33" s="58"/>
      <c r="H33" s="92"/>
      <c r="I33" s="57"/>
      <c r="J33" s="57"/>
      <c r="K33" s="57"/>
      <c r="L33" s="57"/>
      <c r="M33" s="57"/>
      <c r="N33" s="57"/>
      <c r="O33" s="57"/>
    </row>
    <row r="34" spans="1:15">
      <c r="A34" s="57"/>
      <c r="B34" s="57"/>
      <c r="C34" s="57"/>
      <c r="D34" s="58"/>
      <c r="E34" s="58"/>
      <c r="F34" s="58"/>
      <c r="G34" s="58"/>
      <c r="H34" s="58"/>
      <c r="I34" s="57"/>
      <c r="J34" s="57"/>
      <c r="K34" s="57"/>
      <c r="L34" s="57"/>
      <c r="M34" s="57"/>
      <c r="N34" s="57"/>
      <c r="O34" s="57"/>
    </row>
    <row r="35" spans="1:15">
      <c r="A35" s="57"/>
      <c r="B35" s="57"/>
      <c r="C35" s="59" t="s">
        <v>53</v>
      </c>
      <c r="E35" s="531" t="str">
        <f>DBCS(入力シート!C21)</f>
        <v/>
      </c>
      <c r="F35" s="531"/>
      <c r="G35" s="531"/>
      <c r="H35" s="531"/>
      <c r="I35" s="531"/>
      <c r="J35" s="57"/>
      <c r="K35" s="57"/>
      <c r="L35" s="57"/>
      <c r="M35" s="57"/>
      <c r="N35" s="57"/>
      <c r="O35" s="57"/>
    </row>
    <row r="36" spans="1:15">
      <c r="A36" s="57"/>
      <c r="B36" s="57"/>
      <c r="C36" s="92"/>
      <c r="D36" s="59"/>
      <c r="F36" s="92"/>
      <c r="G36" s="57"/>
      <c r="H36" s="57"/>
      <c r="I36" s="57"/>
      <c r="J36" s="57"/>
      <c r="K36" s="57"/>
      <c r="L36" s="57"/>
      <c r="M36" s="57"/>
      <c r="N36" s="57"/>
      <c r="O36" s="57"/>
    </row>
    <row r="37" spans="1:15">
      <c r="A37" s="57"/>
      <c r="B37" s="57"/>
      <c r="C37" s="57"/>
      <c r="D37" s="59"/>
      <c r="E37" s="58"/>
      <c r="F37" s="92"/>
      <c r="G37" s="58"/>
      <c r="H37" s="58"/>
      <c r="I37" s="57"/>
      <c r="J37" s="57"/>
      <c r="K37" s="57"/>
      <c r="L37" s="69"/>
      <c r="M37" s="69"/>
      <c r="N37" s="57"/>
      <c r="O37" s="57"/>
    </row>
    <row r="38" spans="1:15">
      <c r="A38" s="57"/>
      <c r="B38" s="57"/>
      <c r="C38" s="59" t="s">
        <v>63</v>
      </c>
      <c r="E38" s="531" t="str">
        <f>入力シート!C14&amp;" "&amp;入力シート!C16</f>
        <v xml:space="preserve"> </v>
      </c>
      <c r="F38" s="531"/>
      <c r="G38" s="532"/>
      <c r="H38" s="532"/>
      <c r="I38" s="57" t="str" cm="1">
        <f t="array" aca="1" ref="I38" ca="1">IF(VLOOKUP(RIGHT(CELL("filename",A1),LEN(CELL("filename",A1))-FIND("]",CELL("filename",A1))),設定シート!$U$2:$V$31,2,0)="表示する","㊞","")</f>
        <v/>
      </c>
      <c r="J38" s="32" t="s">
        <v>528</v>
      </c>
      <c r="K38" s="57"/>
      <c r="L38" s="69"/>
      <c r="M38" s="69"/>
      <c r="N38" s="62"/>
    </row>
    <row r="39" spans="1:15">
      <c r="F39" s="64"/>
      <c r="G39" s="64"/>
    </row>
    <row r="52" spans="14:14">
      <c r="N52" s="61"/>
    </row>
  </sheetData>
  <mergeCells count="4">
    <mergeCell ref="A6:I6"/>
    <mergeCell ref="E35:I35"/>
    <mergeCell ref="E38:F38"/>
    <mergeCell ref="G38:H38"/>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47"/>
  <sheetViews>
    <sheetView showZeros="0" view="pageBreakPreview" zoomScaleNormal="100" zoomScaleSheetLayoutView="100" workbookViewId="0">
      <selection activeCell="E36" sqref="E36"/>
    </sheetView>
  </sheetViews>
  <sheetFormatPr defaultColWidth="9" defaultRowHeight="14.25"/>
  <cols>
    <col min="1" max="16384" width="9" style="34"/>
  </cols>
  <sheetData>
    <row r="1" spans="1:9">
      <c r="I1" s="35" t="s">
        <v>202</v>
      </c>
    </row>
    <row r="6" spans="1:9" ht="28.5">
      <c r="A6" s="530" t="s">
        <v>450</v>
      </c>
      <c r="B6" s="530"/>
      <c r="C6" s="530"/>
      <c r="D6" s="530"/>
      <c r="E6" s="530"/>
      <c r="F6" s="530"/>
      <c r="G6" s="530"/>
      <c r="H6" s="530"/>
      <c r="I6" s="530"/>
    </row>
    <row r="7" spans="1:9" ht="14.25" customHeight="1">
      <c r="A7" s="74"/>
      <c r="B7" s="74"/>
      <c r="C7" s="74"/>
      <c r="D7" s="74"/>
      <c r="E7" s="74"/>
      <c r="F7" s="74"/>
      <c r="G7" s="74"/>
      <c r="H7" s="74"/>
      <c r="I7" s="74"/>
    </row>
    <row r="8" spans="1:9" ht="14.25" customHeight="1">
      <c r="A8" s="74"/>
      <c r="B8" s="74"/>
      <c r="C8" s="74"/>
      <c r="D8" s="74"/>
      <c r="E8" s="74"/>
      <c r="F8" s="74"/>
      <c r="G8" s="74"/>
      <c r="H8" s="74"/>
      <c r="I8" s="74"/>
    </row>
    <row r="9" spans="1:9" ht="14.25" customHeight="1">
      <c r="A9" s="74"/>
      <c r="B9" s="74"/>
      <c r="C9" s="74"/>
      <c r="D9" s="74"/>
      <c r="E9" s="74"/>
      <c r="F9" s="74"/>
      <c r="G9" s="74"/>
      <c r="H9" s="74"/>
      <c r="I9" s="74"/>
    </row>
    <row r="10" spans="1:9">
      <c r="D10" s="34" t="s">
        <v>33</v>
      </c>
      <c r="E10" s="64" t="str">
        <f>入力シート!C14&amp;" "&amp;入力シート!C16</f>
        <v xml:space="preserve"> </v>
      </c>
      <c r="F10" s="64"/>
    </row>
    <row r="14" spans="1:9">
      <c r="D14" s="34" t="s">
        <v>32</v>
      </c>
      <c r="E14" s="64" t="str">
        <f>DBCS(入力シート!C21)</f>
        <v/>
      </c>
    </row>
    <row r="20" spans="1:6" ht="21" customHeight="1">
      <c r="A20" s="345" t="s">
        <v>84</v>
      </c>
    </row>
    <row r="21" spans="1:6" ht="21" customHeight="1"/>
    <row r="22" spans="1:6" ht="21" customHeight="1"/>
    <row r="28" spans="1:6">
      <c r="B28" s="533" t="s">
        <v>119</v>
      </c>
      <c r="C28" s="533"/>
      <c r="D28" s="533"/>
    </row>
    <row r="29" spans="1:6">
      <c r="B29" s="68"/>
      <c r="C29" s="66"/>
    </row>
    <row r="30" spans="1:6">
      <c r="B30" s="68"/>
      <c r="C30" s="66"/>
    </row>
    <row r="32" spans="1:6" ht="18.600000000000001" customHeight="1">
      <c r="C32" s="371" t="s">
        <v>533</v>
      </c>
      <c r="D32" s="85"/>
      <c r="E32" s="85"/>
      <c r="F32" s="77" t="str">
        <f>"　"&amp;入力シート!C9</f>
        <v>　</v>
      </c>
    </row>
    <row r="35" spans="3:14" ht="21" customHeight="1">
      <c r="C35" s="370" t="s">
        <v>534</v>
      </c>
      <c r="F35" s="368" t="str">
        <f>"　"&amp;入力シート!C13</f>
        <v>　</v>
      </c>
      <c r="I35" s="34" t="str" cm="1">
        <f t="array" aca="1" ref="I35" ca="1">IF(VLOOKUP(RIGHT(CELL("filename",A1),LEN(CELL("filename",A1))-FIND("]",CELL("filename",A1))),設定シート!$U$2:$V$31,2,0)="表示する","㊞","")</f>
        <v/>
      </c>
      <c r="J35" s="32" t="s">
        <v>528</v>
      </c>
    </row>
    <row r="37" spans="3:14">
      <c r="E37" s="35"/>
      <c r="G37" s="96"/>
      <c r="H37" s="96"/>
    </row>
    <row r="47" spans="3:14">
      <c r="N47" s="61"/>
    </row>
  </sheetData>
  <mergeCells count="2">
    <mergeCell ref="A6:I6"/>
    <mergeCell ref="B28:D28"/>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P43"/>
  <sheetViews>
    <sheetView showZeros="0" view="pageBreakPreview" zoomScaleNormal="100" zoomScaleSheetLayoutView="100" workbookViewId="0">
      <selection activeCell="G12" sqref="G12:M12"/>
    </sheetView>
  </sheetViews>
  <sheetFormatPr defaultColWidth="5.875" defaultRowHeight="14.25"/>
  <cols>
    <col min="1" max="7" width="5.875" style="34" customWidth="1"/>
    <col min="8" max="8" width="6.25" style="34" customWidth="1"/>
    <col min="9" max="14" width="5.875" style="34" customWidth="1"/>
    <col min="15" max="15" width="8.875" style="34" customWidth="1"/>
    <col min="16" max="16384" width="5.875" style="34"/>
  </cols>
  <sheetData>
    <row r="1" spans="1:15">
      <c r="O1" s="35" t="s">
        <v>203</v>
      </c>
    </row>
    <row r="4" spans="1:15" s="307" customFormat="1" ht="26.25" customHeight="1">
      <c r="A4" s="530" t="s">
        <v>34</v>
      </c>
      <c r="B4" s="530"/>
      <c r="C4" s="530"/>
      <c r="D4" s="530"/>
      <c r="E4" s="530"/>
      <c r="F4" s="530"/>
      <c r="G4" s="530"/>
      <c r="H4" s="530"/>
      <c r="I4" s="530"/>
      <c r="J4" s="530"/>
      <c r="K4" s="530"/>
      <c r="L4" s="530"/>
      <c r="M4" s="530"/>
      <c r="N4" s="530"/>
      <c r="O4" s="530"/>
    </row>
    <row r="7" spans="1:15" ht="17.25">
      <c r="D7" s="540" t="s">
        <v>220</v>
      </c>
      <c r="E7" s="541"/>
      <c r="G7" s="96" t="str">
        <f>入力シート!C15&amp;" "&amp;入力シート!C17</f>
        <v xml:space="preserve"> </v>
      </c>
      <c r="H7" s="89"/>
      <c r="I7" s="89"/>
      <c r="J7" s="89"/>
      <c r="K7" s="89"/>
    </row>
    <row r="8" spans="1:15" ht="17.25">
      <c r="D8" s="540" t="s">
        <v>17</v>
      </c>
      <c r="E8" s="541"/>
      <c r="G8" s="89" t="str">
        <f>入力シート!C14&amp;" "&amp;入力シート!C16</f>
        <v xml:space="preserve"> </v>
      </c>
      <c r="H8" s="89"/>
      <c r="I8" s="89"/>
      <c r="J8" s="89"/>
      <c r="K8" s="89"/>
    </row>
    <row r="9" spans="1:15" ht="17.25">
      <c r="D9" s="297"/>
      <c r="E9" s="297"/>
      <c r="G9" s="94"/>
      <c r="H9" s="94"/>
      <c r="I9" s="94"/>
      <c r="J9" s="94"/>
      <c r="K9" s="94"/>
    </row>
    <row r="10" spans="1:15" ht="17.25">
      <c r="D10" s="297"/>
      <c r="E10" s="297"/>
      <c r="G10" s="94"/>
      <c r="H10" s="94"/>
      <c r="I10" s="94"/>
      <c r="J10" s="94"/>
      <c r="K10" s="94"/>
    </row>
    <row r="11" spans="1:15" ht="17.25">
      <c r="D11" s="540" t="s">
        <v>220</v>
      </c>
      <c r="E11" s="541"/>
      <c r="G11" s="538"/>
      <c r="H11" s="538"/>
      <c r="I11" s="409"/>
      <c r="J11" s="538"/>
      <c r="K11" s="538"/>
      <c r="L11" s="410"/>
      <c r="M11" s="410"/>
    </row>
    <row r="12" spans="1:15" ht="17.25">
      <c r="D12" s="540" t="s">
        <v>36</v>
      </c>
      <c r="E12" s="541"/>
      <c r="G12" s="539"/>
      <c r="H12" s="539"/>
      <c r="I12" s="409"/>
      <c r="J12" s="539"/>
      <c r="K12" s="539"/>
      <c r="L12" s="410"/>
      <c r="M12" s="410"/>
    </row>
    <row r="13" spans="1:15" ht="14.25" customHeight="1">
      <c r="G13" s="65"/>
      <c r="J13" s="328"/>
      <c r="K13" s="196"/>
    </row>
    <row r="14" spans="1:15" ht="14.25" customHeight="1">
      <c r="G14" s="65"/>
      <c r="J14" s="65"/>
    </row>
    <row r="16" spans="1:15" ht="21" customHeight="1">
      <c r="A16" s="34" t="str">
        <f>"　"&amp;設定シート!C2&amp;"執行の"&amp;設定シート!C4&amp;IF(入力シート!$C$2="　","秋田県第　 　区",入力シート!$C$2)&amp;"において、公職選挙法施行令"</f>
        <v>　令和７年７月２０日執行の参議院秋田県選出議員選挙において、公職選挙法施行令</v>
      </c>
      <c r="M16" s="63"/>
    </row>
    <row r="17" spans="1:16" ht="21" customHeight="1">
      <c r="A17" s="34" t="s">
        <v>467</v>
      </c>
    </row>
    <row r="18" spans="1:16" ht="21" customHeight="1">
      <c r="A18" s="34" t="s">
        <v>468</v>
      </c>
    </row>
    <row r="22" spans="1:16">
      <c r="B22" s="534" t="str">
        <f>入力シート!C4</f>
        <v>令和７年７月３日</v>
      </c>
      <c r="C22" s="534"/>
      <c r="D22" s="534"/>
      <c r="E22" s="534"/>
    </row>
    <row r="25" spans="1:16" ht="21" customHeight="1">
      <c r="D25" s="57" t="s">
        <v>15</v>
      </c>
      <c r="G25" s="531">
        <f>入力シート!C21</f>
        <v>0</v>
      </c>
      <c r="H25" s="531"/>
      <c r="I25" s="531"/>
      <c r="J25" s="531"/>
      <c r="K25" s="531"/>
      <c r="L25" s="531"/>
      <c r="M25" s="531"/>
      <c r="N25" s="531"/>
    </row>
    <row r="26" spans="1:16">
      <c r="D26" s="57"/>
    </row>
    <row r="27" spans="1:16" ht="21" customHeight="1">
      <c r="D27" s="91" t="s">
        <v>81</v>
      </c>
      <c r="E27" s="59"/>
      <c r="F27" s="68"/>
      <c r="G27" s="77" t="str">
        <f>入力シート!C14&amp;" "&amp;入力シート!C16</f>
        <v xml:space="preserve"> </v>
      </c>
      <c r="J27" s="64"/>
      <c r="K27" s="64"/>
      <c r="L27" s="64"/>
      <c r="M27" s="64"/>
      <c r="O27" s="57" t="str" cm="1">
        <f t="array" aca="1" ref="O27" ca="1">IF(VLOOKUP(RIGHT(CELL("filename",A1),LEN(CELL("filename",A1))-FIND("]",CELL("filename",A1))),設定シート!$U$2:$V$31,2,0)="表示する","㊞","")</f>
        <v/>
      </c>
      <c r="P27" s="32" t="s">
        <v>528</v>
      </c>
    </row>
    <row r="28" spans="1:16">
      <c r="D28" s="59"/>
      <c r="E28" s="59"/>
      <c r="F28" s="60"/>
      <c r="G28" s="59"/>
      <c r="K28" s="66"/>
      <c r="L28" s="66"/>
    </row>
    <row r="29" spans="1:16">
      <c r="A29" s="93"/>
    </row>
    <row r="30" spans="1:16">
      <c r="B30" s="537" t="str">
        <f>"　"&amp;設定シート!C4</f>
        <v>　参議院秋田県選出議員選挙</v>
      </c>
      <c r="C30" s="537"/>
      <c r="D30" s="537"/>
      <c r="E30" s="537"/>
      <c r="F30" s="537"/>
      <c r="G30" s="537"/>
      <c r="H30" s="537"/>
      <c r="I30" s="57"/>
      <c r="J30" s="184" t="s">
        <v>12</v>
      </c>
      <c r="K30" s="185"/>
      <c r="L30" s="535" t="str">
        <f>入力シート!E2</f>
        <v>竹田　勝美</v>
      </c>
      <c r="M30" s="536"/>
      <c r="N30" s="536"/>
      <c r="O30" s="34" t="s">
        <v>179</v>
      </c>
    </row>
    <row r="34" spans="1:14">
      <c r="A34" s="34" t="s">
        <v>57</v>
      </c>
    </row>
    <row r="35" spans="1:14" s="307" customFormat="1"/>
    <row r="36" spans="1:14">
      <c r="A36" s="34" t="s">
        <v>310</v>
      </c>
    </row>
    <row r="37" spans="1:14">
      <c r="A37" s="34" t="s">
        <v>482</v>
      </c>
    </row>
    <row r="43" spans="1:14">
      <c r="N43" s="61"/>
    </row>
  </sheetData>
  <mergeCells count="13">
    <mergeCell ref="B22:E22"/>
    <mergeCell ref="G25:N25"/>
    <mergeCell ref="L30:N30"/>
    <mergeCell ref="B30:H30"/>
    <mergeCell ref="A4:O4"/>
    <mergeCell ref="G11:H11"/>
    <mergeCell ref="G12:H12"/>
    <mergeCell ref="J11:K11"/>
    <mergeCell ref="J12:K12"/>
    <mergeCell ref="D7:E7"/>
    <mergeCell ref="D8:E8"/>
    <mergeCell ref="D12:E12"/>
    <mergeCell ref="D11:E11"/>
  </mergeCells>
  <phoneticPr fontId="4"/>
  <pageMargins left="0.98425196850393704" right="0.59055118110236227" top="0.78740157480314965" bottom="0.78740157480314965" header="0.51181102362204722" footer="0.51181102362204722"/>
  <pageSetup paperSize="9" scale="92" orientation="portrait" horizontalDpi="300" verticalDpi="300" r:id="rId1"/>
  <headerFooter differentOddEven="1" alignWithMargins="0">
    <oddHeader>&amp;L受理日：令和　　年　　月　　日　　 
午前・午後　　　時　　分　受理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F2AC-ABDE-4E20-B255-5E696A8E8C3E}">
  <sheetPr codeName="Sheet5"/>
  <dimension ref="A1:O75"/>
  <sheetViews>
    <sheetView showZeros="0" view="pageBreakPreview" zoomScaleNormal="100" zoomScaleSheetLayoutView="100" workbookViewId="0">
      <selection activeCell="D55" sqref="D55"/>
    </sheetView>
  </sheetViews>
  <sheetFormatPr defaultColWidth="5.875" defaultRowHeight="14.25"/>
  <cols>
    <col min="1" max="13" width="5.875" style="212" customWidth="1"/>
    <col min="14" max="14" width="6.75" style="212" customWidth="1"/>
    <col min="15" max="16384" width="5.875" style="212"/>
  </cols>
  <sheetData>
    <row r="1" spans="1:14">
      <c r="N1" s="219" t="s">
        <v>204</v>
      </c>
    </row>
    <row r="5" spans="1:14" ht="28.5">
      <c r="A5" s="552" t="s">
        <v>499</v>
      </c>
      <c r="B5" s="552"/>
      <c r="C5" s="552"/>
      <c r="D5" s="552"/>
      <c r="E5" s="552"/>
      <c r="F5" s="552"/>
      <c r="G5" s="552"/>
      <c r="H5" s="552"/>
      <c r="I5" s="552"/>
      <c r="J5" s="552"/>
      <c r="K5" s="552"/>
      <c r="L5" s="552"/>
      <c r="M5" s="552"/>
      <c r="N5" s="552"/>
    </row>
    <row r="6" spans="1:14" ht="14.25" customHeight="1">
      <c r="A6" s="224"/>
      <c r="B6" s="224"/>
      <c r="C6" s="224"/>
      <c r="D6" s="553" t="s">
        <v>231</v>
      </c>
      <c r="E6" s="553"/>
      <c r="F6" s="553"/>
      <c r="G6" s="553"/>
      <c r="H6" s="553"/>
      <c r="I6" s="553"/>
      <c r="J6" s="553"/>
      <c r="K6" s="553"/>
      <c r="L6" s="224"/>
      <c r="M6" s="224"/>
      <c r="N6" s="224"/>
    </row>
    <row r="7" spans="1:14" ht="14.25" customHeight="1">
      <c r="A7" s="224"/>
      <c r="B7" s="224"/>
      <c r="C7" s="224"/>
      <c r="D7" s="225"/>
      <c r="E7" s="225"/>
      <c r="F7" s="225"/>
      <c r="G7" s="225"/>
      <c r="H7" s="225"/>
      <c r="I7" s="225"/>
      <c r="J7" s="225"/>
      <c r="K7" s="225"/>
      <c r="L7" s="224"/>
      <c r="M7" s="224"/>
      <c r="N7" s="224"/>
    </row>
    <row r="8" spans="1:14" ht="36" customHeight="1">
      <c r="A8" s="554" t="s">
        <v>228</v>
      </c>
      <c r="B8" s="555"/>
      <c r="C8" s="555"/>
      <c r="D8" s="556"/>
      <c r="E8" s="557" t="str">
        <f>入力シート!$C$1</f>
        <v>令和７年７月２０日執行参議院秋田県選出議員選挙</v>
      </c>
      <c r="F8" s="558"/>
      <c r="G8" s="558"/>
      <c r="H8" s="558"/>
      <c r="I8" s="558"/>
      <c r="J8" s="558"/>
      <c r="K8" s="558"/>
      <c r="L8" s="558"/>
      <c r="M8" s="558"/>
      <c r="N8" s="559"/>
    </row>
    <row r="9" spans="1:14" ht="36" customHeight="1">
      <c r="A9" s="554" t="s">
        <v>234</v>
      </c>
      <c r="B9" s="555"/>
      <c r="C9" s="555"/>
      <c r="D9" s="556"/>
      <c r="E9" s="557" t="str">
        <f>DBCS(入力シート!C35)</f>
        <v/>
      </c>
      <c r="F9" s="558"/>
      <c r="G9" s="558"/>
      <c r="H9" s="558"/>
      <c r="I9" s="558"/>
      <c r="J9" s="558"/>
      <c r="K9" s="558"/>
      <c r="L9" s="558"/>
      <c r="M9" s="558"/>
      <c r="N9" s="559"/>
    </row>
    <row r="10" spans="1:14" ht="21.95" customHeight="1">
      <c r="A10" s="560"/>
      <c r="B10" s="561"/>
      <c r="C10" s="561"/>
      <c r="D10" s="562"/>
      <c r="E10" s="223"/>
      <c r="F10" s="222"/>
      <c r="G10" s="222"/>
      <c r="H10" s="222"/>
      <c r="I10" s="221" t="s">
        <v>225</v>
      </c>
      <c r="J10" s="563">
        <f>入力シート!C37</f>
        <v>0</v>
      </c>
      <c r="K10" s="563"/>
      <c r="L10" s="563"/>
      <c r="M10" s="563"/>
      <c r="N10" s="564"/>
    </row>
    <row r="11" spans="1:14" ht="36" customHeight="1">
      <c r="A11" s="542" t="s">
        <v>232</v>
      </c>
      <c r="B11" s="543"/>
      <c r="C11" s="543"/>
      <c r="D11" s="544"/>
      <c r="E11" s="545">
        <f>入力シート!C34</f>
        <v>0</v>
      </c>
      <c r="F11" s="546"/>
      <c r="G11" s="546"/>
      <c r="H11" s="546"/>
      <c r="I11" s="546"/>
      <c r="J11" s="546"/>
      <c r="K11" s="546"/>
      <c r="L11" s="546"/>
      <c r="M11" s="546"/>
      <c r="N11" s="547"/>
    </row>
    <row r="12" spans="1:14" ht="36" customHeight="1">
      <c r="A12" s="542" t="s">
        <v>223</v>
      </c>
      <c r="B12" s="543"/>
      <c r="C12" s="543"/>
      <c r="D12" s="544"/>
      <c r="E12" s="548" t="str">
        <f>入力シート!C14&amp;" "&amp;入力シート!C16</f>
        <v xml:space="preserve"> </v>
      </c>
      <c r="F12" s="549"/>
      <c r="G12" s="549"/>
      <c r="H12" s="550"/>
      <c r="I12" s="550"/>
      <c r="J12" s="550"/>
      <c r="K12" s="550"/>
      <c r="L12" s="550"/>
      <c r="M12" s="550"/>
      <c r="N12" s="551"/>
    </row>
    <row r="14" spans="1:14" ht="14.25" customHeight="1">
      <c r="A14" s="565" t="s">
        <v>512</v>
      </c>
      <c r="B14" s="565"/>
      <c r="C14" s="565"/>
      <c r="D14" s="565"/>
      <c r="E14" s="565"/>
      <c r="F14" s="565"/>
      <c r="G14" s="565"/>
      <c r="H14" s="565"/>
      <c r="I14" s="565"/>
      <c r="J14" s="565"/>
      <c r="K14" s="565"/>
      <c r="L14" s="565"/>
      <c r="M14" s="565"/>
      <c r="N14" s="565"/>
    </row>
    <row r="15" spans="1:14">
      <c r="A15" s="356"/>
      <c r="B15" s="356"/>
      <c r="C15" s="356"/>
      <c r="D15" s="356"/>
      <c r="E15" s="356"/>
      <c r="F15" s="356"/>
      <c r="G15" s="356"/>
      <c r="H15" s="356"/>
      <c r="I15" s="356"/>
      <c r="J15" s="356"/>
      <c r="K15" s="356"/>
      <c r="L15" s="356"/>
      <c r="M15" s="356"/>
      <c r="N15" s="356"/>
    </row>
    <row r="16" spans="1:14">
      <c r="B16" s="566">
        <f>E11</f>
        <v>0</v>
      </c>
      <c r="C16" s="567"/>
      <c r="D16" s="567"/>
      <c r="E16" s="567"/>
    </row>
    <row r="18" spans="1:15" s="196" customFormat="1" ht="18.75">
      <c r="E18" s="327" t="s">
        <v>35</v>
      </c>
      <c r="G18" s="76" t="str">
        <f>IF(G19="",入力シート!$C$14&amp;" "&amp;入力シート!$C$16,"")</f>
        <v xml:space="preserve"> </v>
      </c>
      <c r="H18" s="328"/>
      <c r="I18" s="328"/>
      <c r="J18" s="328"/>
      <c r="M18" s="196" t="str" cm="1">
        <f t="array" aca="1" ref="M18" ca="1">IF(VLOOKUP(RIGHT(CELL("filename",A1),LEN(CELL("filename",A1))-FIND("]",CELL("filename",A1))),設定シート!$U$2:$V$31,2,0)="表示する","㊞","")</f>
        <v/>
      </c>
      <c r="O18" s="32" t="s">
        <v>528</v>
      </c>
    </row>
    <row r="19" spans="1:15" s="196" customFormat="1" ht="18.75" customHeight="1">
      <c r="E19" s="327"/>
      <c r="G19" s="76"/>
      <c r="H19" s="328"/>
      <c r="I19" s="328"/>
      <c r="J19" s="328"/>
    </row>
    <row r="20" spans="1:15" ht="19.5" customHeight="1">
      <c r="E20" s="219"/>
      <c r="G20" s="215"/>
    </row>
    <row r="22" spans="1:15">
      <c r="A22" s="568">
        <f>入力シート!C33</f>
        <v>0</v>
      </c>
      <c r="B22" s="568"/>
      <c r="C22" s="212" t="s">
        <v>582</v>
      </c>
      <c r="G22" s="395" t="str">
        <f>IFERROR(VLOOKUP($A$22,様式15!$AC$4:$AD$28,2,0),"")</f>
        <v/>
      </c>
      <c r="H22" s="395"/>
      <c r="I22" s="395"/>
      <c r="J22" s="212" t="s">
        <v>179</v>
      </c>
    </row>
    <row r="25" spans="1:15">
      <c r="A25" s="212" t="s">
        <v>57</v>
      </c>
      <c r="B25" s="217"/>
      <c r="C25" s="216"/>
      <c r="D25" s="216"/>
    </row>
    <row r="26" spans="1:15">
      <c r="B26" s="217"/>
      <c r="C26" s="216"/>
      <c r="D26" s="216"/>
    </row>
    <row r="27" spans="1:15" s="339" customFormat="1">
      <c r="A27" s="357" t="s">
        <v>517</v>
      </c>
      <c r="B27" s="343"/>
      <c r="C27" s="90"/>
      <c r="D27" s="90"/>
      <c r="E27" s="90"/>
      <c r="F27" s="90"/>
      <c r="G27" s="90"/>
      <c r="H27" s="90"/>
      <c r="I27" s="90"/>
      <c r="J27" s="90"/>
      <c r="K27" s="90"/>
      <c r="L27" s="90"/>
      <c r="M27" s="90"/>
      <c r="N27" s="90"/>
    </row>
    <row r="28" spans="1:15" s="339" customFormat="1">
      <c r="A28" s="357" t="s">
        <v>514</v>
      </c>
      <c r="B28" s="343"/>
      <c r="C28" s="90"/>
      <c r="D28" s="90"/>
      <c r="E28" s="90"/>
      <c r="F28" s="90"/>
      <c r="G28" s="90"/>
      <c r="H28" s="90"/>
      <c r="I28" s="90"/>
      <c r="J28" s="90"/>
      <c r="K28" s="90"/>
      <c r="L28" s="90"/>
      <c r="M28" s="90"/>
      <c r="N28" s="90"/>
    </row>
    <row r="29" spans="1:15" s="339" customFormat="1">
      <c r="A29" s="357" t="s">
        <v>515</v>
      </c>
      <c r="B29" s="343"/>
      <c r="C29" s="90"/>
      <c r="D29" s="90"/>
      <c r="E29" s="90"/>
      <c r="F29" s="90"/>
      <c r="G29" s="90"/>
      <c r="H29" s="90"/>
      <c r="I29" s="90"/>
      <c r="J29" s="90"/>
      <c r="K29" s="90"/>
      <c r="L29" s="90"/>
      <c r="M29" s="90"/>
      <c r="N29" s="90"/>
    </row>
    <row r="30" spans="1:15">
      <c r="A30" s="216" t="s">
        <v>516</v>
      </c>
      <c r="B30" s="315"/>
      <c r="C30" s="213"/>
      <c r="D30" s="213"/>
    </row>
    <row r="31" spans="1:15">
      <c r="A31" s="216"/>
      <c r="B31" s="315"/>
      <c r="C31" s="213"/>
      <c r="D31" s="213"/>
    </row>
    <row r="32" spans="1:15">
      <c r="A32" s="216"/>
      <c r="B32" s="315"/>
      <c r="C32" s="213"/>
      <c r="D32" s="213"/>
    </row>
    <row r="33" spans="1:14">
      <c r="A33" s="216"/>
      <c r="B33" s="315"/>
      <c r="C33" s="213"/>
      <c r="D33" s="213"/>
      <c r="H33" s="215"/>
    </row>
    <row r="34" spans="1:14">
      <c r="A34" s="216"/>
      <c r="B34" s="315"/>
      <c r="C34" s="213"/>
      <c r="D34" s="213"/>
      <c r="H34" s="215"/>
    </row>
    <row r="35" spans="1:14">
      <c r="B35" s="214"/>
      <c r="C35" s="213"/>
      <c r="D35" s="213"/>
    </row>
    <row r="36" spans="1:14">
      <c r="B36" s="214"/>
      <c r="C36" s="213"/>
      <c r="D36" s="213"/>
    </row>
    <row r="37" spans="1:14">
      <c r="B37" s="214"/>
      <c r="C37" s="213"/>
      <c r="D37" s="213"/>
      <c r="G37" s="215"/>
    </row>
    <row r="38" spans="1:14">
      <c r="N38" s="219" t="str">
        <f>N1</f>
        <v>様式5</v>
      </c>
    </row>
    <row r="42" spans="1:14" ht="28.5">
      <c r="A42" s="552" t="str">
        <f>A5</f>
        <v>選挙事務所設置届</v>
      </c>
      <c r="B42" s="552"/>
      <c r="C42" s="552"/>
      <c r="D42" s="552"/>
      <c r="E42" s="552"/>
      <c r="F42" s="552"/>
      <c r="G42" s="552"/>
      <c r="H42" s="552"/>
      <c r="I42" s="552"/>
      <c r="J42" s="552"/>
      <c r="K42" s="552"/>
      <c r="L42" s="552"/>
      <c r="M42" s="552"/>
      <c r="N42" s="552"/>
    </row>
    <row r="43" spans="1:14" ht="14.25" customHeight="1">
      <c r="A43" s="224"/>
      <c r="B43" s="224"/>
      <c r="C43" s="224"/>
      <c r="D43" s="553" t="s">
        <v>229</v>
      </c>
      <c r="E43" s="553"/>
      <c r="F43" s="553"/>
      <c r="G43" s="553"/>
      <c r="H43" s="553"/>
      <c r="I43" s="553"/>
      <c r="J43" s="553"/>
      <c r="K43" s="553"/>
      <c r="L43" s="224"/>
      <c r="M43" s="224"/>
      <c r="N43" s="224"/>
    </row>
    <row r="44" spans="1:14" ht="14.25" customHeight="1">
      <c r="A44" s="224"/>
      <c r="B44" s="224"/>
      <c r="C44" s="224"/>
      <c r="D44" s="225"/>
      <c r="E44" s="225"/>
      <c r="F44" s="225"/>
      <c r="G44" s="225"/>
      <c r="H44" s="225"/>
      <c r="I44" s="225"/>
      <c r="J44" s="225"/>
      <c r="K44" s="225"/>
      <c r="L44" s="224"/>
      <c r="M44" s="224"/>
      <c r="N44" s="224"/>
    </row>
    <row r="45" spans="1:14" ht="36" customHeight="1">
      <c r="A45" s="554" t="s">
        <v>228</v>
      </c>
      <c r="B45" s="555"/>
      <c r="C45" s="555"/>
      <c r="D45" s="556"/>
      <c r="E45" s="557" t="str">
        <f>E8</f>
        <v>令和７年７月２０日執行参議院秋田県選出議員選挙</v>
      </c>
      <c r="F45" s="558"/>
      <c r="G45" s="558"/>
      <c r="H45" s="558"/>
      <c r="I45" s="558"/>
      <c r="J45" s="558"/>
      <c r="K45" s="558"/>
      <c r="L45" s="558"/>
      <c r="M45" s="558"/>
      <c r="N45" s="559"/>
    </row>
    <row r="46" spans="1:14" ht="36" customHeight="1">
      <c r="A46" s="554" t="s">
        <v>234</v>
      </c>
      <c r="B46" s="555"/>
      <c r="C46" s="555"/>
      <c r="D46" s="556"/>
      <c r="E46" s="557" t="str">
        <f>E9</f>
        <v/>
      </c>
      <c r="F46" s="558"/>
      <c r="G46" s="558"/>
      <c r="H46" s="558"/>
      <c r="I46" s="558"/>
      <c r="J46" s="558"/>
      <c r="K46" s="558"/>
      <c r="L46" s="558"/>
      <c r="M46" s="558"/>
      <c r="N46" s="559"/>
    </row>
    <row r="47" spans="1:14" ht="21.95" customHeight="1">
      <c r="A47" s="560"/>
      <c r="B47" s="561"/>
      <c r="C47" s="561"/>
      <c r="D47" s="562"/>
      <c r="E47" s="223"/>
      <c r="F47" s="222"/>
      <c r="G47" s="222"/>
      <c r="H47" s="222"/>
      <c r="I47" s="221" t="s">
        <v>233</v>
      </c>
      <c r="J47" s="563">
        <f>J10</f>
        <v>0</v>
      </c>
      <c r="K47" s="563"/>
      <c r="L47" s="563"/>
      <c r="M47" s="563"/>
      <c r="N47" s="564"/>
    </row>
    <row r="48" spans="1:14" ht="36" customHeight="1">
      <c r="A48" s="542" t="s">
        <v>232</v>
      </c>
      <c r="B48" s="543"/>
      <c r="C48" s="543"/>
      <c r="D48" s="544"/>
      <c r="E48" s="545">
        <f>E11</f>
        <v>0</v>
      </c>
      <c r="F48" s="546"/>
      <c r="G48" s="546"/>
      <c r="H48" s="546"/>
      <c r="I48" s="546"/>
      <c r="J48" s="546"/>
      <c r="K48" s="546"/>
      <c r="L48" s="546"/>
      <c r="M48" s="546"/>
      <c r="N48" s="547"/>
    </row>
    <row r="49" spans="1:15" ht="36" customHeight="1">
      <c r="A49" s="542" t="s">
        <v>223</v>
      </c>
      <c r="B49" s="543"/>
      <c r="C49" s="543"/>
      <c r="D49" s="544"/>
      <c r="E49" s="548" t="str">
        <f>E12</f>
        <v xml:space="preserve"> </v>
      </c>
      <c r="F49" s="549"/>
      <c r="G49" s="549"/>
      <c r="H49" s="550"/>
      <c r="I49" s="550"/>
      <c r="J49" s="550"/>
      <c r="K49" s="550"/>
      <c r="L49" s="550"/>
      <c r="M49" s="550"/>
      <c r="N49" s="551"/>
    </row>
    <row r="51" spans="1:15">
      <c r="A51" s="212" t="s">
        <v>222</v>
      </c>
    </row>
    <row r="52" spans="1:15">
      <c r="K52" s="569"/>
      <c r="L52" s="569"/>
      <c r="M52" s="569"/>
      <c r="N52" s="569"/>
    </row>
    <row r="53" spans="1:15">
      <c r="B53" s="566">
        <f>B16</f>
        <v>0</v>
      </c>
      <c r="C53" s="567"/>
      <c r="D53" s="567"/>
      <c r="E53" s="567"/>
    </row>
    <row r="55" spans="1:15" s="196" customFormat="1" ht="18.75">
      <c r="E55" s="327" t="s">
        <v>35</v>
      </c>
      <c r="G55" s="76" t="str">
        <f>IF(G56="",入力シート!$C$14&amp;" "&amp;入力シート!$C$16,"")</f>
        <v xml:space="preserve"> </v>
      </c>
      <c r="H55" s="328"/>
      <c r="I55" s="328"/>
      <c r="J55" s="328"/>
      <c r="M55" s="196" t="str" cm="1">
        <f t="array" aca="1" ref="M55" ca="1">IF(M56="",IF(VLOOKUP(RIGHT(CELL("filename",A43),LEN(CELL("filename",A43))-FIND("]",CELL("filename",A43))),設定シート!$U$2:$V$31,2,0)="表示する","㊞",""),"")</f>
        <v/>
      </c>
      <c r="O55" s="32" t="s">
        <v>528</v>
      </c>
    </row>
    <row r="56" spans="1:15" s="196" customFormat="1" ht="18.75" customHeight="1">
      <c r="E56" s="327"/>
      <c r="G56" s="76"/>
      <c r="H56" s="328"/>
      <c r="I56" s="328"/>
      <c r="J56" s="328"/>
    </row>
    <row r="57" spans="1:15" ht="18.75">
      <c r="E57" s="219"/>
      <c r="G57" s="215"/>
      <c r="H57" s="218"/>
      <c r="I57" s="218"/>
      <c r="J57" s="218"/>
    </row>
    <row r="58" spans="1:15" ht="18.75">
      <c r="E58" s="219"/>
      <c r="G58" s="215"/>
      <c r="H58" s="218"/>
      <c r="I58" s="218"/>
      <c r="J58" s="218"/>
    </row>
    <row r="59" spans="1:15">
      <c r="A59" s="570" t="s">
        <v>221</v>
      </c>
      <c r="B59" s="570"/>
      <c r="C59" s="212" t="str">
        <f>"選挙管理委員会委員長 "&amp;設定シート!C11&amp;"　様"</f>
        <v>選挙管理委員会委員長 竹　田　勝　美　様</v>
      </c>
    </row>
    <row r="62" spans="1:15">
      <c r="A62" s="212" t="s">
        <v>57</v>
      </c>
      <c r="B62" s="217"/>
      <c r="C62" s="216"/>
      <c r="D62" s="216"/>
    </row>
    <row r="63" spans="1:15">
      <c r="B63" s="217"/>
      <c r="C63" s="216"/>
      <c r="D63" s="216"/>
    </row>
    <row r="64" spans="1:15" s="339" customFormat="1">
      <c r="A64" s="357" t="s">
        <v>517</v>
      </c>
      <c r="B64" s="343"/>
      <c r="C64" s="90"/>
      <c r="D64" s="90"/>
      <c r="E64" s="90"/>
      <c r="F64" s="90"/>
      <c r="G64" s="90"/>
      <c r="H64" s="90"/>
      <c r="I64" s="90"/>
      <c r="J64" s="90"/>
      <c r="K64" s="90"/>
      <c r="L64" s="90"/>
      <c r="M64" s="90"/>
      <c r="N64" s="90"/>
    </row>
    <row r="65" spans="1:14" s="339" customFormat="1">
      <c r="A65" s="357" t="s">
        <v>514</v>
      </c>
      <c r="B65" s="343"/>
      <c r="C65" s="90"/>
      <c r="D65" s="90"/>
      <c r="E65" s="90"/>
      <c r="F65" s="90"/>
      <c r="G65" s="90"/>
      <c r="H65" s="90"/>
      <c r="I65" s="90"/>
      <c r="J65" s="90"/>
      <c r="K65" s="90"/>
      <c r="L65" s="90"/>
      <c r="M65" s="90"/>
      <c r="N65" s="90"/>
    </row>
    <row r="66" spans="1:14" s="339" customFormat="1">
      <c r="A66" s="357" t="s">
        <v>515</v>
      </c>
      <c r="B66" s="343"/>
      <c r="C66" s="90"/>
      <c r="D66" s="90"/>
      <c r="E66" s="90"/>
      <c r="F66" s="90"/>
      <c r="G66" s="90"/>
      <c r="H66" s="90"/>
      <c r="I66" s="90"/>
      <c r="J66" s="90"/>
      <c r="K66" s="90"/>
      <c r="L66" s="90"/>
      <c r="M66" s="90"/>
      <c r="N66" s="90"/>
    </row>
    <row r="67" spans="1:14">
      <c r="A67" s="216" t="s">
        <v>516</v>
      </c>
      <c r="B67" s="340"/>
      <c r="C67" s="213"/>
      <c r="D67" s="213"/>
    </row>
    <row r="68" spans="1:14">
      <c r="A68" s="216"/>
      <c r="B68" s="214"/>
      <c r="C68" s="213"/>
      <c r="D68" s="213"/>
    </row>
    <row r="69" spans="1:14">
      <c r="A69" s="216"/>
      <c r="B69" s="214"/>
      <c r="C69" s="213"/>
      <c r="D69" s="213"/>
    </row>
    <row r="70" spans="1:14">
      <c r="A70" s="216"/>
      <c r="B70" s="214"/>
      <c r="C70" s="213"/>
      <c r="D70" s="213"/>
      <c r="H70" s="215"/>
    </row>
    <row r="71" spans="1:14">
      <c r="A71" s="216"/>
      <c r="B71" s="214"/>
      <c r="C71" s="213"/>
      <c r="D71" s="213"/>
      <c r="H71" s="215"/>
    </row>
    <row r="72" spans="1:14">
      <c r="B72" s="214"/>
      <c r="C72" s="213"/>
      <c r="D72" s="213"/>
    </row>
    <row r="73" spans="1:14">
      <c r="B73" s="214"/>
      <c r="C73" s="213"/>
      <c r="D73" s="213"/>
    </row>
    <row r="74" spans="1:14">
      <c r="B74" s="214"/>
      <c r="C74" s="213"/>
      <c r="D74" s="213"/>
      <c r="G74" s="215"/>
    </row>
    <row r="75" spans="1:14">
      <c r="B75" s="214"/>
      <c r="C75" s="213"/>
      <c r="D75" s="213"/>
    </row>
  </sheetData>
  <mergeCells count="30">
    <mergeCell ref="A59:B59"/>
    <mergeCell ref="A46:D46"/>
    <mergeCell ref="E46:N46"/>
    <mergeCell ref="A47:D47"/>
    <mergeCell ref="J47:N47"/>
    <mergeCell ref="A48:D48"/>
    <mergeCell ref="E48:N48"/>
    <mergeCell ref="A14:N14"/>
    <mergeCell ref="B16:E16"/>
    <mergeCell ref="B53:E53"/>
    <mergeCell ref="A22:B22"/>
    <mergeCell ref="A42:N42"/>
    <mergeCell ref="D43:K43"/>
    <mergeCell ref="A45:D45"/>
    <mergeCell ref="E45:N45"/>
    <mergeCell ref="A49:D49"/>
    <mergeCell ref="E49:N49"/>
    <mergeCell ref="K52:N52"/>
    <mergeCell ref="A11:D11"/>
    <mergeCell ref="E11:N11"/>
    <mergeCell ref="A12:D12"/>
    <mergeCell ref="E12:N12"/>
    <mergeCell ref="A5:N5"/>
    <mergeCell ref="D6:K6"/>
    <mergeCell ref="A8:D8"/>
    <mergeCell ref="E8:N8"/>
    <mergeCell ref="A9:D9"/>
    <mergeCell ref="E9:N9"/>
    <mergeCell ref="A10:D10"/>
    <mergeCell ref="J10:N10"/>
  </mergeCells>
  <phoneticPr fontId="4"/>
  <pageMargins left="0.98425196850393704" right="0.59055118110236227" top="0.78740157480314965" bottom="0.78740157480314965" header="0.51181102362204722" footer="0.51181102362204722"/>
  <pageSetup paperSize="9" firstPageNumber="0" fitToHeight="0" orientation="portrait" horizontalDpi="300" verticalDpi="300" r:id="rId1"/>
  <headerFooter differentOddEven="1" alignWithMargins="0">
    <oddHeader>&amp;L受理日：令和　　年　　月　　日　　 
午前・午後　　　時　　分　受理　</oddHeader>
    <evenHeader>&amp;L受理日：令和　　年　　月　　日　　 
午前・午後　　　時　　分　受理　</evenHeader>
  </headerFooter>
  <rowBreaks count="1" manualBreakCount="1">
    <brk id="37" max="1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0EFA-5700-4AD7-AED1-1E7F7408E51A}">
  <sheetPr codeName="Sheet8"/>
  <dimension ref="A1:P76"/>
  <sheetViews>
    <sheetView showZeros="0" view="pageBreakPreview" zoomScaleNormal="100" zoomScaleSheetLayoutView="100" workbookViewId="0">
      <selection activeCell="K27" sqref="K27"/>
    </sheetView>
  </sheetViews>
  <sheetFormatPr defaultColWidth="5.875" defaultRowHeight="14.25"/>
  <cols>
    <col min="1" max="13" width="5.875" style="212" customWidth="1"/>
    <col min="14" max="14" width="6.75" style="212" customWidth="1"/>
    <col min="15" max="16384" width="5.875" style="212"/>
  </cols>
  <sheetData>
    <row r="1" spans="1:15">
      <c r="N1" s="219"/>
      <c r="O1" s="212" t="s">
        <v>205</v>
      </c>
    </row>
    <row r="5" spans="1:15" ht="28.5">
      <c r="A5" s="552" t="s">
        <v>501</v>
      </c>
      <c r="B5" s="552"/>
      <c r="C5" s="552"/>
      <c r="D5" s="552"/>
      <c r="E5" s="552"/>
      <c r="F5" s="552"/>
      <c r="G5" s="552"/>
      <c r="H5" s="552"/>
      <c r="I5" s="552"/>
      <c r="J5" s="552"/>
      <c r="K5" s="552"/>
      <c r="L5" s="552"/>
      <c r="M5" s="552"/>
      <c r="N5" s="552"/>
    </row>
    <row r="6" spans="1:15" ht="14.25" customHeight="1">
      <c r="A6" s="224"/>
      <c r="B6" s="224"/>
      <c r="C6" s="224"/>
      <c r="D6" s="553" t="s">
        <v>231</v>
      </c>
      <c r="E6" s="553"/>
      <c r="F6" s="553"/>
      <c r="G6" s="553"/>
      <c r="H6" s="553"/>
      <c r="I6" s="553"/>
      <c r="J6" s="553"/>
      <c r="K6" s="553"/>
      <c r="L6" s="224"/>
      <c r="M6" s="224"/>
      <c r="N6" s="224"/>
    </row>
    <row r="7" spans="1:15" ht="14.25" customHeight="1">
      <c r="A7" s="224"/>
      <c r="B7" s="224"/>
      <c r="C7" s="224"/>
      <c r="D7" s="225"/>
      <c r="E7" s="225"/>
      <c r="F7" s="225"/>
      <c r="G7" s="225"/>
      <c r="H7" s="225"/>
      <c r="I7" s="225"/>
      <c r="J7" s="225"/>
      <c r="K7" s="225"/>
      <c r="L7" s="224"/>
      <c r="M7" s="224"/>
      <c r="N7" s="224"/>
    </row>
    <row r="8" spans="1:15" ht="36" customHeight="1">
      <c r="A8" s="554" t="s">
        <v>228</v>
      </c>
      <c r="B8" s="555"/>
      <c r="C8" s="555"/>
      <c r="D8" s="556"/>
      <c r="E8" s="557" t="str">
        <f>入力シート!C1</f>
        <v>令和７年７月２０日執行参議院秋田県選出議員選挙</v>
      </c>
      <c r="F8" s="558"/>
      <c r="G8" s="558"/>
      <c r="H8" s="558"/>
      <c r="I8" s="558"/>
      <c r="J8" s="558"/>
      <c r="K8" s="558"/>
      <c r="L8" s="558"/>
      <c r="M8" s="558"/>
      <c r="N8" s="559"/>
    </row>
    <row r="9" spans="1:15" ht="36" customHeight="1">
      <c r="A9" s="577" t="s">
        <v>227</v>
      </c>
      <c r="B9" s="555"/>
      <c r="C9" s="555"/>
      <c r="D9" s="556"/>
      <c r="E9" s="582" t="str">
        <f>入力シート!C35&amp;" "&amp;入力シート!C36</f>
        <v xml:space="preserve"> </v>
      </c>
      <c r="F9" s="579"/>
      <c r="G9" s="579"/>
      <c r="H9" s="579"/>
      <c r="I9" s="579"/>
      <c r="J9" s="579"/>
      <c r="K9" s="579"/>
      <c r="L9" s="579"/>
      <c r="M9" s="579"/>
      <c r="N9" s="580"/>
    </row>
    <row r="10" spans="1:15" ht="21.75" customHeight="1">
      <c r="A10" s="560"/>
      <c r="B10" s="561"/>
      <c r="C10" s="561"/>
      <c r="D10" s="562"/>
      <c r="E10" s="299"/>
      <c r="F10" s="300"/>
      <c r="G10" s="300"/>
      <c r="H10" s="300"/>
      <c r="I10" s="221" t="s">
        <v>225</v>
      </c>
      <c r="J10" s="572">
        <f>入力シート!$C$37</f>
        <v>0</v>
      </c>
      <c r="K10" s="572"/>
      <c r="L10" s="572"/>
      <c r="M10" s="572"/>
      <c r="N10" s="573"/>
    </row>
    <row r="11" spans="1:15" ht="36" customHeight="1">
      <c r="A11" s="577" t="s">
        <v>226</v>
      </c>
      <c r="B11" s="555"/>
      <c r="C11" s="555"/>
      <c r="D11" s="556"/>
      <c r="E11" s="578" t="str">
        <f>DBCS(入力シート!C41&amp;" "&amp;入力シート!C42)</f>
        <v>　</v>
      </c>
      <c r="F11" s="579"/>
      <c r="G11" s="579"/>
      <c r="H11" s="579"/>
      <c r="I11" s="579"/>
      <c r="J11" s="579"/>
      <c r="K11" s="579"/>
      <c r="L11" s="579"/>
      <c r="M11" s="579"/>
      <c r="N11" s="580"/>
    </row>
    <row r="12" spans="1:15" ht="21.75" customHeight="1">
      <c r="A12" s="560"/>
      <c r="B12" s="561"/>
      <c r="C12" s="561"/>
      <c r="D12" s="562"/>
      <c r="E12" s="299"/>
      <c r="F12" s="300"/>
      <c r="G12" s="300"/>
      <c r="H12" s="300"/>
      <c r="I12" s="221" t="s">
        <v>225</v>
      </c>
      <c r="J12" s="571">
        <f>入力シート!C43</f>
        <v>0</v>
      </c>
      <c r="K12" s="572"/>
      <c r="L12" s="572"/>
      <c r="M12" s="572"/>
      <c r="N12" s="573"/>
    </row>
    <row r="13" spans="1:15" ht="36" customHeight="1">
      <c r="A13" s="542" t="s">
        <v>224</v>
      </c>
      <c r="B13" s="543"/>
      <c r="C13" s="543"/>
      <c r="D13" s="544"/>
      <c r="E13" s="574">
        <f>入力シート!C39</f>
        <v>0</v>
      </c>
      <c r="F13" s="575"/>
      <c r="G13" s="575"/>
      <c r="H13" s="575"/>
      <c r="I13" s="575"/>
      <c r="J13" s="575"/>
      <c r="K13" s="575"/>
      <c r="L13" s="575"/>
      <c r="M13" s="575"/>
      <c r="N13" s="576"/>
    </row>
    <row r="14" spans="1:15" ht="36" customHeight="1">
      <c r="A14" s="542" t="s">
        <v>286</v>
      </c>
      <c r="B14" s="543"/>
      <c r="C14" s="543"/>
      <c r="D14" s="544"/>
      <c r="E14" s="548" t="str">
        <f>入力シート!C14&amp;" "&amp;入力シート!C16</f>
        <v xml:space="preserve"> </v>
      </c>
      <c r="F14" s="549"/>
      <c r="G14" s="549"/>
      <c r="H14" s="550"/>
      <c r="I14" s="550"/>
      <c r="J14" s="550"/>
      <c r="K14" s="550"/>
      <c r="L14" s="550"/>
      <c r="M14" s="550"/>
      <c r="N14" s="551"/>
    </row>
    <row r="16" spans="1:15">
      <c r="A16" s="212" t="s">
        <v>513</v>
      </c>
    </row>
    <row r="17" spans="1:16">
      <c r="K17" s="362"/>
      <c r="L17" s="362"/>
      <c r="M17" s="362"/>
      <c r="N17" s="362"/>
    </row>
    <row r="18" spans="1:16">
      <c r="B18" s="581" t="s">
        <v>230</v>
      </c>
      <c r="C18" s="581"/>
      <c r="D18" s="581"/>
      <c r="E18" s="581"/>
    </row>
    <row r="21" spans="1:16" s="196" customFormat="1" ht="18.75">
      <c r="E21" s="327" t="s">
        <v>35</v>
      </c>
      <c r="G21" s="76" t="str">
        <f>IF(G22="",入力シート!$C$14&amp;" "&amp;入力シート!$C$16,"")</f>
        <v xml:space="preserve"> </v>
      </c>
      <c r="H21" s="328"/>
      <c r="I21" s="328"/>
      <c r="J21" s="328"/>
      <c r="M21" s="196" t="str" cm="1">
        <f t="array" aca="1" ref="M21" ca="1">IF(M22="",IF(VLOOKUP(RIGHT(CELL("filename",A8),LEN(CELL("filename",A8))-FIND("]",CELL("filename",A8))),設定シート!$U$2:$V$32,2,0)="表示する","㊞",""),"")</f>
        <v/>
      </c>
      <c r="P21" s="32" t="s">
        <v>528</v>
      </c>
    </row>
    <row r="22" spans="1:16" s="196" customFormat="1" ht="18.75" customHeight="1">
      <c r="E22" s="327"/>
      <c r="G22" s="76"/>
      <c r="H22" s="328"/>
      <c r="I22" s="328"/>
      <c r="J22" s="328"/>
    </row>
    <row r="23" spans="1:16" ht="18.75">
      <c r="E23" s="219"/>
      <c r="G23" s="215"/>
      <c r="H23" s="218"/>
      <c r="I23" s="218"/>
      <c r="J23" s="218"/>
    </row>
    <row r="24" spans="1:16" ht="18.75">
      <c r="E24" s="219"/>
      <c r="G24" s="215"/>
      <c r="H24" s="218"/>
      <c r="I24" s="218"/>
      <c r="J24" s="218"/>
    </row>
    <row r="26" spans="1:16">
      <c r="A26" s="570">
        <f>入力シート!$C$40</f>
        <v>0</v>
      </c>
      <c r="B26" s="570"/>
      <c r="C26" s="212" t="s">
        <v>582</v>
      </c>
      <c r="G26" s="395" t="str">
        <f>IFERROR(VLOOKUP($A$26,様式15!$AC$4:$AD$28,2,0),"")</f>
        <v/>
      </c>
      <c r="H26" s="395"/>
      <c r="I26" s="395"/>
      <c r="J26" s="212" t="s">
        <v>179</v>
      </c>
    </row>
    <row r="29" spans="1:16">
      <c r="A29" s="212" t="s">
        <v>57</v>
      </c>
      <c r="B29" s="217"/>
      <c r="C29" s="216"/>
      <c r="D29" s="216"/>
    </row>
    <row r="30" spans="1:16">
      <c r="B30" s="217"/>
      <c r="C30" s="216"/>
      <c r="D30" s="216"/>
    </row>
    <row r="31" spans="1:16" s="339" customFormat="1">
      <c r="A31" s="357" t="s">
        <v>521</v>
      </c>
      <c r="B31" s="90"/>
      <c r="C31" s="90"/>
      <c r="D31" s="90"/>
      <c r="E31" s="90"/>
      <c r="F31" s="90"/>
      <c r="G31" s="90"/>
      <c r="H31" s="90"/>
      <c r="I31" s="90"/>
      <c r="J31" s="90"/>
      <c r="K31" s="90"/>
      <c r="L31" s="90"/>
      <c r="M31" s="90"/>
      <c r="N31" s="90"/>
    </row>
    <row r="32" spans="1:16" s="339" customFormat="1">
      <c r="A32" s="357" t="s">
        <v>519</v>
      </c>
      <c r="B32" s="90"/>
      <c r="C32" s="90"/>
      <c r="D32" s="90"/>
      <c r="E32" s="90"/>
      <c r="F32" s="90"/>
      <c r="G32" s="90"/>
      <c r="H32" s="90"/>
      <c r="I32" s="90"/>
      <c r="J32" s="90"/>
      <c r="K32" s="90"/>
      <c r="L32" s="90"/>
      <c r="M32" s="90"/>
      <c r="N32" s="90"/>
    </row>
    <row r="33" spans="1:15" s="339" customFormat="1">
      <c r="A33" s="357" t="s">
        <v>520</v>
      </c>
      <c r="B33" s="90"/>
      <c r="C33" s="90"/>
      <c r="D33" s="90"/>
      <c r="E33" s="90"/>
      <c r="F33" s="90"/>
      <c r="G33" s="90"/>
      <c r="H33" s="90"/>
      <c r="I33" s="90"/>
      <c r="J33" s="90"/>
      <c r="K33" s="90"/>
      <c r="L33" s="90"/>
      <c r="M33" s="90"/>
      <c r="N33" s="90"/>
    </row>
    <row r="34" spans="1:15" s="339" customFormat="1">
      <c r="A34" s="357" t="s">
        <v>518</v>
      </c>
      <c r="B34" s="90"/>
      <c r="C34" s="90"/>
      <c r="D34" s="90"/>
      <c r="E34" s="90"/>
      <c r="F34" s="90"/>
      <c r="G34" s="90"/>
      <c r="H34" s="90"/>
      <c r="I34" s="90"/>
      <c r="J34" s="90"/>
      <c r="K34" s="90"/>
      <c r="L34" s="90"/>
      <c r="M34" s="90"/>
      <c r="N34" s="90"/>
    </row>
    <row r="35" spans="1:15" s="339" customFormat="1">
      <c r="A35" s="357"/>
      <c r="B35" s="90"/>
      <c r="C35" s="90"/>
      <c r="D35" s="90"/>
      <c r="E35" s="90"/>
      <c r="F35" s="90"/>
      <c r="G35" s="90"/>
      <c r="H35" s="90"/>
      <c r="I35" s="90"/>
      <c r="J35" s="90"/>
      <c r="K35" s="90"/>
      <c r="L35" s="90"/>
      <c r="M35" s="90"/>
      <c r="N35" s="90"/>
    </row>
    <row r="36" spans="1:15" s="339" customFormat="1">
      <c r="A36" s="357" t="s">
        <v>527</v>
      </c>
      <c r="B36" s="90"/>
      <c r="C36" s="90"/>
      <c r="D36" s="90"/>
      <c r="E36" s="90"/>
      <c r="F36" s="90"/>
      <c r="G36" s="90"/>
      <c r="H36" s="90"/>
      <c r="I36" s="90"/>
      <c r="J36" s="90"/>
      <c r="K36" s="90"/>
      <c r="L36" s="90"/>
      <c r="M36" s="90"/>
      <c r="N36" s="90"/>
    </row>
    <row r="37" spans="1:15" s="339" customFormat="1">
      <c r="A37" s="357"/>
      <c r="B37" s="90"/>
      <c r="C37" s="90"/>
      <c r="D37" s="90"/>
      <c r="E37" s="90"/>
      <c r="F37" s="90"/>
      <c r="G37" s="90"/>
      <c r="H37" s="90"/>
      <c r="I37" s="90"/>
      <c r="J37" s="90"/>
      <c r="K37" s="90"/>
      <c r="L37" s="90"/>
      <c r="M37" s="90"/>
      <c r="N37" s="90"/>
    </row>
    <row r="38" spans="1:15" s="339" customFormat="1" ht="18" customHeight="1">
      <c r="A38" s="357"/>
      <c r="B38" s="90"/>
      <c r="C38" s="90"/>
      <c r="D38" s="90"/>
      <c r="E38" s="90"/>
      <c r="F38" s="90"/>
      <c r="G38" s="90"/>
      <c r="H38" s="90"/>
      <c r="I38" s="90"/>
      <c r="J38" s="90"/>
      <c r="K38" s="90"/>
      <c r="L38" s="90"/>
      <c r="M38" s="90"/>
      <c r="N38" s="90"/>
    </row>
    <row r="39" spans="1:15" s="339" customFormat="1" ht="18" customHeight="1">
      <c r="A39" s="90"/>
      <c r="B39" s="90"/>
      <c r="C39" s="90"/>
      <c r="D39" s="90"/>
      <c r="E39" s="90"/>
      <c r="F39" s="90"/>
      <c r="G39" s="90"/>
      <c r="H39" s="90"/>
      <c r="I39" s="90"/>
      <c r="J39" s="90"/>
      <c r="K39" s="90"/>
      <c r="L39" s="90"/>
      <c r="M39" s="90"/>
      <c r="N39" s="343"/>
      <c r="O39" s="339" t="s">
        <v>205</v>
      </c>
    </row>
    <row r="40" spans="1:15" s="339" customFormat="1" ht="18" customHeight="1">
      <c r="A40" s="90"/>
      <c r="B40" s="90"/>
      <c r="C40" s="90"/>
      <c r="D40" s="90"/>
      <c r="E40" s="90"/>
      <c r="F40" s="90"/>
      <c r="G40" s="90"/>
      <c r="H40" s="90"/>
      <c r="I40" s="90"/>
      <c r="J40" s="90"/>
      <c r="K40" s="90"/>
      <c r="L40" s="90"/>
      <c r="M40" s="90"/>
      <c r="N40" s="90"/>
    </row>
    <row r="43" spans="1:15" ht="28.5">
      <c r="A43" s="552" t="s">
        <v>501</v>
      </c>
      <c r="B43" s="552"/>
      <c r="C43" s="552"/>
      <c r="D43" s="552"/>
      <c r="E43" s="552"/>
      <c r="F43" s="552"/>
      <c r="G43" s="552"/>
      <c r="H43" s="552"/>
      <c r="I43" s="552"/>
      <c r="J43" s="552"/>
      <c r="K43" s="552"/>
      <c r="L43" s="552"/>
      <c r="M43" s="552"/>
      <c r="N43" s="552"/>
    </row>
    <row r="44" spans="1:15" ht="14.25" customHeight="1">
      <c r="A44" s="224"/>
      <c r="B44" s="224"/>
      <c r="C44" s="224"/>
      <c r="D44" s="553" t="s">
        <v>229</v>
      </c>
      <c r="E44" s="553"/>
      <c r="F44" s="553"/>
      <c r="G44" s="553"/>
      <c r="H44" s="553"/>
      <c r="I44" s="553"/>
      <c r="J44" s="553"/>
      <c r="K44" s="553"/>
      <c r="L44" s="224"/>
      <c r="M44" s="224"/>
      <c r="N44" s="224"/>
    </row>
    <row r="45" spans="1:15" ht="14.25" customHeight="1">
      <c r="A45" s="224"/>
      <c r="B45" s="224"/>
      <c r="C45" s="224"/>
      <c r="D45" s="225"/>
      <c r="E45" s="225"/>
      <c r="F45" s="225"/>
      <c r="G45" s="225"/>
      <c r="H45" s="225"/>
      <c r="I45" s="225"/>
      <c r="J45" s="225"/>
      <c r="K45" s="225"/>
      <c r="L45" s="224"/>
      <c r="M45" s="224"/>
      <c r="N45" s="224"/>
    </row>
    <row r="46" spans="1:15" ht="36" customHeight="1">
      <c r="A46" s="554" t="s">
        <v>228</v>
      </c>
      <c r="B46" s="555"/>
      <c r="C46" s="555"/>
      <c r="D46" s="556"/>
      <c r="E46" s="557" t="str">
        <f>E8</f>
        <v>令和７年７月２０日執行参議院秋田県選出議員選挙</v>
      </c>
      <c r="F46" s="558"/>
      <c r="G46" s="558"/>
      <c r="H46" s="558"/>
      <c r="I46" s="558"/>
      <c r="J46" s="558"/>
      <c r="K46" s="558"/>
      <c r="L46" s="558"/>
      <c r="M46" s="558"/>
      <c r="N46" s="559"/>
    </row>
    <row r="47" spans="1:15" ht="36" customHeight="1">
      <c r="A47" s="577" t="s">
        <v>227</v>
      </c>
      <c r="B47" s="555"/>
      <c r="C47" s="555"/>
      <c r="D47" s="556"/>
      <c r="E47" s="582" t="str">
        <f>E9</f>
        <v xml:space="preserve"> </v>
      </c>
      <c r="F47" s="579"/>
      <c r="G47" s="579"/>
      <c r="H47" s="579"/>
      <c r="I47" s="579"/>
      <c r="J47" s="579"/>
      <c r="K47" s="579"/>
      <c r="L47" s="579"/>
      <c r="M47" s="579"/>
      <c r="N47" s="580"/>
    </row>
    <row r="48" spans="1:15" ht="21.75" customHeight="1">
      <c r="A48" s="560"/>
      <c r="B48" s="561"/>
      <c r="C48" s="561"/>
      <c r="D48" s="562"/>
      <c r="E48" s="299"/>
      <c r="F48" s="300"/>
      <c r="G48" s="300"/>
      <c r="H48" s="300"/>
      <c r="I48" s="221" t="s">
        <v>225</v>
      </c>
      <c r="J48" s="572">
        <f>J10</f>
        <v>0</v>
      </c>
      <c r="K48" s="572"/>
      <c r="L48" s="572"/>
      <c r="M48" s="572"/>
      <c r="N48" s="573"/>
    </row>
    <row r="49" spans="1:16" ht="36" customHeight="1">
      <c r="A49" s="577" t="s">
        <v>226</v>
      </c>
      <c r="B49" s="555"/>
      <c r="C49" s="555"/>
      <c r="D49" s="556"/>
      <c r="E49" s="578" t="str">
        <f>E11</f>
        <v>　</v>
      </c>
      <c r="F49" s="579"/>
      <c r="G49" s="579"/>
      <c r="H49" s="579"/>
      <c r="I49" s="579"/>
      <c r="J49" s="579"/>
      <c r="K49" s="579"/>
      <c r="L49" s="579"/>
      <c r="M49" s="579"/>
      <c r="N49" s="580"/>
    </row>
    <row r="50" spans="1:16" ht="21.75" customHeight="1">
      <c r="A50" s="560"/>
      <c r="B50" s="561"/>
      <c r="C50" s="561"/>
      <c r="D50" s="562"/>
      <c r="E50" s="299"/>
      <c r="F50" s="300"/>
      <c r="G50" s="300"/>
      <c r="H50" s="300"/>
      <c r="I50" s="221" t="s">
        <v>225</v>
      </c>
      <c r="J50" s="571">
        <f>J12</f>
        <v>0</v>
      </c>
      <c r="K50" s="572"/>
      <c r="L50" s="572"/>
      <c r="M50" s="572"/>
      <c r="N50" s="573"/>
    </row>
    <row r="51" spans="1:16" ht="36" customHeight="1">
      <c r="A51" s="542" t="s">
        <v>224</v>
      </c>
      <c r="B51" s="543"/>
      <c r="C51" s="543"/>
      <c r="D51" s="544"/>
      <c r="E51" s="574">
        <f>E13</f>
        <v>0</v>
      </c>
      <c r="F51" s="575"/>
      <c r="G51" s="575"/>
      <c r="H51" s="575"/>
      <c r="I51" s="575"/>
      <c r="J51" s="575"/>
      <c r="K51" s="575"/>
      <c r="L51" s="575"/>
      <c r="M51" s="575"/>
      <c r="N51" s="576"/>
    </row>
    <row r="52" spans="1:16" ht="36" customHeight="1">
      <c r="A52" s="542" t="s">
        <v>287</v>
      </c>
      <c r="B52" s="543"/>
      <c r="C52" s="543"/>
      <c r="D52" s="544"/>
      <c r="E52" s="548" t="str">
        <f>E14</f>
        <v xml:space="preserve"> </v>
      </c>
      <c r="F52" s="549"/>
      <c r="G52" s="549"/>
      <c r="H52" s="550"/>
      <c r="I52" s="550"/>
      <c r="J52" s="550"/>
      <c r="K52" s="550"/>
      <c r="L52" s="550"/>
      <c r="M52" s="550"/>
      <c r="N52" s="551"/>
    </row>
    <row r="54" spans="1:16">
      <c r="A54" s="212" t="s">
        <v>284</v>
      </c>
    </row>
    <row r="55" spans="1:16">
      <c r="K55" s="569"/>
      <c r="L55" s="569"/>
      <c r="M55" s="569"/>
      <c r="N55" s="569"/>
    </row>
    <row r="56" spans="1:16">
      <c r="B56" s="581" t="s">
        <v>230</v>
      </c>
      <c r="C56" s="581"/>
      <c r="D56" s="581"/>
      <c r="E56" s="581"/>
    </row>
    <row r="59" spans="1:16" s="196" customFormat="1" ht="18.75">
      <c r="E59" s="327" t="s">
        <v>35</v>
      </c>
      <c r="G59" s="76" t="str">
        <f>IF(G60="",入力シート!$C$14&amp;" "&amp;入力シート!$C$16,"")</f>
        <v xml:space="preserve"> </v>
      </c>
      <c r="H59" s="328"/>
      <c r="I59" s="328"/>
      <c r="J59" s="328"/>
      <c r="M59" s="196" t="str" cm="1">
        <f t="array" aca="1" ref="M59" ca="1">IF(M60="",IF(VLOOKUP(RIGHT(CELL("filename",A46),LEN(CELL("filename",A46))-FIND("]",CELL("filename",A46))),設定シート!$U$2:$V$32,2,0)="表示する","㊞",""),"")</f>
        <v/>
      </c>
      <c r="P59" s="32" t="s">
        <v>528</v>
      </c>
    </row>
    <row r="60" spans="1:16" s="196" customFormat="1" ht="18.75" customHeight="1">
      <c r="E60" s="327"/>
      <c r="G60" s="76"/>
      <c r="H60" s="328"/>
      <c r="I60" s="328"/>
      <c r="J60" s="328"/>
    </row>
    <row r="61" spans="1:16" ht="18.75">
      <c r="E61" s="219"/>
      <c r="G61" s="215"/>
      <c r="H61" s="218"/>
      <c r="I61" s="218"/>
      <c r="J61" s="218"/>
    </row>
    <row r="62" spans="1:16" ht="18.75">
      <c r="E62" s="219"/>
      <c r="G62" s="215"/>
      <c r="H62" s="218"/>
      <c r="I62" s="218"/>
      <c r="J62" s="218"/>
    </row>
    <row r="64" spans="1:16">
      <c r="A64" s="570" t="s">
        <v>221</v>
      </c>
      <c r="B64" s="570"/>
      <c r="C64" s="212" t="str">
        <f>"選挙管理委員長　"&amp;設定シート!C11&amp;"　様"</f>
        <v>選挙管理委員長　竹　田　勝　美　様</v>
      </c>
    </row>
    <row r="67" spans="1:14">
      <c r="A67" s="212" t="s">
        <v>57</v>
      </c>
      <c r="B67" s="217"/>
      <c r="C67" s="216"/>
      <c r="D67" s="216"/>
    </row>
    <row r="68" spans="1:14">
      <c r="B68" s="217"/>
      <c r="C68" s="216"/>
      <c r="D68" s="216"/>
    </row>
    <row r="69" spans="1:14" s="186" customFormat="1">
      <c r="A69" s="357" t="s">
        <v>521</v>
      </c>
      <c r="B69" s="90"/>
      <c r="C69" s="90"/>
      <c r="D69" s="90"/>
      <c r="E69" s="90"/>
      <c r="F69" s="90"/>
      <c r="G69" s="90"/>
      <c r="H69" s="90"/>
      <c r="I69" s="90"/>
      <c r="J69" s="90"/>
      <c r="K69" s="90"/>
      <c r="L69" s="90"/>
      <c r="M69" s="90"/>
      <c r="N69" s="90"/>
    </row>
    <row r="70" spans="1:14" s="186" customFormat="1">
      <c r="A70" s="357" t="s">
        <v>313</v>
      </c>
      <c r="B70" s="90"/>
      <c r="C70" s="90"/>
      <c r="D70" s="90"/>
      <c r="E70" s="90"/>
      <c r="F70" s="90"/>
      <c r="G70" s="90"/>
      <c r="H70" s="90"/>
      <c r="I70" s="90"/>
      <c r="J70" s="90"/>
      <c r="K70" s="90"/>
      <c r="L70" s="90"/>
      <c r="M70" s="90"/>
      <c r="N70" s="90"/>
    </row>
    <row r="71" spans="1:14" s="186" customFormat="1">
      <c r="A71" s="357" t="s">
        <v>314</v>
      </c>
      <c r="B71" s="90"/>
      <c r="C71" s="90"/>
      <c r="D71" s="90"/>
      <c r="E71" s="90"/>
      <c r="F71" s="90"/>
      <c r="G71" s="90"/>
      <c r="H71" s="90"/>
      <c r="I71" s="90"/>
      <c r="J71" s="90"/>
      <c r="K71" s="90"/>
      <c r="L71" s="90"/>
      <c r="M71" s="90"/>
      <c r="N71" s="90"/>
    </row>
    <row r="72" spans="1:14" s="339" customFormat="1">
      <c r="A72" s="357" t="s">
        <v>315</v>
      </c>
      <c r="B72" s="90"/>
      <c r="C72" s="90"/>
      <c r="D72" s="90"/>
      <c r="E72" s="90"/>
      <c r="F72" s="90"/>
      <c r="G72" s="90"/>
      <c r="H72" s="90"/>
      <c r="I72" s="90"/>
      <c r="J72" s="90"/>
      <c r="K72" s="90"/>
      <c r="L72" s="90"/>
      <c r="M72" s="90"/>
      <c r="N72" s="90"/>
    </row>
    <row r="73" spans="1:14" s="186" customFormat="1">
      <c r="A73" s="357"/>
      <c r="B73" s="90"/>
      <c r="C73" s="90"/>
      <c r="D73" s="90"/>
      <c r="E73" s="90"/>
      <c r="F73" s="90"/>
      <c r="G73" s="90"/>
      <c r="H73" s="90"/>
      <c r="I73" s="90"/>
      <c r="J73" s="90"/>
      <c r="K73" s="90"/>
      <c r="L73" s="90"/>
      <c r="M73" s="90"/>
      <c r="N73" s="90"/>
    </row>
    <row r="74" spans="1:14" s="186" customFormat="1">
      <c r="A74" s="357" t="s">
        <v>527</v>
      </c>
      <c r="B74" s="90"/>
      <c r="C74" s="90"/>
      <c r="D74" s="90"/>
      <c r="E74" s="90"/>
      <c r="F74" s="90"/>
      <c r="G74" s="90"/>
      <c r="H74" s="90"/>
      <c r="I74" s="90"/>
      <c r="J74" s="90"/>
      <c r="K74" s="90"/>
      <c r="L74" s="90"/>
      <c r="M74" s="90"/>
      <c r="N74" s="90"/>
    </row>
    <row r="75" spans="1:14" s="186" customFormat="1">
      <c r="A75" s="357"/>
      <c r="B75" s="90"/>
      <c r="C75" s="90"/>
      <c r="D75" s="90"/>
      <c r="E75" s="90"/>
      <c r="F75" s="90"/>
      <c r="G75" s="90"/>
      <c r="H75" s="90"/>
      <c r="I75" s="90"/>
      <c r="J75" s="90"/>
      <c r="K75" s="90"/>
      <c r="L75" s="90"/>
      <c r="M75" s="90"/>
      <c r="N75" s="90"/>
    </row>
    <row r="76" spans="1:14" s="186" customFormat="1">
      <c r="A76" s="357"/>
      <c r="B76" s="90"/>
      <c r="C76" s="90"/>
      <c r="D76" s="90"/>
      <c r="E76" s="90"/>
      <c r="F76" s="90"/>
      <c r="G76" s="90"/>
      <c r="H76" s="90"/>
      <c r="I76" s="90"/>
      <c r="J76" s="90"/>
      <c r="K76" s="90"/>
      <c r="L76" s="90"/>
      <c r="M76" s="90"/>
      <c r="N76" s="90"/>
    </row>
  </sheetData>
  <mergeCells count="37">
    <mergeCell ref="B56:E56"/>
    <mergeCell ref="A5:N5"/>
    <mergeCell ref="D6:K6"/>
    <mergeCell ref="A8:D8"/>
    <mergeCell ref="E8:N8"/>
    <mergeCell ref="A9:D9"/>
    <mergeCell ref="E9:N9"/>
    <mergeCell ref="A10:D10"/>
    <mergeCell ref="J10:N10"/>
    <mergeCell ref="A13:D13"/>
    <mergeCell ref="E13:N13"/>
    <mergeCell ref="A49:D49"/>
    <mergeCell ref="E49:N49"/>
    <mergeCell ref="A46:D46"/>
    <mergeCell ref="A52:D52"/>
    <mergeCell ref="E52:N52"/>
    <mergeCell ref="A64:B64"/>
    <mergeCell ref="A11:D11"/>
    <mergeCell ref="E11:N11"/>
    <mergeCell ref="A12:D12"/>
    <mergeCell ref="J12:N12"/>
    <mergeCell ref="A26:B26"/>
    <mergeCell ref="A14:D14"/>
    <mergeCell ref="E14:N14"/>
    <mergeCell ref="A43:N43"/>
    <mergeCell ref="D44:K44"/>
    <mergeCell ref="A48:D48"/>
    <mergeCell ref="B18:E18"/>
    <mergeCell ref="E46:N46"/>
    <mergeCell ref="A47:D47"/>
    <mergeCell ref="E47:N47"/>
    <mergeCell ref="J48:N48"/>
    <mergeCell ref="K55:N55"/>
    <mergeCell ref="A50:D50"/>
    <mergeCell ref="J50:N50"/>
    <mergeCell ref="A51:D51"/>
    <mergeCell ref="E51:N51"/>
  </mergeCells>
  <phoneticPr fontId="4"/>
  <pageMargins left="0.98425196850393704" right="0.59055118110236227" top="0.78740157480314965" bottom="0.78740157480314965" header="0.51181102362204722" footer="0.51181102362204722"/>
  <pageSetup paperSize="9" scale="96" firstPageNumber="0" fitToHeight="0" orientation="portrait" horizontalDpi="300" verticalDpi="300" r:id="rId1"/>
  <headerFooter differentOddEven="1" alignWithMargins="0">
    <oddHeader>&amp;L受理日：令和　　年　　月　　日　　 
午前・午後　　　時　　分　受理　</oddHeader>
    <evenHeader>&amp;L受理日：令和　　年　　月　　日　　 
午前・午後　　　時　　分　受理　</evenHeader>
  </headerFooter>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U40"/>
  <sheetViews>
    <sheetView showZeros="0" view="pageBreakPreview" zoomScaleNormal="100" zoomScaleSheetLayoutView="100" workbookViewId="0">
      <selection activeCell="G23" sqref="G23"/>
    </sheetView>
  </sheetViews>
  <sheetFormatPr defaultColWidth="5.875" defaultRowHeight="14.25"/>
  <cols>
    <col min="1" max="14" width="5.875" style="34" customWidth="1"/>
    <col min="15" max="16384" width="5.875" style="34"/>
  </cols>
  <sheetData>
    <row r="1" spans="1:21">
      <c r="A1" s="477"/>
      <c r="B1" s="478"/>
      <c r="C1" s="478"/>
      <c r="D1" s="478"/>
      <c r="E1" s="478"/>
      <c r="N1" s="35" t="s">
        <v>631</v>
      </c>
    </row>
    <row r="2" spans="1:21">
      <c r="B2" s="36"/>
      <c r="C2" s="36"/>
      <c r="D2" s="36"/>
      <c r="E2" s="36"/>
      <c r="N2" s="35"/>
    </row>
    <row r="3" spans="1:21">
      <c r="A3" s="37"/>
      <c r="B3" s="178"/>
      <c r="C3" s="179"/>
      <c r="D3" s="179"/>
      <c r="E3" s="179"/>
    </row>
    <row r="4" spans="1:21" ht="15" customHeight="1">
      <c r="B4" s="179"/>
      <c r="C4" s="179"/>
      <c r="D4" s="179"/>
      <c r="E4" s="179"/>
    </row>
    <row r="5" spans="1:21" ht="28.5">
      <c r="A5" s="530" t="s">
        <v>632</v>
      </c>
      <c r="B5" s="530"/>
      <c r="C5" s="530"/>
      <c r="D5" s="530"/>
      <c r="E5" s="530"/>
      <c r="F5" s="530"/>
      <c r="G5" s="530"/>
      <c r="H5" s="530"/>
      <c r="I5" s="530"/>
      <c r="J5" s="530"/>
      <c r="K5" s="530"/>
      <c r="L5" s="530"/>
      <c r="M5" s="530"/>
      <c r="N5" s="530"/>
    </row>
    <row r="6" spans="1:21">
      <c r="E6" s="583"/>
      <c r="F6" s="583"/>
      <c r="G6" s="583"/>
      <c r="H6" s="583"/>
      <c r="I6" s="583"/>
      <c r="J6" s="583"/>
    </row>
    <row r="7" spans="1:21">
      <c r="A7" s="583"/>
      <c r="B7" s="583"/>
      <c r="C7" s="583"/>
      <c r="D7" s="583"/>
      <c r="E7" s="583"/>
      <c r="F7" s="583"/>
      <c r="G7" s="583"/>
      <c r="H7" s="583"/>
      <c r="I7" s="583"/>
      <c r="J7" s="583"/>
      <c r="K7" s="583"/>
      <c r="L7" s="583"/>
      <c r="M7" s="583"/>
      <c r="N7" s="583"/>
    </row>
    <row r="8" spans="1:21" s="32" customFormat="1" ht="36" customHeight="1">
      <c r="A8" s="586" t="s">
        <v>239</v>
      </c>
      <c r="B8" s="587"/>
      <c r="C8" s="587"/>
      <c r="D8" s="588"/>
      <c r="E8" s="591">
        <f>入力シート!C45</f>
        <v>0</v>
      </c>
      <c r="F8" s="592"/>
      <c r="G8" s="593"/>
      <c r="H8" s="593"/>
      <c r="I8" s="593"/>
      <c r="J8" s="593"/>
      <c r="K8" s="593"/>
      <c r="L8" s="593"/>
      <c r="M8" s="593"/>
      <c r="N8" s="594"/>
    </row>
    <row r="9" spans="1:21" s="32" customFormat="1" ht="36" customHeight="1">
      <c r="A9" s="598" t="s">
        <v>238</v>
      </c>
      <c r="B9" s="599"/>
      <c r="C9" s="599"/>
      <c r="D9" s="600"/>
      <c r="E9" s="604" t="str">
        <f>DBCS(入力シート!C47)</f>
        <v/>
      </c>
      <c r="F9" s="605"/>
      <c r="G9" s="605"/>
      <c r="H9" s="605"/>
      <c r="I9" s="605"/>
      <c r="J9" s="605"/>
      <c r="K9" s="605"/>
      <c r="L9" s="605"/>
      <c r="M9" s="605"/>
      <c r="N9" s="606"/>
    </row>
    <row r="10" spans="1:21" s="32" customFormat="1" ht="21.75" customHeight="1">
      <c r="A10" s="601"/>
      <c r="B10" s="602"/>
      <c r="C10" s="602"/>
      <c r="D10" s="603"/>
      <c r="E10" s="228"/>
      <c r="F10" s="227"/>
      <c r="G10" s="227"/>
      <c r="H10" s="226" t="s">
        <v>225</v>
      </c>
      <c r="I10" s="226"/>
      <c r="J10" s="610">
        <f>入力シート!C48</f>
        <v>0</v>
      </c>
      <c r="K10" s="611"/>
      <c r="L10" s="611"/>
      <c r="M10" s="611"/>
      <c r="N10" s="612"/>
    </row>
    <row r="11" spans="1:21" s="32" customFormat="1" ht="36" customHeight="1">
      <c r="A11" s="589" t="s">
        <v>237</v>
      </c>
      <c r="B11" s="590"/>
      <c r="C11" s="590"/>
      <c r="D11" s="590"/>
      <c r="E11" s="613">
        <f>入力シート!C49</f>
        <v>0</v>
      </c>
      <c r="F11" s="610"/>
      <c r="G11" s="610"/>
      <c r="H11" s="610"/>
      <c r="I11" s="610"/>
      <c r="J11" s="610"/>
      <c r="K11" s="610"/>
      <c r="L11" s="610"/>
      <c r="M11" s="610"/>
      <c r="N11" s="614"/>
    </row>
    <row r="12" spans="1:21" s="32" customFormat="1" ht="36" customHeight="1">
      <c r="A12" s="589" t="s">
        <v>236</v>
      </c>
      <c r="B12" s="590"/>
      <c r="C12" s="590"/>
      <c r="D12" s="590"/>
      <c r="E12" s="607">
        <f>入力シート!C46</f>
        <v>0</v>
      </c>
      <c r="F12" s="608"/>
      <c r="G12" s="608"/>
      <c r="H12" s="608"/>
      <c r="I12" s="608"/>
      <c r="J12" s="608"/>
      <c r="K12" s="608"/>
      <c r="L12" s="608"/>
      <c r="M12" s="608"/>
      <c r="N12" s="609"/>
    </row>
    <row r="13" spans="1:21" s="32" customFormat="1" ht="36" customHeight="1">
      <c r="A13" s="589" t="s">
        <v>235</v>
      </c>
      <c r="B13" s="590"/>
      <c r="C13" s="590"/>
      <c r="D13" s="590"/>
      <c r="E13" s="607">
        <f>入力シート!C44</f>
        <v>0</v>
      </c>
      <c r="F13" s="608"/>
      <c r="G13" s="608"/>
      <c r="H13" s="608"/>
      <c r="I13" s="608"/>
      <c r="J13" s="608"/>
      <c r="K13" s="608"/>
      <c r="L13" s="608"/>
      <c r="M13" s="608"/>
      <c r="N13" s="609"/>
    </row>
    <row r="14" spans="1:21" s="32" customFormat="1" ht="36" customHeight="1">
      <c r="A14" s="595" t="s">
        <v>223</v>
      </c>
      <c r="B14" s="596"/>
      <c r="C14" s="596"/>
      <c r="D14" s="597"/>
      <c r="E14" s="615" t="str">
        <f>入力シート!C14&amp;" "&amp;入力シート!C16</f>
        <v xml:space="preserve"> </v>
      </c>
      <c r="F14" s="616"/>
      <c r="G14" s="617"/>
      <c r="H14" s="617"/>
      <c r="I14" s="617"/>
      <c r="J14" s="617"/>
      <c r="K14" s="617"/>
      <c r="L14" s="617"/>
      <c r="M14" s="617"/>
      <c r="N14" s="618"/>
    </row>
    <row r="15" spans="1:21">
      <c r="R15" s="36"/>
      <c r="S15" s="36"/>
      <c r="T15" s="36"/>
      <c r="U15" s="36"/>
    </row>
    <row r="16" spans="1:21" s="32" customFormat="1" ht="24" customHeight="1">
      <c r="A16" s="32" t="s">
        <v>240</v>
      </c>
    </row>
    <row r="17" spans="1:21">
      <c r="Q17" s="37"/>
      <c r="R17" s="477"/>
      <c r="S17" s="478"/>
      <c r="T17" s="478"/>
      <c r="U17" s="478"/>
    </row>
    <row r="18" spans="1:21">
      <c r="B18" s="34" t="str">
        <f>入力シート!C4</f>
        <v>令和７年７月３日</v>
      </c>
      <c r="R18" s="478"/>
      <c r="S18" s="478"/>
      <c r="T18" s="478"/>
      <c r="U18" s="478"/>
    </row>
    <row r="19" spans="1:21" s="307" customFormat="1">
      <c r="R19" s="308"/>
      <c r="S19" s="308"/>
      <c r="T19" s="308"/>
      <c r="U19" s="308"/>
    </row>
    <row r="20" spans="1:21">
      <c r="K20" s="584"/>
      <c r="L20" s="585"/>
      <c r="M20" s="585"/>
      <c r="N20" s="585"/>
      <c r="Q20" s="477"/>
      <c r="R20" s="478"/>
      <c r="S20" s="478"/>
      <c r="T20" s="478"/>
      <c r="U20" s="478"/>
    </row>
    <row r="21" spans="1:21">
      <c r="A21" s="34" t="str">
        <f>設定シート!$C$4&amp;IF(入力シート!$C$2="　","秋田県第　 　区",入力シート!$C$2)</f>
        <v>参議院秋田県選出議員選挙</v>
      </c>
    </row>
    <row r="22" spans="1:21" s="186" customFormat="1"/>
    <row r="23" spans="1:21" s="196" customFormat="1" ht="18.75">
      <c r="E23" s="327" t="str">
        <f>IF($E$24="","候補者","")</f>
        <v>候補者</v>
      </c>
      <c r="G23" s="76" t="str">
        <f>入力シート!$C$14&amp;" "&amp;入力シート!$C$16</f>
        <v xml:space="preserve"> </v>
      </c>
      <c r="H23" s="328"/>
      <c r="I23" s="328"/>
      <c r="J23" s="328"/>
      <c r="M23" s="196" t="str" cm="1">
        <f t="array" aca="1" ref="M23" ca="1">IF(M24="",IF(VLOOKUP(RIGHT(CELL("filename",A1),LEN(CELL("filename",A1))-FIND("]",CELL("filename",A1))),設定シート!$U$2:$V$31,2,0)="表示する","㊞",""),"")</f>
        <v/>
      </c>
      <c r="O23" s="32" t="s">
        <v>528</v>
      </c>
    </row>
    <row r="24" spans="1:21" s="196" customFormat="1" ht="18.75" customHeight="1">
      <c r="E24" s="327"/>
      <c r="G24" s="76"/>
      <c r="H24" s="328"/>
      <c r="I24" s="328"/>
      <c r="J24" s="328"/>
    </row>
    <row r="25" spans="1:21" s="153" customFormat="1" ht="14.25" customHeight="1"/>
    <row r="27" spans="1:21" ht="20.25" customHeight="1">
      <c r="A27" s="34" t="str">
        <f>" 秋田県選挙管理委員会委員長　"&amp;設定シート!$C$11&amp;"　様"</f>
        <v xml:space="preserve"> 秋田県選挙管理委員会委員長　竹　田　勝　美　様</v>
      </c>
    </row>
    <row r="28" spans="1:21" ht="24" customHeight="1">
      <c r="H28" s="64"/>
    </row>
    <row r="29" spans="1:21">
      <c r="B29" s="68"/>
      <c r="C29" s="69"/>
      <c r="D29" s="69"/>
    </row>
    <row r="30" spans="1:21">
      <c r="A30" s="34" t="s">
        <v>57</v>
      </c>
      <c r="B30" s="68"/>
      <c r="C30" s="69"/>
      <c r="D30" s="69"/>
    </row>
    <row r="32" spans="1:21">
      <c r="A32" s="87" t="s">
        <v>316</v>
      </c>
    </row>
    <row r="33" spans="1:14">
      <c r="A33" s="87" t="s">
        <v>441</v>
      </c>
    </row>
    <row r="34" spans="1:14">
      <c r="A34" s="87" t="s">
        <v>442</v>
      </c>
    </row>
    <row r="35" spans="1:14">
      <c r="A35" s="87" t="s">
        <v>443</v>
      </c>
    </row>
    <row r="36" spans="1:14" s="307" customFormat="1">
      <c r="A36" s="87"/>
    </row>
    <row r="37" spans="1:14">
      <c r="A37" s="88" t="s">
        <v>317</v>
      </c>
    </row>
    <row r="38" spans="1:14">
      <c r="A38" s="57" t="s">
        <v>318</v>
      </c>
    </row>
    <row r="39" spans="1:14">
      <c r="A39" s="57" t="s">
        <v>319</v>
      </c>
    </row>
    <row r="40" spans="1:14">
      <c r="A40" s="57" t="s">
        <v>320</v>
      </c>
      <c r="N40" s="61"/>
    </row>
  </sheetData>
  <mergeCells count="20">
    <mergeCell ref="Q20:U20"/>
    <mergeCell ref="R17:U18"/>
    <mergeCell ref="E13:N13"/>
    <mergeCell ref="A7:N7"/>
    <mergeCell ref="E14:N14"/>
    <mergeCell ref="A1:E1"/>
    <mergeCell ref="E6:J6"/>
    <mergeCell ref="A5:N5"/>
    <mergeCell ref="K20:N20"/>
    <mergeCell ref="A8:D8"/>
    <mergeCell ref="A12:D12"/>
    <mergeCell ref="A13:D13"/>
    <mergeCell ref="E8:N8"/>
    <mergeCell ref="A14:D14"/>
    <mergeCell ref="A9:D10"/>
    <mergeCell ref="A11:D11"/>
    <mergeCell ref="E9:N9"/>
    <mergeCell ref="E12:N12"/>
    <mergeCell ref="J10:N10"/>
    <mergeCell ref="E11:N11"/>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O45"/>
  <sheetViews>
    <sheetView showZeros="0" view="pageBreakPreview" zoomScaleNormal="100" zoomScaleSheetLayoutView="100" workbookViewId="0">
      <selection activeCell="G22" sqref="G22"/>
    </sheetView>
  </sheetViews>
  <sheetFormatPr defaultColWidth="5.875" defaultRowHeight="14.25"/>
  <cols>
    <col min="1" max="13" width="5.875" style="34" customWidth="1"/>
    <col min="14" max="14" width="6.75" style="34" customWidth="1"/>
    <col min="15" max="16384" width="5.875" style="34"/>
  </cols>
  <sheetData>
    <row r="1" spans="1:14">
      <c r="N1" s="35" t="s">
        <v>634</v>
      </c>
    </row>
    <row r="3" spans="1:14" ht="28.5">
      <c r="A3" s="530" t="s">
        <v>633</v>
      </c>
      <c r="B3" s="530"/>
      <c r="C3" s="530"/>
      <c r="D3" s="530"/>
      <c r="E3" s="530"/>
      <c r="F3" s="530"/>
      <c r="G3" s="530"/>
      <c r="H3" s="530"/>
      <c r="I3" s="530"/>
      <c r="J3" s="530"/>
      <c r="K3" s="530"/>
      <c r="L3" s="530"/>
      <c r="M3" s="530"/>
      <c r="N3" s="530"/>
    </row>
    <row r="4" spans="1:14" s="307" customFormat="1" ht="28.5">
      <c r="A4" s="313"/>
      <c r="B4" s="313"/>
      <c r="C4" s="313"/>
      <c r="D4" s="313"/>
      <c r="E4" s="313"/>
      <c r="F4" s="313"/>
      <c r="G4" s="313"/>
      <c r="H4" s="313"/>
      <c r="I4" s="313"/>
      <c r="J4" s="313"/>
      <c r="K4" s="313"/>
      <c r="L4" s="313"/>
      <c r="M4" s="313"/>
      <c r="N4" s="313"/>
    </row>
    <row r="5" spans="1:14">
      <c r="E5" s="583"/>
      <c r="F5" s="583"/>
      <c r="G5" s="583"/>
      <c r="H5" s="583"/>
      <c r="I5" s="583"/>
      <c r="J5" s="583"/>
    </row>
    <row r="6" spans="1:14" s="32" customFormat="1" ht="24" customHeight="1">
      <c r="A6" s="628" t="s">
        <v>241</v>
      </c>
      <c r="B6" s="590"/>
      <c r="C6" s="590"/>
      <c r="D6" s="590"/>
      <c r="E6" s="629" t="s">
        <v>242</v>
      </c>
      <c r="F6" s="630"/>
      <c r="G6" s="630"/>
      <c r="H6" s="630"/>
      <c r="I6" s="630"/>
      <c r="J6" s="629" t="s">
        <v>243</v>
      </c>
      <c r="K6" s="631"/>
      <c r="L6" s="631"/>
      <c r="M6" s="631"/>
      <c r="N6" s="631"/>
    </row>
    <row r="7" spans="1:14" s="32" customFormat="1" ht="36" customHeight="1">
      <c r="A7" s="586" t="s">
        <v>239</v>
      </c>
      <c r="B7" s="587"/>
      <c r="C7" s="587"/>
      <c r="D7" s="588"/>
      <c r="E7" s="619">
        <f>入力シート!C52</f>
        <v>0</v>
      </c>
      <c r="F7" s="620"/>
      <c r="G7" s="620"/>
      <c r="H7" s="620"/>
      <c r="I7" s="621"/>
      <c r="J7" s="591">
        <f>入力シート!$C$45</f>
        <v>0</v>
      </c>
      <c r="K7" s="593"/>
      <c r="L7" s="593"/>
      <c r="M7" s="593"/>
      <c r="N7" s="594"/>
    </row>
    <row r="8" spans="1:14" s="32" customFormat="1" ht="36" customHeight="1">
      <c r="A8" s="598" t="s">
        <v>238</v>
      </c>
      <c r="B8" s="599"/>
      <c r="C8" s="599"/>
      <c r="D8" s="600"/>
      <c r="E8" s="632" t="str">
        <f>DBCS(入力シート!C54)</f>
        <v/>
      </c>
      <c r="F8" s="633"/>
      <c r="G8" s="633"/>
      <c r="H8" s="633"/>
      <c r="I8" s="633"/>
      <c r="J8" s="634" t="str">
        <f>DBCS(入力シート!C47)</f>
        <v/>
      </c>
      <c r="K8" s="635"/>
      <c r="L8" s="635"/>
      <c r="M8" s="635"/>
      <c r="N8" s="636"/>
    </row>
    <row r="9" spans="1:14" s="32" customFormat="1" ht="21.75" customHeight="1">
      <c r="A9" s="601"/>
      <c r="B9" s="602"/>
      <c r="C9" s="602"/>
      <c r="D9" s="603"/>
      <c r="E9" s="229" t="s">
        <v>244</v>
      </c>
      <c r="F9" s="230"/>
      <c r="G9" s="627">
        <f>入力シート!C55</f>
        <v>0</v>
      </c>
      <c r="H9" s="625"/>
      <c r="I9" s="626"/>
      <c r="J9" s="229" t="s">
        <v>244</v>
      </c>
      <c r="K9" s="230"/>
      <c r="L9" s="624">
        <f>入力シート!C48</f>
        <v>0</v>
      </c>
      <c r="M9" s="625"/>
      <c r="N9" s="626"/>
    </row>
    <row r="10" spans="1:14" s="32" customFormat="1" ht="36" customHeight="1">
      <c r="A10" s="589" t="s">
        <v>237</v>
      </c>
      <c r="B10" s="590"/>
      <c r="C10" s="590"/>
      <c r="D10" s="590"/>
      <c r="E10" s="619">
        <f>入力シート!C56</f>
        <v>0</v>
      </c>
      <c r="F10" s="620"/>
      <c r="G10" s="620"/>
      <c r="H10" s="620"/>
      <c r="I10" s="621"/>
      <c r="J10" s="591">
        <f>入力シート!C49</f>
        <v>0</v>
      </c>
      <c r="K10" s="593"/>
      <c r="L10" s="593"/>
      <c r="M10" s="593"/>
      <c r="N10" s="594"/>
    </row>
    <row r="11" spans="1:14" s="32" customFormat="1" ht="36" customHeight="1">
      <c r="A11" s="589" t="s">
        <v>236</v>
      </c>
      <c r="B11" s="590"/>
      <c r="C11" s="590"/>
      <c r="D11" s="590"/>
      <c r="E11" s="607">
        <f>入力シート!C53</f>
        <v>0</v>
      </c>
      <c r="F11" s="622"/>
      <c r="G11" s="622"/>
      <c r="H11" s="622"/>
      <c r="I11" s="623"/>
      <c r="J11" s="607">
        <f>入力シート!C46</f>
        <v>0</v>
      </c>
      <c r="K11" s="622"/>
      <c r="L11" s="622"/>
      <c r="M11" s="622"/>
      <c r="N11" s="623"/>
    </row>
    <row r="12" spans="1:14" s="32" customFormat="1" ht="36" customHeight="1">
      <c r="A12" s="589" t="s">
        <v>503</v>
      </c>
      <c r="B12" s="590"/>
      <c r="C12" s="590"/>
      <c r="D12" s="590"/>
      <c r="E12" s="607">
        <f>入力シート!C51</f>
        <v>0</v>
      </c>
      <c r="F12" s="622"/>
      <c r="G12" s="622"/>
      <c r="H12" s="622"/>
      <c r="I12" s="623"/>
      <c r="J12" s="607">
        <f>入力シート!C44</f>
        <v>0</v>
      </c>
      <c r="K12" s="622"/>
      <c r="L12" s="622"/>
      <c r="M12" s="622"/>
      <c r="N12" s="623"/>
    </row>
    <row r="13" spans="1:14" s="32" customFormat="1" ht="36" customHeight="1">
      <c r="A13" s="595" t="s">
        <v>286</v>
      </c>
      <c r="B13" s="596"/>
      <c r="C13" s="596"/>
      <c r="D13" s="597"/>
      <c r="E13" s="615" t="str">
        <f>J13</f>
        <v xml:space="preserve"> </v>
      </c>
      <c r="F13" s="593"/>
      <c r="G13" s="593"/>
      <c r="H13" s="593"/>
      <c r="I13" s="594"/>
      <c r="J13" s="615" t="str">
        <f>入力シート!C14&amp;" "&amp;入力シート!C16</f>
        <v xml:space="preserve"> </v>
      </c>
      <c r="K13" s="593"/>
      <c r="L13" s="593"/>
      <c r="M13" s="593"/>
      <c r="N13" s="594"/>
    </row>
    <row r="16" spans="1:14" s="32" customFormat="1" ht="24" customHeight="1">
      <c r="A16" s="32" t="s">
        <v>245</v>
      </c>
    </row>
    <row r="18" spans="1:15" s="186" customFormat="1">
      <c r="B18" s="412" t="s">
        <v>246</v>
      </c>
      <c r="C18" s="410"/>
      <c r="D18" s="410"/>
      <c r="E18" s="410"/>
      <c r="F18" s="196"/>
    </row>
    <row r="19" spans="1:15" s="186" customFormat="1"/>
    <row r="20" spans="1:15" s="186" customFormat="1">
      <c r="A20" s="186" t="str">
        <f>設定シート!$C$4&amp;IF(入力シート!$C$2="　","秋田県第　 　区",入力シート!$C$2)</f>
        <v>参議院秋田県選出議員選挙</v>
      </c>
    </row>
    <row r="21" spans="1:15" s="307" customFormat="1"/>
    <row r="22" spans="1:15" s="196" customFormat="1" ht="18.75">
      <c r="E22" s="327" t="s">
        <v>635</v>
      </c>
      <c r="G22" s="76" t="str">
        <f>入力シート!$C$14&amp;" "&amp;入力シート!$C$16</f>
        <v xml:space="preserve"> </v>
      </c>
      <c r="H22" s="328"/>
      <c r="I22" s="328"/>
      <c r="J22" s="328"/>
      <c r="M22" s="196" t="str" cm="1">
        <f t="array" aca="1" ref="M22" ca="1">IF(M23="",IF(VLOOKUP(RIGHT(CELL("filename",A1),LEN(CELL("filename",A1))-FIND("]",CELL("filename",A1))),設定シート!$U$2:$V$31,2,0)="表示する","㊞",""),"")</f>
        <v/>
      </c>
      <c r="O22" s="32" t="s">
        <v>528</v>
      </c>
    </row>
    <row r="23" spans="1:15" s="196" customFormat="1" ht="18.75" customHeight="1">
      <c r="E23" s="327"/>
      <c r="G23" s="76"/>
      <c r="H23" s="328"/>
      <c r="I23" s="328"/>
      <c r="J23" s="328"/>
    </row>
    <row r="24" spans="1:15" s="196" customFormat="1" ht="18.75" customHeight="1">
      <c r="E24" s="327"/>
      <c r="G24" s="76"/>
      <c r="H24" s="328"/>
      <c r="I24" s="328"/>
      <c r="J24" s="328"/>
    </row>
    <row r="25" spans="1:15" s="153" customFormat="1" ht="14.25" customHeight="1"/>
    <row r="26" spans="1:15">
      <c r="A26" s="34" t="str">
        <f>" 秋田県選挙管理委員会委員長　"&amp;設定シート!C11&amp;"　様"</f>
        <v xml:space="preserve"> 秋田県選挙管理委員会委員長　竹　田　勝　美　様</v>
      </c>
    </row>
    <row r="29" spans="1:15">
      <c r="A29" s="34" t="s">
        <v>57</v>
      </c>
      <c r="B29" s="68"/>
      <c r="C29" s="69"/>
      <c r="D29" s="69"/>
    </row>
    <row r="30" spans="1:15" s="307" customFormat="1">
      <c r="B30" s="310"/>
      <c r="C30" s="312"/>
      <c r="D30" s="312"/>
    </row>
    <row r="31" spans="1:15" s="339" customFormat="1">
      <c r="A31" s="87" t="s">
        <v>316</v>
      </c>
    </row>
    <row r="32" spans="1:15" s="339" customFormat="1">
      <c r="A32" s="87" t="s">
        <v>441</v>
      </c>
    </row>
    <row r="33" spans="1:14" s="339" customFormat="1">
      <c r="A33" s="87" t="s">
        <v>442</v>
      </c>
    </row>
    <row r="34" spans="1:14" s="339" customFormat="1">
      <c r="A34" s="87" t="s">
        <v>443</v>
      </c>
    </row>
    <row r="35" spans="1:14" s="307" customFormat="1">
      <c r="A35" s="87"/>
    </row>
    <row r="36" spans="1:14">
      <c r="A36" s="87" t="s">
        <v>322</v>
      </c>
    </row>
    <row r="37" spans="1:14">
      <c r="A37" s="87" t="s">
        <v>321</v>
      </c>
    </row>
    <row r="38" spans="1:14" s="307" customFormat="1">
      <c r="A38" s="87"/>
    </row>
    <row r="39" spans="1:14" s="307" customFormat="1">
      <c r="A39" s="88" t="s">
        <v>486</v>
      </c>
    </row>
    <row r="40" spans="1:14" s="307" customFormat="1">
      <c r="A40" s="57" t="s">
        <v>338</v>
      </c>
    </row>
    <row r="41" spans="1:14" s="307" customFormat="1">
      <c r="A41" s="57" t="s">
        <v>306</v>
      </c>
    </row>
    <row r="42" spans="1:14" s="307" customFormat="1">
      <c r="A42" s="57" t="s">
        <v>307</v>
      </c>
      <c r="N42" s="61"/>
    </row>
    <row r="43" spans="1:14">
      <c r="A43" s="57"/>
    </row>
    <row r="44" spans="1:14">
      <c r="A44" s="57"/>
    </row>
    <row r="45" spans="1:14">
      <c r="A45" s="57"/>
      <c r="N45" s="61"/>
    </row>
  </sheetData>
  <mergeCells count="25">
    <mergeCell ref="A3:N3"/>
    <mergeCell ref="E5:J5"/>
    <mergeCell ref="L9:N9"/>
    <mergeCell ref="G9:I9"/>
    <mergeCell ref="A6:D6"/>
    <mergeCell ref="E6:I6"/>
    <mergeCell ref="J6:N6"/>
    <mergeCell ref="A7:D7"/>
    <mergeCell ref="E7:I7"/>
    <mergeCell ref="J7:N7"/>
    <mergeCell ref="A8:D9"/>
    <mergeCell ref="E8:I8"/>
    <mergeCell ref="J8:N8"/>
    <mergeCell ref="A10:D10"/>
    <mergeCell ref="E10:I10"/>
    <mergeCell ref="J10:N10"/>
    <mergeCell ref="A13:D13"/>
    <mergeCell ref="E13:I13"/>
    <mergeCell ref="J13:N13"/>
    <mergeCell ref="A11:D11"/>
    <mergeCell ref="E11:I11"/>
    <mergeCell ref="J11:N11"/>
    <mergeCell ref="A12:D12"/>
    <mergeCell ref="E12:I12"/>
    <mergeCell ref="J12:N12"/>
  </mergeCells>
  <phoneticPr fontId="4"/>
  <pageMargins left="0.98425196850393704" right="0.59055118110236227" top="0.78740157480314965" bottom="0.78740157480314965" header="0.51181102362204722" footer="0.51181102362204722"/>
  <pageSetup paperSize="9" scale="99" orientation="portrait" horizontalDpi="300" verticalDpi="300" r:id="rId1"/>
  <headerFooter differentOddEven="1" alignWithMargins="0">
    <oddHeader>&amp;L受理日：令和　　年　　月　　日　　 
午前・午後　　　時　　分　受理　</oddHeader>
  </headerFooter>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N33"/>
  <sheetViews>
    <sheetView showZeros="0" view="pageBreakPreview" zoomScaleNormal="100" zoomScaleSheetLayoutView="100" workbookViewId="0">
      <selection activeCell="B14" sqref="B14:D14"/>
    </sheetView>
  </sheetViews>
  <sheetFormatPr defaultColWidth="9" defaultRowHeight="14.25"/>
  <cols>
    <col min="1" max="16384" width="9" style="34"/>
  </cols>
  <sheetData>
    <row r="1" spans="1:9">
      <c r="A1" s="477"/>
      <c r="B1" s="478"/>
      <c r="C1" s="478"/>
      <c r="D1" s="478"/>
      <c r="E1" s="478"/>
      <c r="I1" s="35" t="s">
        <v>208</v>
      </c>
    </row>
    <row r="2" spans="1:9">
      <c r="B2" s="36"/>
      <c r="C2" s="36"/>
      <c r="D2" s="36"/>
      <c r="E2" s="36"/>
    </row>
    <row r="3" spans="1:9">
      <c r="A3" s="37"/>
      <c r="B3" s="180"/>
      <c r="C3" s="181"/>
      <c r="D3" s="181"/>
      <c r="E3" s="181"/>
      <c r="G3" s="234"/>
      <c r="H3" s="234"/>
      <c r="I3" s="235"/>
    </row>
    <row r="4" spans="1:9">
      <c r="B4" s="181"/>
      <c r="C4" s="181"/>
      <c r="D4" s="181"/>
      <c r="E4" s="181"/>
    </row>
    <row r="5" spans="1:9" s="32" customFormat="1" ht="28.5">
      <c r="A5" s="530" t="s">
        <v>461</v>
      </c>
      <c r="B5" s="530"/>
      <c r="C5" s="530"/>
      <c r="D5" s="530"/>
      <c r="E5" s="530"/>
      <c r="F5" s="530"/>
      <c r="G5" s="530"/>
      <c r="H5" s="530"/>
      <c r="I5" s="530"/>
    </row>
    <row r="8" spans="1:9" ht="14.25" customHeight="1">
      <c r="A8" s="231" t="str">
        <f>"　"&amp;設定シート!C2&amp;"執行の"&amp;設定シート!C4&amp;IF(入力シート!$C$2="　","秋田県第　　区",入力シート!$C$2)&amp;"において公職選挙法第"</f>
        <v>　令和７年７月２０日執行の参議院秋田県選出議員選挙において公職選挙法第</v>
      </c>
      <c r="B8" s="74"/>
      <c r="C8" s="74"/>
      <c r="D8" s="74"/>
      <c r="E8" s="74"/>
      <c r="F8" s="74"/>
      <c r="G8" s="74"/>
      <c r="H8" s="74"/>
      <c r="I8" s="74"/>
    </row>
    <row r="9" spans="1:9" s="192" customFormat="1" ht="14.25" customHeight="1">
      <c r="A9" s="192" t="s">
        <v>524</v>
      </c>
      <c r="B9" s="232"/>
      <c r="C9" s="232"/>
      <c r="D9" s="232"/>
      <c r="E9" s="232"/>
      <c r="F9" s="232"/>
      <c r="G9" s="232"/>
      <c r="H9" s="232"/>
      <c r="I9" s="232"/>
    </row>
    <row r="10" spans="1:9" s="192" customFormat="1" ht="14.25" customHeight="1">
      <c r="A10" s="192" t="s">
        <v>487</v>
      </c>
      <c r="B10" s="232"/>
      <c r="C10" s="232"/>
      <c r="D10" s="232"/>
      <c r="E10" s="232"/>
      <c r="F10" s="232"/>
      <c r="G10" s="232"/>
      <c r="H10" s="232"/>
      <c r="I10" s="232"/>
    </row>
    <row r="11" spans="1:9" s="32" customFormat="1" ht="18" customHeight="1">
      <c r="A11" s="168"/>
      <c r="B11" s="167"/>
      <c r="C11" s="167"/>
      <c r="D11" s="167"/>
      <c r="E11" s="167"/>
      <c r="F11" s="167"/>
      <c r="G11" s="167"/>
      <c r="H11" s="167"/>
      <c r="I11" s="167"/>
    </row>
    <row r="12" spans="1:9" s="32" customFormat="1" ht="18" customHeight="1">
      <c r="B12" s="167"/>
      <c r="C12" s="167"/>
      <c r="D12" s="167"/>
      <c r="E12" s="167"/>
      <c r="F12" s="167"/>
      <c r="G12" s="167"/>
      <c r="H12" s="167"/>
      <c r="I12" s="167"/>
    </row>
    <row r="14" spans="1:9" s="196" customFormat="1">
      <c r="B14" s="638" t="str">
        <f>入力シート!C4</f>
        <v>令和７年７月３日</v>
      </c>
      <c r="C14" s="638"/>
      <c r="D14" s="638"/>
    </row>
    <row r="15" spans="1:9" s="196" customFormat="1" ht="14.25" customHeight="1"/>
    <row r="16" spans="1:9" s="196" customFormat="1" ht="14.25" customHeight="1">
      <c r="D16" s="76"/>
    </row>
    <row r="17" spans="1:10">
      <c r="D17" s="637" t="s">
        <v>35</v>
      </c>
      <c r="E17" s="637"/>
      <c r="F17" s="95" t="str">
        <f>入力シート!$C$14&amp;" "&amp;入力シート!$C$16</f>
        <v xml:space="preserve"> </v>
      </c>
      <c r="G17" s="73"/>
      <c r="I17" s="34" t="str" cm="1">
        <f t="array" aca="1" ref="I17" ca="1">IF(VLOOKUP(RIGHT(CELL("filename",A1),LEN(CELL("filename",A1))-FIND("]",CELL("filename",A1))),設定シート!$U$2:$V$31,2,0)="表示する","㊞","")</f>
        <v/>
      </c>
      <c r="J17" s="32" t="s">
        <v>528</v>
      </c>
    </row>
    <row r="18" spans="1:10" s="186" customFormat="1">
      <c r="D18" s="192"/>
      <c r="E18" s="192"/>
      <c r="F18" s="190"/>
      <c r="G18" s="187"/>
    </row>
    <row r="19" spans="1:10" s="186" customFormat="1">
      <c r="D19" s="192"/>
      <c r="E19" s="192"/>
      <c r="F19" s="190"/>
      <c r="G19" s="187"/>
    </row>
    <row r="20" spans="1:10" s="186" customFormat="1">
      <c r="D20" s="192"/>
      <c r="E20" s="192"/>
      <c r="F20" s="190"/>
      <c r="G20" s="187"/>
    </row>
    <row r="21" spans="1:10" s="196" customFormat="1" ht="14.25" customHeight="1"/>
    <row r="22" spans="1:10">
      <c r="A22" s="34" t="str">
        <f>"　　秋田県選挙管理委員会委員長　　"&amp;設定シート!C11&amp;"　様"</f>
        <v>　　秋田県選挙管理委員会委員長　　竹　田　勝　美　様</v>
      </c>
    </row>
    <row r="23" spans="1:10" s="196" customFormat="1">
      <c r="D23" s="233"/>
      <c r="E23" s="76"/>
      <c r="F23" s="76"/>
      <c r="G23" s="76"/>
    </row>
    <row r="24" spans="1:10">
      <c r="E24" s="76"/>
      <c r="F24" s="76"/>
      <c r="G24" s="76"/>
      <c r="H24" s="72"/>
      <c r="I24" s="72"/>
    </row>
    <row r="25" spans="1:10">
      <c r="D25" s="76"/>
      <c r="E25" s="76"/>
      <c r="F25" s="76"/>
      <c r="G25" s="76"/>
      <c r="H25" s="72"/>
      <c r="I25" s="72"/>
    </row>
    <row r="26" spans="1:10">
      <c r="A26" s="34" t="s">
        <v>132</v>
      </c>
      <c r="D26" s="76"/>
      <c r="E26" s="76"/>
      <c r="F26" s="76"/>
      <c r="G26" s="76"/>
      <c r="H26" s="72"/>
      <c r="I26" s="72"/>
    </row>
    <row r="27" spans="1:10" s="307" customFormat="1">
      <c r="D27" s="76"/>
      <c r="E27" s="76"/>
      <c r="F27" s="76"/>
      <c r="G27" s="76"/>
      <c r="H27" s="196"/>
      <c r="I27" s="196"/>
    </row>
    <row r="28" spans="1:10">
      <c r="A28" s="314" t="s">
        <v>471</v>
      </c>
      <c r="B28" s="314"/>
      <c r="C28" s="314"/>
      <c r="D28" s="314"/>
      <c r="E28" s="314"/>
      <c r="F28" s="314"/>
      <c r="G28" s="314"/>
      <c r="H28" s="314"/>
      <c r="I28" s="314"/>
    </row>
    <row r="29" spans="1:10">
      <c r="A29" s="314" t="s">
        <v>323</v>
      </c>
      <c r="B29" s="314"/>
      <c r="C29" s="314"/>
      <c r="D29" s="314"/>
      <c r="E29" s="314"/>
      <c r="F29" s="314"/>
      <c r="G29" s="314"/>
      <c r="H29" s="314"/>
      <c r="I29" s="314"/>
    </row>
    <row r="30" spans="1:10">
      <c r="A30" s="314" t="s">
        <v>324</v>
      </c>
      <c r="B30" s="314"/>
      <c r="C30" s="314"/>
      <c r="D30" s="314"/>
      <c r="E30" s="314"/>
      <c r="F30" s="314"/>
      <c r="G30" s="314"/>
      <c r="H30" s="314"/>
      <c r="I30" s="314"/>
    </row>
    <row r="31" spans="1:10">
      <c r="A31" s="57" t="s">
        <v>326</v>
      </c>
      <c r="E31" s="35"/>
      <c r="F31" s="64"/>
      <c r="G31" s="64"/>
    </row>
    <row r="32" spans="1:10">
      <c r="A32" s="307" t="s">
        <v>325</v>
      </c>
    </row>
    <row r="33" spans="14:14">
      <c r="N33" s="61"/>
    </row>
  </sheetData>
  <mergeCells count="4">
    <mergeCell ref="D17:E17"/>
    <mergeCell ref="A1:E1"/>
    <mergeCell ref="A5:I5"/>
    <mergeCell ref="B14:D14"/>
  </mergeCells>
  <phoneticPr fontId="4"/>
  <dataValidations disablePrompts="1" count="1">
    <dataValidation type="list" allowBlank="1" showInputMessage="1" showErrorMessage="1" sqref="D23" xr:uid="{00000000-0002-0000-1700-000000000000}">
      <formula1>"　,１,２"</formula1>
    </dataValidation>
  </dataValidations>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R102"/>
  <sheetViews>
    <sheetView showZeros="0" view="pageBreakPreview" zoomScaleNormal="100" zoomScaleSheetLayoutView="100" workbookViewId="0">
      <selection activeCell="C8" sqref="C8"/>
    </sheetView>
  </sheetViews>
  <sheetFormatPr defaultColWidth="5.125" defaultRowHeight="14.25"/>
  <cols>
    <col min="1" max="2" width="6.75" style="34" customWidth="1"/>
    <col min="3" max="16" width="5.125" style="34"/>
    <col min="17" max="17" width="5.125" style="34" customWidth="1"/>
    <col min="18" max="16384" width="5.125" style="34"/>
  </cols>
  <sheetData>
    <row r="1" spans="1:18">
      <c r="A1" s="180"/>
      <c r="B1" s="181"/>
      <c r="C1" s="181"/>
      <c r="D1" s="181"/>
      <c r="E1" s="181"/>
      <c r="Q1" s="35" t="s">
        <v>209</v>
      </c>
    </row>
    <row r="2" spans="1:18">
      <c r="B2" s="36"/>
      <c r="C2" s="36"/>
      <c r="D2" s="36"/>
      <c r="E2" s="36"/>
      <c r="Q2" s="35"/>
    </row>
    <row r="3" spans="1:18" ht="28.5">
      <c r="A3" s="530" t="s">
        <v>137</v>
      </c>
      <c r="B3" s="530"/>
      <c r="C3" s="530"/>
      <c r="D3" s="530"/>
      <c r="E3" s="530"/>
      <c r="F3" s="530"/>
      <c r="G3" s="530"/>
      <c r="H3" s="530"/>
      <c r="I3" s="530"/>
      <c r="J3" s="530"/>
      <c r="K3" s="530"/>
      <c r="L3" s="530"/>
      <c r="M3" s="530"/>
      <c r="N3" s="530"/>
      <c r="O3" s="530"/>
      <c r="P3" s="530"/>
      <c r="Q3" s="530"/>
    </row>
    <row r="4" spans="1:18" ht="15" customHeight="1">
      <c r="A4" s="33"/>
      <c r="B4" s="33"/>
      <c r="C4" s="33"/>
      <c r="D4" s="33"/>
      <c r="E4" s="33"/>
      <c r="F4" s="33"/>
      <c r="G4" s="33"/>
      <c r="H4" s="33"/>
      <c r="I4" s="33"/>
      <c r="J4" s="33"/>
      <c r="K4" s="33"/>
      <c r="L4" s="33"/>
      <c r="M4" s="33"/>
      <c r="N4" s="33"/>
    </row>
    <row r="5" spans="1:18" ht="15" customHeight="1">
      <c r="A5" s="33"/>
      <c r="B5" s="33"/>
      <c r="C5" s="33"/>
      <c r="D5" s="33"/>
      <c r="E5" s="33"/>
      <c r="F5" s="33"/>
      <c r="G5" s="33"/>
      <c r="H5" s="33"/>
      <c r="I5" s="33"/>
      <c r="J5" s="33"/>
      <c r="K5" s="33"/>
      <c r="L5" s="33"/>
      <c r="M5" s="33"/>
      <c r="N5" s="33"/>
    </row>
    <row r="6" spans="1:18">
      <c r="A6" s="34" t="s">
        <v>462</v>
      </c>
    </row>
    <row r="7" spans="1:18" ht="13.5" customHeight="1">
      <c r="A7" s="34" t="s">
        <v>171</v>
      </c>
    </row>
    <row r="9" spans="1:18">
      <c r="B9" s="413" t="s">
        <v>122</v>
      </c>
      <c r="C9" s="413"/>
      <c r="D9" s="413"/>
      <c r="E9" s="410"/>
      <c r="F9" s="410"/>
    </row>
    <row r="12" spans="1:18" ht="18.75">
      <c r="A12" s="34" t="str">
        <f>設定シート!$C$4&amp;IF(入力シート!$C$2="　","秋田県第　　区",入力シート!$C$2)</f>
        <v>参議院秋田県選出議員選挙</v>
      </c>
      <c r="E12" s="35"/>
      <c r="G12" s="78"/>
      <c r="H12" s="72"/>
      <c r="I12" s="66" t="s">
        <v>35</v>
      </c>
      <c r="L12" s="96" t="str">
        <f>入力シート!C14&amp;" "&amp;入力シート!C16</f>
        <v xml:space="preserve"> </v>
      </c>
      <c r="M12" s="65"/>
      <c r="N12" s="65"/>
      <c r="Q12" s="34" t="str" cm="1">
        <f t="array" aca="1" ref="Q12" ca="1">IF(VLOOKUP(RIGHT(CELL("filename",A1),LEN(CELL("filename",A1))-FIND("]",CELL("filename",A1))),設定シート!$U$2:$V$31,2,0)="表示する","㊞","")</f>
        <v/>
      </c>
      <c r="R12" s="32" t="s">
        <v>528</v>
      </c>
    </row>
    <row r="15" spans="1:18">
      <c r="A15" s="34" t="str">
        <f>"　秋田県選挙管理委員会委員長　"&amp;設定シート!C11&amp;"　様"</f>
        <v>　秋田県選挙管理委員会委員長　竹　田　勝　美　様</v>
      </c>
    </row>
    <row r="17" spans="1:17" ht="14.25" customHeight="1">
      <c r="A17" s="75"/>
      <c r="B17" s="75"/>
      <c r="C17" s="75"/>
      <c r="D17" s="75"/>
      <c r="E17" s="75"/>
      <c r="F17" s="75"/>
      <c r="G17" s="75"/>
      <c r="H17" s="75"/>
      <c r="I17" s="75"/>
      <c r="J17" s="75"/>
      <c r="K17" s="75"/>
      <c r="L17" s="75"/>
      <c r="M17" s="75"/>
      <c r="N17" s="75"/>
    </row>
    <row r="18" spans="1:17" ht="21" customHeight="1">
      <c r="A18" s="669" t="s">
        <v>33</v>
      </c>
      <c r="B18" s="670"/>
      <c r="C18" s="669" t="s">
        <v>32</v>
      </c>
      <c r="D18" s="674"/>
      <c r="E18" s="674"/>
      <c r="F18" s="670"/>
      <c r="G18" s="79" t="s">
        <v>54</v>
      </c>
      <c r="H18" s="79" t="s">
        <v>18</v>
      </c>
      <c r="I18" s="669" t="s">
        <v>55</v>
      </c>
      <c r="J18" s="674"/>
      <c r="K18" s="670"/>
      <c r="L18" s="669" t="s">
        <v>56</v>
      </c>
      <c r="M18" s="674"/>
      <c r="N18" s="674"/>
      <c r="O18" s="670"/>
      <c r="P18" s="669" t="s">
        <v>57</v>
      </c>
      <c r="Q18" s="670"/>
    </row>
    <row r="19" spans="1:17" ht="21" customHeight="1">
      <c r="A19" s="655"/>
      <c r="B19" s="656"/>
      <c r="C19" s="659"/>
      <c r="D19" s="660"/>
      <c r="E19" s="660"/>
      <c r="F19" s="661"/>
      <c r="G19" s="665"/>
      <c r="H19" s="667" t="s">
        <v>4</v>
      </c>
      <c r="I19" s="646" t="s">
        <v>488</v>
      </c>
      <c r="J19" s="647"/>
      <c r="K19" s="648"/>
      <c r="L19" s="652" t="s">
        <v>123</v>
      </c>
      <c r="M19" s="653"/>
      <c r="N19" s="653"/>
      <c r="O19" s="654"/>
      <c r="P19" s="639"/>
      <c r="Q19" s="640"/>
    </row>
    <row r="20" spans="1:17" ht="21" customHeight="1">
      <c r="A20" s="657"/>
      <c r="B20" s="658"/>
      <c r="C20" s="662"/>
      <c r="D20" s="663"/>
      <c r="E20" s="663"/>
      <c r="F20" s="664"/>
      <c r="G20" s="666"/>
      <c r="H20" s="668"/>
      <c r="I20" s="649"/>
      <c r="J20" s="650"/>
      <c r="K20" s="651"/>
      <c r="L20" s="643" t="s">
        <v>124</v>
      </c>
      <c r="M20" s="644"/>
      <c r="N20" s="644"/>
      <c r="O20" s="645"/>
      <c r="P20" s="641"/>
      <c r="Q20" s="642"/>
    </row>
    <row r="21" spans="1:17" ht="21" customHeight="1">
      <c r="A21" s="655"/>
      <c r="B21" s="656"/>
      <c r="C21" s="659"/>
      <c r="D21" s="660"/>
      <c r="E21" s="660"/>
      <c r="F21" s="661"/>
      <c r="G21" s="665"/>
      <c r="H21" s="667" t="s">
        <v>4</v>
      </c>
      <c r="I21" s="646"/>
      <c r="J21" s="647"/>
      <c r="K21" s="648"/>
      <c r="L21" s="652" t="s">
        <v>123</v>
      </c>
      <c r="M21" s="653"/>
      <c r="N21" s="653"/>
      <c r="O21" s="654"/>
      <c r="P21" s="639"/>
      <c r="Q21" s="640"/>
    </row>
    <row r="22" spans="1:17" ht="21" customHeight="1">
      <c r="A22" s="657"/>
      <c r="B22" s="658"/>
      <c r="C22" s="662"/>
      <c r="D22" s="663"/>
      <c r="E22" s="663"/>
      <c r="F22" s="664"/>
      <c r="G22" s="666"/>
      <c r="H22" s="668"/>
      <c r="I22" s="649"/>
      <c r="J22" s="650"/>
      <c r="K22" s="651"/>
      <c r="L22" s="643" t="s">
        <v>124</v>
      </c>
      <c r="M22" s="644"/>
      <c r="N22" s="644"/>
      <c r="O22" s="645"/>
      <c r="P22" s="641"/>
      <c r="Q22" s="642"/>
    </row>
    <row r="23" spans="1:17" ht="21" customHeight="1">
      <c r="A23" s="655"/>
      <c r="B23" s="656"/>
      <c r="C23" s="659"/>
      <c r="D23" s="660"/>
      <c r="E23" s="660"/>
      <c r="F23" s="661"/>
      <c r="G23" s="665"/>
      <c r="H23" s="667" t="s">
        <v>4</v>
      </c>
      <c r="I23" s="646" t="s">
        <v>4</v>
      </c>
      <c r="J23" s="647"/>
      <c r="K23" s="648"/>
      <c r="L23" s="652" t="s">
        <v>123</v>
      </c>
      <c r="M23" s="653"/>
      <c r="N23" s="653"/>
      <c r="O23" s="654"/>
      <c r="P23" s="639"/>
      <c r="Q23" s="640"/>
    </row>
    <row r="24" spans="1:17" ht="21" customHeight="1">
      <c r="A24" s="657"/>
      <c r="B24" s="658"/>
      <c r="C24" s="662"/>
      <c r="D24" s="663"/>
      <c r="E24" s="663"/>
      <c r="F24" s="664"/>
      <c r="G24" s="666"/>
      <c r="H24" s="668"/>
      <c r="I24" s="649"/>
      <c r="J24" s="650"/>
      <c r="K24" s="651"/>
      <c r="L24" s="643" t="s">
        <v>124</v>
      </c>
      <c r="M24" s="644"/>
      <c r="N24" s="644"/>
      <c r="O24" s="645"/>
      <c r="P24" s="641"/>
      <c r="Q24" s="642"/>
    </row>
    <row r="25" spans="1:17" ht="21" customHeight="1">
      <c r="A25" s="655"/>
      <c r="B25" s="656"/>
      <c r="C25" s="659"/>
      <c r="D25" s="660"/>
      <c r="E25" s="660"/>
      <c r="F25" s="661"/>
      <c r="G25" s="665"/>
      <c r="H25" s="667" t="s">
        <v>4</v>
      </c>
      <c r="I25" s="646" t="s">
        <v>4</v>
      </c>
      <c r="J25" s="647"/>
      <c r="K25" s="648"/>
      <c r="L25" s="652" t="s">
        <v>123</v>
      </c>
      <c r="M25" s="653"/>
      <c r="N25" s="653"/>
      <c r="O25" s="654"/>
      <c r="P25" s="639"/>
      <c r="Q25" s="640"/>
    </row>
    <row r="26" spans="1:17" ht="21" customHeight="1">
      <c r="A26" s="657"/>
      <c r="B26" s="658"/>
      <c r="C26" s="662"/>
      <c r="D26" s="663"/>
      <c r="E26" s="663"/>
      <c r="F26" s="664"/>
      <c r="G26" s="666"/>
      <c r="H26" s="668"/>
      <c r="I26" s="649"/>
      <c r="J26" s="650"/>
      <c r="K26" s="651"/>
      <c r="L26" s="643" t="s">
        <v>124</v>
      </c>
      <c r="M26" s="644"/>
      <c r="N26" s="644"/>
      <c r="O26" s="645"/>
      <c r="P26" s="641"/>
      <c r="Q26" s="642"/>
    </row>
    <row r="27" spans="1:17" ht="21" customHeight="1">
      <c r="A27" s="655"/>
      <c r="B27" s="656"/>
      <c r="C27" s="659"/>
      <c r="D27" s="660"/>
      <c r="E27" s="660"/>
      <c r="F27" s="661"/>
      <c r="G27" s="665"/>
      <c r="H27" s="667" t="s">
        <v>4</v>
      </c>
      <c r="I27" s="646" t="s">
        <v>4</v>
      </c>
      <c r="J27" s="647"/>
      <c r="K27" s="648"/>
      <c r="L27" s="652" t="s">
        <v>123</v>
      </c>
      <c r="M27" s="653"/>
      <c r="N27" s="653"/>
      <c r="O27" s="654"/>
      <c r="P27" s="639"/>
      <c r="Q27" s="640"/>
    </row>
    <row r="28" spans="1:17" ht="21" customHeight="1">
      <c r="A28" s="657"/>
      <c r="B28" s="658"/>
      <c r="C28" s="662"/>
      <c r="D28" s="663"/>
      <c r="E28" s="663"/>
      <c r="F28" s="664"/>
      <c r="G28" s="666"/>
      <c r="H28" s="668"/>
      <c r="I28" s="649"/>
      <c r="J28" s="650"/>
      <c r="K28" s="651"/>
      <c r="L28" s="643" t="s">
        <v>124</v>
      </c>
      <c r="M28" s="644"/>
      <c r="N28" s="644"/>
      <c r="O28" s="645"/>
      <c r="P28" s="641"/>
      <c r="Q28" s="642"/>
    </row>
    <row r="29" spans="1:17" ht="21" customHeight="1">
      <c r="A29" s="655"/>
      <c r="B29" s="656"/>
      <c r="C29" s="659"/>
      <c r="D29" s="660"/>
      <c r="E29" s="660"/>
      <c r="F29" s="661"/>
      <c r="G29" s="665"/>
      <c r="H29" s="667" t="s">
        <v>4</v>
      </c>
      <c r="I29" s="646" t="s">
        <v>4</v>
      </c>
      <c r="J29" s="647"/>
      <c r="K29" s="648"/>
      <c r="L29" s="652" t="s">
        <v>123</v>
      </c>
      <c r="M29" s="653"/>
      <c r="N29" s="653"/>
      <c r="O29" s="654"/>
      <c r="P29" s="639"/>
      <c r="Q29" s="640"/>
    </row>
    <row r="30" spans="1:17" ht="21" customHeight="1">
      <c r="A30" s="657"/>
      <c r="B30" s="658"/>
      <c r="C30" s="662"/>
      <c r="D30" s="663"/>
      <c r="E30" s="663"/>
      <c r="F30" s="664"/>
      <c r="G30" s="666"/>
      <c r="H30" s="668"/>
      <c r="I30" s="649"/>
      <c r="J30" s="650"/>
      <c r="K30" s="651"/>
      <c r="L30" s="643" t="s">
        <v>124</v>
      </c>
      <c r="M30" s="644"/>
      <c r="N30" s="644"/>
      <c r="O30" s="645"/>
      <c r="P30" s="641"/>
      <c r="Q30" s="642"/>
    </row>
    <row r="31" spans="1:17" ht="21" customHeight="1">
      <c r="A31" s="655"/>
      <c r="B31" s="656"/>
      <c r="C31" s="659"/>
      <c r="D31" s="660"/>
      <c r="E31" s="660"/>
      <c r="F31" s="661"/>
      <c r="G31" s="665"/>
      <c r="H31" s="667" t="s">
        <v>4</v>
      </c>
      <c r="I31" s="646" t="s">
        <v>4</v>
      </c>
      <c r="J31" s="647"/>
      <c r="K31" s="648"/>
      <c r="L31" s="652" t="s">
        <v>123</v>
      </c>
      <c r="M31" s="653"/>
      <c r="N31" s="653"/>
      <c r="O31" s="654"/>
      <c r="P31" s="639"/>
      <c r="Q31" s="640"/>
    </row>
    <row r="32" spans="1:17" ht="21" customHeight="1">
      <c r="A32" s="657"/>
      <c r="B32" s="658"/>
      <c r="C32" s="662"/>
      <c r="D32" s="663"/>
      <c r="E32" s="663"/>
      <c r="F32" s="664"/>
      <c r="G32" s="666"/>
      <c r="H32" s="668"/>
      <c r="I32" s="649"/>
      <c r="J32" s="650"/>
      <c r="K32" s="651"/>
      <c r="L32" s="643" t="s">
        <v>124</v>
      </c>
      <c r="M32" s="644"/>
      <c r="N32" s="644"/>
      <c r="O32" s="645"/>
      <c r="P32" s="641"/>
      <c r="Q32" s="642"/>
    </row>
    <row r="33" spans="1:17" ht="21" customHeight="1">
      <c r="A33" s="655"/>
      <c r="B33" s="656"/>
      <c r="C33" s="659"/>
      <c r="D33" s="660"/>
      <c r="E33" s="660"/>
      <c r="F33" s="661"/>
      <c r="G33" s="665"/>
      <c r="H33" s="667" t="s">
        <v>4</v>
      </c>
      <c r="I33" s="646" t="s">
        <v>4</v>
      </c>
      <c r="J33" s="647"/>
      <c r="K33" s="648"/>
      <c r="L33" s="652" t="s">
        <v>123</v>
      </c>
      <c r="M33" s="653"/>
      <c r="N33" s="653"/>
      <c r="O33" s="654"/>
      <c r="P33" s="639"/>
      <c r="Q33" s="640"/>
    </row>
    <row r="34" spans="1:17" ht="21" customHeight="1">
      <c r="A34" s="657"/>
      <c r="B34" s="658"/>
      <c r="C34" s="662"/>
      <c r="D34" s="663"/>
      <c r="E34" s="663"/>
      <c r="F34" s="664"/>
      <c r="G34" s="666"/>
      <c r="H34" s="668"/>
      <c r="I34" s="649"/>
      <c r="J34" s="650"/>
      <c r="K34" s="651"/>
      <c r="L34" s="643" t="s">
        <v>124</v>
      </c>
      <c r="M34" s="644"/>
      <c r="N34" s="644"/>
      <c r="O34" s="645"/>
      <c r="P34" s="641"/>
      <c r="Q34" s="642"/>
    </row>
    <row r="35" spans="1:17" ht="21" customHeight="1">
      <c r="A35" s="655"/>
      <c r="B35" s="656"/>
      <c r="C35" s="659"/>
      <c r="D35" s="660"/>
      <c r="E35" s="660"/>
      <c r="F35" s="661"/>
      <c r="G35" s="665"/>
      <c r="H35" s="667" t="s">
        <v>4</v>
      </c>
      <c r="I35" s="646" t="s">
        <v>4</v>
      </c>
      <c r="J35" s="647"/>
      <c r="K35" s="648"/>
      <c r="L35" s="652" t="s">
        <v>123</v>
      </c>
      <c r="M35" s="653"/>
      <c r="N35" s="653"/>
      <c r="O35" s="654"/>
      <c r="P35" s="639"/>
      <c r="Q35" s="640"/>
    </row>
    <row r="36" spans="1:17" ht="21" customHeight="1">
      <c r="A36" s="657"/>
      <c r="B36" s="658"/>
      <c r="C36" s="662"/>
      <c r="D36" s="663"/>
      <c r="E36" s="663"/>
      <c r="F36" s="664"/>
      <c r="G36" s="666"/>
      <c r="H36" s="668"/>
      <c r="I36" s="649"/>
      <c r="J36" s="650"/>
      <c r="K36" s="651"/>
      <c r="L36" s="643" t="s">
        <v>124</v>
      </c>
      <c r="M36" s="644"/>
      <c r="N36" s="644"/>
      <c r="O36" s="645"/>
      <c r="P36" s="641"/>
      <c r="Q36" s="642"/>
    </row>
    <row r="37" spans="1:17" ht="21" customHeight="1">
      <c r="A37" s="655"/>
      <c r="B37" s="656"/>
      <c r="C37" s="659"/>
      <c r="D37" s="660"/>
      <c r="E37" s="660"/>
      <c r="F37" s="661"/>
      <c r="G37" s="665"/>
      <c r="H37" s="667" t="s">
        <v>4</v>
      </c>
      <c r="I37" s="646" t="s">
        <v>4</v>
      </c>
      <c r="J37" s="647"/>
      <c r="K37" s="648"/>
      <c r="L37" s="652" t="s">
        <v>123</v>
      </c>
      <c r="M37" s="653"/>
      <c r="N37" s="653"/>
      <c r="O37" s="654"/>
      <c r="P37" s="639"/>
      <c r="Q37" s="640"/>
    </row>
    <row r="38" spans="1:17" ht="21" customHeight="1">
      <c r="A38" s="657"/>
      <c r="B38" s="658"/>
      <c r="C38" s="662"/>
      <c r="D38" s="663"/>
      <c r="E38" s="663"/>
      <c r="F38" s="664"/>
      <c r="G38" s="666"/>
      <c r="H38" s="668"/>
      <c r="I38" s="649"/>
      <c r="J38" s="650"/>
      <c r="K38" s="651"/>
      <c r="L38" s="643" t="s">
        <v>124</v>
      </c>
      <c r="M38" s="644"/>
      <c r="N38" s="644"/>
      <c r="O38" s="645"/>
      <c r="P38" s="641"/>
      <c r="Q38" s="642"/>
    </row>
    <row r="39" spans="1:17" ht="21" customHeight="1">
      <c r="A39" s="655"/>
      <c r="B39" s="656"/>
      <c r="C39" s="659"/>
      <c r="D39" s="660"/>
      <c r="E39" s="660"/>
      <c r="F39" s="661"/>
      <c r="G39" s="665"/>
      <c r="H39" s="667" t="s">
        <v>4</v>
      </c>
      <c r="I39" s="646" t="s">
        <v>4</v>
      </c>
      <c r="J39" s="647"/>
      <c r="K39" s="648"/>
      <c r="L39" s="652" t="s">
        <v>123</v>
      </c>
      <c r="M39" s="653"/>
      <c r="N39" s="653"/>
      <c r="O39" s="654"/>
      <c r="P39" s="639"/>
      <c r="Q39" s="640"/>
    </row>
    <row r="40" spans="1:17" ht="21" customHeight="1">
      <c r="A40" s="657"/>
      <c r="B40" s="658"/>
      <c r="C40" s="662"/>
      <c r="D40" s="663"/>
      <c r="E40" s="663"/>
      <c r="F40" s="664"/>
      <c r="G40" s="666"/>
      <c r="H40" s="668"/>
      <c r="I40" s="649"/>
      <c r="J40" s="650"/>
      <c r="K40" s="651"/>
      <c r="L40" s="643" t="s">
        <v>124</v>
      </c>
      <c r="M40" s="644"/>
      <c r="N40" s="644"/>
      <c r="O40" s="645"/>
      <c r="P40" s="641"/>
      <c r="Q40" s="642"/>
    </row>
    <row r="41" spans="1:17" ht="21" customHeight="1">
      <c r="A41" s="671" t="s">
        <v>33</v>
      </c>
      <c r="B41" s="672"/>
      <c r="C41" s="671" t="s">
        <v>32</v>
      </c>
      <c r="D41" s="673"/>
      <c r="E41" s="673"/>
      <c r="F41" s="672"/>
      <c r="G41" s="402" t="s">
        <v>54</v>
      </c>
      <c r="H41" s="402" t="s">
        <v>18</v>
      </c>
      <c r="I41" s="671" t="s">
        <v>55</v>
      </c>
      <c r="J41" s="673"/>
      <c r="K41" s="672"/>
      <c r="L41" s="671" t="s">
        <v>56</v>
      </c>
      <c r="M41" s="673"/>
      <c r="N41" s="673"/>
      <c r="O41" s="672"/>
      <c r="P41" s="669" t="s">
        <v>57</v>
      </c>
      <c r="Q41" s="670"/>
    </row>
    <row r="42" spans="1:17" ht="21" customHeight="1">
      <c r="A42" s="655"/>
      <c r="B42" s="656"/>
      <c r="C42" s="659"/>
      <c r="D42" s="660"/>
      <c r="E42" s="660"/>
      <c r="F42" s="661"/>
      <c r="G42" s="665"/>
      <c r="H42" s="667" t="s">
        <v>4</v>
      </c>
      <c r="I42" s="646" t="s">
        <v>4</v>
      </c>
      <c r="J42" s="647"/>
      <c r="K42" s="648"/>
      <c r="L42" s="652" t="s">
        <v>123</v>
      </c>
      <c r="M42" s="653"/>
      <c r="N42" s="653"/>
      <c r="O42" s="654"/>
      <c r="P42" s="639"/>
      <c r="Q42" s="640"/>
    </row>
    <row r="43" spans="1:17" ht="21" customHeight="1">
      <c r="A43" s="657"/>
      <c r="B43" s="658"/>
      <c r="C43" s="662"/>
      <c r="D43" s="663"/>
      <c r="E43" s="663"/>
      <c r="F43" s="664"/>
      <c r="G43" s="666"/>
      <c r="H43" s="668"/>
      <c r="I43" s="649"/>
      <c r="J43" s="650"/>
      <c r="K43" s="651"/>
      <c r="L43" s="643" t="s">
        <v>124</v>
      </c>
      <c r="M43" s="644"/>
      <c r="N43" s="644"/>
      <c r="O43" s="645"/>
      <c r="P43" s="641"/>
      <c r="Q43" s="642"/>
    </row>
    <row r="44" spans="1:17" ht="21" customHeight="1">
      <c r="A44" s="655"/>
      <c r="B44" s="656"/>
      <c r="C44" s="659"/>
      <c r="D44" s="660"/>
      <c r="E44" s="660"/>
      <c r="F44" s="661"/>
      <c r="G44" s="665"/>
      <c r="H44" s="667" t="s">
        <v>4</v>
      </c>
      <c r="I44" s="646" t="s">
        <v>4</v>
      </c>
      <c r="J44" s="647"/>
      <c r="K44" s="648"/>
      <c r="L44" s="652" t="s">
        <v>123</v>
      </c>
      <c r="M44" s="653"/>
      <c r="N44" s="653" t="str" cm="1">
        <f t="array" aca="1" ref="N44" ca="1">IF(VLOOKUP(RIGHT(CELL("filename",A1),LEN(CELL("filename",A1))-FIND("]",CELL("filename",A1))),設定シート!$U$2:$V$31,2,0)="表示する","印","")</f>
        <v/>
      </c>
      <c r="O44" s="654"/>
      <c r="P44" s="639"/>
      <c r="Q44" s="640"/>
    </row>
    <row r="45" spans="1:17" ht="21" customHeight="1">
      <c r="A45" s="657"/>
      <c r="B45" s="658"/>
      <c r="C45" s="662"/>
      <c r="D45" s="663"/>
      <c r="E45" s="663"/>
      <c r="F45" s="664"/>
      <c r="G45" s="666"/>
      <c r="H45" s="668"/>
      <c r="I45" s="649"/>
      <c r="J45" s="650"/>
      <c r="K45" s="651"/>
      <c r="L45" s="643" t="s">
        <v>124</v>
      </c>
      <c r="M45" s="644"/>
      <c r="N45" s="644"/>
      <c r="O45" s="645"/>
      <c r="P45" s="641"/>
      <c r="Q45" s="642"/>
    </row>
    <row r="46" spans="1:17" ht="21" customHeight="1">
      <c r="A46" s="655"/>
      <c r="B46" s="656"/>
      <c r="C46" s="659"/>
      <c r="D46" s="660"/>
      <c r="E46" s="660"/>
      <c r="F46" s="661"/>
      <c r="G46" s="665"/>
      <c r="H46" s="667" t="s">
        <v>4</v>
      </c>
      <c r="I46" s="646" t="s">
        <v>4</v>
      </c>
      <c r="J46" s="647"/>
      <c r="K46" s="648"/>
      <c r="L46" s="652" t="s">
        <v>123</v>
      </c>
      <c r="M46" s="653"/>
      <c r="N46" s="653"/>
      <c r="O46" s="654"/>
      <c r="P46" s="639"/>
      <c r="Q46" s="640"/>
    </row>
    <row r="47" spans="1:17" ht="21" customHeight="1">
      <c r="A47" s="657"/>
      <c r="B47" s="658"/>
      <c r="C47" s="662"/>
      <c r="D47" s="663"/>
      <c r="E47" s="663"/>
      <c r="F47" s="664"/>
      <c r="G47" s="666"/>
      <c r="H47" s="668"/>
      <c r="I47" s="649"/>
      <c r="J47" s="650"/>
      <c r="K47" s="651"/>
      <c r="L47" s="643" t="s">
        <v>124</v>
      </c>
      <c r="M47" s="644"/>
      <c r="N47" s="644"/>
      <c r="O47" s="645"/>
      <c r="P47" s="641"/>
      <c r="Q47" s="642"/>
    </row>
    <row r="48" spans="1:17" ht="21" customHeight="1">
      <c r="A48" s="655"/>
      <c r="B48" s="656"/>
      <c r="C48" s="659"/>
      <c r="D48" s="660"/>
      <c r="E48" s="660"/>
      <c r="F48" s="661"/>
      <c r="G48" s="665"/>
      <c r="H48" s="667" t="s">
        <v>4</v>
      </c>
      <c r="I48" s="646" t="s">
        <v>4</v>
      </c>
      <c r="J48" s="647"/>
      <c r="K48" s="648"/>
      <c r="L48" s="652" t="s">
        <v>123</v>
      </c>
      <c r="M48" s="653"/>
      <c r="N48" s="653"/>
      <c r="O48" s="654"/>
      <c r="P48" s="639"/>
      <c r="Q48" s="640"/>
    </row>
    <row r="49" spans="1:17" ht="21" customHeight="1">
      <c r="A49" s="657"/>
      <c r="B49" s="658"/>
      <c r="C49" s="662"/>
      <c r="D49" s="663"/>
      <c r="E49" s="663"/>
      <c r="F49" s="664"/>
      <c r="G49" s="666"/>
      <c r="H49" s="668"/>
      <c r="I49" s="649"/>
      <c r="J49" s="650"/>
      <c r="K49" s="651"/>
      <c r="L49" s="643" t="s">
        <v>124</v>
      </c>
      <c r="M49" s="644"/>
      <c r="N49" s="644"/>
      <c r="O49" s="645"/>
      <c r="P49" s="641"/>
      <c r="Q49" s="642"/>
    </row>
    <row r="50" spans="1:17" ht="21" customHeight="1">
      <c r="A50" s="655"/>
      <c r="B50" s="656"/>
      <c r="C50" s="659"/>
      <c r="D50" s="660"/>
      <c r="E50" s="660"/>
      <c r="F50" s="661"/>
      <c r="G50" s="665"/>
      <c r="H50" s="667" t="s">
        <v>4</v>
      </c>
      <c r="I50" s="646" t="s">
        <v>4</v>
      </c>
      <c r="J50" s="647"/>
      <c r="K50" s="648"/>
      <c r="L50" s="652" t="s">
        <v>123</v>
      </c>
      <c r="M50" s="653"/>
      <c r="N50" s="653"/>
      <c r="O50" s="654"/>
      <c r="P50" s="639"/>
      <c r="Q50" s="640"/>
    </row>
    <row r="51" spans="1:17" ht="21" customHeight="1">
      <c r="A51" s="657"/>
      <c r="B51" s="658"/>
      <c r="C51" s="662"/>
      <c r="D51" s="663"/>
      <c r="E51" s="663"/>
      <c r="F51" s="664"/>
      <c r="G51" s="666"/>
      <c r="H51" s="668"/>
      <c r="I51" s="649"/>
      <c r="J51" s="650"/>
      <c r="K51" s="651"/>
      <c r="L51" s="643" t="s">
        <v>124</v>
      </c>
      <c r="M51" s="644"/>
      <c r="N51" s="644"/>
      <c r="O51" s="645"/>
      <c r="P51" s="641"/>
      <c r="Q51" s="642"/>
    </row>
    <row r="52" spans="1:17" ht="21" customHeight="1">
      <c r="A52" s="655"/>
      <c r="B52" s="656"/>
      <c r="C52" s="659"/>
      <c r="D52" s="660"/>
      <c r="E52" s="660"/>
      <c r="F52" s="661"/>
      <c r="G52" s="665"/>
      <c r="H52" s="667" t="s">
        <v>4</v>
      </c>
      <c r="I52" s="646" t="s">
        <v>4</v>
      </c>
      <c r="J52" s="647"/>
      <c r="K52" s="648"/>
      <c r="L52" s="652" t="s">
        <v>123</v>
      </c>
      <c r="M52" s="653"/>
      <c r="N52" s="653"/>
      <c r="O52" s="654"/>
      <c r="P52" s="639"/>
      <c r="Q52" s="640"/>
    </row>
    <row r="53" spans="1:17" ht="21" customHeight="1">
      <c r="A53" s="657"/>
      <c r="B53" s="658"/>
      <c r="C53" s="662"/>
      <c r="D53" s="663"/>
      <c r="E53" s="663"/>
      <c r="F53" s="664"/>
      <c r="G53" s="666"/>
      <c r="H53" s="668"/>
      <c r="I53" s="649"/>
      <c r="J53" s="650"/>
      <c r="K53" s="651"/>
      <c r="L53" s="643" t="s">
        <v>124</v>
      </c>
      <c r="M53" s="644"/>
      <c r="N53" s="644"/>
      <c r="O53" s="645"/>
      <c r="P53" s="641"/>
      <c r="Q53" s="642"/>
    </row>
    <row r="54" spans="1:17" ht="21" customHeight="1">
      <c r="A54" s="655"/>
      <c r="B54" s="656"/>
      <c r="C54" s="659"/>
      <c r="D54" s="660"/>
      <c r="E54" s="660"/>
      <c r="F54" s="661"/>
      <c r="G54" s="665"/>
      <c r="H54" s="667" t="s">
        <v>4</v>
      </c>
      <c r="I54" s="646" t="s">
        <v>4</v>
      </c>
      <c r="J54" s="647"/>
      <c r="K54" s="648"/>
      <c r="L54" s="652" t="s">
        <v>123</v>
      </c>
      <c r="M54" s="653"/>
      <c r="N54" s="653"/>
      <c r="O54" s="654"/>
      <c r="P54" s="639"/>
      <c r="Q54" s="640"/>
    </row>
    <row r="55" spans="1:17" ht="21" customHeight="1">
      <c r="A55" s="657"/>
      <c r="B55" s="658"/>
      <c r="C55" s="662"/>
      <c r="D55" s="663"/>
      <c r="E55" s="663"/>
      <c r="F55" s="664"/>
      <c r="G55" s="666"/>
      <c r="H55" s="668"/>
      <c r="I55" s="649"/>
      <c r="J55" s="650"/>
      <c r="K55" s="651"/>
      <c r="L55" s="643" t="s">
        <v>124</v>
      </c>
      <c r="M55" s="644"/>
      <c r="N55" s="644"/>
      <c r="O55" s="645"/>
      <c r="P55" s="641"/>
      <c r="Q55" s="642"/>
    </row>
    <row r="56" spans="1:17" ht="21" customHeight="1">
      <c r="A56" s="655"/>
      <c r="B56" s="656"/>
      <c r="C56" s="659"/>
      <c r="D56" s="660"/>
      <c r="E56" s="660"/>
      <c r="F56" s="661"/>
      <c r="G56" s="665"/>
      <c r="H56" s="667" t="s">
        <v>4</v>
      </c>
      <c r="I56" s="646" t="s">
        <v>4</v>
      </c>
      <c r="J56" s="647"/>
      <c r="K56" s="648"/>
      <c r="L56" s="652" t="s">
        <v>123</v>
      </c>
      <c r="M56" s="653"/>
      <c r="N56" s="653"/>
      <c r="O56" s="654"/>
      <c r="P56" s="639"/>
      <c r="Q56" s="640"/>
    </row>
    <row r="57" spans="1:17" ht="21" customHeight="1">
      <c r="A57" s="657"/>
      <c r="B57" s="658"/>
      <c r="C57" s="662"/>
      <c r="D57" s="663"/>
      <c r="E57" s="663"/>
      <c r="F57" s="664"/>
      <c r="G57" s="666"/>
      <c r="H57" s="668"/>
      <c r="I57" s="649"/>
      <c r="J57" s="650"/>
      <c r="K57" s="651"/>
      <c r="L57" s="643" t="s">
        <v>124</v>
      </c>
      <c r="M57" s="644"/>
      <c r="N57" s="644"/>
      <c r="O57" s="645"/>
      <c r="P57" s="641"/>
      <c r="Q57" s="642"/>
    </row>
    <row r="58" spans="1:17" ht="21" customHeight="1">
      <c r="A58" s="655"/>
      <c r="B58" s="656"/>
      <c r="C58" s="659"/>
      <c r="D58" s="660"/>
      <c r="E58" s="660"/>
      <c r="F58" s="661"/>
      <c r="G58" s="665"/>
      <c r="H58" s="667" t="s">
        <v>4</v>
      </c>
      <c r="I58" s="646" t="s">
        <v>4</v>
      </c>
      <c r="J58" s="647"/>
      <c r="K58" s="648"/>
      <c r="L58" s="652" t="s">
        <v>123</v>
      </c>
      <c r="M58" s="653"/>
      <c r="N58" s="653"/>
      <c r="O58" s="654"/>
      <c r="P58" s="639"/>
      <c r="Q58" s="640"/>
    </row>
    <row r="59" spans="1:17" ht="21" customHeight="1">
      <c r="A59" s="657"/>
      <c r="B59" s="658"/>
      <c r="C59" s="662"/>
      <c r="D59" s="663"/>
      <c r="E59" s="663"/>
      <c r="F59" s="664"/>
      <c r="G59" s="666"/>
      <c r="H59" s="668"/>
      <c r="I59" s="649"/>
      <c r="J59" s="650"/>
      <c r="K59" s="651"/>
      <c r="L59" s="643" t="s">
        <v>124</v>
      </c>
      <c r="M59" s="644"/>
      <c r="N59" s="644"/>
      <c r="O59" s="645"/>
      <c r="P59" s="641"/>
      <c r="Q59" s="642"/>
    </row>
    <row r="60" spans="1:17" ht="21" customHeight="1">
      <c r="A60" s="655"/>
      <c r="B60" s="656"/>
      <c r="C60" s="659"/>
      <c r="D60" s="660"/>
      <c r="E60" s="660"/>
      <c r="F60" s="661"/>
      <c r="G60" s="665"/>
      <c r="H60" s="667" t="s">
        <v>4</v>
      </c>
      <c r="I60" s="646" t="s">
        <v>4</v>
      </c>
      <c r="J60" s="647"/>
      <c r="K60" s="648"/>
      <c r="L60" s="652" t="s">
        <v>123</v>
      </c>
      <c r="M60" s="653"/>
      <c r="N60" s="653"/>
      <c r="O60" s="654"/>
      <c r="P60" s="639"/>
      <c r="Q60" s="640"/>
    </row>
    <row r="61" spans="1:17" ht="21" customHeight="1">
      <c r="A61" s="657"/>
      <c r="B61" s="658"/>
      <c r="C61" s="662"/>
      <c r="D61" s="663"/>
      <c r="E61" s="663"/>
      <c r="F61" s="664"/>
      <c r="G61" s="666"/>
      <c r="H61" s="668"/>
      <c r="I61" s="649"/>
      <c r="J61" s="650"/>
      <c r="K61" s="651"/>
      <c r="L61" s="643" t="s">
        <v>124</v>
      </c>
      <c r="M61" s="644"/>
      <c r="N61" s="644"/>
      <c r="O61" s="645"/>
      <c r="P61" s="641"/>
      <c r="Q61" s="642"/>
    </row>
    <row r="62" spans="1:17" ht="21" customHeight="1">
      <c r="A62" s="655"/>
      <c r="B62" s="656"/>
      <c r="C62" s="659"/>
      <c r="D62" s="660"/>
      <c r="E62" s="660"/>
      <c r="F62" s="661"/>
      <c r="G62" s="665"/>
      <c r="H62" s="667" t="s">
        <v>4</v>
      </c>
      <c r="I62" s="646" t="s">
        <v>4</v>
      </c>
      <c r="J62" s="647"/>
      <c r="K62" s="648"/>
      <c r="L62" s="652" t="s">
        <v>123</v>
      </c>
      <c r="M62" s="653"/>
      <c r="N62" s="653"/>
      <c r="O62" s="654"/>
      <c r="P62" s="639"/>
      <c r="Q62" s="640"/>
    </row>
    <row r="63" spans="1:17" ht="21" customHeight="1">
      <c r="A63" s="657"/>
      <c r="B63" s="658"/>
      <c r="C63" s="662"/>
      <c r="D63" s="663"/>
      <c r="E63" s="663"/>
      <c r="F63" s="664"/>
      <c r="G63" s="666"/>
      <c r="H63" s="668"/>
      <c r="I63" s="649"/>
      <c r="J63" s="650"/>
      <c r="K63" s="651"/>
      <c r="L63" s="643" t="s">
        <v>124</v>
      </c>
      <c r="M63" s="644"/>
      <c r="N63" s="644"/>
      <c r="O63" s="645"/>
      <c r="P63" s="641"/>
      <c r="Q63" s="642"/>
    </row>
    <row r="64" spans="1:17" ht="21" customHeight="1">
      <c r="A64" s="655"/>
      <c r="B64" s="656"/>
      <c r="C64" s="659"/>
      <c r="D64" s="660"/>
      <c r="E64" s="660"/>
      <c r="F64" s="661"/>
      <c r="G64" s="665"/>
      <c r="H64" s="667" t="s">
        <v>4</v>
      </c>
      <c r="I64" s="646" t="s">
        <v>4</v>
      </c>
      <c r="J64" s="647"/>
      <c r="K64" s="648"/>
      <c r="L64" s="652" t="s">
        <v>123</v>
      </c>
      <c r="M64" s="653"/>
      <c r="N64" s="653"/>
      <c r="O64" s="654"/>
      <c r="P64" s="639"/>
      <c r="Q64" s="640"/>
    </row>
    <row r="65" spans="1:17" ht="21" customHeight="1">
      <c r="A65" s="657"/>
      <c r="B65" s="658"/>
      <c r="C65" s="662"/>
      <c r="D65" s="663"/>
      <c r="E65" s="663"/>
      <c r="F65" s="664"/>
      <c r="G65" s="666"/>
      <c r="H65" s="668"/>
      <c r="I65" s="649"/>
      <c r="J65" s="650"/>
      <c r="K65" s="651"/>
      <c r="L65" s="643" t="s">
        <v>124</v>
      </c>
      <c r="M65" s="644"/>
      <c r="N65" s="644"/>
      <c r="O65" s="645"/>
      <c r="P65" s="641"/>
      <c r="Q65" s="642"/>
    </row>
    <row r="66" spans="1:17" ht="21" customHeight="1">
      <c r="A66" s="655"/>
      <c r="B66" s="656"/>
      <c r="C66" s="659"/>
      <c r="D66" s="660"/>
      <c r="E66" s="660"/>
      <c r="F66" s="661"/>
      <c r="G66" s="665"/>
      <c r="H66" s="667" t="s">
        <v>4</v>
      </c>
      <c r="I66" s="646" t="s">
        <v>4</v>
      </c>
      <c r="J66" s="647"/>
      <c r="K66" s="648"/>
      <c r="L66" s="652" t="s">
        <v>123</v>
      </c>
      <c r="M66" s="653"/>
      <c r="N66" s="653"/>
      <c r="O66" s="654"/>
      <c r="P66" s="639"/>
      <c r="Q66" s="640"/>
    </row>
    <row r="67" spans="1:17" ht="21" customHeight="1">
      <c r="A67" s="657"/>
      <c r="B67" s="658"/>
      <c r="C67" s="662"/>
      <c r="D67" s="663"/>
      <c r="E67" s="663"/>
      <c r="F67" s="664"/>
      <c r="G67" s="666"/>
      <c r="H67" s="668"/>
      <c r="I67" s="649"/>
      <c r="J67" s="650"/>
      <c r="K67" s="651"/>
      <c r="L67" s="643" t="s">
        <v>124</v>
      </c>
      <c r="M67" s="644"/>
      <c r="N67" s="644"/>
      <c r="O67" s="645"/>
      <c r="P67" s="641"/>
      <c r="Q67" s="642"/>
    </row>
    <row r="68" spans="1:17" ht="21" customHeight="1">
      <c r="A68" s="80"/>
      <c r="B68" s="80"/>
      <c r="C68" s="81"/>
      <c r="D68" s="81"/>
      <c r="E68" s="81"/>
      <c r="F68" s="81"/>
      <c r="G68" s="82"/>
      <c r="H68" s="83"/>
      <c r="I68" s="83"/>
      <c r="J68" s="83"/>
      <c r="K68" s="83"/>
      <c r="L68" s="83"/>
      <c r="M68" s="83"/>
      <c r="N68" s="83"/>
      <c r="O68" s="83"/>
      <c r="P68" s="84"/>
      <c r="Q68" s="84"/>
    </row>
    <row r="69" spans="1:17">
      <c r="A69" s="85" t="s">
        <v>57</v>
      </c>
      <c r="B69" s="85"/>
      <c r="C69" s="85"/>
      <c r="D69" s="85"/>
      <c r="E69" s="85"/>
      <c r="F69" s="85"/>
      <c r="G69" s="85"/>
      <c r="H69" s="85"/>
      <c r="I69" s="85"/>
      <c r="J69" s="85"/>
      <c r="K69" s="85"/>
      <c r="L69" s="85"/>
      <c r="M69" s="85"/>
      <c r="N69" s="85"/>
      <c r="O69" s="85"/>
      <c r="P69" s="85"/>
      <c r="Q69" s="85"/>
    </row>
    <row r="70" spans="1:17" s="307" customFormat="1">
      <c r="A70" s="85"/>
      <c r="B70" s="85"/>
      <c r="C70" s="85"/>
      <c r="D70" s="85"/>
      <c r="E70" s="85"/>
      <c r="F70" s="85"/>
      <c r="G70" s="85"/>
      <c r="H70" s="85"/>
      <c r="I70" s="85"/>
      <c r="J70" s="85"/>
      <c r="K70" s="85"/>
      <c r="L70" s="85"/>
      <c r="M70" s="85"/>
      <c r="N70" s="85"/>
      <c r="O70" s="85"/>
      <c r="P70" s="85"/>
      <c r="Q70" s="85"/>
    </row>
    <row r="71" spans="1:17" ht="18" customHeight="1">
      <c r="A71" s="85" t="s">
        <v>327</v>
      </c>
      <c r="B71" s="85"/>
      <c r="C71" s="85"/>
      <c r="D71" s="85"/>
      <c r="E71" s="85"/>
      <c r="F71" s="85"/>
      <c r="G71" s="85"/>
      <c r="H71" s="85"/>
      <c r="I71" s="85"/>
      <c r="J71" s="85"/>
      <c r="K71" s="85"/>
      <c r="L71" s="85"/>
      <c r="M71" s="85"/>
      <c r="N71" s="85"/>
      <c r="O71" s="85"/>
      <c r="P71" s="85"/>
      <c r="Q71" s="85"/>
    </row>
    <row r="72" spans="1:17" ht="18" customHeight="1">
      <c r="A72" s="85" t="s">
        <v>328</v>
      </c>
    </row>
    <row r="73" spans="1:17" ht="18" customHeight="1">
      <c r="A73" s="85" t="s">
        <v>329</v>
      </c>
    </row>
    <row r="74" spans="1:17" ht="18" customHeight="1">
      <c r="A74" s="85" t="s">
        <v>330</v>
      </c>
      <c r="B74" s="85"/>
      <c r="C74" s="85"/>
      <c r="D74" s="85"/>
      <c r="E74" s="85"/>
      <c r="F74" s="85"/>
      <c r="G74" s="85"/>
      <c r="H74" s="85"/>
      <c r="I74" s="85"/>
      <c r="J74" s="85"/>
      <c r="K74" s="85"/>
      <c r="L74" s="85"/>
      <c r="M74" s="85"/>
      <c r="N74" s="85"/>
      <c r="O74" s="85"/>
      <c r="P74" s="85"/>
      <c r="Q74" s="85"/>
    </row>
    <row r="75" spans="1:17" ht="18" customHeight="1">
      <c r="A75" s="85" t="s">
        <v>331</v>
      </c>
      <c r="B75" s="85"/>
      <c r="C75" s="85"/>
      <c r="D75" s="85"/>
      <c r="E75" s="85"/>
      <c r="F75" s="85"/>
      <c r="G75" s="85"/>
      <c r="H75" s="85"/>
      <c r="I75" s="85"/>
      <c r="J75" s="85"/>
      <c r="K75" s="85"/>
      <c r="L75" s="85"/>
      <c r="M75" s="85"/>
      <c r="N75" s="85"/>
      <c r="O75" s="85"/>
      <c r="P75" s="85"/>
      <c r="Q75" s="85"/>
    </row>
    <row r="76" spans="1:17" ht="18" customHeight="1">
      <c r="A76" s="85" t="s">
        <v>489</v>
      </c>
      <c r="B76" s="85"/>
      <c r="C76" s="85"/>
      <c r="D76" s="85"/>
      <c r="E76" s="85"/>
      <c r="F76" s="85"/>
      <c r="G76" s="85"/>
      <c r="H76" s="85"/>
      <c r="I76" s="85"/>
      <c r="J76" s="85"/>
      <c r="K76" s="85"/>
      <c r="L76" s="85"/>
      <c r="M76" s="85"/>
      <c r="N76" s="85"/>
      <c r="O76" s="85"/>
      <c r="P76" s="85"/>
      <c r="Q76" s="85"/>
    </row>
    <row r="77" spans="1:17" ht="18" customHeight="1">
      <c r="A77" s="85" t="s">
        <v>490</v>
      </c>
      <c r="B77" s="85"/>
      <c r="C77" s="85"/>
      <c r="D77" s="85"/>
      <c r="E77" s="85"/>
      <c r="F77" s="85"/>
      <c r="G77" s="85"/>
      <c r="H77" s="85"/>
      <c r="I77" s="85"/>
      <c r="J77" s="85"/>
      <c r="K77" s="85"/>
      <c r="L77" s="85"/>
      <c r="M77" s="85"/>
      <c r="N77" s="85"/>
      <c r="O77" s="85"/>
      <c r="P77" s="85"/>
      <c r="Q77" s="85"/>
    </row>
    <row r="78" spans="1:17" s="349" customFormat="1" ht="8.25" customHeight="1">
      <c r="A78" s="85"/>
      <c r="B78" s="85"/>
      <c r="C78" s="85"/>
      <c r="D78" s="85"/>
      <c r="E78" s="85"/>
      <c r="F78" s="85"/>
      <c r="G78" s="85"/>
      <c r="H78" s="85"/>
      <c r="I78" s="85"/>
      <c r="J78" s="85"/>
      <c r="K78" s="85"/>
      <c r="L78" s="85"/>
      <c r="M78" s="85"/>
      <c r="N78" s="85"/>
      <c r="O78" s="85"/>
      <c r="P78" s="85"/>
      <c r="Q78" s="85"/>
    </row>
    <row r="79" spans="1:17" ht="18" customHeight="1">
      <c r="A79" s="85" t="s">
        <v>491</v>
      </c>
      <c r="B79" s="85"/>
      <c r="C79" s="85"/>
      <c r="D79" s="85"/>
      <c r="E79" s="85"/>
      <c r="F79" s="85"/>
      <c r="G79" s="85"/>
      <c r="H79" s="85"/>
      <c r="I79" s="85"/>
      <c r="J79" s="85"/>
      <c r="K79" s="85"/>
      <c r="L79" s="85"/>
      <c r="M79" s="85"/>
      <c r="N79" s="85"/>
      <c r="O79" s="85"/>
      <c r="P79" s="85"/>
      <c r="Q79" s="85"/>
    </row>
    <row r="80" spans="1:17" ht="18" customHeight="1">
      <c r="A80" s="85" t="s">
        <v>492</v>
      </c>
      <c r="B80" s="85"/>
      <c r="C80" s="85"/>
      <c r="D80" s="85"/>
      <c r="E80" s="85"/>
      <c r="F80" s="85"/>
      <c r="G80" s="85"/>
      <c r="H80" s="85"/>
      <c r="I80" s="85"/>
      <c r="J80" s="85"/>
      <c r="K80" s="85"/>
      <c r="L80" s="85"/>
      <c r="M80" s="85"/>
      <c r="N80" s="85"/>
      <c r="O80" s="85"/>
      <c r="P80" s="85"/>
      <c r="Q80" s="85"/>
    </row>
    <row r="81" spans="1:17">
      <c r="A81" s="86" t="s">
        <v>332</v>
      </c>
      <c r="B81" s="85"/>
      <c r="C81" s="85"/>
      <c r="D81" s="85"/>
      <c r="E81" s="85"/>
      <c r="F81" s="85"/>
      <c r="G81" s="85"/>
      <c r="H81" s="85"/>
      <c r="I81" s="85"/>
      <c r="J81" s="85"/>
      <c r="K81" s="85"/>
      <c r="L81" s="85"/>
      <c r="M81" s="85"/>
      <c r="N81" s="85"/>
      <c r="O81" s="85"/>
      <c r="P81" s="85"/>
      <c r="Q81" s="85"/>
    </row>
    <row r="82" spans="1:17">
      <c r="A82" s="85" t="s">
        <v>333</v>
      </c>
      <c r="B82" s="85"/>
      <c r="C82" s="85"/>
      <c r="D82" s="85"/>
      <c r="E82" s="85"/>
      <c r="F82" s="85"/>
      <c r="G82" s="85"/>
      <c r="H82" s="85"/>
      <c r="I82" s="85"/>
      <c r="J82" s="85"/>
      <c r="K82" s="85"/>
      <c r="L82" s="85"/>
      <c r="M82" s="85"/>
      <c r="N82" s="85"/>
      <c r="O82" s="85"/>
      <c r="P82" s="85"/>
      <c r="Q82" s="85"/>
    </row>
    <row r="83" spans="1:17">
      <c r="A83" s="85" t="s">
        <v>334</v>
      </c>
      <c r="B83" s="85"/>
      <c r="C83" s="85"/>
      <c r="D83" s="85"/>
      <c r="E83" s="85"/>
      <c r="F83" s="85"/>
      <c r="G83" s="85"/>
      <c r="H83" s="85"/>
      <c r="I83" s="85"/>
      <c r="J83" s="85"/>
      <c r="K83" s="85"/>
      <c r="L83" s="85"/>
      <c r="M83" s="85"/>
      <c r="N83" s="85"/>
      <c r="O83" s="85"/>
      <c r="P83" s="85"/>
      <c r="Q83" s="85"/>
    </row>
    <row r="84" spans="1:17">
      <c r="A84" s="85"/>
      <c r="B84" s="85"/>
      <c r="C84" s="85"/>
      <c r="D84" s="85"/>
      <c r="E84" s="85"/>
      <c r="F84" s="85"/>
      <c r="G84" s="85"/>
      <c r="H84" s="85"/>
      <c r="I84" s="85"/>
      <c r="J84" s="85"/>
      <c r="K84" s="85"/>
      <c r="L84" s="85"/>
      <c r="M84" s="85"/>
      <c r="N84" s="85"/>
      <c r="O84" s="85"/>
      <c r="P84" s="85"/>
      <c r="Q84" s="85"/>
    </row>
    <row r="85" spans="1:17">
      <c r="A85" s="85"/>
      <c r="B85" s="85"/>
      <c r="C85" s="85"/>
      <c r="D85" s="85"/>
      <c r="E85" s="85"/>
      <c r="F85" s="85"/>
      <c r="G85" s="85"/>
      <c r="H85" s="85"/>
      <c r="I85" s="85"/>
      <c r="J85" s="85"/>
      <c r="K85" s="85"/>
      <c r="L85" s="85"/>
      <c r="M85" s="85"/>
      <c r="N85" s="85"/>
      <c r="O85" s="85"/>
      <c r="P85" s="85"/>
      <c r="Q85" s="85"/>
    </row>
    <row r="86" spans="1:17">
      <c r="A86" s="85"/>
      <c r="B86" s="85"/>
      <c r="C86" s="85"/>
      <c r="D86" s="85"/>
      <c r="E86" s="85"/>
      <c r="F86" s="85"/>
      <c r="G86" s="85"/>
      <c r="H86" s="85"/>
      <c r="I86" s="85"/>
      <c r="J86" s="85"/>
      <c r="K86" s="85"/>
      <c r="L86" s="85"/>
      <c r="M86" s="85"/>
      <c r="N86" s="85"/>
      <c r="O86" s="85"/>
      <c r="P86" s="85"/>
      <c r="Q86" s="85"/>
    </row>
    <row r="87" spans="1:17">
      <c r="A87" s="85"/>
      <c r="B87" s="85"/>
      <c r="C87" s="85"/>
      <c r="D87" s="85"/>
      <c r="E87" s="85"/>
      <c r="F87" s="85"/>
      <c r="G87" s="85"/>
      <c r="H87" s="85"/>
      <c r="I87" s="85"/>
      <c r="J87" s="85"/>
      <c r="K87" s="85"/>
      <c r="L87" s="85"/>
      <c r="M87" s="85"/>
      <c r="N87" s="85"/>
      <c r="O87" s="85"/>
      <c r="P87" s="85"/>
      <c r="Q87" s="85"/>
    </row>
    <row r="88" spans="1:17">
      <c r="A88" s="85"/>
      <c r="B88" s="85"/>
      <c r="C88" s="85"/>
      <c r="D88" s="85"/>
      <c r="E88" s="85"/>
      <c r="F88" s="85"/>
      <c r="G88" s="85"/>
      <c r="H88" s="85"/>
      <c r="I88" s="85"/>
      <c r="J88" s="85"/>
      <c r="K88" s="85"/>
      <c r="L88" s="85"/>
      <c r="M88" s="85"/>
      <c r="N88" s="85"/>
      <c r="O88" s="85"/>
      <c r="P88" s="85"/>
      <c r="Q88" s="85"/>
    </row>
    <row r="89" spans="1:17">
      <c r="A89" s="85"/>
      <c r="B89" s="85"/>
      <c r="C89" s="85"/>
      <c r="D89" s="85"/>
      <c r="E89" s="85"/>
      <c r="F89" s="85"/>
      <c r="G89" s="85"/>
      <c r="H89" s="85"/>
      <c r="I89" s="85"/>
      <c r="J89" s="85"/>
      <c r="K89" s="85"/>
      <c r="L89" s="85"/>
      <c r="M89" s="85"/>
      <c r="N89" s="85"/>
      <c r="O89" s="85"/>
      <c r="P89" s="85"/>
      <c r="Q89" s="85"/>
    </row>
    <row r="90" spans="1:17">
      <c r="A90" s="85"/>
      <c r="B90" s="85"/>
      <c r="C90" s="85"/>
      <c r="D90" s="85"/>
      <c r="E90" s="85"/>
      <c r="F90" s="85"/>
      <c r="G90" s="85"/>
      <c r="H90" s="85"/>
      <c r="I90" s="85"/>
      <c r="J90" s="85"/>
      <c r="K90" s="85"/>
      <c r="L90" s="85"/>
      <c r="M90" s="85"/>
      <c r="N90" s="85"/>
      <c r="O90" s="85"/>
      <c r="P90" s="85"/>
      <c r="Q90" s="85"/>
    </row>
    <row r="91" spans="1:17">
      <c r="A91" s="85"/>
      <c r="B91" s="85"/>
      <c r="C91" s="85"/>
      <c r="D91" s="85"/>
      <c r="E91" s="85"/>
      <c r="F91" s="85"/>
      <c r="G91" s="85"/>
      <c r="H91" s="85"/>
      <c r="I91" s="85"/>
      <c r="J91" s="85"/>
      <c r="K91" s="85"/>
      <c r="L91" s="85"/>
      <c r="M91" s="85"/>
      <c r="N91" s="85"/>
      <c r="O91" s="85"/>
      <c r="P91" s="85"/>
      <c r="Q91" s="85"/>
    </row>
    <row r="92" spans="1:17">
      <c r="A92" s="85"/>
      <c r="B92" s="85"/>
      <c r="C92" s="85"/>
      <c r="D92" s="85"/>
      <c r="E92" s="85"/>
      <c r="F92" s="85"/>
      <c r="G92" s="85"/>
      <c r="H92" s="85"/>
      <c r="I92" s="85"/>
      <c r="J92" s="85"/>
      <c r="K92" s="85"/>
      <c r="L92" s="85"/>
      <c r="M92" s="85"/>
      <c r="N92" s="85"/>
      <c r="O92" s="85"/>
      <c r="P92" s="85"/>
      <c r="Q92" s="85"/>
    </row>
    <row r="93" spans="1:17">
      <c r="A93" s="85"/>
      <c r="B93" s="85"/>
      <c r="C93" s="85"/>
      <c r="D93" s="85"/>
      <c r="E93" s="85"/>
      <c r="F93" s="85"/>
      <c r="G93" s="85"/>
      <c r="H93" s="85"/>
      <c r="I93" s="85"/>
      <c r="J93" s="85"/>
      <c r="K93" s="85"/>
      <c r="L93" s="85"/>
      <c r="M93" s="85"/>
      <c r="N93" s="85"/>
      <c r="O93" s="85"/>
      <c r="P93" s="85"/>
      <c r="Q93" s="85"/>
    </row>
    <row r="94" spans="1:17">
      <c r="A94" s="85"/>
      <c r="B94" s="85"/>
      <c r="C94" s="85"/>
      <c r="D94" s="85"/>
      <c r="E94" s="85"/>
      <c r="F94" s="85"/>
      <c r="G94" s="85"/>
      <c r="H94" s="85"/>
      <c r="I94" s="85"/>
      <c r="J94" s="85"/>
      <c r="K94" s="85"/>
      <c r="L94" s="85"/>
      <c r="M94" s="85"/>
      <c r="N94" s="85"/>
      <c r="O94" s="85"/>
      <c r="P94" s="85"/>
      <c r="Q94" s="85"/>
    </row>
    <row r="95" spans="1:17">
      <c r="A95" s="85"/>
      <c r="B95" s="85"/>
      <c r="C95" s="85"/>
      <c r="D95" s="85"/>
      <c r="E95" s="85"/>
      <c r="F95" s="85"/>
      <c r="G95" s="85"/>
      <c r="H95" s="85"/>
      <c r="I95" s="85"/>
      <c r="J95" s="85"/>
      <c r="K95" s="85"/>
      <c r="L95" s="85"/>
      <c r="M95" s="85"/>
      <c r="N95" s="85"/>
      <c r="O95" s="85"/>
      <c r="P95" s="85"/>
      <c r="Q95" s="85"/>
    </row>
    <row r="96" spans="1:17">
      <c r="A96" s="85"/>
      <c r="B96" s="85"/>
      <c r="C96" s="85"/>
      <c r="D96" s="85"/>
      <c r="E96" s="85"/>
      <c r="F96" s="85"/>
      <c r="G96" s="85"/>
      <c r="H96" s="85"/>
      <c r="I96" s="85"/>
      <c r="J96" s="85"/>
      <c r="K96" s="85"/>
      <c r="L96" s="85"/>
      <c r="M96" s="85"/>
      <c r="N96" s="85"/>
      <c r="O96" s="85"/>
      <c r="P96" s="85"/>
      <c r="Q96" s="85"/>
    </row>
    <row r="97" spans="1:17">
      <c r="A97" s="85"/>
      <c r="B97" s="85"/>
      <c r="C97" s="85"/>
      <c r="D97" s="85"/>
      <c r="E97" s="85"/>
      <c r="F97" s="85"/>
      <c r="G97" s="85"/>
      <c r="H97" s="85"/>
      <c r="I97" s="85"/>
      <c r="J97" s="85"/>
      <c r="K97" s="85"/>
      <c r="L97" s="85"/>
      <c r="M97" s="85"/>
      <c r="N97" s="85"/>
      <c r="O97" s="85"/>
      <c r="P97" s="85"/>
      <c r="Q97" s="85"/>
    </row>
    <row r="98" spans="1:17">
      <c r="A98" s="85"/>
      <c r="B98" s="85"/>
      <c r="C98" s="85"/>
      <c r="D98" s="85"/>
      <c r="E98" s="85"/>
      <c r="F98" s="85"/>
      <c r="G98" s="85"/>
      <c r="H98" s="85"/>
      <c r="I98" s="85"/>
      <c r="J98" s="85"/>
      <c r="K98" s="85"/>
      <c r="L98" s="85"/>
      <c r="M98" s="85"/>
      <c r="N98" s="85"/>
      <c r="O98" s="85"/>
      <c r="P98" s="85"/>
      <c r="Q98" s="85"/>
    </row>
    <row r="99" spans="1:17">
      <c r="A99" s="85"/>
      <c r="B99" s="85"/>
      <c r="C99" s="85"/>
      <c r="D99" s="85"/>
      <c r="E99" s="85"/>
      <c r="F99" s="85"/>
      <c r="G99" s="85"/>
      <c r="H99" s="85"/>
      <c r="I99" s="85"/>
      <c r="J99" s="85"/>
      <c r="K99" s="85"/>
      <c r="L99" s="85"/>
      <c r="M99" s="85"/>
      <c r="N99" s="85"/>
      <c r="O99" s="85"/>
      <c r="P99" s="85"/>
      <c r="Q99" s="85"/>
    </row>
    <row r="100" spans="1:17">
      <c r="A100" s="85"/>
      <c r="B100" s="85"/>
      <c r="C100" s="85"/>
      <c r="D100" s="85"/>
      <c r="E100" s="85"/>
      <c r="F100" s="85"/>
      <c r="G100" s="85"/>
      <c r="H100" s="85"/>
      <c r="I100" s="85"/>
      <c r="J100" s="85"/>
      <c r="K100" s="85"/>
      <c r="L100" s="85"/>
      <c r="M100" s="85"/>
      <c r="N100" s="85"/>
      <c r="O100" s="85"/>
      <c r="P100" s="85"/>
      <c r="Q100" s="85"/>
    </row>
    <row r="101" spans="1:17">
      <c r="A101" s="85"/>
      <c r="B101" s="85"/>
      <c r="C101" s="85"/>
      <c r="D101" s="85"/>
      <c r="E101" s="85"/>
      <c r="F101" s="85"/>
      <c r="G101" s="85"/>
      <c r="H101" s="85"/>
      <c r="I101" s="85"/>
      <c r="J101" s="85"/>
      <c r="K101" s="85"/>
      <c r="L101" s="85"/>
      <c r="M101" s="85"/>
      <c r="N101" s="85"/>
      <c r="O101" s="85"/>
      <c r="P101" s="85"/>
      <c r="Q101" s="85"/>
    </row>
    <row r="102" spans="1:17">
      <c r="A102" s="85"/>
      <c r="B102" s="85"/>
      <c r="C102" s="85"/>
      <c r="D102" s="85"/>
      <c r="E102" s="85"/>
      <c r="F102" s="85"/>
      <c r="G102" s="85"/>
      <c r="H102" s="85"/>
      <c r="I102" s="85"/>
      <c r="J102" s="85"/>
      <c r="K102" s="85"/>
      <c r="L102" s="85"/>
      <c r="M102" s="85"/>
      <c r="N102" s="85"/>
      <c r="O102" s="85"/>
      <c r="P102" s="85"/>
      <c r="Q102" s="85"/>
    </row>
  </sheetData>
  <mergeCells count="203">
    <mergeCell ref="A3:Q3"/>
    <mergeCell ref="P18:Q18"/>
    <mergeCell ref="I19:K20"/>
    <mergeCell ref="H19:H20"/>
    <mergeCell ref="I23:K24"/>
    <mergeCell ref="L23:O23"/>
    <mergeCell ref="A23:B24"/>
    <mergeCell ref="C23:F24"/>
    <mergeCell ref="G23:G24"/>
    <mergeCell ref="H23:H24"/>
    <mergeCell ref="P23:Q24"/>
    <mergeCell ref="L24:O24"/>
    <mergeCell ref="L19:O19"/>
    <mergeCell ref="L20:O20"/>
    <mergeCell ref="L21:O21"/>
    <mergeCell ref="P21:Q22"/>
    <mergeCell ref="L22:O22"/>
    <mergeCell ref="A21:B22"/>
    <mergeCell ref="C18:F18"/>
    <mergeCell ref="I18:K18"/>
    <mergeCell ref="C21:F22"/>
    <mergeCell ref="G21:G22"/>
    <mergeCell ref="H21:H22"/>
    <mergeCell ref="I21:K22"/>
    <mergeCell ref="A19:B20"/>
    <mergeCell ref="C19:F20"/>
    <mergeCell ref="G19:G20"/>
    <mergeCell ref="L18:O18"/>
    <mergeCell ref="P19:Q20"/>
    <mergeCell ref="A18:B18"/>
    <mergeCell ref="P29:Q30"/>
    <mergeCell ref="L30:O30"/>
    <mergeCell ref="I29:K30"/>
    <mergeCell ref="L29:O29"/>
    <mergeCell ref="A29:B30"/>
    <mergeCell ref="C29:F30"/>
    <mergeCell ref="G29:G30"/>
    <mergeCell ref="H29:H30"/>
    <mergeCell ref="P25:Q26"/>
    <mergeCell ref="L26:O26"/>
    <mergeCell ref="I27:K28"/>
    <mergeCell ref="L27:O27"/>
    <mergeCell ref="P27:Q28"/>
    <mergeCell ref="L28:O28"/>
    <mergeCell ref="I25:K26"/>
    <mergeCell ref="L25:O25"/>
    <mergeCell ref="A27:B28"/>
    <mergeCell ref="C27:F28"/>
    <mergeCell ref="G27:G28"/>
    <mergeCell ref="H27:H28"/>
    <mergeCell ref="A25:B26"/>
    <mergeCell ref="C25:F26"/>
    <mergeCell ref="G25:G26"/>
    <mergeCell ref="H25:H26"/>
    <mergeCell ref="H33:H34"/>
    <mergeCell ref="H35:H36"/>
    <mergeCell ref="A35:B36"/>
    <mergeCell ref="C35:F36"/>
    <mergeCell ref="G35:G36"/>
    <mergeCell ref="A33:B34"/>
    <mergeCell ref="C33:F34"/>
    <mergeCell ref="G33:G34"/>
    <mergeCell ref="A31:B32"/>
    <mergeCell ref="C31:F32"/>
    <mergeCell ref="G31:G32"/>
    <mergeCell ref="H31:H32"/>
    <mergeCell ref="L39:O39"/>
    <mergeCell ref="P35:Q36"/>
    <mergeCell ref="P37:Q38"/>
    <mergeCell ref="L38:O38"/>
    <mergeCell ref="L35:O35"/>
    <mergeCell ref="L37:O37"/>
    <mergeCell ref="P39:Q40"/>
    <mergeCell ref="L40:O40"/>
    <mergeCell ref="I31:K32"/>
    <mergeCell ref="L31:O31"/>
    <mergeCell ref="P31:Q32"/>
    <mergeCell ref="L32:O32"/>
    <mergeCell ref="I35:K36"/>
    <mergeCell ref="L36:O36"/>
    <mergeCell ref="I33:K34"/>
    <mergeCell ref="L33:O33"/>
    <mergeCell ref="P33:Q34"/>
    <mergeCell ref="L34:O34"/>
    <mergeCell ref="G37:G38"/>
    <mergeCell ref="A37:B38"/>
    <mergeCell ref="C37:F38"/>
    <mergeCell ref="C41:F41"/>
    <mergeCell ref="I41:K41"/>
    <mergeCell ref="H37:H38"/>
    <mergeCell ref="I37:K38"/>
    <mergeCell ref="A39:B40"/>
    <mergeCell ref="C39:F40"/>
    <mergeCell ref="G39:G40"/>
    <mergeCell ref="H39:H40"/>
    <mergeCell ref="I39:K40"/>
    <mergeCell ref="P44:Q45"/>
    <mergeCell ref="L45:O45"/>
    <mergeCell ref="I44:K45"/>
    <mergeCell ref="L44:O44"/>
    <mergeCell ref="A44:B45"/>
    <mergeCell ref="C44:F45"/>
    <mergeCell ref="G44:G45"/>
    <mergeCell ref="H44:H45"/>
    <mergeCell ref="P41:Q41"/>
    <mergeCell ref="A42:B43"/>
    <mergeCell ref="C42:F43"/>
    <mergeCell ref="G42:G43"/>
    <mergeCell ref="H42:H43"/>
    <mergeCell ref="I42:K43"/>
    <mergeCell ref="L42:O42"/>
    <mergeCell ref="P42:Q43"/>
    <mergeCell ref="L43:O43"/>
    <mergeCell ref="A41:B41"/>
    <mergeCell ref="L41:O41"/>
    <mergeCell ref="A50:B51"/>
    <mergeCell ref="C50:F51"/>
    <mergeCell ref="G50:G51"/>
    <mergeCell ref="A52:B53"/>
    <mergeCell ref="C52:F53"/>
    <mergeCell ref="G52:G53"/>
    <mergeCell ref="I54:K55"/>
    <mergeCell ref="L54:O54"/>
    <mergeCell ref="P46:Q47"/>
    <mergeCell ref="L47:O47"/>
    <mergeCell ref="P48:Q49"/>
    <mergeCell ref="L49:O49"/>
    <mergeCell ref="I48:K49"/>
    <mergeCell ref="L48:O48"/>
    <mergeCell ref="I46:K47"/>
    <mergeCell ref="L46:O46"/>
    <mergeCell ref="A46:B47"/>
    <mergeCell ref="C46:F47"/>
    <mergeCell ref="G46:G47"/>
    <mergeCell ref="H46:H47"/>
    <mergeCell ref="A48:B49"/>
    <mergeCell ref="C48:F49"/>
    <mergeCell ref="G48:G49"/>
    <mergeCell ref="H48:H49"/>
    <mergeCell ref="P50:Q51"/>
    <mergeCell ref="L51:O51"/>
    <mergeCell ref="P52:Q53"/>
    <mergeCell ref="H50:H51"/>
    <mergeCell ref="I52:K53"/>
    <mergeCell ref="L52:O52"/>
    <mergeCell ref="L53:O53"/>
    <mergeCell ref="H52:H53"/>
    <mergeCell ref="I50:K51"/>
    <mergeCell ref="L50:O50"/>
    <mergeCell ref="A54:B55"/>
    <mergeCell ref="C54:F55"/>
    <mergeCell ref="G54:G55"/>
    <mergeCell ref="H54:H55"/>
    <mergeCell ref="P58:Q59"/>
    <mergeCell ref="L59:O59"/>
    <mergeCell ref="I56:K57"/>
    <mergeCell ref="L56:O56"/>
    <mergeCell ref="I58:K59"/>
    <mergeCell ref="L58:O58"/>
    <mergeCell ref="A58:B59"/>
    <mergeCell ref="C58:F59"/>
    <mergeCell ref="G58:G59"/>
    <mergeCell ref="H58:H59"/>
    <mergeCell ref="P54:Q55"/>
    <mergeCell ref="L55:O55"/>
    <mergeCell ref="A56:B57"/>
    <mergeCell ref="C56:F57"/>
    <mergeCell ref="G56:G57"/>
    <mergeCell ref="H56:H57"/>
    <mergeCell ref="P56:Q57"/>
    <mergeCell ref="L57:O57"/>
    <mergeCell ref="P60:Q61"/>
    <mergeCell ref="P62:Q63"/>
    <mergeCell ref="L63:O63"/>
    <mergeCell ref="A60:B61"/>
    <mergeCell ref="C60:F61"/>
    <mergeCell ref="G60:G61"/>
    <mergeCell ref="H60:H61"/>
    <mergeCell ref="I60:K61"/>
    <mergeCell ref="L60:O60"/>
    <mergeCell ref="L61:O61"/>
    <mergeCell ref="P64:Q65"/>
    <mergeCell ref="L65:O65"/>
    <mergeCell ref="P66:Q67"/>
    <mergeCell ref="L67:O67"/>
    <mergeCell ref="I66:K67"/>
    <mergeCell ref="L66:O66"/>
    <mergeCell ref="I64:K65"/>
    <mergeCell ref="L64:O64"/>
    <mergeCell ref="A62:B63"/>
    <mergeCell ref="C62:F63"/>
    <mergeCell ref="A66:B67"/>
    <mergeCell ref="C66:F67"/>
    <mergeCell ref="G66:G67"/>
    <mergeCell ref="H66:H67"/>
    <mergeCell ref="A64:B65"/>
    <mergeCell ref="C64:F65"/>
    <mergeCell ref="G64:G65"/>
    <mergeCell ref="H64:H65"/>
    <mergeCell ref="G62:G63"/>
    <mergeCell ref="H62:H63"/>
    <mergeCell ref="I62:K63"/>
    <mergeCell ref="L62:O62"/>
  </mergeCells>
  <phoneticPr fontId="4"/>
  <dataValidations count="2">
    <dataValidation type="list" allowBlank="1" showInputMessage="1" showErrorMessage="1" sqref="H19:H40 H42:H68" xr:uid="{00000000-0002-0000-1200-000000000000}">
      <formula1>"　,男,女"</formula1>
    </dataValidation>
    <dataValidation type="list" allowBlank="1" showInputMessage="1" showErrorMessage="1" sqref="I19:K40 I42:K68" xr:uid="{00000000-0002-0000-1200-000001000000}">
      <formula1>"　,車上運動員,事務員,手話通訳者,要約筆記者"</formula1>
    </dataValidation>
  </dataValidations>
  <pageMargins left="0.98425196850393704" right="0.59055118110236227" top="0.78740157480314965" bottom="0.78740157480314965" header="0.51181102362204722" footer="0.51181102362204722"/>
  <pageSetup paperSize="9" scale="94" orientation="portrait" horizontalDpi="300" verticalDpi="300" r:id="rId1"/>
  <headerFooter differentOddEven="1" alignWithMargins="0">
    <oddHeader>&amp;L受理日：令和　　年　　月　　日　　 
午前・午後　　　時　　分　受理　</oddHeader>
  </headerFooter>
  <rowBreaks count="1" manualBreakCount="1">
    <brk id="40" max="1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O32"/>
  <sheetViews>
    <sheetView showZeros="0" view="pageBreakPreview" zoomScaleNormal="100" zoomScaleSheetLayoutView="100" workbookViewId="0">
      <selection activeCell="I25" sqref="I25"/>
    </sheetView>
  </sheetViews>
  <sheetFormatPr defaultColWidth="5.875" defaultRowHeight="14.25"/>
  <cols>
    <col min="1" max="13" width="5.875" style="34" customWidth="1"/>
    <col min="14" max="14" width="8.25" style="34" customWidth="1"/>
    <col min="15" max="16384" width="5.875" style="34"/>
  </cols>
  <sheetData>
    <row r="1" spans="1:14">
      <c r="N1" s="35" t="s">
        <v>210</v>
      </c>
    </row>
    <row r="3" spans="1:14" ht="28.5">
      <c r="A3" s="530" t="s">
        <v>52</v>
      </c>
      <c r="B3" s="530"/>
      <c r="C3" s="530"/>
      <c r="D3" s="530"/>
      <c r="E3" s="530"/>
      <c r="F3" s="530"/>
      <c r="G3" s="530"/>
      <c r="H3" s="530"/>
      <c r="I3" s="530"/>
      <c r="J3" s="530"/>
      <c r="K3" s="530"/>
      <c r="L3" s="530"/>
      <c r="M3" s="530"/>
      <c r="N3" s="530"/>
    </row>
    <row r="4" spans="1:14" s="186" customFormat="1" ht="28.5">
      <c r="A4" s="194"/>
      <c r="B4" s="194"/>
      <c r="C4" s="194"/>
      <c r="D4" s="194"/>
      <c r="E4" s="194"/>
      <c r="F4" s="194"/>
      <c r="G4" s="194"/>
      <c r="H4" s="194"/>
      <c r="I4" s="194"/>
      <c r="J4" s="194"/>
      <c r="K4" s="194"/>
      <c r="L4" s="194"/>
      <c r="M4" s="194"/>
      <c r="N4" s="194"/>
    </row>
    <row r="6" spans="1:14" s="236" customFormat="1" ht="44.45" customHeight="1">
      <c r="A6" s="392" t="s">
        <v>544</v>
      </c>
      <c r="B6" s="688" t="s">
        <v>543</v>
      </c>
      <c r="C6" s="689"/>
      <c r="D6" s="414" t="s">
        <v>551</v>
      </c>
      <c r="E6" s="415"/>
      <c r="F6" s="416"/>
      <c r="G6" s="416"/>
      <c r="H6" s="416"/>
      <c r="I6" s="416"/>
      <c r="J6" s="416"/>
      <c r="K6" s="416"/>
      <c r="L6" s="416"/>
      <c r="M6" s="416"/>
      <c r="N6" s="417"/>
    </row>
    <row r="7" spans="1:14" s="236" customFormat="1" ht="44.45" customHeight="1">
      <c r="A7" s="393" t="s">
        <v>547</v>
      </c>
      <c r="B7" s="690" t="s">
        <v>545</v>
      </c>
      <c r="C7" s="691"/>
      <c r="D7" s="685"/>
      <c r="E7" s="686"/>
      <c r="F7" s="686"/>
      <c r="G7" s="686"/>
      <c r="H7" s="686"/>
      <c r="I7" s="686"/>
      <c r="J7" s="686"/>
      <c r="K7" s="686"/>
      <c r="L7" s="686"/>
      <c r="M7" s="686"/>
      <c r="N7" s="687"/>
    </row>
    <row r="8" spans="1:14" s="236" customFormat="1" ht="44.45" customHeight="1">
      <c r="A8" s="393" t="s">
        <v>548</v>
      </c>
      <c r="B8" s="690" t="s">
        <v>546</v>
      </c>
      <c r="C8" s="691"/>
      <c r="D8" s="676" t="str">
        <f>入力シート!$C$14&amp;" "&amp;入力シート!$C$16</f>
        <v xml:space="preserve"> </v>
      </c>
      <c r="E8" s="677"/>
      <c r="F8" s="677"/>
      <c r="G8" s="677"/>
      <c r="H8" s="677"/>
      <c r="I8" s="677"/>
      <c r="J8" s="677"/>
      <c r="K8" s="677"/>
      <c r="L8" s="677"/>
      <c r="M8" s="677"/>
      <c r="N8" s="678"/>
    </row>
    <row r="9" spans="1:14" s="236" customFormat="1" ht="36" customHeight="1">
      <c r="A9" s="696" t="s">
        <v>550</v>
      </c>
      <c r="B9" s="692" t="s">
        <v>549</v>
      </c>
      <c r="C9" s="693"/>
      <c r="D9" s="679"/>
      <c r="E9" s="680"/>
      <c r="F9" s="680"/>
      <c r="G9" s="680"/>
      <c r="H9" s="680"/>
      <c r="I9" s="680"/>
      <c r="J9" s="680"/>
      <c r="K9" s="680"/>
      <c r="L9" s="680"/>
      <c r="M9" s="680"/>
      <c r="N9" s="681"/>
    </row>
    <row r="10" spans="1:14" s="236" customFormat="1" ht="16.5" customHeight="1">
      <c r="A10" s="697"/>
      <c r="B10" s="694"/>
      <c r="C10" s="695"/>
      <c r="D10" s="403"/>
      <c r="E10" s="404"/>
      <c r="F10" s="404"/>
      <c r="G10" s="404"/>
      <c r="H10" s="404" t="s">
        <v>248</v>
      </c>
      <c r="I10" s="682"/>
      <c r="J10" s="683"/>
      <c r="K10" s="683"/>
      <c r="L10" s="683"/>
      <c r="M10" s="683"/>
      <c r="N10" s="684"/>
    </row>
    <row r="13" spans="1:14" ht="24" customHeight="1">
      <c r="A13" s="34" t="str">
        <f>"　上記によって、"&amp;設定シート!C4&amp;"の選挙運動のため、個人演説会を開催"</f>
        <v>　上記によって、参議院秋田県選出議員選挙の選挙運動のため、個人演説会を開催</v>
      </c>
    </row>
    <row r="14" spans="1:14" ht="24" customHeight="1">
      <c r="A14" s="34" t="s">
        <v>249</v>
      </c>
    </row>
    <row r="15" spans="1:14">
      <c r="H15" s="64"/>
    </row>
    <row r="16" spans="1:14">
      <c r="C16" s="675" t="s">
        <v>493</v>
      </c>
      <c r="D16" s="675"/>
      <c r="E16" s="675"/>
      <c r="F16" s="675"/>
    </row>
    <row r="17" spans="1:15">
      <c r="B17" s="67"/>
      <c r="C17" s="57"/>
      <c r="D17" s="57"/>
    </row>
    <row r="18" spans="1:15" s="32" customFormat="1">
      <c r="C18" s="32" t="s">
        <v>35</v>
      </c>
      <c r="E18" s="32" t="s">
        <v>296</v>
      </c>
      <c r="G18" s="236" t="str">
        <f>入力シート!$C$14&amp;" "&amp;入力シート!$C$16</f>
        <v xml:space="preserve"> </v>
      </c>
      <c r="M18" s="32" t="str" cm="1">
        <f t="array" aca="1" ref="M18" ca="1">IF(VLOOKUP(RIGHT(CELL("filename",A1),LEN(CELL("filename",A1))-FIND("]",CELL("filename",A1))),設定シート!$U$2:$V$31,2,0)="表示する","㊞","")</f>
        <v/>
      </c>
      <c r="O18" s="32" t="s">
        <v>528</v>
      </c>
    </row>
    <row r="19" spans="1:15" s="32" customFormat="1">
      <c r="G19" s="236"/>
    </row>
    <row r="20" spans="1:15" s="32" customFormat="1">
      <c r="E20" s="32" t="s">
        <v>250</v>
      </c>
      <c r="G20" s="236" t="str">
        <f>DBCS(入力シート!$C$21)</f>
        <v/>
      </c>
    </row>
    <row r="21" spans="1:15" s="32" customFormat="1"/>
    <row r="22" spans="1:15" s="32" customFormat="1" ht="14.25" customHeight="1">
      <c r="E22" s="32" t="s">
        <v>251</v>
      </c>
      <c r="G22" s="236">
        <f>入力シート!$C$9</f>
        <v>0</v>
      </c>
      <c r="H22" s="236"/>
      <c r="I22" s="236"/>
      <c r="J22" s="237"/>
    </row>
    <row r="23" spans="1:15" s="32" customFormat="1" ht="14.25" customHeight="1">
      <c r="G23" s="236"/>
      <c r="H23" s="236"/>
      <c r="I23" s="236"/>
      <c r="J23" s="237"/>
    </row>
    <row r="24" spans="1:15" s="32" customFormat="1" ht="14.25" customHeight="1">
      <c r="G24" s="236"/>
      <c r="H24" s="236"/>
      <c r="I24" s="236"/>
      <c r="J24" s="237"/>
    </row>
    <row r="25" spans="1:15">
      <c r="B25" s="63">
        <f>入力シート!C57</f>
        <v>0</v>
      </c>
      <c r="C25" s="34" t="s">
        <v>552</v>
      </c>
      <c r="G25" s="196"/>
      <c r="H25" s="395" t="str">
        <f>IFERROR(VLOOKUP($B$25,様式15!$AC$4:$AD$28,2,0),"")</f>
        <v/>
      </c>
      <c r="I25" s="196"/>
      <c r="J25" s="196"/>
      <c r="K25" s="34" t="s">
        <v>179</v>
      </c>
    </row>
    <row r="26" spans="1:15" s="186" customFormat="1">
      <c r="B26" s="195"/>
    </row>
    <row r="27" spans="1:15">
      <c r="A27" s="34" t="s">
        <v>57</v>
      </c>
      <c r="B27" s="68"/>
      <c r="C27" s="69"/>
      <c r="D27" s="69"/>
    </row>
    <row r="28" spans="1:15">
      <c r="A28" s="70"/>
      <c r="B28" s="71"/>
      <c r="C28" s="71"/>
      <c r="D28" s="71"/>
      <c r="E28" s="71"/>
      <c r="F28" s="71"/>
      <c r="G28" s="71"/>
      <c r="H28" s="71"/>
      <c r="I28" s="71"/>
      <c r="J28" s="71"/>
      <c r="K28" s="71"/>
      <c r="L28" s="71"/>
      <c r="M28" s="71"/>
      <c r="N28" s="71"/>
    </row>
    <row r="29" spans="1:15">
      <c r="A29" s="34" t="s">
        <v>472</v>
      </c>
    </row>
    <row r="30" spans="1:15">
      <c r="A30" s="34" t="s">
        <v>335</v>
      </c>
    </row>
    <row r="31" spans="1:15">
      <c r="A31" s="34" t="s">
        <v>336</v>
      </c>
      <c r="N31" s="61"/>
    </row>
    <row r="32" spans="1:15">
      <c r="A32" s="34" t="s">
        <v>337</v>
      </c>
    </row>
  </sheetData>
  <mergeCells count="11">
    <mergeCell ref="A3:N3"/>
    <mergeCell ref="C16:F16"/>
    <mergeCell ref="D8:N8"/>
    <mergeCell ref="D9:N9"/>
    <mergeCell ref="I10:N10"/>
    <mergeCell ref="D7:N7"/>
    <mergeCell ref="B6:C6"/>
    <mergeCell ref="B7:C7"/>
    <mergeCell ref="B8:C8"/>
    <mergeCell ref="B9:C10"/>
    <mergeCell ref="A9:A10"/>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DCFD-9461-465E-9B31-87398D663314}">
  <sheetPr codeName="Sheet11"/>
  <dimension ref="A1:O48"/>
  <sheetViews>
    <sheetView showZeros="0" view="pageBreakPreview" zoomScaleNormal="100" zoomScaleSheetLayoutView="100" workbookViewId="0">
      <selection activeCell="B13" sqref="B13:D13"/>
    </sheetView>
  </sheetViews>
  <sheetFormatPr defaultColWidth="9" defaultRowHeight="14.25"/>
  <cols>
    <col min="1" max="3" width="9" style="212"/>
    <col min="4" max="4" width="13.625" style="212" customWidth="1"/>
    <col min="5" max="16384" width="9" style="212"/>
  </cols>
  <sheetData>
    <row r="1" spans="1:15">
      <c r="I1" s="219" t="s">
        <v>457</v>
      </c>
    </row>
    <row r="4" spans="1:15" ht="28.5">
      <c r="A4" s="698" t="s">
        <v>138</v>
      </c>
      <c r="B4" s="698"/>
      <c r="C4" s="698"/>
      <c r="D4" s="698"/>
      <c r="E4" s="698"/>
      <c r="F4" s="698"/>
      <c r="G4" s="698"/>
      <c r="H4" s="698"/>
      <c r="I4" s="698"/>
    </row>
    <row r="5" spans="1:15" ht="14.25" customHeight="1">
      <c r="A5" s="243"/>
      <c r="B5" s="243"/>
      <c r="C5" s="243"/>
      <c r="D5" s="243"/>
      <c r="E5" s="243"/>
      <c r="F5" s="243"/>
      <c r="G5" s="243"/>
      <c r="H5" s="243"/>
      <c r="I5" s="243"/>
    </row>
    <row r="6" spans="1:15" ht="14.25" customHeight="1">
      <c r="A6" s="243"/>
      <c r="B6" s="243"/>
      <c r="C6" s="243"/>
      <c r="D6" s="243"/>
      <c r="E6" s="243"/>
      <c r="F6" s="243"/>
      <c r="G6" s="243"/>
      <c r="H6" s="243"/>
      <c r="I6" s="243"/>
    </row>
    <row r="7" spans="1:15" ht="14.25" customHeight="1">
      <c r="A7" s="225"/>
      <c r="B7" s="243"/>
      <c r="C7" s="243"/>
      <c r="D7" s="243"/>
      <c r="E7" s="243"/>
      <c r="F7" s="243"/>
      <c r="G7" s="243"/>
      <c r="H7" s="243"/>
      <c r="I7" s="243"/>
    </row>
    <row r="8" spans="1:15" ht="18" customHeight="1">
      <c r="A8" s="242" t="s">
        <v>494</v>
      </c>
      <c r="B8" s="225"/>
      <c r="C8" s="225"/>
      <c r="D8" s="225"/>
      <c r="E8" s="225"/>
      <c r="F8" s="225"/>
      <c r="G8" s="225"/>
      <c r="H8" s="225"/>
      <c r="I8" s="225"/>
    </row>
    <row r="9" spans="1:15" ht="18" customHeight="1">
      <c r="A9" s="212" t="s">
        <v>257</v>
      </c>
      <c r="B9" s="225"/>
      <c r="C9" s="225"/>
      <c r="D9" s="249"/>
      <c r="E9" s="242"/>
      <c r="F9" s="225"/>
      <c r="G9" s="225"/>
      <c r="H9" s="225"/>
      <c r="I9" s="225"/>
    </row>
    <row r="10" spans="1:15" ht="18" customHeight="1">
      <c r="B10" s="225"/>
      <c r="C10" s="225"/>
      <c r="D10" s="225"/>
      <c r="E10" s="225"/>
      <c r="F10" s="225"/>
      <c r="G10" s="225"/>
      <c r="H10" s="225"/>
      <c r="I10" s="225"/>
    </row>
    <row r="11" spans="1:15" ht="14.25" customHeight="1">
      <c r="A11" s="225"/>
      <c r="B11" s="243"/>
      <c r="C11" s="243"/>
      <c r="D11" s="243"/>
      <c r="E11" s="243"/>
      <c r="F11" s="243"/>
      <c r="G11" s="243"/>
      <c r="H11" s="243"/>
      <c r="I11" s="243"/>
    </row>
    <row r="12" spans="1:15" ht="14.25" customHeight="1">
      <c r="A12" s="225"/>
      <c r="B12" s="243"/>
      <c r="C12" s="243"/>
      <c r="D12" s="243"/>
      <c r="E12" s="243"/>
      <c r="F12" s="243"/>
      <c r="G12" s="243"/>
      <c r="H12" s="243"/>
      <c r="I12" s="243"/>
    </row>
    <row r="13" spans="1:15" ht="14.25" customHeight="1">
      <c r="A13" s="225"/>
      <c r="B13" s="702" t="str">
        <f>入力シート!C4</f>
        <v>令和７年７月３日</v>
      </c>
      <c r="C13" s="703"/>
      <c r="D13" s="704"/>
      <c r="E13" s="243"/>
      <c r="F13" s="243"/>
      <c r="G13" s="243"/>
      <c r="H13" s="243"/>
      <c r="I13" s="243"/>
    </row>
    <row r="14" spans="1:15" ht="14.25" customHeight="1">
      <c r="A14" s="225"/>
      <c r="B14" s="243"/>
      <c r="C14" s="243"/>
      <c r="D14" s="243"/>
      <c r="E14" s="243"/>
      <c r="F14" s="243"/>
      <c r="G14" s="243"/>
      <c r="H14" s="243"/>
      <c r="I14" s="243"/>
    </row>
    <row r="15" spans="1:15" ht="14.25" customHeight="1">
      <c r="A15" s="225"/>
      <c r="B15" s="243"/>
      <c r="C15" s="243"/>
      <c r="D15" s="243"/>
      <c r="E15" s="243"/>
      <c r="F15" s="243"/>
      <c r="G15" s="243"/>
      <c r="H15" s="243"/>
      <c r="I15" s="243"/>
    </row>
    <row r="16" spans="1:15">
      <c r="A16" s="216"/>
      <c r="B16" s="248"/>
      <c r="F16" s="247"/>
      <c r="H16" s="244"/>
      <c r="I16" s="216"/>
      <c r="J16" s="216"/>
      <c r="K16" s="216"/>
      <c r="L16" s="216"/>
      <c r="M16" s="216"/>
      <c r="N16" s="216"/>
      <c r="O16" s="216"/>
    </row>
    <row r="17" spans="1:14">
      <c r="A17" s="212" t="str">
        <f>設定シート!$C$4&amp;IF(入力シート!$C$2="　","秋田県第　　区",入力シート!$C$2)&amp;"候補者　"</f>
        <v>参議院秋田県選出議員選挙候補者　</v>
      </c>
      <c r="B17" s="244"/>
      <c r="C17" s="246"/>
      <c r="D17" s="245"/>
      <c r="E17" s="244"/>
      <c r="F17" s="215"/>
      <c r="G17" s="215" t="str">
        <f>入力シート!$C$14&amp;" "&amp;入力シート!$C$16</f>
        <v xml:space="preserve"> </v>
      </c>
      <c r="H17" s="216"/>
      <c r="I17" s="216" t="str" cm="1">
        <f t="array" aca="1" ref="I17" ca="1">IF(VLOOKUP(RIGHT(CELL("filename",A1),LEN(CELL("filename",A1))-FIND("]",CELL("filename",A1))),設定シート!$U$2:$V$31,2,0)="表示する","㊞","")</f>
        <v/>
      </c>
      <c r="J17" s="32" t="s">
        <v>528</v>
      </c>
      <c r="K17" s="216"/>
      <c r="L17" s="216"/>
      <c r="M17" s="216"/>
      <c r="N17" s="216"/>
    </row>
    <row r="18" spans="1:14" ht="14.25" customHeight="1">
      <c r="A18" s="225"/>
      <c r="B18" s="243"/>
      <c r="C18" s="243"/>
      <c r="D18" s="243"/>
      <c r="F18" s="243"/>
      <c r="G18" s="243"/>
      <c r="H18" s="243"/>
      <c r="I18" s="243"/>
    </row>
    <row r="19" spans="1:14" ht="14.25" customHeight="1">
      <c r="A19" s="225"/>
      <c r="B19" s="243"/>
      <c r="C19" s="243"/>
      <c r="D19" s="243"/>
      <c r="F19" s="243"/>
      <c r="G19" s="243"/>
      <c r="H19" s="243"/>
      <c r="I19" s="243"/>
    </row>
    <row r="21" spans="1:14" s="339" customFormat="1">
      <c r="A21" s="339" t="str">
        <f>"　　秋田県選挙管理委員会委員長　　"&amp;設定シート!$C$11&amp;"　様"</f>
        <v>　　秋田県選挙管理委員会委員長　　竹　田　勝　美　様</v>
      </c>
    </row>
    <row r="26" spans="1:14" ht="17.25">
      <c r="A26" s="699" t="s">
        <v>256</v>
      </c>
      <c r="B26" s="699"/>
      <c r="C26" s="699"/>
      <c r="D26" s="699"/>
      <c r="E26" s="699"/>
      <c r="F26" s="699"/>
      <c r="G26" s="699"/>
      <c r="H26" s="699"/>
      <c r="I26" s="699"/>
    </row>
    <row r="29" spans="1:14" ht="14.25" customHeight="1"/>
    <row r="30" spans="1:14" ht="14.25" customHeight="1">
      <c r="A30" s="212" t="s">
        <v>255</v>
      </c>
      <c r="D30" s="348" t="s">
        <v>477</v>
      </c>
    </row>
    <row r="31" spans="1:14" ht="14.25" customHeight="1"/>
    <row r="32" spans="1:14">
      <c r="A32" s="212" t="s">
        <v>254</v>
      </c>
      <c r="D32" s="348" t="s">
        <v>477</v>
      </c>
      <c r="E32" s="215"/>
      <c r="F32" s="215"/>
    </row>
    <row r="33" spans="1:14">
      <c r="C33" s="215"/>
      <c r="D33" s="215"/>
      <c r="E33" s="215"/>
      <c r="F33" s="215"/>
    </row>
    <row r="34" spans="1:14">
      <c r="A34" s="212" t="s">
        <v>253</v>
      </c>
      <c r="C34" s="215"/>
      <c r="D34" s="212" t="s">
        <v>535</v>
      </c>
      <c r="E34" s="705" t="s">
        <v>537</v>
      </c>
      <c r="F34" s="705"/>
      <c r="G34" s="705"/>
      <c r="H34" s="705"/>
      <c r="I34" s="705"/>
    </row>
    <row r="35" spans="1:14">
      <c r="C35" s="215"/>
      <c r="D35" s="212" t="s">
        <v>536</v>
      </c>
      <c r="E35" s="706"/>
      <c r="F35" s="706"/>
      <c r="G35" s="706"/>
      <c r="H35" s="418"/>
      <c r="I35" s="418"/>
    </row>
    <row r="36" spans="1:14">
      <c r="C36" s="215"/>
      <c r="E36" s="215"/>
      <c r="F36" s="372"/>
      <c r="G36" s="372"/>
      <c r="H36" s="372"/>
      <c r="I36" s="372"/>
    </row>
    <row r="38" spans="1:14">
      <c r="B38" s="214"/>
      <c r="C38" s="242"/>
    </row>
    <row r="39" spans="1:14" s="238" customFormat="1" ht="15" customHeight="1">
      <c r="A39" s="212" t="s">
        <v>132</v>
      </c>
      <c r="B39" s="241"/>
      <c r="C39" s="240"/>
    </row>
    <row r="40" spans="1:14" s="238" customFormat="1" ht="15" customHeight="1">
      <c r="B40" s="241"/>
      <c r="C40" s="240"/>
    </row>
    <row r="41" spans="1:14" s="238" customFormat="1">
      <c r="A41" s="700" t="s">
        <v>252</v>
      </c>
      <c r="B41" s="701"/>
      <c r="C41" s="701"/>
      <c r="D41" s="701"/>
      <c r="E41" s="701"/>
      <c r="F41" s="701"/>
      <c r="G41" s="701"/>
      <c r="H41" s="701"/>
      <c r="I41" s="701"/>
    </row>
    <row r="42" spans="1:14" s="238" customFormat="1">
      <c r="A42" s="701"/>
      <c r="B42" s="701"/>
      <c r="C42" s="701"/>
      <c r="D42" s="701"/>
      <c r="E42" s="701"/>
      <c r="F42" s="701"/>
      <c r="G42" s="701"/>
      <c r="H42" s="701"/>
      <c r="I42" s="701"/>
    </row>
    <row r="43" spans="1:14" s="238" customFormat="1">
      <c r="A43" s="701"/>
      <c r="B43" s="701"/>
      <c r="C43" s="701"/>
      <c r="D43" s="701"/>
      <c r="E43" s="701"/>
      <c r="F43" s="701"/>
      <c r="G43" s="701"/>
      <c r="H43" s="701"/>
      <c r="I43" s="701"/>
      <c r="N43" s="239"/>
    </row>
    <row r="44" spans="1:14" s="238" customFormat="1">
      <c r="A44" s="701"/>
      <c r="B44" s="701"/>
      <c r="C44" s="701"/>
      <c r="D44" s="701"/>
      <c r="E44" s="701"/>
      <c r="F44" s="701"/>
      <c r="G44" s="701"/>
      <c r="H44" s="701"/>
      <c r="I44" s="701"/>
    </row>
    <row r="45" spans="1:14" s="238" customFormat="1">
      <c r="A45" s="701"/>
      <c r="B45" s="701"/>
      <c r="C45" s="701"/>
      <c r="D45" s="701"/>
      <c r="E45" s="701"/>
      <c r="F45" s="701"/>
      <c r="G45" s="701"/>
      <c r="H45" s="701"/>
      <c r="I45" s="701"/>
    </row>
    <row r="46" spans="1:14" s="238" customFormat="1">
      <c r="A46" s="701"/>
      <c r="B46" s="701"/>
      <c r="C46" s="701"/>
      <c r="D46" s="701"/>
      <c r="E46" s="701"/>
      <c r="F46" s="701"/>
      <c r="G46" s="701"/>
      <c r="H46" s="701"/>
      <c r="I46" s="701"/>
    </row>
    <row r="47" spans="1:14" s="238" customFormat="1">
      <c r="A47" s="701"/>
      <c r="B47" s="701"/>
      <c r="C47" s="701"/>
      <c r="D47" s="701"/>
      <c r="E47" s="701"/>
      <c r="F47" s="701"/>
      <c r="G47" s="701"/>
      <c r="H47" s="701"/>
      <c r="I47" s="701"/>
    </row>
    <row r="48" spans="1:14" s="238" customFormat="1">
      <c r="A48" s="701"/>
      <c r="B48" s="701"/>
      <c r="C48" s="701"/>
      <c r="D48" s="701"/>
      <c r="E48" s="701"/>
      <c r="F48" s="701"/>
      <c r="G48" s="701"/>
      <c r="H48" s="701"/>
      <c r="I48" s="701"/>
    </row>
  </sheetData>
  <mergeCells count="6">
    <mergeCell ref="A4:I4"/>
    <mergeCell ref="A26:I26"/>
    <mergeCell ref="A41:I48"/>
    <mergeCell ref="B13:D13"/>
    <mergeCell ref="E34:I34"/>
    <mergeCell ref="E35:G35"/>
  </mergeCells>
  <phoneticPr fontId="4"/>
  <pageMargins left="0.98425196850393704" right="0.59055118110236227" top="0.78740157480314965" bottom="0.78740157480314965" header="0.51181102362204722" footer="0.51181102362204722"/>
  <pageSetup paperSize="9" firstPageNumber="0" fitToHeight="0" orientation="portrait" horizontalDpi="300" verticalDpi="300" r:id="rId1"/>
  <headerFooter differentOddEven="1" alignWithMargins="0">
    <oddHeader>&amp;L受理日：令和　　年　　月　　日　　 
午前・午後　　　時　　分　受理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N48"/>
  <sheetViews>
    <sheetView showZeros="0" view="pageBreakPreview" zoomScaleNormal="100" zoomScaleSheetLayoutView="100" workbookViewId="0">
      <selection activeCell="G12" sqref="G12"/>
    </sheetView>
  </sheetViews>
  <sheetFormatPr defaultColWidth="9" defaultRowHeight="14.25"/>
  <cols>
    <col min="1" max="8" width="9" style="34"/>
    <col min="9" max="9" width="11.875" style="34" customWidth="1"/>
    <col min="10" max="16384" width="9" style="34"/>
  </cols>
  <sheetData>
    <row r="1" spans="1:9">
      <c r="A1" s="180"/>
      <c r="B1" s="181"/>
      <c r="C1" s="181"/>
      <c r="D1" s="181"/>
      <c r="E1" s="181"/>
      <c r="I1" s="35" t="s">
        <v>212</v>
      </c>
    </row>
    <row r="2" spans="1:9">
      <c r="B2" s="36"/>
      <c r="C2" s="36"/>
      <c r="D2" s="36"/>
      <c r="E2" s="36"/>
    </row>
    <row r="3" spans="1:9">
      <c r="A3" s="37"/>
      <c r="B3" s="165"/>
      <c r="C3" s="166"/>
      <c r="D3" s="166"/>
      <c r="E3" s="166"/>
    </row>
    <row r="4" spans="1:9">
      <c r="B4" s="166"/>
      <c r="C4" s="166"/>
      <c r="D4" s="166"/>
      <c r="E4" s="166"/>
    </row>
    <row r="5" spans="1:9">
      <c r="B5" s="36"/>
      <c r="C5" s="36"/>
      <c r="D5" s="36"/>
      <c r="E5" s="36"/>
    </row>
    <row r="6" spans="1:9" ht="28.5">
      <c r="A6" s="530" t="s">
        <v>50</v>
      </c>
      <c r="B6" s="530"/>
      <c r="C6" s="530"/>
      <c r="D6" s="530"/>
      <c r="E6" s="530"/>
      <c r="F6" s="530"/>
      <c r="G6" s="530"/>
      <c r="H6" s="530"/>
      <c r="I6" s="530"/>
    </row>
    <row r="7" spans="1:9" ht="14.25" customHeight="1">
      <c r="A7" s="74"/>
      <c r="B7" s="74"/>
      <c r="C7" s="74"/>
      <c r="D7" s="74"/>
      <c r="E7" s="74"/>
      <c r="F7" s="74"/>
      <c r="G7" s="74"/>
      <c r="H7" s="74"/>
      <c r="I7" s="74"/>
    </row>
    <row r="8" spans="1:9" ht="14.25" customHeight="1">
      <c r="A8" s="74"/>
      <c r="B8" s="74"/>
      <c r="C8" s="74"/>
      <c r="D8" s="74"/>
      <c r="E8" s="74"/>
      <c r="F8" s="74"/>
      <c r="G8" s="74"/>
      <c r="H8" s="74"/>
      <c r="I8" s="74"/>
    </row>
    <row r="9" spans="1:9" ht="14.25" customHeight="1">
      <c r="A9" s="75"/>
      <c r="B9" s="74"/>
      <c r="C9" s="74"/>
      <c r="D9" s="74"/>
      <c r="E9" s="74"/>
      <c r="F9" s="74"/>
      <c r="G9" s="74"/>
      <c r="H9" s="74"/>
      <c r="I9" s="74"/>
    </row>
    <row r="10" spans="1:9" ht="18" customHeight="1">
      <c r="A10" s="419" t="s">
        <v>444</v>
      </c>
      <c r="B10" s="420"/>
      <c r="C10" s="420"/>
      <c r="D10" s="74"/>
      <c r="E10" s="74"/>
      <c r="F10" s="74"/>
      <c r="G10" s="74"/>
      <c r="H10" s="74"/>
      <c r="I10" s="74"/>
    </row>
    <row r="11" spans="1:9" ht="18" customHeight="1">
      <c r="A11" s="34" t="s">
        <v>171</v>
      </c>
      <c r="B11" s="74"/>
      <c r="C11" s="74"/>
      <c r="D11" s="74"/>
      <c r="E11" s="74"/>
      <c r="F11" s="74"/>
      <c r="G11" s="74"/>
      <c r="H11" s="74"/>
      <c r="I11" s="74"/>
    </row>
    <row r="12" spans="1:9" ht="18" customHeight="1">
      <c r="B12" s="74"/>
      <c r="C12" s="74"/>
      <c r="D12" s="74"/>
      <c r="E12" s="74"/>
      <c r="F12" s="74"/>
      <c r="G12" s="74"/>
      <c r="H12" s="74"/>
      <c r="I12" s="74"/>
    </row>
    <row r="13" spans="1:9" ht="14.25" customHeight="1">
      <c r="A13" s="75"/>
      <c r="B13" s="74"/>
      <c r="C13" s="74"/>
      <c r="D13" s="74"/>
      <c r="E13" s="74"/>
      <c r="F13" s="74"/>
      <c r="G13" s="74"/>
      <c r="H13" s="74"/>
      <c r="I13" s="74"/>
    </row>
    <row r="14" spans="1:9" ht="14.25" customHeight="1">
      <c r="A14" s="75"/>
      <c r="B14" s="74"/>
      <c r="C14" s="74"/>
      <c r="D14" s="74"/>
      <c r="E14" s="74"/>
      <c r="F14" s="74"/>
      <c r="G14" s="74"/>
      <c r="H14" s="74"/>
      <c r="I14" s="74"/>
    </row>
    <row r="15" spans="1:9" ht="14.25" customHeight="1">
      <c r="A15" s="75"/>
      <c r="B15" s="533" t="s">
        <v>119</v>
      </c>
      <c r="C15" s="533"/>
      <c r="D15" s="533"/>
      <c r="E15" s="74"/>
      <c r="F15" s="74"/>
      <c r="G15" s="74"/>
      <c r="H15" s="74"/>
      <c r="I15" s="74"/>
    </row>
    <row r="16" spans="1:9" s="209" customFormat="1" ht="14.25" customHeight="1">
      <c r="A16" s="211"/>
      <c r="B16" s="301"/>
      <c r="C16" s="301"/>
      <c r="D16" s="301"/>
      <c r="E16" s="210"/>
      <c r="F16" s="210"/>
      <c r="G16" s="210"/>
      <c r="H16" s="210"/>
      <c r="I16" s="210"/>
    </row>
    <row r="17" spans="1:14" ht="14.25" customHeight="1">
      <c r="A17" s="75"/>
      <c r="B17" s="74"/>
      <c r="C17" s="74"/>
      <c r="D17" s="74"/>
      <c r="E17" s="74"/>
      <c r="F17" s="74"/>
      <c r="G17" s="74"/>
      <c r="H17" s="74"/>
      <c r="I17" s="74"/>
    </row>
    <row r="18" spans="1:14" s="212" customFormat="1">
      <c r="A18" s="212" t="str">
        <f>設定シート!$C$4&amp;IF(入力シート!$C$2="　","秋田県第　　区",入力シート!$C$2)&amp;"候補者　"</f>
        <v>参議院秋田県選出議員選挙候補者　</v>
      </c>
      <c r="B18" s="244"/>
      <c r="C18" s="246"/>
      <c r="D18" s="245"/>
      <c r="E18" s="244"/>
      <c r="F18" s="215"/>
      <c r="G18" s="215" t="str">
        <f>入力シート!$C$14&amp;" "&amp;入力シート!$C$16</f>
        <v xml:space="preserve"> </v>
      </c>
      <c r="H18" s="216"/>
      <c r="I18" s="216" t="str" cm="1">
        <f t="array" aca="1" ref="I18" ca="1">IF(VLOOKUP(RIGHT(CELL("filename",A1),LEN(CELL("filename",A1))-FIND("]",CELL("filename",A1))),設定シート!$U$2:$V$31,2,0)="表示する","㊞","")</f>
        <v/>
      </c>
      <c r="J18" s="32" t="s">
        <v>528</v>
      </c>
      <c r="K18" s="216"/>
      <c r="L18" s="216"/>
      <c r="M18" s="216"/>
      <c r="N18" s="216"/>
    </row>
    <row r="19" spans="1:14" ht="14.25" customHeight="1">
      <c r="A19" s="75"/>
      <c r="B19" s="74"/>
      <c r="C19" s="74"/>
      <c r="D19" s="74"/>
      <c r="E19" s="74"/>
      <c r="F19" s="74"/>
      <c r="G19" s="74"/>
      <c r="H19" s="74"/>
      <c r="I19" s="74"/>
    </row>
    <row r="20" spans="1:14" ht="14.25" customHeight="1">
      <c r="A20" s="75"/>
      <c r="B20" s="74"/>
      <c r="C20" s="74"/>
      <c r="D20" s="74"/>
      <c r="E20" s="74"/>
      <c r="F20" s="74"/>
      <c r="G20" s="74"/>
      <c r="H20" s="74"/>
      <c r="I20" s="74"/>
    </row>
    <row r="23" spans="1:14">
      <c r="A23" s="34" t="str">
        <f>"　　秋田県選挙管理委員会委員長　　"&amp;設定シート!$C$11&amp;"　様"</f>
        <v>　　秋田県選挙管理委員会委員長　　竹　田　勝　美　様</v>
      </c>
    </row>
    <row r="26" spans="1:14">
      <c r="A26" s="34" t="s">
        <v>57</v>
      </c>
      <c r="B26" s="68"/>
      <c r="C26" s="66"/>
    </row>
    <row r="27" spans="1:14" s="307" customFormat="1">
      <c r="B27" s="310"/>
      <c r="C27" s="311"/>
    </row>
    <row r="28" spans="1:14">
      <c r="A28" s="707" t="s">
        <v>170</v>
      </c>
      <c r="B28" s="708"/>
      <c r="C28" s="708"/>
      <c r="D28" s="708"/>
      <c r="E28" s="708"/>
      <c r="F28" s="708"/>
      <c r="G28" s="708"/>
      <c r="H28" s="708"/>
      <c r="I28" s="708"/>
    </row>
    <row r="29" spans="1:14">
      <c r="A29" s="708"/>
      <c r="B29" s="708"/>
      <c r="C29" s="708"/>
      <c r="D29" s="708"/>
      <c r="E29" s="708"/>
      <c r="F29" s="708"/>
      <c r="G29" s="708"/>
      <c r="H29" s="708"/>
      <c r="I29" s="708"/>
    </row>
    <row r="30" spans="1:14">
      <c r="A30" s="708"/>
      <c r="B30" s="708"/>
      <c r="C30" s="708"/>
      <c r="D30" s="708"/>
      <c r="E30" s="708"/>
      <c r="F30" s="708"/>
      <c r="G30" s="708"/>
      <c r="H30" s="708"/>
      <c r="I30" s="708"/>
    </row>
    <row r="31" spans="1:14">
      <c r="A31" s="708"/>
      <c r="B31" s="708"/>
      <c r="C31" s="708"/>
      <c r="D31" s="708"/>
      <c r="E31" s="708"/>
      <c r="F31" s="708"/>
      <c r="G31" s="708"/>
      <c r="H31" s="708"/>
      <c r="I31" s="708"/>
    </row>
    <row r="32" spans="1:14">
      <c r="A32" s="708"/>
      <c r="B32" s="708"/>
      <c r="C32" s="708"/>
      <c r="D32" s="708"/>
      <c r="E32" s="708"/>
      <c r="F32" s="708"/>
      <c r="G32" s="708"/>
      <c r="H32" s="708"/>
      <c r="I32" s="708"/>
    </row>
    <row r="33" spans="1:14">
      <c r="A33" s="708"/>
      <c r="B33" s="708"/>
      <c r="C33" s="708"/>
      <c r="D33" s="708"/>
      <c r="E33" s="708"/>
      <c r="F33" s="708"/>
      <c r="G33" s="708"/>
      <c r="H33" s="708"/>
      <c r="I33" s="708"/>
    </row>
    <row r="34" spans="1:14">
      <c r="A34" s="708"/>
      <c r="B34" s="708"/>
      <c r="C34" s="708"/>
      <c r="D34" s="708"/>
      <c r="E34" s="708"/>
      <c r="F34" s="708"/>
      <c r="G34" s="708"/>
      <c r="H34" s="708"/>
      <c r="I34" s="708"/>
    </row>
    <row r="35" spans="1:14">
      <c r="A35" s="708"/>
      <c r="B35" s="708"/>
      <c r="C35" s="708"/>
      <c r="D35" s="708"/>
      <c r="E35" s="708"/>
      <c r="F35" s="708"/>
      <c r="G35" s="708"/>
      <c r="H35" s="708"/>
      <c r="I35" s="708"/>
    </row>
    <row r="40" spans="1:14">
      <c r="B40" s="68"/>
      <c r="C40" s="66"/>
    </row>
    <row r="41" spans="1:14">
      <c r="B41" s="68"/>
      <c r="C41" s="66"/>
    </row>
    <row r="43" spans="1:14">
      <c r="E43" s="35"/>
      <c r="F43" s="77"/>
    </row>
    <row r="44" spans="1:14">
      <c r="N44" s="61"/>
    </row>
    <row r="48" spans="1:14">
      <c r="E48" s="35"/>
      <c r="F48" s="64"/>
      <c r="G48" s="64"/>
    </row>
  </sheetData>
  <mergeCells count="3">
    <mergeCell ref="A6:I6"/>
    <mergeCell ref="B15:D15"/>
    <mergeCell ref="A28:I35"/>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16A2-4596-47B0-B35F-671295B0B51D}">
  <sheetPr codeName="Sheet12"/>
  <dimension ref="A1:N49"/>
  <sheetViews>
    <sheetView showZeros="0" view="pageBreakPreview" zoomScaleNormal="100" zoomScaleSheetLayoutView="100" workbookViewId="0">
      <selection activeCell="A6" sqref="A6:I6"/>
    </sheetView>
  </sheetViews>
  <sheetFormatPr defaultColWidth="9" defaultRowHeight="14.25"/>
  <cols>
    <col min="1" max="8" width="9" style="212" bestFit="1" customWidth="1"/>
    <col min="9" max="9" width="11.875" style="212" customWidth="1"/>
    <col min="10" max="16384" width="9" style="212"/>
  </cols>
  <sheetData>
    <row r="1" spans="1:9">
      <c r="I1" s="219" t="s">
        <v>456</v>
      </c>
    </row>
    <row r="2" spans="1:9" ht="13.5" customHeight="1">
      <c r="A2" s="242"/>
      <c r="B2" s="243"/>
      <c r="C2" s="243"/>
      <c r="D2" s="243"/>
      <c r="E2" s="243"/>
      <c r="F2" s="243"/>
      <c r="G2" s="243"/>
      <c r="H2" s="243"/>
      <c r="I2" s="243"/>
    </row>
    <row r="3" spans="1:9" ht="13.5" customHeight="1">
      <c r="A3" s="316"/>
      <c r="B3" s="317"/>
      <c r="C3" s="317"/>
      <c r="D3" s="317"/>
      <c r="E3" s="317"/>
      <c r="F3" s="317"/>
      <c r="G3" s="317"/>
      <c r="H3" s="317"/>
      <c r="I3" s="317"/>
    </row>
    <row r="4" spans="1:9" ht="13.5" customHeight="1">
      <c r="A4" s="316"/>
      <c r="B4" s="317"/>
      <c r="C4" s="317"/>
      <c r="D4" s="317"/>
      <c r="E4" s="317"/>
      <c r="F4" s="317"/>
      <c r="G4" s="317"/>
      <c r="H4" s="317"/>
      <c r="I4" s="317"/>
    </row>
    <row r="6" spans="1:9" ht="28.5">
      <c r="A6" s="552" t="s">
        <v>295</v>
      </c>
      <c r="B6" s="552"/>
      <c r="C6" s="552"/>
      <c r="D6" s="552"/>
      <c r="E6" s="552"/>
      <c r="F6" s="552"/>
      <c r="G6" s="552"/>
      <c r="H6" s="552"/>
      <c r="I6" s="552"/>
    </row>
    <row r="7" spans="1:9" ht="14.25" customHeight="1">
      <c r="A7" s="243"/>
      <c r="B7" s="243"/>
      <c r="C7" s="243"/>
      <c r="D7" s="243"/>
      <c r="E7" s="243"/>
      <c r="F7" s="243"/>
      <c r="G7" s="243"/>
      <c r="H7" s="243"/>
      <c r="I7" s="243"/>
    </row>
    <row r="8" spans="1:9" ht="14.25" customHeight="1">
      <c r="A8" s="243"/>
      <c r="B8" s="243"/>
      <c r="C8" s="243"/>
      <c r="D8" s="243"/>
      <c r="E8" s="243"/>
      <c r="F8" s="243"/>
      <c r="G8" s="243"/>
      <c r="H8" s="243"/>
      <c r="I8" s="243"/>
    </row>
    <row r="9" spans="1:9" ht="14.25" customHeight="1">
      <c r="A9" s="225"/>
      <c r="B9" s="243"/>
      <c r="C9" s="243"/>
      <c r="D9" s="243"/>
      <c r="E9" s="243"/>
      <c r="F9" s="243"/>
      <c r="G9" s="243"/>
      <c r="H9" s="243"/>
      <c r="I9" s="243"/>
    </row>
    <row r="10" spans="1:9" ht="18" customHeight="1">
      <c r="A10" s="421" t="s">
        <v>538</v>
      </c>
      <c r="B10" s="422"/>
      <c r="C10" s="422"/>
      <c r="D10" s="243"/>
      <c r="E10" s="243"/>
      <c r="F10" s="243"/>
      <c r="G10" s="243"/>
      <c r="H10" s="243"/>
      <c r="I10" s="243"/>
    </row>
    <row r="11" spans="1:9" ht="18" customHeight="1">
      <c r="A11" s="212" t="s">
        <v>539</v>
      </c>
      <c r="B11" s="243"/>
      <c r="C11" s="243"/>
      <c r="D11" s="243"/>
      <c r="E11" s="243"/>
      <c r="F11" s="243"/>
      <c r="G11" s="243"/>
      <c r="H11" s="243"/>
      <c r="I11" s="243"/>
    </row>
    <row r="12" spans="1:9" ht="18" customHeight="1">
      <c r="B12" s="243"/>
      <c r="C12" s="243"/>
      <c r="D12" s="243"/>
      <c r="E12" s="243"/>
      <c r="F12" s="243"/>
      <c r="G12" s="243"/>
      <c r="H12" s="243"/>
      <c r="I12" s="243"/>
    </row>
    <row r="13" spans="1:9" ht="14.25" customHeight="1">
      <c r="A13" s="225"/>
      <c r="B13" s="243"/>
      <c r="C13" s="243"/>
      <c r="D13" s="243"/>
      <c r="E13" s="243"/>
      <c r="F13" s="243"/>
      <c r="G13" s="243"/>
      <c r="H13" s="243"/>
      <c r="I13" s="243"/>
    </row>
    <row r="14" spans="1:9" ht="14.25" customHeight="1">
      <c r="A14" s="225"/>
      <c r="B14" s="243"/>
      <c r="C14" s="243"/>
      <c r="D14" s="243"/>
      <c r="E14" s="243"/>
      <c r="F14" s="243"/>
      <c r="G14" s="243"/>
      <c r="H14" s="243"/>
      <c r="I14" s="243"/>
    </row>
    <row r="15" spans="1:9" ht="14.25" customHeight="1">
      <c r="A15" s="225"/>
      <c r="B15" s="709" t="s">
        <v>258</v>
      </c>
      <c r="C15" s="709"/>
      <c r="D15" s="709"/>
      <c r="E15" s="243"/>
      <c r="F15" s="243"/>
      <c r="G15" s="243"/>
      <c r="H15" s="243"/>
      <c r="I15" s="243"/>
    </row>
    <row r="16" spans="1:9" ht="14.25" customHeight="1">
      <c r="A16" s="225"/>
      <c r="B16" s="243"/>
      <c r="C16" s="243"/>
      <c r="D16" s="243"/>
      <c r="E16" s="243"/>
      <c r="F16" s="243"/>
      <c r="G16" s="243"/>
      <c r="H16" s="243"/>
      <c r="I16" s="243"/>
    </row>
    <row r="17" spans="1:14" ht="14.25" customHeight="1">
      <c r="A17" s="225"/>
      <c r="B17" s="243"/>
      <c r="C17" s="243"/>
      <c r="D17" s="243"/>
      <c r="E17" s="243"/>
      <c r="F17" s="243"/>
      <c r="G17" s="243"/>
      <c r="H17" s="243"/>
      <c r="I17" s="243"/>
    </row>
    <row r="18" spans="1:14">
      <c r="A18" s="212" t="str">
        <f>設定シート!$C$4&amp;IF(入力シート!$C$2="　","秋田県第　　区",入力シート!$C$2)&amp;"候補者　"</f>
        <v>参議院秋田県選出議員選挙候補者　</v>
      </c>
      <c r="B18" s="244"/>
      <c r="C18" s="246"/>
      <c r="D18" s="245"/>
      <c r="E18" s="244"/>
      <c r="F18" s="215"/>
      <c r="G18" s="215" t="str">
        <f>入力シート!$C$14&amp;" "&amp;入力シート!$C$16</f>
        <v xml:space="preserve"> </v>
      </c>
      <c r="H18" s="216"/>
      <c r="I18" s="216" t="str" cm="1">
        <f t="array" aca="1" ref="I18" ca="1">IF(VLOOKUP(RIGHT(CELL("filename",A1),LEN(CELL("filename",A1))-FIND("]",CELL("filename",A1))),設定シート!$U$2:$V$31,2,0)="表示する","㊞","")</f>
        <v/>
      </c>
      <c r="J18" s="32" t="s">
        <v>528</v>
      </c>
      <c r="K18" s="216"/>
      <c r="L18" s="216"/>
      <c r="M18" s="216"/>
      <c r="N18" s="216"/>
    </row>
    <row r="19" spans="1:14" s="209" customFormat="1" ht="14.25" customHeight="1">
      <c r="A19" s="211"/>
      <c r="B19" s="210"/>
      <c r="C19" s="210"/>
      <c r="D19" s="210"/>
      <c r="E19" s="210"/>
      <c r="F19" s="210"/>
      <c r="G19" s="210"/>
      <c r="H19" s="210"/>
      <c r="I19" s="210"/>
    </row>
    <row r="20" spans="1:14" s="209" customFormat="1" ht="14.25" customHeight="1">
      <c r="A20" s="211"/>
      <c r="B20" s="210"/>
      <c r="C20" s="210"/>
      <c r="D20" s="210"/>
      <c r="E20" s="210"/>
      <c r="F20" s="210"/>
      <c r="G20" s="210"/>
      <c r="H20" s="210"/>
      <c r="I20" s="210"/>
    </row>
    <row r="21" spans="1:14" s="209" customFormat="1"/>
    <row r="22" spans="1:14" s="209" customFormat="1"/>
    <row r="23" spans="1:14" s="209" customFormat="1">
      <c r="A23" s="209" t="str">
        <f>"　　秋田県選挙管理委員会委員長　　"&amp;設定シート!$C$11&amp;"　様"</f>
        <v>　　秋田県選挙管理委員会委員長　　竹　田　勝　美　様</v>
      </c>
    </row>
    <row r="27" spans="1:14" s="238" customFormat="1">
      <c r="A27" s="212" t="s">
        <v>132</v>
      </c>
      <c r="B27" s="241"/>
      <c r="C27" s="240"/>
    </row>
    <row r="28" spans="1:14" s="238" customFormat="1">
      <c r="A28" s="212"/>
      <c r="B28" s="241"/>
      <c r="C28" s="240"/>
    </row>
    <row r="29" spans="1:14" s="238" customFormat="1">
      <c r="A29" s="710" t="s">
        <v>252</v>
      </c>
      <c r="B29" s="711"/>
      <c r="C29" s="711"/>
      <c r="D29" s="711"/>
      <c r="E29" s="711"/>
      <c r="F29" s="711"/>
      <c r="G29" s="711"/>
      <c r="H29" s="711"/>
      <c r="I29" s="711"/>
    </row>
    <row r="30" spans="1:14" s="238" customFormat="1">
      <c r="A30" s="711"/>
      <c r="B30" s="711"/>
      <c r="C30" s="711"/>
      <c r="D30" s="711"/>
      <c r="E30" s="711"/>
      <c r="F30" s="711"/>
      <c r="G30" s="711"/>
      <c r="H30" s="711"/>
      <c r="I30" s="711"/>
    </row>
    <row r="31" spans="1:14" s="238" customFormat="1">
      <c r="A31" s="711"/>
      <c r="B31" s="711"/>
      <c r="C31" s="711"/>
      <c r="D31" s="711"/>
      <c r="E31" s="711"/>
      <c r="F31" s="711"/>
      <c r="G31" s="711"/>
      <c r="H31" s="711"/>
      <c r="I31" s="711"/>
    </row>
    <row r="32" spans="1:14" s="238" customFormat="1">
      <c r="A32" s="711"/>
      <c r="B32" s="711"/>
      <c r="C32" s="711"/>
      <c r="D32" s="711"/>
      <c r="E32" s="711"/>
      <c r="F32" s="711"/>
      <c r="G32" s="711"/>
      <c r="H32" s="711"/>
      <c r="I32" s="711"/>
    </row>
    <row r="33" spans="1:9" s="238" customFormat="1">
      <c r="A33" s="711"/>
      <c r="B33" s="711"/>
      <c r="C33" s="711"/>
      <c r="D33" s="711"/>
      <c r="E33" s="711"/>
      <c r="F33" s="711"/>
      <c r="G33" s="711"/>
      <c r="H33" s="711"/>
      <c r="I33" s="711"/>
    </row>
    <row r="34" spans="1:9" s="238" customFormat="1">
      <c r="A34" s="711"/>
      <c r="B34" s="711"/>
      <c r="C34" s="711"/>
      <c r="D34" s="711"/>
      <c r="E34" s="711"/>
      <c r="F34" s="711"/>
      <c r="G34" s="711"/>
      <c r="H34" s="711"/>
      <c r="I34" s="711"/>
    </row>
    <row r="35" spans="1:9" s="238" customFormat="1">
      <c r="A35" s="711"/>
      <c r="B35" s="711"/>
      <c r="C35" s="711"/>
      <c r="D35" s="711"/>
      <c r="E35" s="711"/>
      <c r="F35" s="711"/>
      <c r="G35" s="711"/>
      <c r="H35" s="711"/>
      <c r="I35" s="711"/>
    </row>
    <row r="36" spans="1:9" s="238" customFormat="1">
      <c r="A36" s="711"/>
      <c r="B36" s="711"/>
      <c r="C36" s="711"/>
      <c r="D36" s="711"/>
      <c r="E36" s="711"/>
      <c r="F36" s="711"/>
      <c r="G36" s="711"/>
      <c r="H36" s="711"/>
      <c r="I36" s="711"/>
    </row>
    <row r="41" spans="1:9">
      <c r="B41" s="214"/>
      <c r="C41" s="242"/>
    </row>
    <row r="42" spans="1:9">
      <c r="B42" s="214"/>
      <c r="C42" s="242"/>
    </row>
    <row r="44" spans="1:9">
      <c r="E44" s="219"/>
      <c r="F44" s="250"/>
    </row>
    <row r="49" spans="5:7">
      <c r="E49" s="219"/>
      <c r="F49" s="215"/>
      <c r="G49" s="215"/>
    </row>
  </sheetData>
  <mergeCells count="3">
    <mergeCell ref="A6:I6"/>
    <mergeCell ref="B15:D15"/>
    <mergeCell ref="A29:I36"/>
  </mergeCells>
  <phoneticPr fontId="4"/>
  <pageMargins left="0.98425196850393704" right="0.59055118110236227" top="0.78740157480314965" bottom="0.78740157480314965" header="0.51181102362204722" footer="0.51181102362204722"/>
  <pageSetup paperSize="9" firstPageNumber="0" fitToHeight="0" orientation="portrait" horizontalDpi="300" verticalDpi="300" r:id="rId1"/>
  <headerFooter differentOddEven="1" alignWithMargins="0">
    <oddHeader>&amp;L受理日：令和　　年　　月　　日　　 
午前・午後　　　時　　分　受理　</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F96-CE39-43F8-BD7A-21F0D28B4FCA}">
  <sheetPr codeName="Sheet13"/>
  <dimension ref="A1:AQ56"/>
  <sheetViews>
    <sheetView showZeros="0" view="pageBreakPreview" zoomScaleNormal="100" zoomScaleSheetLayoutView="100" workbookViewId="0">
      <selection activeCell="F4" sqref="F4"/>
    </sheetView>
  </sheetViews>
  <sheetFormatPr defaultColWidth="6.25" defaultRowHeight="14.25" outlineLevelCol="1"/>
  <cols>
    <col min="1" max="13" width="6.25" style="267" customWidth="1"/>
    <col min="14" max="14" width="6.5" style="278" customWidth="1"/>
    <col min="15" max="20" width="6.25" style="267"/>
    <col min="21" max="21" width="13" style="267" customWidth="1"/>
    <col min="22" max="22" width="13.375" style="267" customWidth="1"/>
    <col min="23" max="23" width="29.125" style="267" customWidth="1"/>
    <col min="24" max="24" width="18.375" style="267" customWidth="1"/>
    <col min="25" max="25" width="14" style="267" customWidth="1"/>
    <col min="26" max="28" width="6.25" style="267"/>
    <col min="29" max="29" width="14.5" style="267" hidden="1" customWidth="1" outlineLevel="1"/>
    <col min="30" max="31" width="15.125" style="267" hidden="1" customWidth="1" outlineLevel="1"/>
    <col min="32" max="32" width="6.25" style="267" collapsed="1"/>
    <col min="33" max="16384" width="6.25" style="267"/>
  </cols>
  <sheetData>
    <row r="1" spans="1:43" s="251" customFormat="1" ht="27" customHeight="1" thickBot="1">
      <c r="M1" s="252"/>
      <c r="N1" s="260" t="s">
        <v>583</v>
      </c>
    </row>
    <row r="2" spans="1:43" s="251" customFormat="1" ht="26.25" customHeight="1" thickBot="1">
      <c r="A2" s="552" t="s">
        <v>259</v>
      </c>
      <c r="B2" s="552"/>
      <c r="C2" s="552"/>
      <c r="D2" s="552"/>
      <c r="E2" s="552"/>
      <c r="F2" s="552"/>
      <c r="G2" s="552"/>
      <c r="H2" s="552"/>
      <c r="I2" s="552"/>
      <c r="J2" s="552"/>
      <c r="K2" s="552"/>
      <c r="L2" s="552"/>
      <c r="M2" s="552"/>
      <c r="N2" s="552"/>
      <c r="O2" s="254">
        <v>2</v>
      </c>
      <c r="R2" s="251" t="s">
        <v>260</v>
      </c>
      <c r="AC2" s="251" t="s">
        <v>261</v>
      </c>
    </row>
    <row r="3" spans="1:43" s="251" customFormat="1" ht="30.75" customHeight="1">
      <c r="N3" s="253"/>
      <c r="T3" s="255" t="s">
        <v>262</v>
      </c>
      <c r="U3" s="394" t="s">
        <v>580</v>
      </c>
      <c r="V3" s="255" t="s">
        <v>581</v>
      </c>
      <c r="W3" s="256" t="s">
        <v>263</v>
      </c>
      <c r="X3" s="256" t="s">
        <v>264</v>
      </c>
      <c r="Y3" s="256" t="s">
        <v>265</v>
      </c>
      <c r="AC3" s="257" t="s">
        <v>579</v>
      </c>
      <c r="AD3" s="257" t="s">
        <v>578</v>
      </c>
      <c r="AE3" s="257"/>
    </row>
    <row r="4" spans="1:43" s="251" customFormat="1" ht="18.75" customHeight="1">
      <c r="N4" s="253"/>
      <c r="T4" s="255">
        <v>1</v>
      </c>
      <c r="U4" s="411"/>
      <c r="V4" s="257" t="str">
        <f>IFERROR(VLOOKUP(U4,$AC$4:$AD$28,2,0),"")</f>
        <v/>
      </c>
      <c r="W4" s="358"/>
      <c r="X4" s="358"/>
      <c r="Y4" s="359"/>
      <c r="AC4" s="251" t="s">
        <v>266</v>
      </c>
      <c r="AD4" s="258" t="s">
        <v>554</v>
      </c>
    </row>
    <row r="5" spans="1:43" s="251" customFormat="1" ht="18.75" customHeight="1">
      <c r="N5" s="253"/>
      <c r="T5" s="255">
        <v>2</v>
      </c>
      <c r="U5" s="411"/>
      <c r="V5" s="257" t="str">
        <f t="shared" ref="V5:V28" si="0">IFERROR(VLOOKUP(U5,$AC$4:$AD$28,2,0),"")</f>
        <v/>
      </c>
      <c r="W5" s="358"/>
      <c r="X5" s="358"/>
      <c r="Y5" s="358"/>
      <c r="AC5" s="258" t="s">
        <v>92</v>
      </c>
      <c r="AD5" s="258" t="s">
        <v>555</v>
      </c>
      <c r="AF5" s="258"/>
      <c r="AG5" s="258"/>
      <c r="AH5" s="258"/>
      <c r="AI5" s="258"/>
      <c r="AJ5" s="258"/>
      <c r="AK5" s="258"/>
      <c r="AL5" s="258"/>
      <c r="AM5" s="258"/>
      <c r="AN5" s="258"/>
      <c r="AO5" s="258"/>
      <c r="AP5" s="258"/>
      <c r="AQ5" s="258"/>
    </row>
    <row r="6" spans="1:43" s="251" customFormat="1" ht="18.75" customHeight="1">
      <c r="D6" s="260" t="s">
        <v>267</v>
      </c>
      <c r="N6" s="253"/>
      <c r="T6" s="255">
        <v>3</v>
      </c>
      <c r="U6" s="411"/>
      <c r="V6" s="257" t="str">
        <f t="shared" si="0"/>
        <v/>
      </c>
      <c r="W6" s="358"/>
      <c r="X6" s="358"/>
      <c r="Y6" s="358"/>
      <c r="AC6" s="259" t="s">
        <v>93</v>
      </c>
      <c r="AD6" s="258" t="s">
        <v>556</v>
      </c>
      <c r="AF6" s="259"/>
      <c r="AG6" s="259"/>
      <c r="AH6" s="259"/>
      <c r="AI6" s="259"/>
      <c r="AJ6" s="259"/>
      <c r="AK6" s="259"/>
      <c r="AL6" s="212"/>
      <c r="AM6" s="212"/>
      <c r="AN6" s="212"/>
      <c r="AO6" s="212"/>
      <c r="AP6" s="212"/>
      <c r="AQ6" s="212"/>
    </row>
    <row r="7" spans="1:43" s="251" customFormat="1" ht="18.75" customHeight="1">
      <c r="N7" s="253"/>
      <c r="T7" s="255">
        <v>4</v>
      </c>
      <c r="U7" s="411"/>
      <c r="V7" s="257" t="str">
        <f t="shared" si="0"/>
        <v/>
      </c>
      <c r="W7" s="358"/>
      <c r="X7" s="358"/>
      <c r="Y7" s="358"/>
      <c r="AC7" s="258" t="s">
        <v>94</v>
      </c>
      <c r="AD7" s="258" t="s">
        <v>557</v>
      </c>
    </row>
    <row r="8" spans="1:43" s="251" customFormat="1" ht="18.75" customHeight="1">
      <c r="D8" s="260" t="s">
        <v>268</v>
      </c>
      <c r="F8" s="716" t="str">
        <f>DBCS(IFERROR(VLOOKUP($O$2,$T$4:$Y$13,4,0),""))</f>
        <v/>
      </c>
      <c r="G8" s="716"/>
      <c r="H8" s="716"/>
      <c r="I8" s="716"/>
      <c r="J8" s="716"/>
      <c r="K8" s="716"/>
      <c r="L8" s="716"/>
      <c r="M8" s="716"/>
      <c r="N8" s="253"/>
      <c r="T8" s="255">
        <v>5</v>
      </c>
      <c r="U8" s="411"/>
      <c r="V8" s="257" t="str">
        <f t="shared" si="0"/>
        <v/>
      </c>
      <c r="W8" s="358"/>
      <c r="X8" s="358"/>
      <c r="Y8" s="358"/>
      <c r="AC8" s="258" t="s">
        <v>95</v>
      </c>
      <c r="AD8" s="258" t="s">
        <v>558</v>
      </c>
    </row>
    <row r="9" spans="1:43" s="251" customFormat="1" ht="18.75" customHeight="1">
      <c r="F9" s="218"/>
      <c r="G9" s="218"/>
      <c r="H9" s="218"/>
      <c r="I9" s="218"/>
      <c r="J9" s="212"/>
      <c r="K9" s="212"/>
      <c r="L9" s="212"/>
      <c r="M9" s="212"/>
      <c r="N9" s="253"/>
      <c r="T9" s="255">
        <v>6</v>
      </c>
      <c r="U9" s="411"/>
      <c r="V9" s="257" t="str">
        <f t="shared" si="0"/>
        <v/>
      </c>
      <c r="W9" s="358"/>
      <c r="X9" s="358"/>
      <c r="Y9" s="358"/>
      <c r="AC9" s="259" t="s">
        <v>96</v>
      </c>
      <c r="AD9" s="258" t="s">
        <v>559</v>
      </c>
    </row>
    <row r="10" spans="1:43" s="251" customFormat="1" ht="18.75" customHeight="1">
      <c r="D10" s="260" t="s">
        <v>269</v>
      </c>
      <c r="F10" s="716">
        <f>IFERROR(VLOOKUP($O$2,$T$4:$Y$13,5,0),"")</f>
        <v>0</v>
      </c>
      <c r="G10" s="716"/>
      <c r="H10" s="716"/>
      <c r="I10" s="716"/>
      <c r="J10" s="716"/>
      <c r="K10" s="716"/>
      <c r="L10" s="716"/>
      <c r="M10" s="716"/>
      <c r="N10" s="253"/>
      <c r="T10" s="255">
        <v>7</v>
      </c>
      <c r="U10" s="411"/>
      <c r="V10" s="257" t="str">
        <f t="shared" si="0"/>
        <v/>
      </c>
      <c r="W10" s="358"/>
      <c r="X10" s="358"/>
      <c r="Y10" s="358"/>
      <c r="AC10" s="258" t="s">
        <v>97</v>
      </c>
      <c r="AD10" s="258" t="s">
        <v>560</v>
      </c>
    </row>
    <row r="11" spans="1:43" s="251" customFormat="1" ht="18.75" customHeight="1">
      <c r="D11" s="260"/>
      <c r="E11" s="262"/>
      <c r="F11" s="262"/>
      <c r="G11" s="262"/>
      <c r="H11" s="717" t="str">
        <f>IF(VLOOKUP($O$2,$T$4:$Y$13,6,0)="","   年　　月　　日",VLOOKUP($O$2,$T$4:$Y$13,6,0))</f>
        <v xml:space="preserve">   年　　月　　日</v>
      </c>
      <c r="I11" s="718"/>
      <c r="J11" s="718"/>
      <c r="K11" s="718"/>
      <c r="L11" s="285" t="s">
        <v>270</v>
      </c>
      <c r="P11" s="253"/>
      <c r="T11" s="255">
        <v>8</v>
      </c>
      <c r="U11" s="411"/>
      <c r="V11" s="257" t="str">
        <f t="shared" si="0"/>
        <v/>
      </c>
      <c r="W11" s="358"/>
      <c r="X11" s="358"/>
      <c r="Y11" s="358"/>
      <c r="AC11" s="259" t="s">
        <v>98</v>
      </c>
      <c r="AD11" s="258" t="s">
        <v>561</v>
      </c>
    </row>
    <row r="12" spans="1:43" s="251" customFormat="1" ht="18.75" customHeight="1">
      <c r="D12" s="260"/>
      <c r="E12" s="262"/>
      <c r="F12" s="263"/>
      <c r="G12" s="263"/>
      <c r="H12" s="263"/>
      <c r="I12" s="263"/>
      <c r="J12" s="264"/>
      <c r="N12" s="253"/>
      <c r="T12" s="255">
        <v>9</v>
      </c>
      <c r="U12" s="411"/>
      <c r="V12" s="257" t="str">
        <f t="shared" si="0"/>
        <v/>
      </c>
      <c r="W12" s="358"/>
      <c r="X12" s="358"/>
      <c r="Y12" s="358"/>
      <c r="AC12" s="258" t="s">
        <v>99</v>
      </c>
      <c r="AD12" s="258" t="s">
        <v>562</v>
      </c>
    </row>
    <row r="13" spans="1:43" s="251" customFormat="1" ht="18.75" customHeight="1">
      <c r="N13" s="253"/>
      <c r="T13" s="255">
        <v>10</v>
      </c>
      <c r="U13" s="411"/>
      <c r="V13" s="257" t="str">
        <f t="shared" si="0"/>
        <v/>
      </c>
      <c r="W13" s="358"/>
      <c r="X13" s="358"/>
      <c r="Y13" s="358"/>
      <c r="AC13" s="259" t="s">
        <v>100</v>
      </c>
      <c r="AD13" s="258" t="s">
        <v>563</v>
      </c>
      <c r="AE13" s="212"/>
    </row>
    <row r="14" spans="1:43" s="251" customFormat="1" ht="18.75" customHeight="1">
      <c r="A14" s="251" t="s">
        <v>271</v>
      </c>
      <c r="D14" s="212" t="str">
        <f>入力シート!$C$1&amp;IF(入力シート!$C$2="　","秋田県第　 　区",入力シート!$C$2)</f>
        <v>令和７年７月２０日執行参議院秋田県選出議員選挙</v>
      </c>
      <c r="M14" s="253"/>
      <c r="T14" s="255">
        <v>11</v>
      </c>
      <c r="U14" s="411"/>
      <c r="V14" s="257" t="str">
        <f t="shared" si="0"/>
        <v/>
      </c>
      <c r="W14" s="358"/>
      <c r="X14" s="358"/>
      <c r="Y14" s="358"/>
      <c r="AC14" s="258" t="s">
        <v>101</v>
      </c>
      <c r="AD14" s="212" t="s">
        <v>585</v>
      </c>
    </row>
    <row r="15" spans="1:43" s="251" customFormat="1" ht="18.75" customHeight="1">
      <c r="C15" s="265"/>
      <c r="D15" s="719"/>
      <c r="E15" s="719"/>
      <c r="F15" s="719"/>
      <c r="G15" s="719"/>
      <c r="N15" s="253"/>
      <c r="T15" s="255">
        <v>12</v>
      </c>
      <c r="U15" s="411"/>
      <c r="V15" s="257" t="str">
        <f t="shared" si="0"/>
        <v/>
      </c>
      <c r="W15" s="358"/>
      <c r="X15" s="358"/>
      <c r="Y15" s="358"/>
      <c r="AC15" s="259" t="s">
        <v>102</v>
      </c>
      <c r="AD15" s="258" t="s">
        <v>564</v>
      </c>
    </row>
    <row r="16" spans="1:43" s="251" customFormat="1" ht="18.75" customHeight="1">
      <c r="C16" s="265"/>
      <c r="D16" s="266"/>
      <c r="E16" s="266"/>
      <c r="F16" s="266"/>
      <c r="G16" s="266"/>
      <c r="N16" s="253"/>
      <c r="T16" s="255">
        <v>13</v>
      </c>
      <c r="U16" s="411"/>
      <c r="V16" s="257" t="str">
        <f t="shared" si="0"/>
        <v/>
      </c>
      <c r="W16" s="358"/>
      <c r="X16" s="358"/>
      <c r="Y16" s="358"/>
      <c r="AC16" s="259" t="s">
        <v>103</v>
      </c>
      <c r="AD16" s="258" t="s">
        <v>565</v>
      </c>
    </row>
    <row r="17" spans="1:31" s="251" customFormat="1" ht="18.75" customHeight="1">
      <c r="A17" s="251" t="s">
        <v>272</v>
      </c>
      <c r="F17" s="715">
        <f>IFERROR(VLOOKUP($O$2,$T$4:$Y$13,2,0),"")</f>
        <v>0</v>
      </c>
      <c r="G17" s="715"/>
      <c r="H17" s="715"/>
      <c r="I17" s="251" t="s">
        <v>273</v>
      </c>
      <c r="J17" s="261"/>
      <c r="N17" s="253"/>
      <c r="T17" s="255">
        <v>14</v>
      </c>
      <c r="U17" s="411"/>
      <c r="V17" s="257" t="str">
        <f t="shared" si="0"/>
        <v/>
      </c>
      <c r="W17" s="358"/>
      <c r="X17" s="358"/>
      <c r="Y17" s="358"/>
      <c r="AC17" s="258" t="s">
        <v>104</v>
      </c>
      <c r="AD17" s="258" t="s">
        <v>566</v>
      </c>
    </row>
    <row r="18" spans="1:31" s="251" customFormat="1" ht="18.75" customHeight="1">
      <c r="G18" s="261"/>
      <c r="J18" s="261"/>
      <c r="N18" s="253"/>
      <c r="T18" s="255">
        <v>15</v>
      </c>
      <c r="U18" s="411"/>
      <c r="V18" s="257" t="str">
        <f t="shared" si="0"/>
        <v/>
      </c>
      <c r="W18" s="358"/>
      <c r="X18" s="358"/>
      <c r="Y18" s="358"/>
      <c r="AC18" s="258" t="s">
        <v>105</v>
      </c>
      <c r="AD18" s="258" t="s">
        <v>567</v>
      </c>
      <c r="AE18" s="267"/>
    </row>
    <row r="19" spans="1:31" s="251" customFormat="1" ht="18.75" customHeight="1">
      <c r="A19" s="251" t="s">
        <v>274</v>
      </c>
      <c r="N19" s="253"/>
      <c r="T19" s="255">
        <v>16</v>
      </c>
      <c r="U19" s="411"/>
      <c r="V19" s="257" t="str">
        <f t="shared" si="0"/>
        <v/>
      </c>
      <c r="W19" s="358"/>
      <c r="X19" s="358"/>
      <c r="Y19" s="358"/>
      <c r="AC19" s="258" t="s">
        <v>106</v>
      </c>
      <c r="AD19" s="258" t="s">
        <v>568</v>
      </c>
      <c r="AE19" s="267"/>
    </row>
    <row r="20" spans="1:31" s="251" customFormat="1" ht="18.75" customHeight="1">
      <c r="N20" s="253"/>
      <c r="T20" s="255">
        <v>17</v>
      </c>
      <c r="U20" s="411"/>
      <c r="V20" s="257" t="str">
        <f t="shared" si="0"/>
        <v/>
      </c>
      <c r="W20" s="358"/>
      <c r="X20" s="358"/>
      <c r="Y20" s="358"/>
      <c r="AC20" s="258" t="s">
        <v>107</v>
      </c>
      <c r="AD20" s="258" t="s">
        <v>569</v>
      </c>
      <c r="AE20" s="267"/>
    </row>
    <row r="21" spans="1:31" s="251" customFormat="1" ht="18.75" customHeight="1">
      <c r="N21" s="253"/>
      <c r="T21" s="255">
        <v>18</v>
      </c>
      <c r="U21" s="411"/>
      <c r="V21" s="257" t="str">
        <f t="shared" si="0"/>
        <v/>
      </c>
      <c r="W21" s="358"/>
      <c r="X21" s="358"/>
      <c r="Y21" s="358"/>
      <c r="AC21" s="251" t="s">
        <v>108</v>
      </c>
      <c r="AD21" s="258" t="s">
        <v>570</v>
      </c>
      <c r="AE21" s="267"/>
    </row>
    <row r="22" spans="1:31" ht="18.75" customHeight="1">
      <c r="A22" s="251"/>
      <c r="B22" s="721" t="s">
        <v>247</v>
      </c>
      <c r="C22" s="721"/>
      <c r="D22" s="721"/>
      <c r="E22" s="721"/>
      <c r="F22" s="251"/>
      <c r="G22" s="251"/>
      <c r="H22" s="251"/>
      <c r="I22" s="251"/>
      <c r="J22" s="251"/>
      <c r="K22" s="251"/>
      <c r="L22" s="251"/>
      <c r="M22" s="251"/>
      <c r="N22" s="253"/>
      <c r="O22" s="251"/>
      <c r="T22" s="255">
        <v>19</v>
      </c>
      <c r="U22" s="411"/>
      <c r="V22" s="257" t="str">
        <f t="shared" si="0"/>
        <v/>
      </c>
      <c r="W22" s="358"/>
      <c r="X22" s="358"/>
      <c r="Y22" s="358"/>
      <c r="AC22" s="258" t="s">
        <v>109</v>
      </c>
      <c r="AD22" s="258" t="s">
        <v>571</v>
      </c>
    </row>
    <row r="23" spans="1:31" ht="18.75" customHeight="1">
      <c r="A23" s="251"/>
      <c r="B23" s="251"/>
      <c r="C23" s="251"/>
      <c r="D23" s="251"/>
      <c r="E23" s="251"/>
      <c r="F23" s="251"/>
      <c r="G23" s="251"/>
      <c r="H23" s="251"/>
      <c r="I23" s="251"/>
      <c r="J23" s="251"/>
      <c r="K23" s="251"/>
      <c r="L23" s="251"/>
      <c r="M23" s="251"/>
      <c r="N23" s="253"/>
      <c r="O23" s="251"/>
      <c r="T23" s="255">
        <v>20</v>
      </c>
      <c r="U23" s="411"/>
      <c r="V23" s="257" t="str">
        <f t="shared" si="0"/>
        <v/>
      </c>
      <c r="W23" s="358"/>
      <c r="X23" s="358"/>
      <c r="Y23" s="358"/>
      <c r="AC23" s="258" t="s">
        <v>110</v>
      </c>
      <c r="AD23" s="212" t="s">
        <v>572</v>
      </c>
    </row>
    <row r="24" spans="1:31" ht="18.75" customHeight="1">
      <c r="A24" s="251"/>
      <c r="B24" s="251"/>
      <c r="C24" s="251"/>
      <c r="E24" s="260" t="s">
        <v>297</v>
      </c>
      <c r="F24" s="251"/>
      <c r="G24" s="215">
        <f>入力シート!C9</f>
        <v>0</v>
      </c>
      <c r="H24" s="251"/>
      <c r="I24" s="263"/>
      <c r="J24" s="263"/>
      <c r="K24" s="263"/>
      <c r="L24" s="263"/>
      <c r="M24" s="263"/>
      <c r="N24" s="263"/>
      <c r="O24" s="251"/>
      <c r="T24" s="255">
        <v>21</v>
      </c>
      <c r="U24" s="411"/>
      <c r="V24" s="257" t="str">
        <f t="shared" si="0"/>
        <v/>
      </c>
      <c r="W24" s="358"/>
      <c r="X24" s="358"/>
      <c r="Y24" s="358"/>
      <c r="AC24" s="258" t="s">
        <v>111</v>
      </c>
      <c r="AD24" s="212" t="s">
        <v>573</v>
      </c>
    </row>
    <row r="25" spans="1:31" ht="18.75" customHeight="1">
      <c r="A25" s="251"/>
      <c r="B25" s="251"/>
      <c r="C25" s="251"/>
      <c r="D25" s="251"/>
      <c r="E25" s="251"/>
      <c r="F25" s="251"/>
      <c r="G25" s="251"/>
      <c r="H25" s="251"/>
      <c r="I25" s="251"/>
      <c r="J25" s="251"/>
      <c r="K25" s="251"/>
      <c r="L25" s="251"/>
      <c r="M25" s="251"/>
      <c r="N25" s="253"/>
      <c r="O25" s="251"/>
      <c r="T25" s="255">
        <v>22</v>
      </c>
      <c r="U25" s="411"/>
      <c r="V25" s="257" t="str">
        <f t="shared" si="0"/>
        <v/>
      </c>
      <c r="W25" s="358"/>
      <c r="X25" s="358"/>
      <c r="Y25" s="358"/>
      <c r="AC25" s="258" t="s">
        <v>112</v>
      </c>
      <c r="AD25" s="212" t="s">
        <v>574</v>
      </c>
    </row>
    <row r="26" spans="1:31" ht="18.75" customHeight="1">
      <c r="A26" s="251"/>
      <c r="B26" s="251"/>
      <c r="C26" s="251"/>
      <c r="E26" s="272" t="s">
        <v>296</v>
      </c>
      <c r="F26" s="269"/>
      <c r="G26" s="719" t="str">
        <f>入力シート!$C$14&amp;" "&amp;入力シート!$C$16</f>
        <v xml:space="preserve"> </v>
      </c>
      <c r="H26" s="719"/>
      <c r="I26" s="719"/>
      <c r="J26" s="719"/>
      <c r="K26" s="719"/>
      <c r="L26" s="719"/>
      <c r="M26" s="269" t="str" cm="1">
        <f t="array" aca="1" ref="M26" ca="1">IF(VLOOKUP(RIGHT(CELL("filename",A1),LEN(CELL("filename",A1))-FIND("]",CELL("filename",A1))),設定シート!$U$2:$V$31,2,0)="表示する","㊞","")</f>
        <v/>
      </c>
      <c r="N26" s="253"/>
      <c r="O26" s="712" t="s">
        <v>528</v>
      </c>
      <c r="P26" s="712"/>
      <c r="Q26" s="712"/>
      <c r="R26" s="712"/>
      <c r="S26" s="712"/>
      <c r="T26" s="255">
        <v>23</v>
      </c>
      <c r="U26" s="411"/>
      <c r="V26" s="257" t="str">
        <f t="shared" si="0"/>
        <v/>
      </c>
      <c r="W26" s="358"/>
      <c r="X26" s="358"/>
      <c r="Y26" s="358"/>
      <c r="AC26" s="259" t="s">
        <v>113</v>
      </c>
      <c r="AD26" s="212" t="s">
        <v>575</v>
      </c>
    </row>
    <row r="27" spans="1:31" ht="18.75" customHeight="1">
      <c r="A27" s="251"/>
      <c r="B27" s="251"/>
      <c r="C27" s="251"/>
      <c r="D27" s="271"/>
      <c r="E27" s="271"/>
      <c r="F27" s="272"/>
      <c r="G27" s="271"/>
      <c r="H27" s="251"/>
      <c r="I27" s="251"/>
      <c r="J27" s="251"/>
      <c r="K27" s="264"/>
      <c r="L27" s="264"/>
      <c r="M27" s="251"/>
      <c r="N27" s="253"/>
      <c r="O27" s="712"/>
      <c r="P27" s="712"/>
      <c r="Q27" s="712"/>
      <c r="R27" s="712"/>
      <c r="S27" s="712"/>
      <c r="T27" s="255">
        <v>24</v>
      </c>
      <c r="U27" s="411"/>
      <c r="V27" s="257" t="str">
        <f t="shared" si="0"/>
        <v/>
      </c>
      <c r="W27" s="358"/>
      <c r="X27" s="358"/>
      <c r="Y27" s="358"/>
      <c r="AC27" s="259" t="s">
        <v>114</v>
      </c>
      <c r="AD27" s="212" t="s">
        <v>576</v>
      </c>
    </row>
    <row r="28" spans="1:31" ht="18.75" customHeight="1">
      <c r="A28" s="251"/>
      <c r="B28" s="251"/>
      <c r="C28" s="251"/>
      <c r="D28" s="251"/>
      <c r="E28" s="251"/>
      <c r="F28" s="251"/>
      <c r="G28" s="251"/>
      <c r="H28" s="251"/>
      <c r="I28" s="251"/>
      <c r="J28" s="251"/>
      <c r="K28" s="251"/>
      <c r="L28" s="251"/>
      <c r="M28" s="251"/>
      <c r="N28" s="253"/>
      <c r="O28" s="712"/>
      <c r="P28" s="712"/>
      <c r="Q28" s="712"/>
      <c r="R28" s="712"/>
      <c r="S28" s="712"/>
      <c r="T28" s="255">
        <v>25</v>
      </c>
      <c r="U28" s="411"/>
      <c r="V28" s="257" t="str">
        <f t="shared" si="0"/>
        <v/>
      </c>
      <c r="W28" s="358"/>
      <c r="X28" s="358"/>
      <c r="Y28" s="358"/>
      <c r="AC28" s="259" t="s">
        <v>115</v>
      </c>
      <c r="AD28" s="212" t="s">
        <v>577</v>
      </c>
    </row>
    <row r="29" spans="1:31" ht="18.75" customHeight="1">
      <c r="A29" s="273"/>
      <c r="B29" s="251"/>
      <c r="C29" s="251"/>
      <c r="D29" s="251"/>
      <c r="E29" s="251"/>
      <c r="F29" s="251"/>
      <c r="G29" s="251"/>
      <c r="H29" s="251"/>
      <c r="I29" s="251"/>
      <c r="J29" s="251"/>
      <c r="K29" s="264"/>
      <c r="L29" s="264"/>
      <c r="M29" s="264"/>
      <c r="N29" s="253"/>
      <c r="O29" s="712"/>
      <c r="P29" s="712"/>
      <c r="Q29" s="712"/>
      <c r="R29" s="712"/>
      <c r="S29" s="712"/>
    </row>
    <row r="30" spans="1:31" ht="18.75" customHeight="1">
      <c r="A30" s="251"/>
      <c r="B30" s="722">
        <f>IFERROR(VLOOKUP($O$2,$T$4:$Y$13,2,0),"")</f>
        <v>0</v>
      </c>
      <c r="C30" s="722"/>
      <c r="D30" s="303" t="s">
        <v>553</v>
      </c>
      <c r="E30" s="303"/>
      <c r="F30" s="303"/>
      <c r="G30" s="303"/>
      <c r="H30" s="720" t="str">
        <f>IFERROR(VLOOKUP($O$2,$T$4:$Y$13,3,0),"")</f>
        <v/>
      </c>
      <c r="I30" s="720"/>
      <c r="J30" s="720"/>
      <c r="K30" s="720"/>
      <c r="L30" s="251" t="s">
        <v>275</v>
      </c>
      <c r="M30" s="266"/>
      <c r="N30" s="253"/>
      <c r="O30" s="712"/>
      <c r="P30" s="712"/>
      <c r="Q30" s="712"/>
      <c r="R30" s="712"/>
      <c r="S30" s="712"/>
    </row>
    <row r="31" spans="1:31" ht="18.75" customHeight="1">
      <c r="A31" s="251"/>
      <c r="B31" s="251"/>
      <c r="C31" s="251"/>
      <c r="D31" s="251"/>
      <c r="E31" s="251"/>
      <c r="F31" s="251"/>
      <c r="G31" s="251"/>
      <c r="H31" s="251"/>
      <c r="I31" s="251"/>
      <c r="J31" s="251"/>
      <c r="K31" s="251"/>
      <c r="L31" s="251"/>
      <c r="M31" s="251"/>
      <c r="N31" s="253"/>
      <c r="O31" s="251"/>
      <c r="AE31" s="274"/>
    </row>
    <row r="32" spans="1:31" ht="18.75" customHeight="1">
      <c r="A32" s="251"/>
      <c r="B32" s="251"/>
      <c r="C32" s="251"/>
      <c r="D32" s="251"/>
      <c r="E32" s="251"/>
      <c r="F32" s="251"/>
      <c r="G32" s="251"/>
      <c r="H32" s="251"/>
      <c r="I32" s="251"/>
      <c r="J32" s="251"/>
      <c r="K32" s="251"/>
      <c r="L32" s="251"/>
      <c r="M32" s="251"/>
      <c r="N32" s="253"/>
      <c r="O32" s="251"/>
      <c r="AE32" s="274"/>
    </row>
    <row r="33" spans="1:31" ht="18.75" customHeight="1">
      <c r="A33" s="251"/>
      <c r="B33" s="251"/>
      <c r="C33" s="251"/>
      <c r="D33" s="251"/>
      <c r="E33" s="251"/>
      <c r="F33" s="251"/>
      <c r="G33" s="251"/>
      <c r="H33" s="251"/>
      <c r="I33" s="251"/>
      <c r="J33" s="251"/>
      <c r="K33" s="251"/>
      <c r="L33" s="251"/>
      <c r="M33" s="251"/>
      <c r="N33" s="253"/>
      <c r="O33" s="251"/>
      <c r="AE33" s="274"/>
    </row>
    <row r="34" spans="1:31" ht="18.75" customHeight="1">
      <c r="A34" s="251"/>
      <c r="B34" s="251"/>
      <c r="C34" s="251"/>
      <c r="D34" s="251"/>
      <c r="E34" s="251"/>
      <c r="F34" s="251"/>
      <c r="G34" s="251"/>
      <c r="H34" s="251"/>
      <c r="I34" s="251"/>
      <c r="J34" s="251"/>
      <c r="K34" s="251"/>
      <c r="L34" s="251"/>
      <c r="M34" s="251"/>
      <c r="N34" s="253"/>
      <c r="O34" s="251"/>
      <c r="AE34" s="270"/>
    </row>
    <row r="35" spans="1:31" s="274" customFormat="1" ht="18.75" customHeight="1">
      <c r="A35" s="270" t="s">
        <v>276</v>
      </c>
      <c r="B35" s="270"/>
      <c r="C35" s="270"/>
      <c r="D35" s="270"/>
      <c r="E35" s="270"/>
      <c r="F35" s="270"/>
      <c r="G35" s="270"/>
      <c r="H35" s="270"/>
      <c r="I35" s="270"/>
      <c r="J35" s="270"/>
      <c r="K35" s="270"/>
      <c r="L35" s="270"/>
      <c r="M35" s="270"/>
      <c r="N35" s="275"/>
      <c r="O35" s="270"/>
      <c r="AE35" s="270"/>
    </row>
    <row r="36" spans="1:31" s="274" customFormat="1" ht="7.5" customHeight="1">
      <c r="A36" s="270"/>
      <c r="B36" s="270"/>
      <c r="C36" s="270"/>
      <c r="D36" s="270"/>
      <c r="E36" s="270"/>
      <c r="F36" s="270"/>
      <c r="G36" s="270"/>
      <c r="H36" s="270"/>
      <c r="I36" s="270"/>
      <c r="J36" s="270"/>
      <c r="K36" s="270"/>
      <c r="L36" s="270"/>
      <c r="M36" s="270"/>
      <c r="N36" s="275"/>
      <c r="O36" s="270"/>
      <c r="AE36" s="270"/>
    </row>
    <row r="37" spans="1:31" s="307" customFormat="1">
      <c r="A37" s="307" t="s">
        <v>339</v>
      </c>
    </row>
    <row r="38" spans="1:31" s="307" customFormat="1">
      <c r="A38" s="307" t="s">
        <v>335</v>
      </c>
    </row>
    <row r="39" spans="1:31" s="307" customFormat="1">
      <c r="A39" s="307" t="s">
        <v>336</v>
      </c>
      <c r="N39" s="61"/>
    </row>
    <row r="40" spans="1:31" s="307" customFormat="1">
      <c r="A40" s="307" t="s">
        <v>337</v>
      </c>
    </row>
    <row r="41" spans="1:31" s="270" customFormat="1" ht="14.25" customHeight="1">
      <c r="N41" s="275"/>
      <c r="AE41" s="267"/>
    </row>
    <row r="42" spans="1:31" s="270" customFormat="1" ht="15.75" customHeight="1">
      <c r="N42" s="275"/>
      <c r="AE42" s="267"/>
    </row>
    <row r="43" spans="1:31">
      <c r="A43" s="273"/>
      <c r="B43" s="251"/>
      <c r="C43" s="251"/>
      <c r="D43" s="251"/>
      <c r="E43" s="251"/>
      <c r="F43" s="251"/>
      <c r="G43" s="251"/>
      <c r="H43" s="251"/>
      <c r="I43" s="251"/>
      <c r="J43" s="251"/>
      <c r="K43" s="264"/>
      <c r="L43" s="264"/>
      <c r="M43" s="264"/>
      <c r="N43" s="253"/>
    </row>
    <row r="44" spans="1:31">
      <c r="A44" s="251"/>
      <c r="B44" s="713"/>
      <c r="C44" s="713"/>
      <c r="D44" s="714"/>
      <c r="E44" s="714"/>
      <c r="F44" s="714"/>
      <c r="G44" s="714"/>
      <c r="H44" s="714"/>
      <c r="I44" s="264"/>
      <c r="J44" s="251"/>
      <c r="K44" s="266"/>
      <c r="L44" s="266"/>
      <c r="M44" s="266"/>
      <c r="N44" s="253"/>
    </row>
    <row r="45" spans="1:31">
      <c r="A45" s="251"/>
      <c r="B45" s="251"/>
      <c r="C45" s="251"/>
      <c r="D45" s="251"/>
      <c r="E45" s="251"/>
      <c r="F45" s="251"/>
      <c r="G45" s="251"/>
      <c r="H45" s="251"/>
      <c r="I45" s="251"/>
      <c r="J45" s="251"/>
      <c r="K45" s="251"/>
      <c r="L45" s="251"/>
      <c r="M45" s="251"/>
      <c r="N45" s="253"/>
    </row>
    <row r="46" spans="1:31">
      <c r="A46" s="251"/>
      <c r="B46" s="251"/>
      <c r="C46" s="251"/>
      <c r="D46" s="251"/>
      <c r="E46" s="251"/>
      <c r="F46" s="251"/>
      <c r="G46" s="251"/>
      <c r="H46" s="251"/>
      <c r="I46" s="251"/>
      <c r="J46" s="251"/>
      <c r="K46" s="251"/>
      <c r="L46" s="251"/>
      <c r="M46" s="251"/>
      <c r="N46" s="253"/>
    </row>
    <row r="47" spans="1:31">
      <c r="A47" s="251"/>
      <c r="B47" s="251"/>
      <c r="C47" s="251"/>
      <c r="D47" s="251"/>
      <c r="E47" s="251"/>
      <c r="F47" s="251"/>
      <c r="G47" s="251"/>
      <c r="H47" s="251"/>
      <c r="I47" s="251"/>
      <c r="J47" s="251"/>
      <c r="K47" s="251"/>
      <c r="L47" s="251"/>
      <c r="M47" s="251"/>
      <c r="N47" s="253"/>
    </row>
    <row r="48" spans="1:31">
      <c r="A48" s="251"/>
      <c r="B48" s="251"/>
      <c r="C48" s="251"/>
      <c r="D48" s="251"/>
      <c r="E48" s="251"/>
      <c r="F48" s="251"/>
      <c r="G48" s="251"/>
      <c r="H48" s="251"/>
      <c r="I48" s="251"/>
      <c r="J48" s="251"/>
      <c r="K48" s="251"/>
      <c r="L48" s="251"/>
      <c r="M48" s="251"/>
      <c r="N48" s="253"/>
    </row>
    <row r="49" spans="1:14">
      <c r="A49" s="270"/>
      <c r="B49" s="270"/>
      <c r="C49" s="270"/>
      <c r="D49" s="270"/>
      <c r="E49" s="270"/>
      <c r="F49" s="270"/>
      <c r="G49" s="270"/>
      <c r="H49" s="270"/>
      <c r="I49" s="270"/>
      <c r="J49" s="270"/>
      <c r="K49" s="270"/>
      <c r="L49" s="270"/>
      <c r="M49" s="270"/>
      <c r="N49" s="275"/>
    </row>
    <row r="50" spans="1:14">
      <c r="A50" s="270"/>
      <c r="B50" s="270"/>
      <c r="C50" s="270"/>
      <c r="D50" s="270"/>
      <c r="E50" s="270"/>
      <c r="F50" s="270"/>
      <c r="G50" s="270"/>
      <c r="H50" s="270"/>
      <c r="I50" s="270"/>
      <c r="J50" s="270"/>
      <c r="K50" s="270"/>
      <c r="L50" s="270"/>
      <c r="M50" s="270"/>
      <c r="N50" s="275"/>
    </row>
    <row r="51" spans="1:14">
      <c r="A51" s="270"/>
      <c r="B51" s="270"/>
      <c r="C51" s="270"/>
      <c r="D51" s="270"/>
      <c r="E51" s="270"/>
      <c r="F51" s="270"/>
      <c r="G51" s="270"/>
      <c r="H51" s="270"/>
      <c r="I51" s="270"/>
      <c r="J51" s="270"/>
      <c r="K51" s="270"/>
      <c r="L51" s="270"/>
      <c r="M51" s="270"/>
      <c r="N51" s="275"/>
    </row>
    <row r="52" spans="1:14">
      <c r="A52" s="270"/>
      <c r="B52" s="270"/>
      <c r="C52" s="270"/>
      <c r="D52" s="270"/>
      <c r="E52" s="270"/>
      <c r="F52" s="270"/>
      <c r="G52" s="270"/>
      <c r="H52" s="270"/>
      <c r="I52" s="270"/>
      <c r="J52" s="270"/>
      <c r="K52" s="276"/>
      <c r="L52" s="276"/>
      <c r="M52" s="277"/>
      <c r="N52" s="275"/>
    </row>
    <row r="53" spans="1:14">
      <c r="A53" s="270"/>
      <c r="B53" s="270"/>
      <c r="C53" s="270"/>
      <c r="D53" s="270"/>
      <c r="E53" s="270"/>
      <c r="F53" s="270"/>
      <c r="G53" s="270"/>
      <c r="H53" s="270"/>
      <c r="I53" s="270"/>
      <c r="J53" s="270"/>
      <c r="K53" s="270"/>
      <c r="L53" s="270"/>
      <c r="M53" s="270"/>
      <c r="N53" s="275"/>
    </row>
    <row r="54" spans="1:14">
      <c r="A54" s="270"/>
      <c r="B54" s="270"/>
      <c r="C54" s="270"/>
      <c r="D54" s="270"/>
      <c r="E54" s="270"/>
      <c r="F54" s="270"/>
      <c r="G54" s="270"/>
      <c r="H54" s="270"/>
      <c r="I54" s="270"/>
      <c r="J54" s="270"/>
      <c r="K54" s="270"/>
      <c r="L54" s="270"/>
      <c r="M54" s="270"/>
      <c r="N54" s="275"/>
    </row>
    <row r="55" spans="1:14">
      <c r="A55" s="270"/>
      <c r="B55" s="270"/>
      <c r="C55" s="270"/>
      <c r="D55" s="270"/>
      <c r="E55" s="270"/>
      <c r="F55" s="270"/>
      <c r="G55" s="270"/>
      <c r="H55" s="270"/>
      <c r="I55" s="270"/>
      <c r="J55" s="270"/>
      <c r="K55" s="270"/>
      <c r="L55" s="270"/>
      <c r="M55" s="270"/>
      <c r="N55" s="275"/>
    </row>
    <row r="56" spans="1:14">
      <c r="A56" s="270"/>
      <c r="B56" s="270"/>
      <c r="C56" s="270"/>
      <c r="D56" s="270"/>
      <c r="E56" s="270"/>
      <c r="F56" s="270"/>
      <c r="G56" s="270"/>
      <c r="H56" s="270"/>
      <c r="I56" s="270"/>
      <c r="J56" s="270"/>
      <c r="K56" s="270"/>
      <c r="L56" s="270"/>
      <c r="M56" s="270"/>
      <c r="N56" s="275"/>
    </row>
  </sheetData>
  <mergeCells count="13">
    <mergeCell ref="O26:S30"/>
    <mergeCell ref="B44:C44"/>
    <mergeCell ref="D44:H44"/>
    <mergeCell ref="F17:H17"/>
    <mergeCell ref="A2:N2"/>
    <mergeCell ref="F8:M8"/>
    <mergeCell ref="F10:M10"/>
    <mergeCell ref="H11:K11"/>
    <mergeCell ref="D15:G15"/>
    <mergeCell ref="H30:K30"/>
    <mergeCell ref="B22:E22"/>
    <mergeCell ref="G26:L26"/>
    <mergeCell ref="B30:C30"/>
  </mergeCells>
  <phoneticPr fontId="4"/>
  <dataValidations count="1">
    <dataValidation type="list" allowBlank="1" showInputMessage="1" showErrorMessage="1" sqref="U4:U28" xr:uid="{72DB28D9-06DF-42D0-98AF-5E1FE4A5DB80}">
      <formula1>$AC$4:$AC$28</formula1>
    </dataValidation>
  </dataValidations>
  <pageMargins left="0.98425196850393704" right="0.59055118110236227" top="0.78740157480314965" bottom="0.78740157480314965" header="0.51181102362204722" footer="0.51181102362204722"/>
  <pageSetup paperSize="9" scale="97" firstPageNumber="0" orientation="portrait" horizontalDpi="300" verticalDpi="300" r:id="rId1"/>
  <headerFooter differentOddEven="1"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Spinner 1">
              <controlPr defaultSize="0" autoPict="0">
                <anchor moveWithCells="1" sizeWithCells="1">
                  <from>
                    <xdr:col>15</xdr:col>
                    <xdr:colOff>114300</xdr:colOff>
                    <xdr:row>0</xdr:row>
                    <xdr:rowOff>104775</xdr:rowOff>
                  </from>
                  <to>
                    <xdr:col>16</xdr:col>
                    <xdr:colOff>342900</xdr:colOff>
                    <xdr:row>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505-D500-4F27-9922-C6E13637FC16}">
  <sheetPr codeName="Sheet14"/>
  <dimension ref="A1:R29"/>
  <sheetViews>
    <sheetView showZeros="0" view="pageBreakPreview" zoomScaleNormal="100" zoomScaleSheetLayoutView="100" workbookViewId="0">
      <selection activeCell="F7" sqref="F7"/>
    </sheetView>
  </sheetViews>
  <sheetFormatPr defaultColWidth="5.875" defaultRowHeight="18.75" customHeight="1"/>
  <cols>
    <col min="1" max="1" width="6.25" style="251" customWidth="1"/>
    <col min="2" max="2" width="7.5" style="251" customWidth="1"/>
    <col min="3" max="8" width="6.25" style="251" customWidth="1"/>
    <col min="9" max="9" width="8.375" style="251" customWidth="1"/>
    <col min="10" max="13" width="6.25" style="251" customWidth="1"/>
    <col min="14" max="14" width="7.125" style="251" customWidth="1"/>
    <col min="15" max="16" width="5.875" style="251"/>
    <col min="17" max="17" width="9.875" style="251" customWidth="1"/>
    <col min="18" max="16384" width="5.875" style="251"/>
  </cols>
  <sheetData>
    <row r="1" spans="1:18" ht="18.75" customHeight="1" thickBot="1">
      <c r="M1" s="279"/>
      <c r="N1" s="260" t="s">
        <v>584</v>
      </c>
    </row>
    <row r="2" spans="1:18" ht="25.5" customHeight="1" thickBot="1">
      <c r="N2" s="260" t="s">
        <v>541</v>
      </c>
      <c r="P2" s="280">
        <v>1</v>
      </c>
      <c r="R2" s="251" t="s">
        <v>540</v>
      </c>
    </row>
    <row r="3" spans="1:18" ht="18.75" customHeight="1">
      <c r="N3" s="260"/>
    </row>
    <row r="4" spans="1:18" ht="35.25" customHeight="1">
      <c r="A4" s="724" t="s">
        <v>495</v>
      </c>
      <c r="B4" s="724"/>
      <c r="C4" s="724"/>
      <c r="D4" s="724"/>
      <c r="E4" s="724"/>
      <c r="F4" s="724"/>
      <c r="G4" s="724"/>
      <c r="H4" s="724"/>
      <c r="I4" s="724"/>
      <c r="J4" s="724"/>
      <c r="K4" s="724"/>
      <c r="L4" s="724"/>
      <c r="M4" s="724"/>
      <c r="N4" s="724"/>
    </row>
    <row r="8" spans="1:18" ht="26.25" customHeight="1">
      <c r="A8" s="281" t="str">
        <f>"　"&amp;設定シート!$C$2&amp;設定シート!$C$4&amp;IF(入力シート!$C$2="　","秋田県第　 　区",入力シート!$C$2)&amp;"における"&amp;"開票立会人となるべきことを承諾"</f>
        <v>　令和７年７月２０日参議院秋田県選出議員選挙における開票立会人となるべきことを承諾</v>
      </c>
      <c r="B8" s="282"/>
      <c r="C8" s="282"/>
      <c r="J8" s="283"/>
      <c r="K8" s="283"/>
      <c r="L8" s="283"/>
    </row>
    <row r="9" spans="1:18" ht="26.25" customHeight="1">
      <c r="A9" s="251" t="s">
        <v>451</v>
      </c>
      <c r="H9" s="284"/>
      <c r="J9" s="284"/>
      <c r="K9" s="284"/>
    </row>
    <row r="10" spans="1:18" ht="18.75" customHeight="1">
      <c r="H10" s="284"/>
      <c r="I10" s="284"/>
      <c r="J10" s="284"/>
      <c r="K10" s="284"/>
    </row>
    <row r="11" spans="1:18" ht="18.75" customHeight="1">
      <c r="H11" s="284"/>
      <c r="J11" s="284"/>
    </row>
    <row r="12" spans="1:18" ht="18.75" customHeight="1">
      <c r="F12" s="360"/>
      <c r="G12" s="361"/>
      <c r="H12" s="361"/>
      <c r="I12" s="361"/>
      <c r="J12" s="361"/>
    </row>
    <row r="13" spans="1:18" s="242" customFormat="1" ht="18.75" customHeight="1">
      <c r="B13" s="725" t="s">
        <v>247</v>
      </c>
      <c r="C13" s="725"/>
      <c r="D13" s="725"/>
      <c r="E13" s="725"/>
    </row>
    <row r="14" spans="1:18" ht="18.75" customHeight="1">
      <c r="B14" s="269"/>
      <c r="C14" s="285"/>
      <c r="D14" s="285"/>
    </row>
    <row r="15" spans="1:18" ht="18.75" customHeight="1">
      <c r="B15" s="269"/>
      <c r="C15" s="285"/>
      <c r="D15" s="285"/>
      <c r="F15" s="260" t="s">
        <v>277</v>
      </c>
      <c r="H15" s="726" t="str">
        <f>DBCS(IFERROR(VLOOKUP($P$2,様式15!$T$4:$Y$13,4,0),""))</f>
        <v/>
      </c>
      <c r="I15" s="727"/>
      <c r="J15" s="727"/>
      <c r="K15" s="727"/>
      <c r="L15" s="727"/>
      <c r="M15" s="727"/>
    </row>
    <row r="16" spans="1:18" ht="18.75" customHeight="1">
      <c r="B16" s="269"/>
      <c r="C16" s="285"/>
      <c r="D16" s="285"/>
      <c r="F16" s="260"/>
      <c r="H16" s="263"/>
      <c r="I16" s="263"/>
      <c r="J16" s="263"/>
      <c r="K16" s="263"/>
    </row>
    <row r="17" spans="1:14" ht="18.75" customHeight="1">
      <c r="B17" s="269"/>
      <c r="C17" s="285"/>
      <c r="D17" s="285"/>
      <c r="F17" s="260" t="s">
        <v>278</v>
      </c>
      <c r="H17" s="263" t="str">
        <f>DBCS(IFERROR(VLOOKUP($P$2,様式15!$T$4:$Y$13,5,0),""))</f>
        <v/>
      </c>
      <c r="I17" s="286"/>
      <c r="J17" s="726"/>
      <c r="K17" s="727"/>
      <c r="L17" s="212"/>
      <c r="M17" s="269" t="str" cm="1">
        <f t="array" aca="1" ref="M17" ca="1">IF(VLOOKUP(RIGHT(CELL("filename",A1),LEN(CELL("filename",A1))-FIND("]",CELL("filename",A1))),設定シート!$U$2:$V$31,2,0)="表示する","㊞","")</f>
        <v/>
      </c>
    </row>
    <row r="18" spans="1:14" ht="18.75" customHeight="1">
      <c r="B18" s="269"/>
      <c r="C18" s="285"/>
      <c r="D18" s="285"/>
    </row>
    <row r="19" spans="1:14" ht="18.75" customHeight="1">
      <c r="B19" s="269"/>
      <c r="C19" s="285"/>
      <c r="D19" s="285"/>
    </row>
    <row r="20" spans="1:14" ht="18.75" customHeight="1">
      <c r="B20" s="269"/>
      <c r="C20" s="285"/>
      <c r="D20" s="285"/>
    </row>
    <row r="21" spans="1:14" ht="18.75" customHeight="1">
      <c r="D21" s="261"/>
      <c r="E21" s="265"/>
      <c r="F21" s="272"/>
      <c r="H21" s="719"/>
      <c r="I21" s="719"/>
      <c r="J21" s="719"/>
      <c r="K21" s="719"/>
      <c r="L21" s="719"/>
      <c r="M21" s="719"/>
    </row>
    <row r="23" spans="1:14" ht="18.75" customHeight="1">
      <c r="D23" s="271"/>
      <c r="E23" s="271"/>
      <c r="F23" s="272"/>
      <c r="G23" s="271"/>
      <c r="I23" s="728"/>
      <c r="J23" s="728"/>
      <c r="K23" s="714"/>
      <c r="L23" s="714"/>
    </row>
    <row r="24" spans="1:14" ht="18.75" customHeight="1">
      <c r="D24" s="271"/>
      <c r="F24" s="272" t="s">
        <v>35</v>
      </c>
      <c r="H24" s="719" t="str">
        <f>入力シート!$C$14&amp;" "&amp;入力シート!$C$16</f>
        <v xml:space="preserve"> </v>
      </c>
      <c r="I24" s="719"/>
      <c r="J24" s="719"/>
      <c r="K24" s="719"/>
      <c r="L24" s="266" t="s">
        <v>275</v>
      </c>
      <c r="N24" s="264"/>
    </row>
    <row r="25" spans="1:14" ht="18.75" customHeight="1">
      <c r="D25" s="271"/>
      <c r="E25" s="271"/>
      <c r="F25" s="272"/>
      <c r="G25" s="271"/>
      <c r="K25" s="264"/>
      <c r="L25" s="264"/>
    </row>
    <row r="26" spans="1:14" ht="18.75" customHeight="1">
      <c r="D26" s="271"/>
      <c r="E26" s="271"/>
      <c r="F26" s="272"/>
      <c r="G26" s="271"/>
      <c r="K26" s="264"/>
      <c r="L26" s="264"/>
    </row>
    <row r="27" spans="1:14" ht="18.75" customHeight="1">
      <c r="A27" s="220"/>
    </row>
    <row r="28" spans="1:14" ht="18.75" customHeight="1">
      <c r="K28" s="723"/>
      <c r="L28" s="723"/>
      <c r="M28" s="260"/>
      <c r="N28" s="260"/>
    </row>
    <row r="29" spans="1:14" ht="18.75" customHeight="1">
      <c r="K29" s="723"/>
      <c r="L29" s="723"/>
      <c r="M29" s="260"/>
      <c r="N29" s="260"/>
    </row>
  </sheetData>
  <mergeCells count="10">
    <mergeCell ref="H24:K24"/>
    <mergeCell ref="K28:L28"/>
    <mergeCell ref="K29:L29"/>
    <mergeCell ref="A4:N4"/>
    <mergeCell ref="B13:E13"/>
    <mergeCell ref="H15:M15"/>
    <mergeCell ref="J17:K17"/>
    <mergeCell ref="H21:M21"/>
    <mergeCell ref="I23:J23"/>
    <mergeCell ref="K23:L23"/>
  </mergeCells>
  <phoneticPr fontId="4"/>
  <pageMargins left="0.98425196850393704" right="0.59055118110236227" top="0.78740157480314965" bottom="0.78740157480314965" header="0.51181102362204722" footer="0.51181102362204722"/>
  <pageSetup paperSize="9" scale="92" firstPageNumber="0" orientation="portrait" horizontalDpi="300" verticalDpi="300" r:id="rId1"/>
  <headerFooter differentOddEven="1"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Spinner 1">
              <controlPr defaultSize="0" autoPict="0">
                <anchor moveWithCells="1" sizeWithCells="1">
                  <from>
                    <xdr:col>16</xdr:col>
                    <xdr:colOff>28575</xdr:colOff>
                    <xdr:row>0</xdr:row>
                    <xdr:rowOff>142875</xdr:rowOff>
                  </from>
                  <to>
                    <xdr:col>17</xdr:col>
                    <xdr:colOff>19050</xdr:colOff>
                    <xdr:row>3</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DD7-B162-4E84-8D85-4A41F7C1D31A}">
  <sheetPr codeName="Sheet15"/>
  <dimension ref="A1:O39"/>
  <sheetViews>
    <sheetView showZeros="0" view="pageBreakPreview" zoomScaleNormal="100" zoomScaleSheetLayoutView="100" workbookViewId="0">
      <selection activeCell="E7" sqref="E7"/>
    </sheetView>
  </sheetViews>
  <sheetFormatPr defaultColWidth="6.25" defaultRowHeight="18.75" customHeight="1"/>
  <cols>
    <col min="1" max="13" width="6.25" style="251" customWidth="1"/>
    <col min="14" max="14" width="10.125" style="251" customWidth="1"/>
    <col min="15" max="16384" width="6.25" style="251"/>
  </cols>
  <sheetData>
    <row r="1" spans="1:14" ht="18.75" customHeight="1">
      <c r="N1" s="260" t="s">
        <v>455</v>
      </c>
    </row>
    <row r="2" spans="1:14" ht="18.75" customHeight="1">
      <c r="N2" s="260"/>
    </row>
    <row r="3" spans="1:14" ht="18.75" customHeight="1">
      <c r="N3" s="260"/>
    </row>
    <row r="4" spans="1:14" ht="26.25" customHeight="1">
      <c r="A4" s="552" t="s">
        <v>279</v>
      </c>
      <c r="B4" s="552"/>
      <c r="C4" s="552"/>
      <c r="D4" s="552"/>
      <c r="E4" s="552"/>
      <c r="F4" s="552"/>
      <c r="G4" s="552"/>
      <c r="H4" s="552"/>
      <c r="I4" s="552"/>
      <c r="J4" s="552"/>
      <c r="K4" s="552"/>
      <c r="L4" s="552"/>
      <c r="M4" s="552"/>
      <c r="N4" s="552"/>
    </row>
    <row r="8" spans="1:14" ht="18.75" customHeight="1">
      <c r="D8" s="260" t="s">
        <v>267</v>
      </c>
    </row>
    <row r="10" spans="1:14" ht="18.75" customHeight="1">
      <c r="D10" s="260" t="s">
        <v>268</v>
      </c>
      <c r="F10" s="215" t="str">
        <f>DBCS(入力シート!C30)</f>
        <v/>
      </c>
      <c r="H10" s="261"/>
      <c r="I10" s="261"/>
    </row>
    <row r="11" spans="1:14" ht="18.75" customHeight="1">
      <c r="F11" s="261"/>
      <c r="G11" s="261"/>
      <c r="H11" s="261"/>
      <c r="I11" s="261"/>
    </row>
    <row r="12" spans="1:14" ht="18.75" customHeight="1">
      <c r="D12" s="260" t="s">
        <v>269</v>
      </c>
      <c r="F12" s="215">
        <f>入力シート!C29</f>
        <v>0</v>
      </c>
      <c r="G12" s="263"/>
      <c r="H12" s="263"/>
      <c r="I12" s="263"/>
      <c r="J12" s="265"/>
    </row>
    <row r="13" spans="1:14" ht="18.75" customHeight="1">
      <c r="D13" s="260"/>
      <c r="E13" s="260"/>
      <c r="F13" s="262"/>
      <c r="G13" s="729" t="str">
        <f>IF(入力シート!$C$32="","　　年　　月　　日",入力シート!$C$32)</f>
        <v>　　年　　月　　日</v>
      </c>
      <c r="H13" s="729"/>
      <c r="I13" s="729"/>
      <c r="J13" s="729"/>
      <c r="K13" s="264" t="s">
        <v>270</v>
      </c>
    </row>
    <row r="14" spans="1:14" ht="18.75" customHeight="1">
      <c r="D14" s="260"/>
      <c r="E14" s="262"/>
      <c r="F14" s="263"/>
      <c r="G14" s="263"/>
      <c r="H14" s="263"/>
      <c r="I14" s="263"/>
      <c r="J14" s="264"/>
    </row>
    <row r="16" spans="1:14" ht="18.75" customHeight="1">
      <c r="A16" s="251" t="s">
        <v>271</v>
      </c>
      <c r="D16" s="212" t="str">
        <f>入力シート!$C$1&amp;IF(入力シート!$C$2="　","秋田県第　 　区",入力シート!$C$2)</f>
        <v>令和７年７月２０日執行参議院秋田県選出議員選挙</v>
      </c>
    </row>
    <row r="17" spans="1:15" ht="18.75" customHeight="1">
      <c r="C17" s="265"/>
    </row>
    <row r="18" spans="1:15" ht="18.75" customHeight="1">
      <c r="A18" s="251" t="s">
        <v>274</v>
      </c>
    </row>
    <row r="21" spans="1:15" s="267" customFormat="1" ht="18.75" customHeight="1">
      <c r="A21" s="251"/>
      <c r="B21" s="725" t="s">
        <v>280</v>
      </c>
      <c r="C21" s="725"/>
      <c r="D21" s="725"/>
      <c r="E21" s="725"/>
      <c r="F21" s="251"/>
      <c r="G21" s="251"/>
      <c r="H21" s="251"/>
      <c r="I21" s="251"/>
      <c r="J21" s="251"/>
      <c r="K21" s="251"/>
      <c r="L21" s="251"/>
      <c r="M21" s="251"/>
      <c r="N21" s="251"/>
      <c r="O21" s="251"/>
    </row>
    <row r="22" spans="1:15" s="267" customFormat="1" ht="18.75" customHeight="1">
      <c r="A22" s="251"/>
      <c r="B22" s="251"/>
      <c r="C22" s="251"/>
      <c r="D22" s="251"/>
      <c r="E22" s="251"/>
      <c r="F22" s="251"/>
      <c r="G22" s="251"/>
      <c r="H22" s="251"/>
      <c r="I22" s="251"/>
      <c r="J22" s="251"/>
      <c r="K22" s="251"/>
      <c r="L22" s="251"/>
      <c r="M22" s="251"/>
      <c r="N22" s="251"/>
      <c r="O22" s="251"/>
    </row>
    <row r="23" spans="1:15" s="267" customFormat="1" ht="18.75" customHeight="1">
      <c r="A23" s="251"/>
      <c r="B23" s="251" t="str">
        <f>設定シート!$C$4&amp;IF(入力シート!$C$2="　","秋田県第　 　区",入力シート!$C$2)&amp;"候補者"</f>
        <v>参議院秋田県選出議員選挙候補者</v>
      </c>
      <c r="C23" s="251"/>
      <c r="E23" s="260"/>
      <c r="F23" s="251"/>
      <c r="G23" s="251"/>
      <c r="H23" s="251"/>
      <c r="I23" s="263"/>
      <c r="J23" s="263"/>
      <c r="K23" s="263"/>
      <c r="L23" s="263"/>
      <c r="M23" s="263"/>
      <c r="N23" s="263"/>
      <c r="O23" s="251"/>
    </row>
    <row r="24" spans="1:15" s="267" customFormat="1" ht="18.75" customHeight="1">
      <c r="A24" s="251"/>
      <c r="B24" s="251"/>
      <c r="C24" s="251"/>
      <c r="E24" s="260"/>
      <c r="F24" s="251"/>
      <c r="G24" s="251"/>
      <c r="H24" s="251"/>
      <c r="I24" s="251"/>
      <c r="J24" s="251"/>
      <c r="K24" s="251"/>
      <c r="L24" s="251"/>
      <c r="M24" s="251"/>
      <c r="N24" s="251"/>
      <c r="O24" s="251"/>
    </row>
    <row r="25" spans="1:15" s="304" customFormat="1" ht="18.75" customHeight="1">
      <c r="A25" s="303"/>
      <c r="B25" s="303"/>
      <c r="C25" s="303"/>
      <c r="E25" s="268"/>
      <c r="F25" s="269"/>
      <c r="G25" s="293" t="s">
        <v>496</v>
      </c>
      <c r="H25" s="293"/>
      <c r="I25" s="293">
        <f>入力シート!C9</f>
        <v>0</v>
      </c>
      <c r="J25" s="293"/>
      <c r="K25" s="293"/>
      <c r="L25" s="269"/>
      <c r="M25" s="303"/>
      <c r="N25" s="305"/>
    </row>
    <row r="26" spans="1:15" s="304" customFormat="1" ht="18.75" customHeight="1">
      <c r="A26" s="303"/>
      <c r="B26" s="303"/>
      <c r="C26" s="303"/>
      <c r="D26" s="271"/>
      <c r="E26" s="271"/>
      <c r="F26" s="272"/>
      <c r="G26" s="271"/>
      <c r="H26" s="303"/>
      <c r="I26" s="303"/>
      <c r="J26" s="303"/>
      <c r="K26" s="294"/>
      <c r="L26" s="294"/>
      <c r="M26" s="303"/>
      <c r="N26" s="303"/>
      <c r="O26" s="303"/>
    </row>
    <row r="27" spans="1:15" s="267" customFormat="1" ht="18.75" customHeight="1">
      <c r="A27" s="251"/>
      <c r="B27" s="251"/>
      <c r="C27" s="251"/>
      <c r="D27" s="251"/>
      <c r="E27" s="251"/>
      <c r="F27" s="251"/>
      <c r="G27" s="251" t="s">
        <v>296</v>
      </c>
      <c r="H27" s="251"/>
      <c r="I27" s="251" t="str">
        <f>入力シート!C14&amp;" "&amp;入力シート!C16</f>
        <v xml:space="preserve"> </v>
      </c>
      <c r="J27" s="251"/>
      <c r="K27" s="251"/>
      <c r="L27" s="251"/>
      <c r="M27" s="251"/>
      <c r="N27" s="251" t="str" cm="1">
        <f t="array" aca="1" ref="N27" ca="1">IF(VLOOKUP(RIGHT(CELL("filename",A1),LEN(CELL("filename",A1))-FIND("]",CELL("filename",A1))),設定シート!$U$2:$V$31,2,0)="表示する","㊞","")</f>
        <v/>
      </c>
      <c r="O27" s="32" t="s">
        <v>528</v>
      </c>
    </row>
    <row r="28" spans="1:15" s="267" customFormat="1" ht="14.25">
      <c r="A28" s="295"/>
      <c r="B28" s="295"/>
      <c r="C28" s="295"/>
      <c r="D28" s="295"/>
      <c r="E28" s="295"/>
      <c r="F28" s="295"/>
      <c r="G28" s="295"/>
      <c r="H28" s="295"/>
      <c r="I28" s="295"/>
      <c r="J28" s="295"/>
      <c r="K28" s="295"/>
      <c r="L28" s="295"/>
      <c r="M28" s="295"/>
      <c r="N28" s="295"/>
      <c r="O28" s="295"/>
    </row>
    <row r="29" spans="1:15" s="267" customFormat="1" ht="19.5" customHeight="1">
      <c r="A29" s="273"/>
      <c r="B29" s="251"/>
      <c r="C29" s="251"/>
      <c r="D29" s="251"/>
      <c r="E29" s="251"/>
      <c r="F29" s="251"/>
      <c r="G29" s="251"/>
      <c r="H29" s="251"/>
      <c r="I29" s="251"/>
      <c r="J29" s="251"/>
      <c r="K29" s="264"/>
      <c r="L29" s="264"/>
      <c r="M29" s="264"/>
      <c r="N29" s="264"/>
      <c r="O29" s="251"/>
    </row>
    <row r="30" spans="1:15" s="267" customFormat="1" ht="18.75" customHeight="1">
      <c r="A30" s="251"/>
      <c r="B30" s="264" t="str">
        <f>設定シート!$C$4&amp;IF(入力シート!$C$2="　","秋田県第　 　区",入力シート!$C$2)&amp;"選挙長"</f>
        <v>参議院秋田県選出議員選挙選挙長</v>
      </c>
      <c r="C30" s="264"/>
      <c r="D30" s="264"/>
      <c r="E30" s="264"/>
      <c r="F30" s="264"/>
      <c r="G30" s="283"/>
      <c r="H30" s="283"/>
      <c r="I30" s="716" t="str">
        <f>入力シート!$E$2</f>
        <v>竹田　勝美</v>
      </c>
      <c r="J30" s="716"/>
      <c r="K30" s="716"/>
      <c r="L30" s="212" t="s">
        <v>179</v>
      </c>
      <c r="N30" s="264"/>
      <c r="O30" s="251"/>
    </row>
    <row r="31" spans="1:15" s="267" customFormat="1" ht="18.75" customHeight="1">
      <c r="A31" s="251"/>
      <c r="B31" s="251"/>
      <c r="C31" s="251"/>
      <c r="D31" s="251"/>
      <c r="E31" s="251"/>
      <c r="F31" s="251"/>
      <c r="G31" s="251"/>
      <c r="H31" s="251"/>
      <c r="I31" s="251"/>
      <c r="J31" s="251"/>
      <c r="N31" s="251"/>
      <c r="O31" s="251"/>
    </row>
    <row r="32" spans="1:15" s="267" customFormat="1" ht="18.75" customHeight="1">
      <c r="A32" s="251"/>
      <c r="B32" s="251"/>
      <c r="C32" s="251"/>
      <c r="D32" s="251"/>
      <c r="E32" s="251"/>
      <c r="F32" s="251"/>
      <c r="G32" s="251"/>
      <c r="H32" s="251"/>
      <c r="I32" s="251"/>
      <c r="J32" s="251"/>
      <c r="K32" s="251"/>
      <c r="L32" s="251"/>
      <c r="M32" s="251"/>
      <c r="N32" s="251"/>
      <c r="O32" s="251"/>
    </row>
    <row r="33" spans="1:15" s="267" customFormat="1" ht="18.75" customHeight="1">
      <c r="A33" s="251"/>
      <c r="B33" s="251"/>
      <c r="C33" s="251"/>
      <c r="D33" s="251"/>
      <c r="E33" s="251"/>
      <c r="F33" s="251"/>
      <c r="G33" s="251"/>
      <c r="H33" s="251"/>
      <c r="I33" s="251"/>
      <c r="J33" s="251"/>
      <c r="K33" s="251"/>
      <c r="L33" s="251"/>
      <c r="M33" s="251"/>
      <c r="N33" s="251"/>
      <c r="O33" s="251"/>
    </row>
    <row r="34" spans="1:15" s="274" customFormat="1" ht="18.75" customHeight="1">
      <c r="A34" s="270" t="s">
        <v>276</v>
      </c>
      <c r="B34" s="270"/>
      <c r="C34" s="270"/>
      <c r="D34" s="270"/>
      <c r="E34" s="270"/>
      <c r="F34" s="270"/>
      <c r="G34" s="270"/>
      <c r="H34" s="270"/>
      <c r="I34" s="270"/>
      <c r="J34" s="270"/>
      <c r="K34" s="270"/>
      <c r="L34" s="270"/>
      <c r="M34" s="270"/>
      <c r="N34" s="270"/>
      <c r="O34" s="270"/>
    </row>
    <row r="35" spans="1:15" s="274" customFormat="1" ht="7.5" customHeight="1">
      <c r="A35" s="270"/>
      <c r="B35" s="270"/>
      <c r="C35" s="270"/>
      <c r="D35" s="270"/>
      <c r="E35" s="270"/>
      <c r="F35" s="270"/>
      <c r="G35" s="270"/>
      <c r="H35" s="270"/>
      <c r="I35" s="270"/>
      <c r="J35" s="270"/>
      <c r="K35" s="270"/>
      <c r="L35" s="270"/>
      <c r="M35" s="270"/>
      <c r="N35" s="270"/>
      <c r="O35" s="270"/>
    </row>
    <row r="36" spans="1:15" s="307" customFormat="1" ht="14.25">
      <c r="A36" s="307" t="s">
        <v>339</v>
      </c>
    </row>
    <row r="37" spans="1:15" s="307" customFormat="1" ht="14.25">
      <c r="A37" s="307" t="s">
        <v>335</v>
      </c>
    </row>
    <row r="38" spans="1:15" s="307" customFormat="1" ht="14.25">
      <c r="A38" s="307" t="s">
        <v>336</v>
      </c>
      <c r="N38" s="61"/>
    </row>
    <row r="39" spans="1:15" s="307" customFormat="1" ht="14.25">
      <c r="A39" s="307" t="s">
        <v>337</v>
      </c>
    </row>
  </sheetData>
  <mergeCells count="4">
    <mergeCell ref="A4:N4"/>
    <mergeCell ref="B21:E21"/>
    <mergeCell ref="I30:K30"/>
    <mergeCell ref="G13:J13"/>
  </mergeCells>
  <phoneticPr fontId="4"/>
  <pageMargins left="0.98425196850393704" right="0.59055118110236227" top="0.78740157480314965" bottom="0.78740157480314965" header="0.51181102362204722" footer="0.51181102362204722"/>
  <pageSetup paperSize="9" scale="92" firstPageNumber="0" orientation="portrait" horizontalDpi="300" verticalDpi="300" r:id="rId1"/>
  <headerFooter differentOddEven="1" alignWithMargins="0">
    <oddHeader>&amp;L受理日：令和　　年　　月　　日　　 
午前・午後　　　時　　分　受理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896-1EBF-472A-9699-DBFCF8E549CD}">
  <sheetPr codeName="Sheet16"/>
  <dimension ref="A1:O38"/>
  <sheetViews>
    <sheetView showZeros="0" view="pageBreakPreview" zoomScaleNormal="100" zoomScaleSheetLayoutView="100" workbookViewId="0">
      <selection activeCell="H8" sqref="H8"/>
    </sheetView>
  </sheetViews>
  <sheetFormatPr defaultColWidth="5.875" defaultRowHeight="21" customHeight="1"/>
  <cols>
    <col min="1" max="4" width="5.875" style="212" customWidth="1"/>
    <col min="5" max="5" width="7.5" style="212" customWidth="1"/>
    <col min="6" max="14" width="5.875" style="212" customWidth="1"/>
    <col min="15" max="16384" width="5.875" style="212"/>
  </cols>
  <sheetData>
    <row r="1" spans="1:15" ht="21" customHeight="1">
      <c r="N1" s="219" t="s">
        <v>340</v>
      </c>
      <c r="O1" s="219"/>
    </row>
    <row r="2" spans="1:15" ht="21" customHeight="1">
      <c r="N2" s="369" t="s">
        <v>542</v>
      </c>
    </row>
    <row r="5" spans="1:15" ht="28.5" customHeight="1">
      <c r="A5" s="552" t="s">
        <v>495</v>
      </c>
      <c r="B5" s="552"/>
      <c r="C5" s="552"/>
      <c r="D5" s="552"/>
      <c r="E5" s="552"/>
      <c r="F5" s="552"/>
      <c r="G5" s="552"/>
      <c r="H5" s="552"/>
      <c r="I5" s="552"/>
      <c r="J5" s="552"/>
      <c r="K5" s="552"/>
      <c r="L5" s="552"/>
      <c r="M5" s="552"/>
      <c r="N5" s="552"/>
    </row>
    <row r="10" spans="1:15" ht="21" customHeight="1">
      <c r="A10" s="212" t="str">
        <f>"　"&amp;設定シート!$C$2&amp;"執行の"&amp;設定シート!$C$4&amp;IF(入力シート!$C$2="　","秋田県第　　区",入力シート!$C$2)&amp;"における選挙立会人となる"</f>
        <v>　令和７年７月２０日執行の参議院秋田県選出議員選挙における選挙立会人となる</v>
      </c>
      <c r="L10" s="215"/>
      <c r="M10" s="215"/>
      <c r="N10" s="215"/>
    </row>
    <row r="11" spans="1:15" ht="21" customHeight="1">
      <c r="A11" s="212" t="s">
        <v>452</v>
      </c>
      <c r="H11" s="284"/>
      <c r="J11" s="284"/>
      <c r="K11" s="284"/>
    </row>
    <row r="12" spans="1:15" ht="21" customHeight="1">
      <c r="H12" s="284"/>
      <c r="J12" s="284"/>
    </row>
    <row r="15" spans="1:15" ht="21" customHeight="1">
      <c r="B15" s="730" t="s">
        <v>497</v>
      </c>
      <c r="C15" s="730"/>
      <c r="D15" s="730"/>
      <c r="E15" s="730"/>
    </row>
    <row r="16" spans="1:15" ht="21" customHeight="1">
      <c r="B16" s="214"/>
      <c r="C16" s="213"/>
      <c r="D16" s="213"/>
    </row>
    <row r="17" spans="2:15" ht="21" customHeight="1">
      <c r="B17" s="214"/>
      <c r="C17" s="213"/>
      <c r="D17" s="213"/>
    </row>
    <row r="18" spans="2:15" ht="21" customHeight="1">
      <c r="B18" s="214"/>
      <c r="C18" s="213"/>
      <c r="D18" s="213"/>
    </row>
    <row r="19" spans="2:15" ht="21" customHeight="1">
      <c r="B19" s="214"/>
      <c r="C19" s="213"/>
      <c r="D19" s="213"/>
    </row>
    <row r="20" spans="2:15" ht="21" customHeight="1">
      <c r="B20" s="214"/>
      <c r="C20" s="213"/>
      <c r="F20" s="212" t="s">
        <v>53</v>
      </c>
      <c r="G20" s="215"/>
      <c r="H20" s="215" t="str">
        <f>DBCS(入力シート!C30)</f>
        <v/>
      </c>
    </row>
    <row r="21" spans="2:15" ht="21" customHeight="1">
      <c r="B21" s="214"/>
      <c r="C21" s="213"/>
      <c r="D21" s="213"/>
    </row>
    <row r="22" spans="2:15" ht="21" customHeight="1">
      <c r="B22" s="214"/>
      <c r="C22" s="213"/>
      <c r="D22" s="213"/>
      <c r="F22" s="212" t="s">
        <v>278</v>
      </c>
      <c r="H22" s="250">
        <f>入力シート!C29</f>
        <v>0</v>
      </c>
      <c r="I22" s="290"/>
      <c r="J22" s="289"/>
      <c r="K22" s="289"/>
      <c r="L22" s="288"/>
      <c r="N22" s="212" t="str" cm="1">
        <f t="array" aca="1" ref="N22" ca="1">IF(VLOOKUP(RIGHT(CELL("filename",A1),LEN(CELL("filename",A1))-FIND("]",CELL("filename",A1))),設定シート!$U$2:$V$137,2,0)="表示する","㊞","")</f>
        <v/>
      </c>
      <c r="O22" s="32" t="s">
        <v>528</v>
      </c>
    </row>
    <row r="23" spans="2:15" ht="21" customHeight="1">
      <c r="B23" s="214"/>
      <c r="C23" s="213"/>
      <c r="D23" s="213"/>
    </row>
    <row r="24" spans="2:15" ht="21" customHeight="1">
      <c r="B24" s="214"/>
      <c r="C24" s="213"/>
      <c r="D24" s="213"/>
    </row>
    <row r="25" spans="2:15" ht="21" customHeight="1">
      <c r="B25" s="214"/>
      <c r="C25" s="213"/>
      <c r="D25" s="213"/>
    </row>
    <row r="26" spans="2:15" ht="21" customHeight="1">
      <c r="D26" s="218"/>
      <c r="E26" s="215"/>
      <c r="F26" s="245"/>
      <c r="H26" s="215"/>
      <c r="I26" s="215"/>
      <c r="J26" s="215"/>
      <c r="K26" s="215"/>
      <c r="L26" s="215"/>
    </row>
    <row r="27" spans="2:15" ht="21" customHeight="1">
      <c r="F27" s="219"/>
    </row>
    <row r="28" spans="2:15" ht="21" customHeight="1">
      <c r="D28" s="246"/>
      <c r="E28" s="246"/>
      <c r="F28" s="245" t="s">
        <v>35</v>
      </c>
      <c r="G28" s="246"/>
      <c r="H28" s="215" t="str">
        <f>入力シート!C14&amp;" "&amp;入力シート!C16</f>
        <v xml:space="preserve"> </v>
      </c>
      <c r="I28" s="215"/>
      <c r="J28" s="215"/>
      <c r="K28" s="215"/>
      <c r="L28" s="212" t="s">
        <v>179</v>
      </c>
      <c r="M28" s="242"/>
    </row>
    <row r="29" spans="2:15" ht="21" customHeight="1">
      <c r="D29" s="246"/>
      <c r="E29" s="246"/>
      <c r="F29" s="245"/>
      <c r="G29" s="246"/>
      <c r="I29" s="288"/>
      <c r="J29" s="288"/>
      <c r="K29" s="288"/>
      <c r="L29" s="288"/>
    </row>
    <row r="30" spans="2:15" ht="21" customHeight="1">
      <c r="D30" s="246"/>
      <c r="E30" s="246"/>
      <c r="F30" s="245"/>
      <c r="G30" s="246"/>
      <c r="I30" s="288"/>
      <c r="J30" s="288"/>
      <c r="K30" s="287"/>
      <c r="L30" s="287"/>
    </row>
    <row r="31" spans="2:15" ht="21" customHeight="1">
      <c r="D31" s="246"/>
      <c r="E31" s="246"/>
      <c r="F31" s="245"/>
      <c r="G31" s="246"/>
      <c r="I31" s="288"/>
      <c r="J31" s="288"/>
      <c r="K31" s="287"/>
      <c r="L31" s="287"/>
    </row>
    <row r="32" spans="2:15" ht="21" customHeight="1">
      <c r="D32" s="246"/>
      <c r="E32" s="246"/>
      <c r="F32" s="245"/>
      <c r="G32" s="246"/>
      <c r="I32" s="288"/>
      <c r="J32" s="288"/>
      <c r="K32" s="287"/>
      <c r="L32" s="287"/>
    </row>
    <row r="33" spans="4:12" ht="21" customHeight="1">
      <c r="D33" s="246"/>
      <c r="E33" s="246"/>
      <c r="F33" s="245"/>
      <c r="G33" s="246"/>
      <c r="I33" s="288"/>
      <c r="J33" s="288"/>
      <c r="K33" s="287"/>
      <c r="L33" s="287"/>
    </row>
    <row r="34" spans="4:12" ht="21" customHeight="1">
      <c r="D34" s="246"/>
      <c r="E34" s="246"/>
      <c r="F34" s="245"/>
      <c r="G34" s="246"/>
      <c r="I34" s="288"/>
      <c r="J34" s="288"/>
      <c r="K34" s="288"/>
      <c r="L34" s="288"/>
    </row>
    <row r="35" spans="4:12" ht="21" customHeight="1">
      <c r="D35" s="246"/>
      <c r="E35" s="246"/>
      <c r="F35" s="245"/>
      <c r="G35" s="246"/>
      <c r="I35" s="288"/>
      <c r="J35" s="288"/>
      <c r="K35" s="287"/>
      <c r="L35" s="287"/>
    </row>
    <row r="36" spans="4:12" ht="21" customHeight="1">
      <c r="D36" s="246"/>
      <c r="E36" s="246"/>
      <c r="F36" s="245"/>
      <c r="G36" s="246"/>
      <c r="I36" s="288"/>
      <c r="J36" s="288"/>
      <c r="K36" s="287"/>
      <c r="L36" s="287"/>
    </row>
    <row r="37" spans="4:12" ht="21" customHeight="1">
      <c r="D37" s="246"/>
      <c r="E37" s="246"/>
      <c r="F37" s="245"/>
      <c r="G37" s="246"/>
      <c r="I37" s="288"/>
      <c r="J37" s="288"/>
      <c r="K37" s="287"/>
      <c r="L37" s="287"/>
    </row>
    <row r="38" spans="4:12" ht="21" customHeight="1">
      <c r="D38" s="246"/>
      <c r="E38" s="246"/>
      <c r="F38" s="245"/>
      <c r="G38" s="246"/>
      <c r="I38" s="288"/>
      <c r="J38" s="288"/>
      <c r="K38" s="287"/>
      <c r="L38" s="287"/>
    </row>
  </sheetData>
  <mergeCells count="2">
    <mergeCell ref="A5:N5"/>
    <mergeCell ref="B15:E15"/>
  </mergeCells>
  <phoneticPr fontId="4"/>
  <pageMargins left="0.98425196850393704" right="0.59055118110236227" top="0.78740157480314965" bottom="0.78740157480314965" header="0.51181102362204722" footer="0.51181102362204722"/>
  <pageSetup paperSize="9" firstPageNumber="0" orientation="portrait" horizontalDpi="300" verticalDpi="300" r:id="rId1"/>
  <headerFooter differentOddEven="1" alignWithMargins="0">
    <oddHeader>&amp;L受理日：令和　　年　　月　　日　　 
午前・午後　　　時　　分　受理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0B9C-DC93-40DB-BBB6-A3FF1B7373E6}">
  <sheetPr codeName="Sheet19"/>
  <dimension ref="A1:O30"/>
  <sheetViews>
    <sheetView showZeros="0" view="pageBreakPreview" zoomScaleNormal="100" zoomScaleSheetLayoutView="100" workbookViewId="0">
      <selection activeCell="F8" sqref="F8"/>
    </sheetView>
  </sheetViews>
  <sheetFormatPr defaultColWidth="5.875" defaultRowHeight="21" customHeight="1"/>
  <cols>
    <col min="1" max="4" width="5.875" style="212" customWidth="1"/>
    <col min="5" max="5" width="6.75" style="212" customWidth="1"/>
    <col min="6" max="14" width="5.875" style="212" customWidth="1"/>
    <col min="15" max="16384" width="5.875" style="212"/>
  </cols>
  <sheetData>
    <row r="1" spans="1:15" ht="21" customHeight="1">
      <c r="N1" s="296" t="s">
        <v>343</v>
      </c>
      <c r="O1" s="296"/>
    </row>
    <row r="5" spans="1:15" ht="28.5" customHeight="1">
      <c r="A5" s="552" t="s">
        <v>304</v>
      </c>
      <c r="B5" s="552"/>
      <c r="C5" s="552"/>
      <c r="D5" s="552"/>
      <c r="E5" s="552"/>
      <c r="F5" s="552"/>
      <c r="G5" s="552"/>
      <c r="H5" s="552"/>
      <c r="I5" s="552"/>
      <c r="J5" s="552"/>
      <c r="K5" s="552"/>
      <c r="L5" s="552"/>
      <c r="M5" s="552"/>
      <c r="N5" s="552"/>
    </row>
    <row r="8" spans="1:15" ht="21" customHeight="1">
      <c r="B8" s="292"/>
      <c r="C8" s="213"/>
      <c r="D8" s="212" t="s">
        <v>303</v>
      </c>
      <c r="F8" s="395"/>
      <c r="G8" s="405"/>
      <c r="H8" s="395"/>
      <c r="I8" s="395"/>
      <c r="J8" s="395"/>
      <c r="K8" s="395"/>
    </row>
    <row r="9" spans="1:15" ht="21" customHeight="1">
      <c r="B9" s="292"/>
      <c r="C9" s="213"/>
      <c r="D9" s="213"/>
    </row>
    <row r="10" spans="1:15" ht="21" customHeight="1">
      <c r="B10" s="292"/>
      <c r="C10" s="213"/>
      <c r="D10" s="367" t="s">
        <v>302</v>
      </c>
      <c r="F10" s="395"/>
      <c r="G10" s="406"/>
      <c r="H10" s="406"/>
      <c r="I10" s="407"/>
      <c r="J10" s="407"/>
      <c r="K10" s="408"/>
      <c r="M10" s="212" t="s">
        <v>305</v>
      </c>
    </row>
    <row r="13" spans="1:15" ht="21" customHeight="1">
      <c r="A13" s="395" t="s">
        <v>341</v>
      </c>
      <c r="D13" s="395"/>
      <c r="E13" s="395"/>
      <c r="F13" s="395"/>
      <c r="G13" s="395"/>
      <c r="H13" s="395"/>
      <c r="I13" s="395"/>
      <c r="J13" s="395"/>
      <c r="K13" s="395"/>
      <c r="L13" s="215"/>
      <c r="M13" s="215"/>
      <c r="N13" s="215"/>
    </row>
    <row r="14" spans="1:15" ht="21" customHeight="1">
      <c r="A14" s="212" t="s">
        <v>301</v>
      </c>
      <c r="H14" s="284"/>
      <c r="J14" s="284"/>
      <c r="K14" s="284"/>
    </row>
    <row r="15" spans="1:15" ht="21" customHeight="1">
      <c r="H15" s="284"/>
      <c r="J15" s="284"/>
    </row>
    <row r="18" spans="2:12" ht="21" customHeight="1">
      <c r="B18" s="731" t="s">
        <v>280</v>
      </c>
      <c r="C18" s="731"/>
      <c r="D18" s="731"/>
      <c r="E18" s="731"/>
      <c r="F18" s="731"/>
    </row>
    <row r="19" spans="2:12" ht="21" customHeight="1">
      <c r="B19" s="292"/>
      <c r="C19" s="213"/>
      <c r="D19" s="213"/>
    </row>
    <row r="20" spans="2:12" ht="21" customHeight="1">
      <c r="B20" s="292"/>
      <c r="C20" s="213"/>
      <c r="D20" s="213"/>
    </row>
    <row r="21" spans="2:12" ht="21" customHeight="1">
      <c r="D21" s="246"/>
      <c r="E21" s="246"/>
      <c r="F21" s="302"/>
      <c r="G21" s="246"/>
      <c r="I21" s="288"/>
      <c r="J21" s="288"/>
      <c r="K21" s="288"/>
      <c r="L21" s="288"/>
    </row>
    <row r="22" spans="2:12" ht="21" customHeight="1">
      <c r="B22" s="395"/>
      <c r="C22" s="395"/>
      <c r="D22" s="217" t="s">
        <v>300</v>
      </c>
      <c r="E22" s="246"/>
      <c r="F22" s="302"/>
      <c r="G22" s="246"/>
      <c r="H22" s="395"/>
      <c r="I22" s="408"/>
      <c r="J22" s="408"/>
      <c r="K22" s="293" t="s">
        <v>299</v>
      </c>
      <c r="L22" s="287"/>
    </row>
    <row r="23" spans="2:12" ht="21" customHeight="1">
      <c r="D23" s="246"/>
      <c r="E23" s="246"/>
      <c r="F23" s="302"/>
      <c r="G23" s="246"/>
      <c r="I23" s="288"/>
      <c r="J23" s="288"/>
      <c r="K23" s="287"/>
      <c r="L23" s="287"/>
    </row>
    <row r="24" spans="2:12" ht="21" customHeight="1">
      <c r="D24" s="246"/>
      <c r="E24" s="246"/>
      <c r="F24" s="302"/>
      <c r="G24" s="246"/>
      <c r="I24" s="288"/>
      <c r="J24" s="288"/>
      <c r="K24" s="287"/>
      <c r="L24" s="287"/>
    </row>
    <row r="25" spans="2:12" ht="21" customHeight="1">
      <c r="D25" s="246"/>
      <c r="E25" s="246"/>
      <c r="F25" s="302"/>
      <c r="G25" s="246"/>
      <c r="I25" s="288"/>
      <c r="J25" s="288"/>
      <c r="K25" s="287"/>
      <c r="L25" s="287"/>
    </row>
    <row r="26" spans="2:12" ht="21" customHeight="1">
      <c r="D26" s="246"/>
      <c r="E26" s="246"/>
      <c r="F26" s="302"/>
      <c r="G26" s="246"/>
      <c r="I26" s="288"/>
      <c r="J26" s="288"/>
      <c r="K26" s="288"/>
      <c r="L26" s="288"/>
    </row>
    <row r="27" spans="2:12" ht="21" customHeight="1">
      <c r="D27" s="246"/>
      <c r="E27" s="246"/>
      <c r="F27" s="302"/>
      <c r="G27" s="246"/>
      <c r="I27" s="288"/>
      <c r="J27" s="288"/>
      <c r="K27" s="287"/>
      <c r="L27" s="287"/>
    </row>
    <row r="28" spans="2:12" ht="21" customHeight="1">
      <c r="D28" s="246"/>
      <c r="E28" s="246"/>
      <c r="F28" s="302"/>
      <c r="G28" s="246"/>
      <c r="I28" s="288"/>
      <c r="J28" s="288"/>
      <c r="K28" s="287"/>
      <c r="L28" s="287"/>
    </row>
    <row r="29" spans="2:12" ht="21" customHeight="1">
      <c r="D29" s="246"/>
      <c r="E29" s="246"/>
      <c r="F29" s="302"/>
      <c r="G29" s="246"/>
      <c r="I29" s="288"/>
      <c r="J29" s="288"/>
      <c r="K29" s="287"/>
      <c r="L29" s="287"/>
    </row>
    <row r="30" spans="2:12" ht="21" customHeight="1">
      <c r="D30" s="246"/>
      <c r="E30" s="246"/>
      <c r="F30" s="302"/>
      <c r="G30" s="246"/>
      <c r="I30" s="288"/>
      <c r="J30" s="288"/>
      <c r="K30" s="287"/>
      <c r="L30" s="287"/>
    </row>
  </sheetData>
  <mergeCells count="2">
    <mergeCell ref="A5:N5"/>
    <mergeCell ref="B18:F18"/>
  </mergeCells>
  <phoneticPr fontId="4"/>
  <pageMargins left="0.98425196850393704" right="0.59055118110236227" top="0.78740157480314965" bottom="0.78740157480314965" header="0.51181102362204722" footer="0.51181102362204722"/>
  <pageSetup paperSize="9" firstPageNumber="0" orientation="portrait" horizontalDpi="300" verticalDpi="300" r:id="rId1"/>
  <headerFooter differentOddEven="1" alignWithMargins="0">
    <oddHeader>&amp;L受理日：令和　　年　　月　　日　　 
午前・午後　　　時　　分　受理　</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4773-392C-4621-8F3A-1AC2AEBCC762}">
  <sheetPr>
    <pageSetUpPr fitToPage="1"/>
  </sheetPr>
  <dimension ref="A1:O78"/>
  <sheetViews>
    <sheetView showZeros="0" view="pageBreakPreview" zoomScaleNormal="100" zoomScaleSheetLayoutView="100" workbookViewId="0">
      <selection activeCell="C12" sqref="C12:N14"/>
    </sheetView>
  </sheetViews>
  <sheetFormatPr defaultColWidth="5.875" defaultRowHeight="14.25"/>
  <cols>
    <col min="1" max="1" width="5.875" style="381" customWidth="1"/>
    <col min="2" max="7" width="5.875" style="381"/>
    <col min="8" max="8" width="5.875" style="381" customWidth="1"/>
    <col min="9" max="15" width="5.875" style="381"/>
    <col min="16" max="16" width="11.5" style="381" customWidth="1"/>
    <col min="17" max="16384" width="5.875" style="381"/>
  </cols>
  <sheetData>
    <row r="1" spans="1:14" ht="11.1" customHeight="1"/>
    <row r="2" spans="1:14" ht="14.25" customHeight="1">
      <c r="A2" s="477"/>
      <c r="B2" s="478"/>
      <c r="C2" s="478"/>
      <c r="D2" s="478"/>
      <c r="E2" s="478"/>
      <c r="N2" s="35" t="s">
        <v>180</v>
      </c>
    </row>
    <row r="3" spans="1:14" ht="9.75" customHeight="1">
      <c r="B3" s="382"/>
      <c r="C3" s="382"/>
      <c r="D3" s="382"/>
      <c r="E3" s="382"/>
      <c r="N3" s="35"/>
    </row>
    <row r="4" spans="1:14" ht="18.75">
      <c r="A4" s="485" t="str">
        <f>設定シート!C4&amp;"候補者届出書 (推薦届出) "</f>
        <v xml:space="preserve">参議院秋田県選出議員選挙候補者届出書 (推薦届出) </v>
      </c>
      <c r="B4" s="485"/>
      <c r="C4" s="485"/>
      <c r="D4" s="485"/>
      <c r="E4" s="485"/>
      <c r="F4" s="485"/>
      <c r="G4" s="485"/>
      <c r="H4" s="485"/>
      <c r="I4" s="485"/>
      <c r="J4" s="485"/>
      <c r="K4" s="485"/>
      <c r="L4" s="485"/>
      <c r="M4" s="485"/>
      <c r="N4" s="485"/>
    </row>
    <row r="5" spans="1:14" ht="9.75" customHeight="1" thickBot="1">
      <c r="A5" s="38"/>
      <c r="B5" s="38"/>
      <c r="C5" s="38"/>
      <c r="D5" s="38"/>
      <c r="E5" s="38"/>
      <c r="F5" s="38"/>
      <c r="G5" s="38"/>
      <c r="H5" s="38"/>
      <c r="I5" s="38"/>
      <c r="J5" s="38"/>
      <c r="K5" s="38"/>
      <c r="L5" s="38"/>
      <c r="M5" s="38"/>
      <c r="N5" s="38"/>
    </row>
    <row r="6" spans="1:14" ht="6" customHeight="1">
      <c r="A6" s="39"/>
      <c r="B6" s="40"/>
      <c r="C6" s="488">
        <f>入力シート!C15</f>
        <v>0</v>
      </c>
      <c r="D6" s="489"/>
      <c r="E6" s="489"/>
      <c r="F6" s="489"/>
      <c r="G6" s="509">
        <f>入力シート!C17</f>
        <v>0</v>
      </c>
      <c r="H6" s="509"/>
      <c r="I6" s="509"/>
      <c r="J6" s="510"/>
      <c r="K6" s="41"/>
      <c r="L6" s="42"/>
      <c r="M6" s="42"/>
      <c r="N6" s="42"/>
    </row>
    <row r="7" spans="1:14" ht="9.75" customHeight="1">
      <c r="A7" s="486" t="s">
        <v>220</v>
      </c>
      <c r="B7" s="487"/>
      <c r="C7" s="490"/>
      <c r="D7" s="491"/>
      <c r="E7" s="491"/>
      <c r="F7" s="491"/>
      <c r="G7" s="511"/>
      <c r="H7" s="511"/>
      <c r="I7" s="511"/>
      <c r="J7" s="512"/>
      <c r="K7" s="41"/>
      <c r="L7" s="42"/>
      <c r="M7" s="42"/>
      <c r="N7" s="42"/>
    </row>
    <row r="8" spans="1:14" ht="5.25" customHeight="1" thickBot="1">
      <c r="A8" s="43"/>
      <c r="B8" s="44"/>
      <c r="C8" s="492"/>
      <c r="D8" s="493"/>
      <c r="E8" s="493"/>
      <c r="F8" s="493"/>
      <c r="G8" s="513"/>
      <c r="H8" s="513"/>
      <c r="I8" s="513"/>
      <c r="J8" s="514"/>
      <c r="K8" s="45"/>
      <c r="L8" s="46"/>
      <c r="M8" s="46"/>
      <c r="N8" s="46"/>
    </row>
    <row r="9" spans="1:14" ht="6.75" customHeight="1">
      <c r="A9" s="41"/>
      <c r="B9" s="42"/>
      <c r="C9" s="479">
        <f>入力シート!C14</f>
        <v>0</v>
      </c>
      <c r="D9" s="480"/>
      <c r="E9" s="480"/>
      <c r="F9" s="480"/>
      <c r="G9" s="503">
        <f>入力シート!C16</f>
        <v>0</v>
      </c>
      <c r="H9" s="503"/>
      <c r="I9" s="503"/>
      <c r="J9" s="504"/>
      <c r="K9" s="47"/>
      <c r="L9" s="494">
        <f>入力シート!C18</f>
        <v>0</v>
      </c>
      <c r="M9" s="495"/>
      <c r="N9" s="496"/>
    </row>
    <row r="10" spans="1:14" ht="12.75" customHeight="1">
      <c r="A10" s="453" t="s">
        <v>17</v>
      </c>
      <c r="B10" s="454"/>
      <c r="C10" s="481"/>
      <c r="D10" s="482"/>
      <c r="E10" s="482"/>
      <c r="F10" s="482"/>
      <c r="G10" s="505"/>
      <c r="H10" s="505"/>
      <c r="I10" s="505"/>
      <c r="J10" s="506"/>
      <c r="K10" s="48" t="s">
        <v>18</v>
      </c>
      <c r="L10" s="497"/>
      <c r="M10" s="498"/>
      <c r="N10" s="499"/>
    </row>
    <row r="11" spans="1:14" ht="6" customHeight="1" thickBot="1">
      <c r="A11" s="45"/>
      <c r="B11" s="46"/>
      <c r="C11" s="483"/>
      <c r="D11" s="484"/>
      <c r="E11" s="484"/>
      <c r="F11" s="484"/>
      <c r="G11" s="507"/>
      <c r="H11" s="507"/>
      <c r="I11" s="507"/>
      <c r="J11" s="508"/>
      <c r="K11" s="49"/>
      <c r="L11" s="500"/>
      <c r="M11" s="501"/>
      <c r="N11" s="502"/>
    </row>
    <row r="12" spans="1:14" ht="7.5" customHeight="1">
      <c r="A12" s="39"/>
      <c r="B12" s="40"/>
      <c r="C12" s="438" t="str">
        <f>DBCS(入力シート!C20)</f>
        <v/>
      </c>
      <c r="D12" s="439"/>
      <c r="E12" s="439"/>
      <c r="F12" s="439"/>
      <c r="G12" s="439"/>
      <c r="H12" s="439"/>
      <c r="I12" s="439"/>
      <c r="J12" s="439"/>
      <c r="K12" s="439"/>
      <c r="L12" s="439"/>
      <c r="M12" s="439"/>
      <c r="N12" s="440"/>
    </row>
    <row r="13" spans="1:14" ht="14.25" customHeight="1">
      <c r="A13" s="453" t="s">
        <v>14</v>
      </c>
      <c r="B13" s="454"/>
      <c r="C13" s="441"/>
      <c r="D13" s="442"/>
      <c r="E13" s="442"/>
      <c r="F13" s="442"/>
      <c r="G13" s="442"/>
      <c r="H13" s="442"/>
      <c r="I13" s="442"/>
      <c r="J13" s="442"/>
      <c r="K13" s="442"/>
      <c r="L13" s="442"/>
      <c r="M13" s="442"/>
      <c r="N13" s="443"/>
    </row>
    <row r="14" spans="1:14" ht="7.5" customHeight="1" thickBot="1">
      <c r="A14" s="45"/>
      <c r="B14" s="46"/>
      <c r="C14" s="444"/>
      <c r="D14" s="445"/>
      <c r="E14" s="445"/>
      <c r="F14" s="445"/>
      <c r="G14" s="445"/>
      <c r="H14" s="445"/>
      <c r="I14" s="445"/>
      <c r="J14" s="445"/>
      <c r="K14" s="445"/>
      <c r="L14" s="445"/>
      <c r="M14" s="445"/>
      <c r="N14" s="446"/>
    </row>
    <row r="15" spans="1:14" ht="9" customHeight="1">
      <c r="A15" s="39"/>
      <c r="B15" s="40"/>
      <c r="C15" s="438" t="str">
        <f>DBCS(入力シート!C21)</f>
        <v/>
      </c>
      <c r="D15" s="439"/>
      <c r="E15" s="439"/>
      <c r="F15" s="439"/>
      <c r="G15" s="439"/>
      <c r="H15" s="439"/>
      <c r="I15" s="439"/>
      <c r="J15" s="439"/>
      <c r="K15" s="439"/>
      <c r="L15" s="439"/>
      <c r="M15" s="439"/>
      <c r="N15" s="440"/>
    </row>
    <row r="16" spans="1:14">
      <c r="A16" s="453" t="s">
        <v>15</v>
      </c>
      <c r="B16" s="454"/>
      <c r="C16" s="441"/>
      <c r="D16" s="442"/>
      <c r="E16" s="442"/>
      <c r="F16" s="442"/>
      <c r="G16" s="442"/>
      <c r="H16" s="442"/>
      <c r="I16" s="442"/>
      <c r="J16" s="442"/>
      <c r="K16" s="442"/>
      <c r="L16" s="442"/>
      <c r="M16" s="442"/>
      <c r="N16" s="443"/>
    </row>
    <row r="17" spans="1:14" ht="8.25" customHeight="1" thickBot="1">
      <c r="A17" s="45"/>
      <c r="B17" s="46"/>
      <c r="C17" s="444"/>
      <c r="D17" s="445"/>
      <c r="E17" s="445"/>
      <c r="F17" s="445"/>
      <c r="G17" s="445"/>
      <c r="H17" s="445"/>
      <c r="I17" s="445"/>
      <c r="J17" s="445"/>
      <c r="K17" s="445"/>
      <c r="L17" s="445"/>
      <c r="M17" s="445"/>
      <c r="N17" s="446"/>
    </row>
    <row r="18" spans="1:14" ht="6" customHeight="1">
      <c r="A18" s="39"/>
      <c r="B18" s="40"/>
      <c r="C18" s="455">
        <f>入力シート!C19</f>
        <v>0</v>
      </c>
      <c r="D18" s="456"/>
      <c r="E18" s="456"/>
      <c r="F18" s="456"/>
      <c r="G18" s="456"/>
      <c r="H18" s="456"/>
      <c r="I18" s="456"/>
      <c r="J18" s="456"/>
      <c r="K18" s="40"/>
      <c r="L18" s="40"/>
      <c r="M18" s="40"/>
      <c r="N18" s="50"/>
    </row>
    <row r="19" spans="1:14" ht="14.25" customHeight="1">
      <c r="A19" s="453" t="s">
        <v>13</v>
      </c>
      <c r="B19" s="454"/>
      <c r="C19" s="457"/>
      <c r="D19" s="458"/>
      <c r="E19" s="458"/>
      <c r="F19" s="458"/>
      <c r="G19" s="458"/>
      <c r="H19" s="458"/>
      <c r="I19" s="458"/>
      <c r="J19" s="458"/>
      <c r="K19" s="51" t="s">
        <v>27</v>
      </c>
      <c r="L19" s="52" t="str">
        <f>入力シート!E19</f>
        <v/>
      </c>
      <c r="M19" s="177" t="s">
        <v>28</v>
      </c>
      <c r="N19" s="53"/>
    </row>
    <row r="20" spans="1:14" ht="6" customHeight="1" thickBot="1">
      <c r="A20" s="45"/>
      <c r="B20" s="46"/>
      <c r="C20" s="459"/>
      <c r="D20" s="460"/>
      <c r="E20" s="460"/>
      <c r="F20" s="460"/>
      <c r="G20" s="460"/>
      <c r="H20" s="460"/>
      <c r="I20" s="460"/>
      <c r="J20" s="460"/>
      <c r="K20" s="46"/>
      <c r="L20" s="46"/>
      <c r="M20" s="46"/>
      <c r="N20" s="54"/>
    </row>
    <row r="21" spans="1:14" ht="9.9499999999999993" customHeight="1">
      <c r="A21" s="470" t="s">
        <v>481</v>
      </c>
      <c r="B21" s="471"/>
      <c r="C21" s="744">
        <f>入力シート!C9</f>
        <v>0</v>
      </c>
      <c r="D21" s="745"/>
      <c r="E21" s="745"/>
      <c r="F21" s="745"/>
      <c r="G21" s="746"/>
      <c r="H21" s="470" t="s">
        <v>480</v>
      </c>
      <c r="I21" s="471"/>
      <c r="J21" s="461">
        <f>入力シート!C26</f>
        <v>0</v>
      </c>
      <c r="K21" s="462"/>
      <c r="L21" s="462"/>
      <c r="M21" s="462"/>
      <c r="N21" s="463"/>
    </row>
    <row r="22" spans="1:14" ht="9.9499999999999993" customHeight="1">
      <c r="A22" s="453"/>
      <c r="B22" s="454"/>
      <c r="C22" s="747"/>
      <c r="D22" s="748"/>
      <c r="E22" s="748"/>
      <c r="F22" s="748"/>
      <c r="G22" s="749"/>
      <c r="H22" s="453"/>
      <c r="I22" s="454"/>
      <c r="J22" s="464"/>
      <c r="K22" s="465"/>
      <c r="L22" s="465"/>
      <c r="M22" s="465"/>
      <c r="N22" s="466"/>
    </row>
    <row r="23" spans="1:14" ht="20.100000000000001" customHeight="1" thickBot="1">
      <c r="A23" s="472"/>
      <c r="B23" s="473"/>
      <c r="C23" s="474"/>
      <c r="D23" s="475"/>
      <c r="E23" s="475"/>
      <c r="F23" s="475"/>
      <c r="G23" s="476"/>
      <c r="H23" s="472"/>
      <c r="I23" s="473"/>
      <c r="J23" s="467"/>
      <c r="K23" s="468"/>
      <c r="L23" s="468"/>
      <c r="M23" s="468"/>
      <c r="N23" s="469"/>
    </row>
    <row r="24" spans="1:14" ht="11.1" customHeight="1">
      <c r="A24" s="447" t="s">
        <v>87</v>
      </c>
      <c r="B24" s="448"/>
      <c r="C24" s="429">
        <f>入力シート!C27</f>
        <v>0</v>
      </c>
      <c r="D24" s="430"/>
      <c r="E24" s="430"/>
      <c r="F24" s="430"/>
      <c r="G24" s="430"/>
      <c r="H24" s="430"/>
      <c r="I24" s="430"/>
      <c r="J24" s="430"/>
      <c r="K24" s="430"/>
      <c r="L24" s="430"/>
      <c r="M24" s="430"/>
      <c r="N24" s="431"/>
    </row>
    <row r="25" spans="1:14" ht="11.1" customHeight="1">
      <c r="A25" s="449"/>
      <c r="B25" s="450"/>
      <c r="C25" s="432"/>
      <c r="D25" s="433"/>
      <c r="E25" s="433"/>
      <c r="F25" s="433"/>
      <c r="G25" s="433"/>
      <c r="H25" s="433"/>
      <c r="I25" s="433"/>
      <c r="J25" s="433"/>
      <c r="K25" s="433"/>
      <c r="L25" s="433"/>
      <c r="M25" s="433"/>
      <c r="N25" s="434"/>
    </row>
    <row r="26" spans="1:14" ht="11.1" customHeight="1" thickBot="1">
      <c r="A26" s="451"/>
      <c r="B26" s="452"/>
      <c r="C26" s="435"/>
      <c r="D26" s="436"/>
      <c r="E26" s="436"/>
      <c r="F26" s="436"/>
      <c r="G26" s="436"/>
      <c r="H26" s="436"/>
      <c r="I26" s="436"/>
      <c r="J26" s="436"/>
      <c r="K26" s="436"/>
      <c r="L26" s="436"/>
      <c r="M26" s="436"/>
      <c r="N26" s="437"/>
    </row>
    <row r="27" spans="1:14" ht="6" customHeight="1">
      <c r="A27" s="39"/>
      <c r="B27" s="40"/>
      <c r="C27" s="373"/>
      <c r="D27" s="374"/>
      <c r="E27" s="374"/>
      <c r="F27" s="374"/>
      <c r="G27" s="374"/>
      <c r="H27" s="374"/>
      <c r="I27" s="374"/>
      <c r="J27" s="374"/>
      <c r="K27" s="374"/>
      <c r="L27" s="374"/>
      <c r="M27" s="374"/>
      <c r="N27" s="375"/>
    </row>
    <row r="28" spans="1:14">
      <c r="A28" s="453" t="s">
        <v>16</v>
      </c>
      <c r="B28" s="454"/>
      <c r="C28" s="376" t="str">
        <f>入力シート!C1&amp;" "&amp;入力シート!C2</f>
        <v xml:space="preserve">令和７年７月２０日執行参議院秋田県選出議員選挙 </v>
      </c>
      <c r="D28" s="377"/>
      <c r="E28" s="377"/>
      <c r="F28" s="377"/>
      <c r="G28" s="377"/>
      <c r="H28" s="377"/>
      <c r="I28" s="377"/>
      <c r="J28" s="377"/>
      <c r="K28" s="377"/>
      <c r="L28" s="377"/>
      <c r="M28" s="51"/>
      <c r="N28" s="53"/>
    </row>
    <row r="29" spans="1:14" ht="6" customHeight="1" thickBot="1">
      <c r="A29" s="45"/>
      <c r="B29" s="46"/>
      <c r="C29" s="378"/>
      <c r="D29" s="379"/>
      <c r="E29" s="379"/>
      <c r="F29" s="379"/>
      <c r="G29" s="379"/>
      <c r="H29" s="379"/>
      <c r="I29" s="379"/>
      <c r="J29" s="379"/>
      <c r="K29" s="379"/>
      <c r="L29" s="379"/>
      <c r="M29" s="379"/>
      <c r="N29" s="380"/>
    </row>
    <row r="30" spans="1:14" ht="11.1" customHeight="1">
      <c r="A30" s="447" t="s">
        <v>525</v>
      </c>
      <c r="B30" s="518"/>
      <c r="C30" s="518"/>
      <c r="D30" s="518"/>
      <c r="E30" s="518"/>
      <c r="F30" s="448"/>
      <c r="G30" s="735">
        <f>入力シート!C28</f>
        <v>0</v>
      </c>
      <c r="H30" s="736"/>
      <c r="I30" s="736"/>
      <c r="J30" s="736"/>
      <c r="K30" s="736"/>
      <c r="L30" s="736"/>
      <c r="M30" s="736"/>
      <c r="N30" s="737"/>
    </row>
    <row r="31" spans="1:14" ht="11.1" customHeight="1">
      <c r="A31" s="449"/>
      <c r="B31" s="519"/>
      <c r="C31" s="519"/>
      <c r="D31" s="519"/>
      <c r="E31" s="519"/>
      <c r="F31" s="450"/>
      <c r="G31" s="738"/>
      <c r="H31" s="739"/>
      <c r="I31" s="739"/>
      <c r="J31" s="739"/>
      <c r="K31" s="739"/>
      <c r="L31" s="739"/>
      <c r="M31" s="739"/>
      <c r="N31" s="740"/>
    </row>
    <row r="32" spans="1:14" ht="11.1" customHeight="1" thickBot="1">
      <c r="A32" s="449"/>
      <c r="B32" s="519"/>
      <c r="C32" s="519"/>
      <c r="D32" s="519"/>
      <c r="E32" s="519"/>
      <c r="F32" s="450"/>
      <c r="G32" s="741"/>
      <c r="H32" s="742"/>
      <c r="I32" s="742"/>
      <c r="J32" s="742"/>
      <c r="K32" s="742"/>
      <c r="L32" s="742"/>
      <c r="M32" s="742"/>
      <c r="N32" s="743"/>
    </row>
    <row r="33" spans="1:15" ht="6" customHeight="1">
      <c r="A33" s="39"/>
      <c r="B33" s="50"/>
      <c r="C33" s="39"/>
      <c r="D33" s="40"/>
      <c r="E33" s="40"/>
      <c r="F33" s="40"/>
      <c r="G33" s="40"/>
      <c r="H33" s="40"/>
      <c r="I33" s="40"/>
      <c r="J33" s="40"/>
      <c r="K33" s="40"/>
      <c r="L33" s="40"/>
      <c r="M33" s="40"/>
      <c r="N33" s="50"/>
    </row>
    <row r="34" spans="1:15">
      <c r="A34" s="41"/>
      <c r="B34" s="53"/>
      <c r="C34" s="41">
        <v>1</v>
      </c>
      <c r="D34" s="42" t="s">
        <v>586</v>
      </c>
      <c r="E34" s="42"/>
      <c r="F34" s="42"/>
      <c r="G34" s="42"/>
      <c r="H34" s="42"/>
      <c r="I34" s="42"/>
      <c r="J34" s="42"/>
      <c r="K34" s="42"/>
      <c r="L34" s="42"/>
      <c r="M34" s="42"/>
      <c r="N34" s="53"/>
    </row>
    <row r="35" spans="1:15">
      <c r="A35" s="41"/>
      <c r="B35" s="42"/>
      <c r="C35" s="41">
        <v>2</v>
      </c>
      <c r="D35" s="42" t="s">
        <v>587</v>
      </c>
      <c r="E35" s="42"/>
      <c r="F35" s="42"/>
      <c r="G35" s="42"/>
      <c r="H35" s="42"/>
      <c r="I35" s="42"/>
      <c r="J35" s="42"/>
      <c r="K35" s="42"/>
      <c r="L35" s="42"/>
      <c r="M35" s="42"/>
      <c r="N35" s="53"/>
    </row>
    <row r="36" spans="1:15">
      <c r="A36" s="41"/>
      <c r="B36" s="53"/>
      <c r="C36" s="323">
        <v>3</v>
      </c>
      <c r="D36" s="162" t="s">
        <v>473</v>
      </c>
      <c r="E36" s="42"/>
      <c r="F36" s="42"/>
      <c r="G36" s="42"/>
      <c r="H36" s="42"/>
      <c r="I36" s="55"/>
      <c r="J36" s="42"/>
      <c r="K36" s="42"/>
      <c r="L36" s="42"/>
      <c r="M36" s="42"/>
      <c r="N36" s="53"/>
    </row>
    <row r="37" spans="1:15">
      <c r="A37" s="453" t="s">
        <v>476</v>
      </c>
      <c r="B37" s="454"/>
      <c r="C37" s="323">
        <v>4</v>
      </c>
      <c r="D37" s="162" t="s">
        <v>474</v>
      </c>
      <c r="E37" s="42"/>
      <c r="F37" s="42"/>
      <c r="G37" s="42"/>
      <c r="H37" s="42"/>
      <c r="I37" s="55"/>
      <c r="J37" s="42"/>
      <c r="K37" s="42"/>
      <c r="L37" s="42"/>
      <c r="M37" s="42"/>
      <c r="N37" s="53"/>
    </row>
    <row r="38" spans="1:15">
      <c r="A38" s="41"/>
      <c r="B38" s="42"/>
      <c r="C38" s="323">
        <v>5</v>
      </c>
      <c r="D38" s="162" t="s">
        <v>475</v>
      </c>
      <c r="E38" s="42"/>
      <c r="F38" s="42"/>
      <c r="G38" s="42"/>
      <c r="H38" s="42"/>
      <c r="I38" s="55"/>
      <c r="J38" s="42"/>
      <c r="K38" s="42"/>
      <c r="L38" s="42"/>
      <c r="M38" s="42"/>
      <c r="N38" s="53"/>
    </row>
    <row r="39" spans="1:15">
      <c r="A39" s="41"/>
      <c r="B39" s="42"/>
      <c r="C39" s="323">
        <v>6</v>
      </c>
      <c r="D39" s="162" t="s">
        <v>466</v>
      </c>
      <c r="E39" s="42"/>
      <c r="F39" s="42"/>
      <c r="G39" s="42"/>
      <c r="H39" s="42"/>
      <c r="I39" s="55"/>
      <c r="J39" s="42"/>
      <c r="K39" s="42"/>
      <c r="L39" s="42"/>
      <c r="M39" s="42"/>
      <c r="N39" s="53"/>
    </row>
    <row r="40" spans="1:15">
      <c r="A40" s="41"/>
      <c r="B40" s="42"/>
      <c r="C40" s="323" t="s">
        <v>588</v>
      </c>
      <c r="D40" s="162" t="s">
        <v>199</v>
      </c>
      <c r="E40" s="42"/>
      <c r="F40" s="42"/>
      <c r="G40" s="42"/>
      <c r="H40" s="42"/>
      <c r="I40" s="56"/>
      <c r="J40" s="42"/>
      <c r="K40" s="42"/>
      <c r="L40" s="42"/>
      <c r="M40" s="42"/>
      <c r="N40" s="53"/>
    </row>
    <row r="41" spans="1:15" ht="6" customHeight="1" thickBot="1">
      <c r="A41" s="45"/>
      <c r="B41" s="46"/>
      <c r="C41" s="161"/>
      <c r="D41" s="46"/>
      <c r="E41" s="46"/>
      <c r="F41" s="46"/>
      <c r="G41" s="46"/>
      <c r="H41" s="46"/>
      <c r="I41" s="46"/>
      <c r="J41" s="46"/>
      <c r="K41" s="46"/>
      <c r="L41" s="46"/>
      <c r="M41" s="46"/>
      <c r="N41" s="54"/>
    </row>
    <row r="42" spans="1:15" ht="6" customHeight="1">
      <c r="A42" s="42"/>
      <c r="B42" s="42"/>
      <c r="C42" s="42"/>
      <c r="D42" s="42"/>
      <c r="E42" s="42"/>
      <c r="F42" s="42"/>
      <c r="G42" s="42"/>
      <c r="H42" s="42"/>
      <c r="I42" s="42"/>
      <c r="J42" s="42"/>
      <c r="K42" s="42"/>
      <c r="L42" s="42"/>
      <c r="M42" s="42"/>
      <c r="N42" s="42"/>
    </row>
    <row r="43" spans="1:15">
      <c r="A43" s="381" t="str">
        <f>IF(設定シート!$C$12="推薦届出","　上記のとおり関係書類を添えて推薦届出をします。","　上記のとおり関係書類を添えて立候補の届出をします。")</f>
        <v>　上記のとおり関係書類を添えて立候補の届出をします。</v>
      </c>
    </row>
    <row r="44" spans="1:15" ht="6" customHeight="1"/>
    <row r="45" spans="1:15">
      <c r="A45" s="57"/>
      <c r="B45" s="516" t="str">
        <f>入力シート!C4</f>
        <v>令和７年７月３日</v>
      </c>
      <c r="C45" s="516"/>
      <c r="D45" s="516"/>
      <c r="E45" s="516"/>
      <c r="F45" s="58"/>
      <c r="G45" s="58"/>
      <c r="H45" s="58"/>
      <c r="I45" s="57"/>
      <c r="J45" s="57"/>
      <c r="K45" s="57"/>
      <c r="L45" s="57"/>
      <c r="M45" s="57"/>
      <c r="N45" s="57"/>
      <c r="O45" s="57"/>
    </row>
    <row r="46" spans="1:15" ht="6" customHeight="1">
      <c r="A46" s="57"/>
      <c r="B46" s="383"/>
      <c r="C46" s="383"/>
      <c r="D46" s="383"/>
      <c r="E46" s="383"/>
      <c r="F46" s="58"/>
      <c r="G46" s="58"/>
      <c r="H46" s="58"/>
      <c r="I46" s="57"/>
      <c r="J46" s="57"/>
      <c r="K46" s="57"/>
      <c r="L46" s="57"/>
      <c r="M46" s="57"/>
      <c r="N46" s="57"/>
      <c r="O46" s="57"/>
    </row>
    <row r="47" spans="1:15">
      <c r="D47" s="59"/>
      <c r="E47" s="59"/>
      <c r="F47" s="384" t="str">
        <f>IF(設定シート!$C$12="推薦届出","推薦届出者住所","")</f>
        <v/>
      </c>
      <c r="G47" s="59"/>
      <c r="H47" s="381" t="str">
        <f>IF(設定シート!$C$12="推薦届出",入力シート!C61,"")</f>
        <v/>
      </c>
    </row>
    <row r="48" spans="1:15">
      <c r="D48" s="59"/>
      <c r="E48" s="59"/>
      <c r="F48" s="384" t="str">
        <f>IF(設定シート!$C$12="推薦届出","推薦届出者氏名","")</f>
        <v/>
      </c>
      <c r="G48" s="59"/>
      <c r="H48" s="381" t="str">
        <f>IF(設定シート!$C$12="推薦届出",入力シート!E59,"")</f>
        <v/>
      </c>
      <c r="M48" s="212" t="str" cm="1">
        <f t="array" aca="1" ref="M48" ca="1">IF(VLOOKUP(RIGHT(CELL("filename",A1),LEN(CELL("filename",A1))-FIND("]",CELL("filename",A1))),設定シート!$U$2:$V$137,2,0)="表示する","㊞","")</f>
        <v/>
      </c>
      <c r="O48" s="32" t="s">
        <v>528</v>
      </c>
    </row>
    <row r="49" spans="1:15">
      <c r="D49" s="59"/>
      <c r="E49" s="59"/>
      <c r="F49" s="384"/>
      <c r="G49" s="59"/>
      <c r="H49" s="732" t="str">
        <f>(IF(設定シート!$C$12="推薦届出",IF(入力シート!C60="","    年　　月　　日",入力シート!C60),""))</f>
        <v/>
      </c>
      <c r="I49" s="733"/>
      <c r="J49" s="733"/>
      <c r="K49" s="734"/>
      <c r="L49" s="381" t="str">
        <f>IF(設定シート!$C$12="推薦届出","生","")</f>
        <v/>
      </c>
      <c r="N49" s="196"/>
    </row>
    <row r="50" spans="1:15" ht="14.45" customHeight="1">
      <c r="D50" s="59"/>
      <c r="E50" s="59"/>
      <c r="F50" s="318" t="str">
        <f>IF(設定シート!$C$12="推薦届出","","氏　名")</f>
        <v>氏　名</v>
      </c>
      <c r="G50" s="319"/>
      <c r="H50" s="196"/>
      <c r="I50" s="76" t="str">
        <f>IF(設定シート!$C$12="推薦届出","",入力シート!C14&amp;" "&amp;入力シート!C16)</f>
        <v xml:space="preserve"> </v>
      </c>
      <c r="J50" s="320"/>
      <c r="K50" s="321"/>
      <c r="L50" s="321"/>
      <c r="M50" s="196"/>
      <c r="N50" s="322" t="str" cm="1">
        <f t="array" aca="1" ref="N50" ca="1">IF(設定シート!$C$12="推薦届出","",IF(VLOOKUP(RIGHT(CELL("filename",A1),LEN(CELL("filename",A1))-FIND("]",CELL("filename",A1))),設定シート!$U$2:$V$31,2,0)="表示する","㊞",""))</f>
        <v/>
      </c>
    </row>
    <row r="51" spans="1:15" ht="6" customHeight="1">
      <c r="D51" s="59"/>
      <c r="E51" s="59"/>
      <c r="F51" s="59"/>
      <c r="G51" s="59"/>
    </row>
    <row r="52" spans="1:15">
      <c r="D52" s="59"/>
      <c r="E52" s="59"/>
      <c r="F52" s="384" t="str">
        <f>IF(設定シート!$C$12="推薦届出","推薦届出者住所","")</f>
        <v/>
      </c>
      <c r="G52" s="59"/>
      <c r="H52" s="381" t="str">
        <f>IF(設定シート!$C$12="推薦届出",入力シート!C66,"")</f>
        <v/>
      </c>
    </row>
    <row r="53" spans="1:15">
      <c r="D53" s="59"/>
      <c r="E53" s="59"/>
      <c r="F53" s="384" t="str">
        <f>IF(設定シート!$C$12="推薦届出","推薦届出者氏名","")</f>
        <v/>
      </c>
      <c r="G53" s="59"/>
      <c r="H53" s="381" t="str">
        <f>IF(設定シート!$C$12="推薦届出",入力シート!E64,"")</f>
        <v/>
      </c>
      <c r="M53" s="196" t="str" cm="1">
        <f t="array" aca="1" ref="M53" ca="1">IF(VLOOKUP(RIGHT(CELL("filename",A1),LEN(CELL("filename",A1))-FIND("]",CELL("filename",A1))),設定シート!$U$2:$V$137,2,0)="表示する","㊞","")</f>
        <v/>
      </c>
      <c r="O53" s="32" t="s">
        <v>528</v>
      </c>
    </row>
    <row r="54" spans="1:15">
      <c r="D54" s="59"/>
      <c r="E54" s="59"/>
      <c r="F54" s="384"/>
      <c r="G54" s="59"/>
      <c r="H54" s="732" t="str">
        <f>(IF(設定シート!$C$12="推薦届出",IF(入力シート!C65="","    年　　月　　日",入力シート!C65),""))</f>
        <v/>
      </c>
      <c r="I54" s="733"/>
      <c r="J54" s="733"/>
      <c r="K54" s="734"/>
      <c r="L54" s="381" t="str">
        <f>IF(設定シート!$C$12="推薦届出","生","")</f>
        <v/>
      </c>
      <c r="N54" s="196"/>
    </row>
    <row r="55" spans="1:15" ht="6" customHeight="1">
      <c r="D55" s="59"/>
      <c r="E55" s="59"/>
      <c r="F55" s="384"/>
      <c r="G55" s="59"/>
    </row>
    <row r="56" spans="1:15">
      <c r="A56" s="57" t="str">
        <f>設定シート!C4</f>
        <v>参議院秋田県選出議員選挙</v>
      </c>
      <c r="B56" s="57"/>
      <c r="C56" s="57"/>
      <c r="D56" s="57"/>
      <c r="E56" s="57"/>
      <c r="F56" s="57"/>
      <c r="G56" s="57"/>
      <c r="H56" s="57"/>
      <c r="I56" s="57"/>
      <c r="J56" s="57"/>
      <c r="K56" s="57"/>
      <c r="L56" s="517"/>
      <c r="M56" s="517"/>
      <c r="N56" s="387"/>
      <c r="O56" s="57"/>
    </row>
    <row r="57" spans="1:15">
      <c r="A57" s="57"/>
      <c r="C57" s="387"/>
      <c r="D57" s="57" t="s">
        <v>12</v>
      </c>
      <c r="E57" s="57"/>
      <c r="F57" s="515" t="str">
        <f>入力シート!E2</f>
        <v>竹田　勝美</v>
      </c>
      <c r="G57" s="515"/>
      <c r="H57" s="515"/>
      <c r="I57" s="515"/>
      <c r="J57" s="57" t="s">
        <v>139</v>
      </c>
      <c r="K57" s="57"/>
      <c r="L57" s="57"/>
      <c r="M57" s="57"/>
      <c r="N57" s="57"/>
      <c r="O57" s="57"/>
    </row>
    <row r="58" spans="1:15" ht="6" customHeight="1"/>
    <row r="59" spans="1:15">
      <c r="A59" s="381" t="s">
        <v>57</v>
      </c>
    </row>
    <row r="60" spans="1:15" ht="7.5" customHeight="1"/>
    <row r="61" spans="1:15">
      <c r="A61" s="85" t="s">
        <v>169</v>
      </c>
      <c r="B61" s="85"/>
      <c r="C61" s="85"/>
      <c r="D61" s="85"/>
      <c r="E61" s="85"/>
      <c r="F61" s="85"/>
      <c r="G61" s="85"/>
      <c r="H61" s="85"/>
      <c r="I61" s="85"/>
      <c r="J61" s="85"/>
      <c r="K61" s="85"/>
      <c r="L61" s="85"/>
      <c r="M61" s="85"/>
    </row>
    <row r="62" spans="1:15" ht="5.0999999999999996" customHeight="1">
      <c r="A62" s="85"/>
      <c r="B62" s="85"/>
      <c r="C62" s="85"/>
      <c r="D62" s="85"/>
      <c r="E62" s="85"/>
      <c r="F62" s="85"/>
      <c r="G62" s="85"/>
      <c r="H62" s="85"/>
      <c r="I62" s="85"/>
      <c r="J62" s="85"/>
      <c r="K62" s="85"/>
      <c r="L62" s="85"/>
      <c r="M62" s="85"/>
    </row>
    <row r="63" spans="1:15">
      <c r="A63" s="85" t="s">
        <v>643</v>
      </c>
      <c r="B63" s="85"/>
      <c r="C63" s="85"/>
      <c r="D63" s="85"/>
      <c r="E63" s="85"/>
      <c r="F63" s="85"/>
      <c r="G63" s="85"/>
      <c r="H63" s="85"/>
      <c r="I63" s="85"/>
      <c r="J63" s="85"/>
      <c r="K63" s="85"/>
      <c r="L63" s="85"/>
      <c r="M63" s="85"/>
    </row>
    <row r="64" spans="1:15">
      <c r="A64" s="85" t="s">
        <v>644</v>
      </c>
      <c r="B64" s="85"/>
      <c r="C64" s="85"/>
      <c r="D64" s="85"/>
      <c r="E64" s="85"/>
      <c r="F64" s="85"/>
      <c r="G64" s="85"/>
      <c r="H64" s="85"/>
      <c r="I64" s="85"/>
      <c r="J64" s="85"/>
      <c r="K64" s="85"/>
      <c r="L64" s="85"/>
      <c r="M64" s="85"/>
    </row>
    <row r="65" spans="1:15" ht="5.0999999999999996" customHeight="1">
      <c r="A65" s="85"/>
      <c r="B65" s="85"/>
      <c r="C65" s="85"/>
      <c r="D65" s="85"/>
      <c r="E65" s="85"/>
      <c r="F65" s="85"/>
      <c r="G65" s="85"/>
      <c r="H65" s="85"/>
      <c r="I65" s="85"/>
      <c r="J65" s="85"/>
      <c r="K65" s="85"/>
      <c r="L65" s="85"/>
      <c r="M65" s="85"/>
    </row>
    <row r="66" spans="1:15">
      <c r="A66" s="85" t="s">
        <v>646</v>
      </c>
      <c r="B66" s="85"/>
      <c r="C66" s="85"/>
      <c r="D66" s="85"/>
      <c r="E66" s="85"/>
      <c r="F66" s="85"/>
      <c r="G66" s="85"/>
      <c r="H66" s="85"/>
      <c r="I66" s="85"/>
      <c r="J66" s="85"/>
      <c r="K66" s="85"/>
      <c r="L66" s="85"/>
      <c r="M66" s="85"/>
      <c r="O66" s="32" t="s">
        <v>532</v>
      </c>
    </row>
    <row r="67" spans="1:15">
      <c r="A67" s="85" t="s">
        <v>645</v>
      </c>
      <c r="B67" s="85"/>
      <c r="C67" s="85"/>
      <c r="D67" s="85"/>
      <c r="E67" s="85"/>
      <c r="F67" s="85"/>
      <c r="G67" s="85"/>
      <c r="H67" s="85"/>
      <c r="I67" s="85"/>
      <c r="J67" s="85"/>
      <c r="K67" s="85"/>
      <c r="L67" s="85"/>
      <c r="M67" s="85"/>
    </row>
    <row r="68" spans="1:15" ht="5.0999999999999996" customHeight="1">
      <c r="A68" s="85"/>
      <c r="B68" s="85"/>
      <c r="C68" s="85"/>
      <c r="D68" s="85"/>
      <c r="E68" s="85"/>
      <c r="F68" s="85"/>
      <c r="G68" s="85"/>
      <c r="H68" s="85"/>
      <c r="I68" s="85"/>
      <c r="J68" s="85"/>
      <c r="K68" s="85"/>
      <c r="L68" s="85"/>
      <c r="M68" s="85"/>
    </row>
    <row r="69" spans="1:15">
      <c r="A69" s="85" t="s">
        <v>647</v>
      </c>
      <c r="B69" s="85"/>
      <c r="C69" s="85"/>
      <c r="D69" s="85"/>
      <c r="E69" s="85"/>
      <c r="F69" s="85"/>
      <c r="G69" s="85"/>
      <c r="H69" s="85"/>
      <c r="I69" s="85"/>
      <c r="J69" s="85"/>
      <c r="K69" s="85"/>
      <c r="L69" s="85"/>
      <c r="M69" s="85"/>
    </row>
    <row r="70" spans="1:15">
      <c r="A70" s="85" t="s">
        <v>648</v>
      </c>
      <c r="B70" s="85"/>
      <c r="C70" s="85"/>
      <c r="D70" s="85"/>
      <c r="E70" s="85"/>
      <c r="F70" s="85"/>
      <c r="G70" s="85"/>
      <c r="H70" s="85"/>
      <c r="I70" s="85"/>
      <c r="J70" s="85"/>
      <c r="K70" s="85"/>
      <c r="L70" s="85"/>
      <c r="M70" s="85"/>
    </row>
    <row r="71" spans="1:15" ht="5.0999999999999996" customHeight="1">
      <c r="A71" s="85"/>
      <c r="B71" s="85"/>
      <c r="C71" s="85"/>
      <c r="D71" s="85"/>
      <c r="E71" s="85"/>
      <c r="F71" s="85"/>
      <c r="G71" s="85"/>
      <c r="H71" s="85"/>
      <c r="I71" s="85"/>
      <c r="J71" s="85"/>
      <c r="K71" s="85"/>
      <c r="L71" s="85"/>
      <c r="M71" s="85"/>
    </row>
    <row r="72" spans="1:15">
      <c r="A72" s="85" t="s">
        <v>649</v>
      </c>
      <c r="B72" s="85"/>
      <c r="C72" s="85"/>
      <c r="D72" s="85"/>
      <c r="E72" s="85"/>
      <c r="F72" s="85"/>
      <c r="G72" s="85"/>
      <c r="H72" s="85"/>
      <c r="I72" s="85"/>
      <c r="J72" s="85"/>
      <c r="K72" s="85"/>
      <c r="L72" s="85"/>
      <c r="M72" s="85"/>
    </row>
    <row r="73" spans="1:15">
      <c r="A73" s="85" t="s">
        <v>650</v>
      </c>
      <c r="B73" s="85"/>
      <c r="C73" s="85"/>
      <c r="D73" s="85"/>
      <c r="E73" s="85"/>
      <c r="F73" s="85"/>
      <c r="G73" s="85"/>
      <c r="H73" s="85"/>
      <c r="I73" s="85"/>
      <c r="J73" s="85"/>
      <c r="K73" s="85"/>
      <c r="L73" s="85"/>
      <c r="M73" s="85"/>
    </row>
    <row r="74" spans="1:15" ht="5.0999999999999996" customHeight="1">
      <c r="A74" s="85"/>
      <c r="B74" s="85"/>
      <c r="C74" s="85"/>
      <c r="D74" s="85"/>
      <c r="E74" s="85"/>
      <c r="F74" s="85"/>
      <c r="G74" s="85"/>
      <c r="H74" s="85"/>
      <c r="I74" s="85"/>
      <c r="J74" s="85"/>
      <c r="K74" s="85"/>
      <c r="L74" s="85"/>
      <c r="M74" s="85"/>
    </row>
    <row r="75" spans="1:15">
      <c r="A75" s="85" t="s">
        <v>651</v>
      </c>
      <c r="B75" s="85"/>
      <c r="C75" s="85"/>
      <c r="D75" s="85"/>
      <c r="E75" s="85"/>
      <c r="F75" s="85"/>
      <c r="G75" s="85"/>
      <c r="H75" s="85"/>
      <c r="I75" s="85"/>
      <c r="J75" s="85"/>
      <c r="K75" s="85"/>
      <c r="L75" s="85"/>
      <c r="M75" s="85"/>
    </row>
    <row r="76" spans="1:15">
      <c r="A76" s="85" t="s">
        <v>652</v>
      </c>
      <c r="B76" s="85"/>
      <c r="C76" s="85"/>
      <c r="D76" s="85"/>
      <c r="E76" s="85"/>
      <c r="F76" s="85"/>
      <c r="G76" s="85"/>
      <c r="H76" s="85"/>
      <c r="I76" s="85"/>
      <c r="J76" s="85"/>
      <c r="K76" s="85"/>
      <c r="L76" s="85"/>
      <c r="M76" s="85"/>
    </row>
    <row r="77" spans="1:15">
      <c r="A77" s="85" t="s">
        <v>653</v>
      </c>
      <c r="B77" s="85"/>
      <c r="C77" s="85"/>
      <c r="D77" s="85"/>
      <c r="E77" s="85"/>
      <c r="F77" s="85"/>
      <c r="G77" s="85"/>
      <c r="H77" s="85"/>
      <c r="I77" s="85"/>
      <c r="J77" s="85"/>
      <c r="K77" s="85"/>
      <c r="L77" s="85"/>
      <c r="M77" s="85"/>
    </row>
    <row r="78" spans="1:15">
      <c r="A78" s="85" t="s">
        <v>337</v>
      </c>
      <c r="B78" s="85"/>
      <c r="C78" s="85"/>
      <c r="D78" s="85"/>
      <c r="E78" s="85"/>
      <c r="F78" s="85"/>
      <c r="G78" s="85"/>
      <c r="H78" s="85"/>
      <c r="I78" s="85"/>
      <c r="J78" s="85"/>
      <c r="K78" s="85"/>
      <c r="L78" s="85"/>
      <c r="M78" s="85"/>
    </row>
  </sheetData>
  <mergeCells count="31">
    <mergeCell ref="C9:F11"/>
    <mergeCell ref="G9:J11"/>
    <mergeCell ref="L9:N11"/>
    <mergeCell ref="A10:B10"/>
    <mergeCell ref="A2:E2"/>
    <mergeCell ref="A4:N4"/>
    <mergeCell ref="C6:F8"/>
    <mergeCell ref="G6:J8"/>
    <mergeCell ref="A7:B7"/>
    <mergeCell ref="A24:B26"/>
    <mergeCell ref="C24:N26"/>
    <mergeCell ref="C12:N14"/>
    <mergeCell ref="A13:B13"/>
    <mergeCell ref="C15:N17"/>
    <mergeCell ref="A16:B16"/>
    <mergeCell ref="C18:J20"/>
    <mergeCell ref="A19:B19"/>
    <mergeCell ref="A21:B23"/>
    <mergeCell ref="C21:G22"/>
    <mergeCell ref="H21:I23"/>
    <mergeCell ref="J21:N23"/>
    <mergeCell ref="C23:G23"/>
    <mergeCell ref="H54:K54"/>
    <mergeCell ref="L56:M56"/>
    <mergeCell ref="F57:I57"/>
    <mergeCell ref="A28:B28"/>
    <mergeCell ref="A37:B37"/>
    <mergeCell ref="B45:E45"/>
    <mergeCell ref="H49:K49"/>
    <mergeCell ref="A30:F32"/>
    <mergeCell ref="G30:N32"/>
  </mergeCells>
  <phoneticPr fontId="4"/>
  <printOptions horizontalCentered="1"/>
  <pageMargins left="0.59055118110236227" right="0.59055118110236227" top="0.78740157480314965" bottom="0.78740157480314965" header="0.51181102362204722" footer="0.51181102362204722"/>
  <pageSetup paperSize="9" scale="91" orientation="portrait" horizontalDpi="300" verticalDpi="300" r:id="rId1"/>
  <headerFooter differentOddEven="1" alignWithMargins="0">
    <oddHeader>&amp;L受理日：令和　　年　　月　　日　　 
午前・午後　　　時　　分　受理　</odd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714EC-78F3-481B-AF0E-90DF08DC9F80}">
  <sheetPr codeName="Sheet22"/>
  <dimension ref="A1:O39"/>
  <sheetViews>
    <sheetView showZeros="0" view="pageBreakPreview" zoomScaleNormal="100" zoomScaleSheetLayoutView="100" workbookViewId="0">
      <selection activeCell="E26" sqref="E26"/>
    </sheetView>
  </sheetViews>
  <sheetFormatPr defaultColWidth="9" defaultRowHeight="14.25"/>
  <cols>
    <col min="1" max="8" width="9.625" style="153" customWidth="1"/>
    <col min="9" max="9" width="4.375" style="153" customWidth="1"/>
    <col min="10" max="10" width="5.875" style="153" customWidth="1"/>
    <col min="11" max="16384" width="9" style="153"/>
  </cols>
  <sheetData>
    <row r="1" spans="1:10">
      <c r="J1" s="35" t="s">
        <v>182</v>
      </c>
    </row>
    <row r="6" spans="1:10" ht="28.5">
      <c r="A6" s="530" t="s">
        <v>177</v>
      </c>
      <c r="B6" s="530"/>
      <c r="C6" s="530"/>
      <c r="D6" s="530"/>
      <c r="E6" s="530"/>
      <c r="F6" s="530"/>
      <c r="G6" s="530"/>
      <c r="H6" s="530"/>
      <c r="I6" s="530"/>
      <c r="J6" s="530"/>
    </row>
    <row r="7" spans="1:10" ht="28.5">
      <c r="A7" s="154"/>
      <c r="B7" s="154"/>
      <c r="C7" s="154"/>
      <c r="D7" s="154"/>
      <c r="E7" s="154"/>
      <c r="F7" s="154"/>
      <c r="G7" s="154"/>
      <c r="H7" s="154"/>
      <c r="I7" s="154"/>
    </row>
    <row r="8" spans="1:10" ht="21" customHeight="1">
      <c r="A8" s="153" t="str">
        <f>"　"&amp;設定シート!C2&amp;"執行の"&amp;設定シート!C4&amp;IF(入力シート!$C$2="　","秋田県第　　区",入力シート!$C$2)&amp;"における候補者となる"</f>
        <v>　令和７年７月２０日執行の参議院秋田県選出議員選挙における候補者となる</v>
      </c>
    </row>
    <row r="9" spans="1:10" ht="21" customHeight="1">
      <c r="A9" s="153" t="s">
        <v>453</v>
      </c>
      <c r="I9" s="160"/>
    </row>
    <row r="10" spans="1:10" ht="14.25" customHeight="1">
      <c r="A10" s="154"/>
      <c r="B10" s="154"/>
      <c r="C10" s="154"/>
      <c r="D10" s="154"/>
      <c r="E10" s="154"/>
      <c r="F10" s="154"/>
      <c r="G10" s="154"/>
      <c r="H10" s="154"/>
      <c r="I10" s="154"/>
    </row>
    <row r="11" spans="1:10" ht="14.25" customHeight="1">
      <c r="A11" s="154"/>
      <c r="B11" s="154"/>
      <c r="C11" s="154"/>
      <c r="D11" s="154"/>
      <c r="E11" s="154"/>
      <c r="F11" s="154"/>
      <c r="G11" s="154"/>
      <c r="H11" s="154"/>
      <c r="I11" s="154"/>
    </row>
    <row r="15" spans="1:10">
      <c r="B15" s="156" t="str">
        <f>入力シート!C4</f>
        <v>令和７年７月３日</v>
      </c>
      <c r="C15" s="157"/>
    </row>
    <row r="16" spans="1:10">
      <c r="B16" s="156"/>
      <c r="C16" s="157"/>
    </row>
    <row r="17" spans="1:15">
      <c r="B17" s="156"/>
      <c r="C17" s="157"/>
    </row>
    <row r="18" spans="1:15">
      <c r="A18" s="57"/>
      <c r="B18" s="57"/>
      <c r="C18" s="57"/>
      <c r="D18" s="58"/>
      <c r="E18" s="58"/>
      <c r="F18" s="58"/>
      <c r="G18" s="58"/>
      <c r="H18" s="58"/>
      <c r="I18" s="57"/>
      <c r="J18" s="57"/>
      <c r="K18" s="57"/>
      <c r="L18" s="57"/>
      <c r="M18" s="57"/>
      <c r="N18" s="57"/>
      <c r="O18" s="57"/>
    </row>
    <row r="19" spans="1:15">
      <c r="A19" s="57"/>
      <c r="B19" s="57"/>
      <c r="C19" s="59" t="s">
        <v>53</v>
      </c>
      <c r="E19" s="531" t="str">
        <f>DBCS(入力シート!C21)</f>
        <v/>
      </c>
      <c r="F19" s="531"/>
      <c r="G19" s="531"/>
      <c r="H19" s="531"/>
      <c r="I19" s="531"/>
      <c r="J19" s="57"/>
      <c r="K19" s="57"/>
      <c r="L19" s="57"/>
      <c r="M19" s="57"/>
      <c r="N19" s="57"/>
      <c r="O19" s="57"/>
    </row>
    <row r="20" spans="1:15">
      <c r="A20" s="57"/>
      <c r="B20" s="57"/>
      <c r="C20" s="92"/>
      <c r="D20" s="59"/>
      <c r="F20" s="92"/>
      <c r="G20" s="57"/>
      <c r="H20" s="57"/>
      <c r="I20" s="57"/>
      <c r="J20" s="57"/>
      <c r="K20" s="57"/>
      <c r="L20" s="57"/>
      <c r="M20" s="57"/>
      <c r="N20" s="57"/>
      <c r="O20" s="57"/>
    </row>
    <row r="21" spans="1:15">
      <c r="A21" s="57"/>
      <c r="B21" s="57"/>
      <c r="C21" s="57"/>
      <c r="D21" s="59"/>
      <c r="E21" s="58"/>
      <c r="F21" s="92"/>
      <c r="G21" s="58"/>
      <c r="H21" s="58"/>
      <c r="I21" s="57"/>
      <c r="J21" s="57"/>
      <c r="K21" s="57"/>
      <c r="L21" s="159"/>
      <c r="M21" s="159"/>
      <c r="N21" s="57"/>
      <c r="O21" s="57"/>
    </row>
    <row r="22" spans="1:15">
      <c r="A22" s="57"/>
      <c r="B22" s="57"/>
      <c r="C22" s="59" t="s">
        <v>63</v>
      </c>
      <c r="E22" s="531" t="str">
        <f>入力シート!C14&amp;" "&amp;入力シート!C16</f>
        <v xml:space="preserve"> </v>
      </c>
      <c r="F22" s="531"/>
      <c r="G22" s="532"/>
      <c r="H22" s="532"/>
      <c r="I22" s="57" t="str" cm="1">
        <f t="array" aca="1" ref="I22" ca="1">IF(VLOOKUP(RIGHT(CELL("filename",A1),LEN(CELL("filename",A1))-FIND("]",CELL("filename",A1))),設定シート!$U$2:$V$32,2,0)="表示する","㊞","")</f>
        <v/>
      </c>
      <c r="J22" s="57"/>
      <c r="K22" s="312" t="s">
        <v>528</v>
      </c>
      <c r="M22" s="159"/>
      <c r="N22" s="62"/>
    </row>
    <row r="23" spans="1:15" s="186" customFormat="1">
      <c r="A23" s="57"/>
      <c r="B23" s="57"/>
      <c r="C23" s="59"/>
      <c r="E23" s="190"/>
      <c r="F23" s="190"/>
      <c r="G23" s="191"/>
      <c r="H23" s="191"/>
      <c r="I23" s="57"/>
      <c r="J23" s="57"/>
      <c r="K23" s="57"/>
      <c r="L23" s="193"/>
      <c r="M23" s="193"/>
      <c r="N23" s="62"/>
    </row>
    <row r="24" spans="1:15" s="186" customFormat="1">
      <c r="A24" s="57"/>
      <c r="B24" s="57"/>
      <c r="C24" s="59"/>
      <c r="E24" s="190"/>
      <c r="F24" s="190"/>
      <c r="G24" s="191"/>
      <c r="H24" s="191"/>
      <c r="I24" s="57"/>
      <c r="J24" s="57"/>
      <c r="K24" s="57"/>
      <c r="L24" s="193"/>
      <c r="M24" s="193"/>
      <c r="N24" s="62"/>
    </row>
    <row r="25" spans="1:15">
      <c r="F25" s="96"/>
      <c r="G25" s="96"/>
    </row>
    <row r="26" spans="1:15" ht="14.25" customHeight="1">
      <c r="A26" s="154"/>
      <c r="B26" s="189"/>
      <c r="C26" s="35" t="s">
        <v>178</v>
      </c>
      <c r="D26" s="152"/>
      <c r="E26" s="157" t="str">
        <f>入力シート!E59</f>
        <v xml:space="preserve"> </v>
      </c>
      <c r="F26" s="154"/>
      <c r="G26" s="152" t="s">
        <v>179</v>
      </c>
      <c r="H26" s="154"/>
      <c r="I26" s="154"/>
      <c r="J26" s="154"/>
    </row>
    <row r="39" spans="14:14">
      <c r="N39" s="61"/>
    </row>
  </sheetData>
  <mergeCells count="4">
    <mergeCell ref="E19:I19"/>
    <mergeCell ref="E22:F22"/>
    <mergeCell ref="G22:H22"/>
    <mergeCell ref="A6:J6"/>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D5E-C06C-4978-8756-867CB84E2E1B}">
  <sheetPr codeName="Sheet23"/>
  <dimension ref="A1:O42"/>
  <sheetViews>
    <sheetView showZeros="0" view="pageBreakPreview" topLeftCell="A8" zoomScaleNormal="100" zoomScaleSheetLayoutView="100" workbookViewId="0">
      <selection activeCell="E34" sqref="E34:H34"/>
    </sheetView>
  </sheetViews>
  <sheetFormatPr defaultColWidth="9" defaultRowHeight="14.25"/>
  <cols>
    <col min="1" max="8" width="9.625" style="153" customWidth="1"/>
    <col min="9" max="9" width="4.375" style="153" customWidth="1"/>
    <col min="10" max="10" width="5.875" style="153" customWidth="1"/>
    <col min="11" max="16384" width="9" style="153"/>
  </cols>
  <sheetData>
    <row r="1" spans="1:10">
      <c r="J1" s="35" t="s">
        <v>188</v>
      </c>
    </row>
    <row r="6" spans="1:10" ht="28.5">
      <c r="A6" s="530" t="s">
        <v>181</v>
      </c>
      <c r="B6" s="530"/>
      <c r="C6" s="530"/>
      <c r="D6" s="530"/>
      <c r="E6" s="530"/>
      <c r="F6" s="530"/>
      <c r="G6" s="530"/>
      <c r="H6" s="530"/>
      <c r="I6" s="530"/>
      <c r="J6" s="530"/>
    </row>
    <row r="7" spans="1:10" ht="28.5">
      <c r="A7" s="154"/>
      <c r="B7" s="154"/>
      <c r="C7" s="154"/>
      <c r="D7" s="154"/>
      <c r="E7" s="154"/>
      <c r="F7" s="154"/>
      <c r="G7" s="154"/>
      <c r="H7" s="154"/>
      <c r="I7" s="154"/>
    </row>
    <row r="8" spans="1:10" ht="14.25" customHeight="1">
      <c r="A8" s="154"/>
      <c r="B8" s="35"/>
      <c r="C8" s="154"/>
      <c r="D8" s="154"/>
      <c r="E8" s="154"/>
      <c r="F8" s="154"/>
      <c r="G8" s="154"/>
      <c r="H8" s="154"/>
      <c r="I8" s="154"/>
    </row>
    <row r="9" spans="1:10" ht="24.95" customHeight="1">
      <c r="A9" s="154"/>
      <c r="B9" s="35" t="s">
        <v>33</v>
      </c>
      <c r="C9" s="152"/>
      <c r="D9" s="155" t="str">
        <f>入力シート!E59</f>
        <v xml:space="preserve"> </v>
      </c>
      <c r="E9" s="154"/>
      <c r="F9" s="152"/>
      <c r="G9" s="154"/>
      <c r="H9" s="154"/>
      <c r="I9" s="154"/>
    </row>
    <row r="10" spans="1:10" ht="14.25" customHeight="1">
      <c r="A10" s="154"/>
      <c r="B10" s="154"/>
      <c r="C10" s="154"/>
      <c r="D10" s="158"/>
      <c r="E10" s="154"/>
      <c r="F10" s="154"/>
      <c r="G10" s="154"/>
      <c r="H10" s="154"/>
      <c r="I10" s="154"/>
    </row>
    <row r="11" spans="1:10" ht="14.25" customHeight="1">
      <c r="A11" s="154"/>
      <c r="C11" s="154"/>
      <c r="E11" s="154"/>
      <c r="F11" s="154"/>
      <c r="G11" s="154"/>
      <c r="H11" s="154"/>
      <c r="I11" s="154"/>
    </row>
    <row r="12" spans="1:10" ht="14.25" customHeight="1">
      <c r="A12" s="154"/>
      <c r="B12" s="154"/>
      <c r="C12" s="154"/>
      <c r="D12" s="154"/>
      <c r="E12" s="154"/>
      <c r="F12" s="154"/>
      <c r="G12" s="154"/>
      <c r="H12" s="154"/>
      <c r="I12" s="154"/>
    </row>
    <row r="15" spans="1:10" ht="21" customHeight="1">
      <c r="A15" s="153" t="str">
        <f>" 上記の者は、"&amp;設定シート!C2&amp;"執行の"&amp;設定シート!C4&amp;"における候補者"</f>
        <v xml:space="preserve"> 上記の者は、令和７年７月２０日執行の参議院秋田県選出議員選挙における候補者</v>
      </c>
    </row>
    <row r="16" spans="1:10" ht="21" customHeight="1">
      <c r="A16" s="153" t="str">
        <f>IF(入力シート!$C$2="　","秋田県第　　区",入力シート!$C$2)&amp;IF(入力シート!E16=" ","　　　　　　　　　",入力シート!E16)&amp;"の推薦届出者の代表者であることを証明します。"</f>
        <v>　　　　　　　　　の推薦届出者の代表者であることを証明します。</v>
      </c>
      <c r="I16" s="160"/>
    </row>
    <row r="17" spans="1:15" ht="21" customHeight="1">
      <c r="D17" s="515"/>
      <c r="E17" s="515"/>
    </row>
    <row r="21" spans="1:15" ht="17.25" customHeight="1">
      <c r="B21" s="750" t="s">
        <v>184</v>
      </c>
      <c r="C21" s="750"/>
      <c r="D21" s="750"/>
    </row>
    <row r="22" spans="1:15" s="186" customFormat="1" ht="17.25">
      <c r="B22" s="188"/>
      <c r="C22" s="164"/>
    </row>
    <row r="23" spans="1:15">
      <c r="B23" s="156"/>
      <c r="C23" s="157"/>
    </row>
    <row r="24" spans="1:15" ht="15" customHeight="1">
      <c r="A24" s="57"/>
      <c r="B24" s="62"/>
      <c r="C24" s="35" t="s">
        <v>193</v>
      </c>
      <c r="D24" s="58"/>
      <c r="E24" s="58"/>
      <c r="F24" s="58"/>
      <c r="G24" s="58"/>
      <c r="H24" s="58"/>
      <c r="I24" s="57"/>
      <c r="J24" s="57"/>
      <c r="K24" s="396" t="s">
        <v>529</v>
      </c>
      <c r="M24" s="57"/>
      <c r="N24" s="57"/>
      <c r="O24" s="57"/>
    </row>
    <row r="25" spans="1:15" s="186" customFormat="1" ht="15" customHeight="1">
      <c r="A25" s="57"/>
      <c r="B25" s="62"/>
      <c r="C25" s="62"/>
      <c r="D25" s="58"/>
      <c r="E25" s="58"/>
      <c r="F25" s="58"/>
      <c r="G25" s="58"/>
      <c r="H25" s="58"/>
      <c r="I25" s="57"/>
      <c r="J25" s="57"/>
      <c r="K25" s="57"/>
      <c r="M25" s="57"/>
      <c r="N25" s="57"/>
      <c r="O25" s="57"/>
    </row>
    <row r="26" spans="1:15">
      <c r="A26" s="57"/>
      <c r="B26" s="57"/>
      <c r="C26" s="59" t="s">
        <v>531</v>
      </c>
      <c r="E26" s="531" t="str">
        <f>入力シート!$E$59</f>
        <v xml:space="preserve"> </v>
      </c>
      <c r="F26" s="531"/>
      <c r="G26" s="96"/>
      <c r="H26" s="96"/>
      <c r="I26" s="57" t="str" cm="1">
        <f t="array" aca="1" ref="I26" ca="1">IF(VLOOKUP(RIGHT(CELL("filename",A1),LEN(CELL("filename",A1))-FIND("]",CELL("filename",A1))),設定シート!$U$2:$V$32,2,0)="表示する","㊞","")</f>
        <v/>
      </c>
      <c r="J26" s="57"/>
      <c r="K26" s="312" t="s">
        <v>530</v>
      </c>
      <c r="M26" s="57"/>
      <c r="N26" s="57"/>
      <c r="O26" s="57"/>
    </row>
    <row r="27" spans="1:15">
      <c r="A27" s="57"/>
      <c r="B27" s="57"/>
      <c r="C27" s="57"/>
      <c r="D27" s="59"/>
      <c r="E27" s="58"/>
      <c r="F27" s="92"/>
      <c r="G27" s="58"/>
      <c r="H27" s="58"/>
      <c r="I27" s="57"/>
      <c r="J27" s="57"/>
      <c r="M27" s="159"/>
      <c r="N27" s="57"/>
      <c r="O27" s="57"/>
    </row>
    <row r="28" spans="1:15">
      <c r="A28" s="57"/>
      <c r="B28" s="57"/>
      <c r="C28" s="59" t="s">
        <v>63</v>
      </c>
      <c r="E28" s="531" t="str">
        <f>入力シート!$E$64</f>
        <v xml:space="preserve"> </v>
      </c>
      <c r="F28" s="531"/>
      <c r="G28" s="532"/>
      <c r="H28" s="532"/>
      <c r="I28" s="57" t="str" cm="1">
        <f t="array" aca="1" ref="I28" ca="1">IF(VLOOKUP(RIGHT(CELL("filename",A5),LEN(CELL("filename",A5))-FIND("]",CELL("filename",A5))),設定シート!$U$2:$V$32,2,0)="表示する","㊞","")</f>
        <v/>
      </c>
      <c r="J28" s="57"/>
      <c r="K28" s="312" t="s">
        <v>530</v>
      </c>
      <c r="M28" s="159"/>
      <c r="N28" s="62"/>
    </row>
    <row r="29" spans="1:15">
      <c r="F29" s="96"/>
      <c r="G29" s="96"/>
    </row>
    <row r="30" spans="1:15">
      <c r="A30" s="57"/>
      <c r="B30" s="57"/>
      <c r="C30" s="59"/>
      <c r="E30" s="637"/>
      <c r="F30" s="637"/>
      <c r="I30" s="96"/>
      <c r="J30" s="57"/>
      <c r="K30" s="57"/>
      <c r="L30" s="57"/>
      <c r="M30" s="57"/>
      <c r="N30" s="57"/>
      <c r="O30" s="57"/>
    </row>
    <row r="31" spans="1:15">
      <c r="A31" s="57"/>
      <c r="B31" s="57"/>
      <c r="C31" s="57"/>
      <c r="D31" s="59"/>
      <c r="E31" s="58"/>
      <c r="F31" s="92"/>
      <c r="G31" s="58"/>
      <c r="H31" s="58"/>
      <c r="I31" s="57"/>
      <c r="J31" s="57"/>
      <c r="K31" s="57"/>
      <c r="L31" s="159"/>
      <c r="M31" s="159"/>
      <c r="N31" s="57"/>
      <c r="O31" s="57"/>
    </row>
    <row r="32" spans="1:15">
      <c r="A32" s="57"/>
      <c r="B32" s="57"/>
      <c r="C32" s="59"/>
      <c r="E32" s="531"/>
      <c r="F32" s="531"/>
      <c r="G32" s="532"/>
      <c r="H32" s="532"/>
      <c r="J32" s="57"/>
      <c r="K32" s="57"/>
      <c r="L32" s="159"/>
      <c r="M32" s="159"/>
      <c r="N32" s="62"/>
    </row>
    <row r="34" spans="5:14">
      <c r="E34" s="638"/>
      <c r="F34" s="638"/>
      <c r="G34" s="638"/>
      <c r="H34" s="638"/>
    </row>
    <row r="42" spans="5:14">
      <c r="N42" s="61"/>
    </row>
  </sheetData>
  <mergeCells count="10">
    <mergeCell ref="A6:J6"/>
    <mergeCell ref="E34:H34"/>
    <mergeCell ref="E32:F32"/>
    <mergeCell ref="G32:H32"/>
    <mergeCell ref="D17:E17"/>
    <mergeCell ref="E28:F28"/>
    <mergeCell ref="G28:H28"/>
    <mergeCell ref="B21:D21"/>
    <mergeCell ref="E26:F26"/>
    <mergeCell ref="E30:F30"/>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1E26-F77A-4089-9BB8-615EBF80A758}">
  <sheetPr codeName="Sheet31"/>
  <dimension ref="A1:O77"/>
  <sheetViews>
    <sheetView showZeros="0" view="pageBreakPreview" topLeftCell="A8" zoomScaleNormal="100" zoomScaleSheetLayoutView="100" workbookViewId="0">
      <selection activeCell="H23" sqref="H23"/>
    </sheetView>
  </sheetViews>
  <sheetFormatPr defaultColWidth="5.875" defaultRowHeight="14.25"/>
  <cols>
    <col min="1" max="13" width="5.875" style="212" customWidth="1"/>
    <col min="14" max="14" width="6.75" style="212" customWidth="1"/>
    <col min="15" max="16384" width="5.875" style="212"/>
  </cols>
  <sheetData>
    <row r="1" spans="1:14">
      <c r="N1" s="353" t="s">
        <v>189</v>
      </c>
    </row>
    <row r="5" spans="1:14" ht="28.5">
      <c r="A5" s="552" t="s">
        <v>499</v>
      </c>
      <c r="B5" s="552"/>
      <c r="C5" s="552"/>
      <c r="D5" s="552"/>
      <c r="E5" s="552"/>
      <c r="F5" s="552"/>
      <c r="G5" s="552"/>
      <c r="H5" s="552"/>
      <c r="I5" s="552"/>
      <c r="J5" s="552"/>
      <c r="K5" s="552"/>
      <c r="L5" s="552"/>
      <c r="M5" s="552"/>
      <c r="N5" s="552"/>
    </row>
    <row r="6" spans="1:14" ht="14.25" customHeight="1">
      <c r="A6" s="224"/>
      <c r="B6" s="224"/>
      <c r="C6" s="224"/>
      <c r="D6" s="553" t="s">
        <v>231</v>
      </c>
      <c r="E6" s="553"/>
      <c r="F6" s="553"/>
      <c r="G6" s="553"/>
      <c r="H6" s="553"/>
      <c r="I6" s="553"/>
      <c r="J6" s="553"/>
      <c r="K6" s="553"/>
      <c r="L6" s="224"/>
      <c r="M6" s="224"/>
      <c r="N6" s="224"/>
    </row>
    <row r="7" spans="1:14" ht="14.25" customHeight="1">
      <c r="A7" s="224"/>
      <c r="B7" s="224"/>
      <c r="C7" s="224"/>
      <c r="D7" s="350"/>
      <c r="E7" s="350"/>
      <c r="F7" s="350"/>
      <c r="G7" s="350"/>
      <c r="H7" s="350"/>
      <c r="I7" s="350"/>
      <c r="J7" s="350"/>
      <c r="K7" s="350"/>
      <c r="L7" s="224"/>
      <c r="M7" s="224"/>
      <c r="N7" s="224"/>
    </row>
    <row r="8" spans="1:14" ht="36" customHeight="1">
      <c r="A8" s="554" t="s">
        <v>228</v>
      </c>
      <c r="B8" s="555"/>
      <c r="C8" s="555"/>
      <c r="D8" s="556"/>
      <c r="E8" s="557" t="str">
        <f>入力シート!$C$1</f>
        <v>令和７年７月２０日執行参議院秋田県選出議員選挙</v>
      </c>
      <c r="F8" s="558"/>
      <c r="G8" s="558"/>
      <c r="H8" s="558"/>
      <c r="I8" s="558"/>
      <c r="J8" s="558"/>
      <c r="K8" s="558"/>
      <c r="L8" s="558"/>
      <c r="M8" s="558"/>
      <c r="N8" s="559"/>
    </row>
    <row r="9" spans="1:14" ht="36" customHeight="1">
      <c r="A9" s="554" t="s">
        <v>234</v>
      </c>
      <c r="B9" s="555"/>
      <c r="C9" s="555"/>
      <c r="D9" s="556"/>
      <c r="E9" s="557" t="str">
        <f>DBCS(入力シート!C35)</f>
        <v/>
      </c>
      <c r="F9" s="558"/>
      <c r="G9" s="558"/>
      <c r="H9" s="558"/>
      <c r="I9" s="558"/>
      <c r="J9" s="558"/>
      <c r="K9" s="558"/>
      <c r="L9" s="558"/>
      <c r="M9" s="558"/>
      <c r="N9" s="559"/>
    </row>
    <row r="10" spans="1:14" ht="21.95" customHeight="1">
      <c r="A10" s="560"/>
      <c r="B10" s="561"/>
      <c r="C10" s="561"/>
      <c r="D10" s="562"/>
      <c r="E10" s="223"/>
      <c r="F10" s="351"/>
      <c r="G10" s="351"/>
      <c r="H10" s="351"/>
      <c r="I10" s="221" t="s">
        <v>225</v>
      </c>
      <c r="J10" s="563">
        <f>入力シート!C37</f>
        <v>0</v>
      </c>
      <c r="K10" s="563"/>
      <c r="L10" s="563"/>
      <c r="M10" s="563"/>
      <c r="N10" s="564"/>
    </row>
    <row r="11" spans="1:14" ht="36" customHeight="1">
      <c r="A11" s="542" t="s">
        <v>232</v>
      </c>
      <c r="B11" s="543"/>
      <c r="C11" s="543"/>
      <c r="D11" s="544"/>
      <c r="E11" s="545">
        <f>入力シート!C34</f>
        <v>0</v>
      </c>
      <c r="F11" s="546"/>
      <c r="G11" s="546"/>
      <c r="H11" s="546"/>
      <c r="I11" s="546"/>
      <c r="J11" s="546"/>
      <c r="K11" s="546"/>
      <c r="L11" s="546"/>
      <c r="M11" s="546"/>
      <c r="N11" s="547"/>
    </row>
    <row r="12" spans="1:14" ht="36" customHeight="1">
      <c r="A12" s="542" t="s">
        <v>223</v>
      </c>
      <c r="B12" s="543"/>
      <c r="C12" s="543"/>
      <c r="D12" s="544"/>
      <c r="E12" s="545" t="str">
        <f>入力シート!C14&amp;" "&amp;入力シート!C16</f>
        <v xml:space="preserve"> </v>
      </c>
      <c r="F12" s="546"/>
      <c r="G12" s="546"/>
      <c r="H12" s="546"/>
      <c r="I12" s="546"/>
      <c r="J12" s="546"/>
      <c r="K12" s="546"/>
      <c r="L12" s="546"/>
      <c r="M12" s="546"/>
      <c r="N12" s="547"/>
    </row>
    <row r="13" spans="1:14" ht="36" customHeight="1">
      <c r="A13" s="542" t="s">
        <v>500</v>
      </c>
      <c r="B13" s="543"/>
      <c r="C13" s="543"/>
      <c r="D13" s="544"/>
      <c r="E13" s="548" t="str">
        <f>入力シート!C63&amp;" "&amp;入力シート!C64</f>
        <v xml:space="preserve"> </v>
      </c>
      <c r="F13" s="549"/>
      <c r="G13" s="549"/>
      <c r="H13" s="550"/>
      <c r="I13" s="550"/>
      <c r="J13" s="550"/>
      <c r="K13" s="550"/>
      <c r="L13" s="550"/>
      <c r="M13" s="550"/>
      <c r="N13" s="551"/>
    </row>
    <row r="15" spans="1:14" ht="14.25" customHeight="1">
      <c r="A15" s="565" t="s">
        <v>522</v>
      </c>
      <c r="B15" s="565"/>
      <c r="C15" s="565"/>
      <c r="D15" s="565"/>
      <c r="E15" s="565"/>
      <c r="F15" s="565"/>
      <c r="G15" s="565"/>
      <c r="H15" s="565"/>
      <c r="I15" s="565"/>
      <c r="J15" s="565"/>
      <c r="K15" s="565"/>
      <c r="L15" s="565"/>
      <c r="M15" s="565"/>
      <c r="N15" s="565"/>
    </row>
    <row r="16" spans="1:14">
      <c r="A16" s="565"/>
      <c r="B16" s="565"/>
      <c r="C16" s="565"/>
      <c r="D16" s="565"/>
      <c r="E16" s="565"/>
      <c r="F16" s="565"/>
      <c r="G16" s="565"/>
      <c r="H16" s="565"/>
      <c r="I16" s="565"/>
      <c r="J16" s="565"/>
      <c r="K16" s="565"/>
      <c r="L16" s="565"/>
      <c r="M16" s="565"/>
      <c r="N16" s="565"/>
    </row>
    <row r="17" spans="1:15">
      <c r="B17" s="566">
        <f>E11</f>
        <v>0</v>
      </c>
      <c r="C17" s="567"/>
      <c r="D17" s="567"/>
      <c r="E17" s="567"/>
    </row>
    <row r="19" spans="1:15" s="196" customFormat="1" ht="18.75">
      <c r="E19" s="327"/>
      <c r="G19" s="76" t="str">
        <f>IF(G20="",入力シート!$C$14&amp;" "&amp;入力シート!$C$16,"")</f>
        <v/>
      </c>
      <c r="H19" s="328"/>
      <c r="I19" s="328"/>
      <c r="J19" s="328"/>
      <c r="M19" s="196" t="str" cm="1">
        <f t="array" aca="1" ref="M19" ca="1">IF(M20="",IF(VLOOKUP(RIGHT(CELL("filename",A6),LEN(CELL("filename",A6))-FIND("]",CELL("filename",A6))),設定シート!$U$2:$V$31,2,0)="表示する","㊞",""),"")</f>
        <v/>
      </c>
    </row>
    <row r="20" spans="1:15" s="196" customFormat="1" ht="18.75" customHeight="1">
      <c r="E20" s="327" t="s">
        <v>178</v>
      </c>
      <c r="G20" s="76" t="str">
        <f>入力シート!$E$59</f>
        <v xml:space="preserve"> </v>
      </c>
      <c r="H20" s="328"/>
      <c r="I20" s="328"/>
      <c r="J20" s="328"/>
      <c r="M20" s="196" t="str" cm="1">
        <f t="array" aca="1" ref="M20" ca="1">IF(設定シート!$C$12="推薦届出",IF(VLOOKUP(RIGHT(CELL("filename",A7),LEN(CELL("filename",A7))-FIND("]",CELL("filename",A7))),設定シート!$U$2:$V$32,2,0)="表示する","㊞",""),"")</f>
        <v/>
      </c>
      <c r="O20" s="32" t="s">
        <v>528</v>
      </c>
    </row>
    <row r="21" spans="1:15" ht="19.5" customHeight="1">
      <c r="E21" s="353"/>
      <c r="G21" s="215"/>
    </row>
    <row r="23" spans="1:15">
      <c r="A23" s="570">
        <f>入力シート!C33</f>
        <v>0</v>
      </c>
      <c r="B23" s="570"/>
      <c r="C23" s="212" t="s">
        <v>582</v>
      </c>
      <c r="G23" s="395" t="str">
        <f>IFERROR(VLOOKUP($A$23,様式15!$AC$4:$AD$28,2,0),"")</f>
        <v/>
      </c>
      <c r="H23" s="395"/>
      <c r="I23" s="395"/>
      <c r="J23" s="212" t="s">
        <v>179</v>
      </c>
    </row>
    <row r="26" spans="1:15">
      <c r="A26" s="212" t="s">
        <v>57</v>
      </c>
      <c r="B26" s="217"/>
      <c r="C26" s="216"/>
      <c r="D26" s="216"/>
    </row>
    <row r="27" spans="1:15">
      <c r="B27" s="217"/>
      <c r="C27" s="216"/>
      <c r="D27" s="216"/>
    </row>
    <row r="28" spans="1:15" s="349" customFormat="1">
      <c r="A28" s="357" t="s">
        <v>483</v>
      </c>
      <c r="B28" s="343"/>
      <c r="C28" s="90"/>
      <c r="D28" s="90"/>
      <c r="E28" s="90"/>
      <c r="F28" s="90"/>
      <c r="G28" s="90"/>
      <c r="H28" s="90"/>
      <c r="I28" s="90"/>
      <c r="J28" s="90"/>
      <c r="K28" s="90"/>
      <c r="L28" s="90"/>
      <c r="M28" s="90"/>
      <c r="N28" s="90"/>
    </row>
    <row r="29" spans="1:15" s="349" customFormat="1">
      <c r="A29" s="357" t="s">
        <v>484</v>
      </c>
      <c r="B29" s="343"/>
      <c r="C29" s="90"/>
      <c r="D29" s="90"/>
      <c r="E29" s="90"/>
      <c r="F29" s="90"/>
      <c r="G29" s="90"/>
      <c r="H29" s="90"/>
      <c r="I29" s="90"/>
      <c r="J29" s="90"/>
      <c r="K29" s="90"/>
      <c r="L29" s="90"/>
      <c r="M29" s="90"/>
      <c r="N29" s="90"/>
    </row>
    <row r="30" spans="1:15" s="349" customFormat="1">
      <c r="A30" s="357" t="s">
        <v>485</v>
      </c>
      <c r="B30" s="343"/>
      <c r="C30" s="90"/>
      <c r="D30" s="90"/>
      <c r="E30" s="90"/>
      <c r="F30" s="90"/>
      <c r="G30" s="90"/>
      <c r="H30" s="90"/>
      <c r="I30" s="90"/>
      <c r="J30" s="90"/>
      <c r="K30" s="90"/>
      <c r="L30" s="90"/>
      <c r="M30" s="90"/>
      <c r="N30" s="90"/>
    </row>
    <row r="31" spans="1:15">
      <c r="A31" s="216"/>
      <c r="B31" s="354"/>
      <c r="C31" s="213"/>
      <c r="D31" s="213"/>
    </row>
    <row r="32" spans="1:15">
      <c r="A32" s="216" t="s">
        <v>344</v>
      </c>
      <c r="B32" s="354"/>
      <c r="C32" s="213"/>
      <c r="D32" s="213"/>
    </row>
    <row r="33" spans="1:14">
      <c r="A33" s="216" t="s">
        <v>345</v>
      </c>
      <c r="B33" s="354"/>
      <c r="C33" s="213"/>
      <c r="D33" s="213"/>
    </row>
    <row r="34" spans="1:14">
      <c r="A34" s="216" t="s">
        <v>308</v>
      </c>
      <c r="B34" s="354"/>
      <c r="C34" s="213"/>
      <c r="D34" s="213"/>
      <c r="H34" s="215"/>
    </row>
    <row r="35" spans="1:14">
      <c r="A35" s="216" t="s">
        <v>309</v>
      </c>
      <c r="B35" s="354"/>
      <c r="C35" s="213"/>
      <c r="D35" s="213"/>
      <c r="H35" s="215"/>
    </row>
    <row r="36" spans="1:14">
      <c r="B36" s="354"/>
      <c r="C36" s="213"/>
      <c r="D36" s="213"/>
    </row>
    <row r="37" spans="1:14">
      <c r="B37" s="354"/>
      <c r="C37" s="213"/>
      <c r="D37" s="213"/>
    </row>
    <row r="38" spans="1:14">
      <c r="B38" s="354"/>
      <c r="C38" s="213"/>
      <c r="D38" s="213"/>
      <c r="G38" s="215"/>
    </row>
    <row r="39" spans="1:14">
      <c r="N39" s="353" t="str">
        <f>N1</f>
        <v>推薦4</v>
      </c>
    </row>
    <row r="43" spans="1:14" ht="28.5">
      <c r="A43" s="552" t="str">
        <f>A5</f>
        <v>選挙事務所設置届</v>
      </c>
      <c r="B43" s="552"/>
      <c r="C43" s="552"/>
      <c r="D43" s="552"/>
      <c r="E43" s="552"/>
      <c r="F43" s="552"/>
      <c r="G43" s="552"/>
      <c r="H43" s="552"/>
      <c r="I43" s="552"/>
      <c r="J43" s="552"/>
      <c r="K43" s="552"/>
      <c r="L43" s="552"/>
      <c r="M43" s="552"/>
      <c r="N43" s="552"/>
    </row>
    <row r="44" spans="1:14" ht="14.25" customHeight="1">
      <c r="A44" s="224"/>
      <c r="B44" s="224"/>
      <c r="C44" s="224"/>
      <c r="D44" s="553" t="s">
        <v>229</v>
      </c>
      <c r="E44" s="553"/>
      <c r="F44" s="553"/>
      <c r="G44" s="553"/>
      <c r="H44" s="553"/>
      <c r="I44" s="553"/>
      <c r="J44" s="553"/>
      <c r="K44" s="553"/>
      <c r="L44" s="224"/>
      <c r="M44" s="224"/>
      <c r="N44" s="224"/>
    </row>
    <row r="45" spans="1:14" ht="14.25" customHeight="1">
      <c r="A45" s="224"/>
      <c r="B45" s="224"/>
      <c r="C45" s="224"/>
      <c r="D45" s="350"/>
      <c r="E45" s="350"/>
      <c r="F45" s="350"/>
      <c r="G45" s="350"/>
      <c r="H45" s="350"/>
      <c r="I45" s="350"/>
      <c r="J45" s="350"/>
      <c r="K45" s="350"/>
      <c r="L45" s="224"/>
      <c r="M45" s="224"/>
      <c r="N45" s="224"/>
    </row>
    <row r="46" spans="1:14" ht="36" customHeight="1">
      <c r="A46" s="554" t="s">
        <v>228</v>
      </c>
      <c r="B46" s="555"/>
      <c r="C46" s="555"/>
      <c r="D46" s="556"/>
      <c r="E46" s="557" t="str">
        <f>E8</f>
        <v>令和７年７月２０日執行参議院秋田県選出議員選挙</v>
      </c>
      <c r="F46" s="558"/>
      <c r="G46" s="558"/>
      <c r="H46" s="558"/>
      <c r="I46" s="558"/>
      <c r="J46" s="558"/>
      <c r="K46" s="558"/>
      <c r="L46" s="558"/>
      <c r="M46" s="558"/>
      <c r="N46" s="559"/>
    </row>
    <row r="47" spans="1:14" ht="36" customHeight="1">
      <c r="A47" s="554" t="s">
        <v>234</v>
      </c>
      <c r="B47" s="555"/>
      <c r="C47" s="555"/>
      <c r="D47" s="556"/>
      <c r="E47" s="557" t="str">
        <f>E9</f>
        <v/>
      </c>
      <c r="F47" s="558"/>
      <c r="G47" s="558"/>
      <c r="H47" s="558"/>
      <c r="I47" s="558"/>
      <c r="J47" s="558"/>
      <c r="K47" s="558"/>
      <c r="L47" s="558"/>
      <c r="M47" s="558"/>
      <c r="N47" s="559"/>
    </row>
    <row r="48" spans="1:14" ht="21.95" customHeight="1">
      <c r="A48" s="560"/>
      <c r="B48" s="561"/>
      <c r="C48" s="561"/>
      <c r="D48" s="562"/>
      <c r="E48" s="223"/>
      <c r="F48" s="351"/>
      <c r="G48" s="351"/>
      <c r="H48" s="351"/>
      <c r="I48" s="221" t="s">
        <v>233</v>
      </c>
      <c r="J48" s="563">
        <f>J10</f>
        <v>0</v>
      </c>
      <c r="K48" s="563"/>
      <c r="L48" s="563"/>
      <c r="M48" s="563"/>
      <c r="N48" s="564"/>
    </row>
    <row r="49" spans="1:15" ht="36" customHeight="1">
      <c r="A49" s="542" t="s">
        <v>232</v>
      </c>
      <c r="B49" s="543"/>
      <c r="C49" s="543"/>
      <c r="D49" s="544"/>
      <c r="E49" s="545">
        <f>E11</f>
        <v>0</v>
      </c>
      <c r="F49" s="546"/>
      <c r="G49" s="546"/>
      <c r="H49" s="546"/>
      <c r="I49" s="546"/>
      <c r="J49" s="546"/>
      <c r="K49" s="546"/>
      <c r="L49" s="546"/>
      <c r="M49" s="546"/>
      <c r="N49" s="547"/>
    </row>
    <row r="50" spans="1:15" ht="36" customHeight="1">
      <c r="A50" s="542" t="s">
        <v>223</v>
      </c>
      <c r="B50" s="543"/>
      <c r="C50" s="543"/>
      <c r="D50" s="544"/>
      <c r="E50" s="545" t="str">
        <f>E12</f>
        <v xml:space="preserve"> </v>
      </c>
      <c r="F50" s="546"/>
      <c r="G50" s="546"/>
      <c r="H50" s="546"/>
      <c r="I50" s="546"/>
      <c r="J50" s="546"/>
      <c r="K50" s="546"/>
      <c r="L50" s="546"/>
      <c r="M50" s="546"/>
      <c r="N50" s="547"/>
    </row>
    <row r="51" spans="1:15" ht="36" customHeight="1">
      <c r="A51" s="542" t="s">
        <v>500</v>
      </c>
      <c r="B51" s="543"/>
      <c r="C51" s="543"/>
      <c r="D51" s="544"/>
      <c r="E51" s="548" t="str">
        <f>E13</f>
        <v xml:space="preserve"> </v>
      </c>
      <c r="F51" s="549"/>
      <c r="G51" s="549"/>
      <c r="H51" s="550"/>
      <c r="I51" s="550"/>
      <c r="J51" s="550"/>
      <c r="K51" s="550"/>
      <c r="L51" s="550"/>
      <c r="M51" s="550"/>
      <c r="N51" s="551"/>
    </row>
    <row r="53" spans="1:15">
      <c r="A53" s="565" t="s">
        <v>522</v>
      </c>
      <c r="B53" s="565"/>
      <c r="C53" s="565"/>
      <c r="D53" s="565"/>
      <c r="E53" s="565"/>
      <c r="F53" s="565"/>
      <c r="G53" s="565"/>
      <c r="H53" s="565"/>
      <c r="I53" s="565"/>
      <c r="J53" s="565"/>
      <c r="K53" s="565"/>
      <c r="L53" s="565"/>
      <c r="M53" s="565"/>
      <c r="N53" s="565"/>
    </row>
    <row r="54" spans="1:15">
      <c r="A54" s="565"/>
      <c r="B54" s="565"/>
      <c r="C54" s="565"/>
      <c r="D54" s="565"/>
      <c r="E54" s="565"/>
      <c r="F54" s="565"/>
      <c r="G54" s="565"/>
      <c r="H54" s="565"/>
      <c r="I54" s="565"/>
      <c r="J54" s="565"/>
      <c r="K54" s="565"/>
      <c r="L54" s="565"/>
      <c r="M54" s="565"/>
      <c r="N54" s="565"/>
    </row>
    <row r="55" spans="1:15">
      <c r="B55" s="566">
        <f>B17</f>
        <v>0</v>
      </c>
      <c r="C55" s="567"/>
      <c r="D55" s="567"/>
      <c r="E55" s="567"/>
    </row>
    <row r="57" spans="1:15" s="196" customFormat="1" ht="18.75">
      <c r="E57" s="327" t="str">
        <f>IF(E58="","候補者","")</f>
        <v/>
      </c>
      <c r="G57" s="76" t="str">
        <f>IF(G58="",入力シート!$C$14&amp;" "&amp;入力シート!$C$16,"")</f>
        <v/>
      </c>
      <c r="I57" s="328"/>
      <c r="J57" s="328"/>
      <c r="M57" s="196" t="str" cm="1">
        <f t="array" aca="1" ref="M57" ca="1">IF(M58="",IF(VLOOKUP(RIGHT(CELL("filename",A44),LEN(CELL("filename",A44))-FIND("]",CELL("filename",A44))),設定シート!$U$2:$V$31,2,0)="表示する","㊞",""),"")</f>
        <v/>
      </c>
    </row>
    <row r="58" spans="1:15" s="196" customFormat="1" ht="18.75" customHeight="1">
      <c r="E58" s="327" t="s">
        <v>178</v>
      </c>
      <c r="G58" s="76" t="str">
        <f>入力シート!$E$59</f>
        <v xml:space="preserve"> </v>
      </c>
      <c r="H58" s="328"/>
      <c r="I58" s="328"/>
      <c r="J58" s="328"/>
      <c r="M58" s="196" t="str" cm="1">
        <f t="array" aca="1" ref="M58" ca="1">IF(設定シート!$C$12="推薦届出",IF(VLOOKUP(RIGHT(CELL("filename",A45),LEN(CELL("filename",A45))-FIND("]",CELL("filename",A45))),設定シート!$U$2:$V$32,2,0)="表示する","㊞",""),"")</f>
        <v/>
      </c>
      <c r="O58" s="32" t="s">
        <v>528</v>
      </c>
    </row>
    <row r="59" spans="1:15" ht="18.75">
      <c r="E59" s="353"/>
      <c r="G59" s="215"/>
      <c r="H59" s="218"/>
      <c r="I59" s="218"/>
      <c r="J59" s="218"/>
    </row>
    <row r="60" spans="1:15" ht="18.75">
      <c r="E60" s="353"/>
      <c r="G60" s="215"/>
      <c r="H60" s="218"/>
      <c r="I60" s="218"/>
      <c r="J60" s="218"/>
    </row>
    <row r="61" spans="1:15">
      <c r="A61" s="570" t="s">
        <v>221</v>
      </c>
      <c r="B61" s="570"/>
      <c r="C61" s="212" t="str">
        <f>"選挙管理委員会委員長 "&amp;設定シート!C11&amp;"　様"</f>
        <v>選挙管理委員会委員長 竹　田　勝　美　様</v>
      </c>
    </row>
    <row r="64" spans="1:15">
      <c r="A64" s="212" t="s">
        <v>57</v>
      </c>
      <c r="B64" s="217"/>
      <c r="C64" s="216"/>
      <c r="D64" s="216"/>
    </row>
    <row r="65" spans="1:14">
      <c r="B65" s="217"/>
      <c r="C65" s="216"/>
      <c r="D65" s="216"/>
    </row>
    <row r="66" spans="1:14" s="349" customFormat="1">
      <c r="A66" s="357" t="s">
        <v>483</v>
      </c>
      <c r="B66" s="343"/>
      <c r="C66" s="90"/>
      <c r="D66" s="90"/>
      <c r="E66" s="90"/>
      <c r="F66" s="90"/>
      <c r="G66" s="90"/>
      <c r="H66" s="90"/>
      <c r="I66" s="90"/>
      <c r="J66" s="90"/>
      <c r="K66" s="90"/>
      <c r="L66" s="90"/>
      <c r="M66" s="90"/>
      <c r="N66" s="90"/>
    </row>
    <row r="67" spans="1:14" s="349" customFormat="1">
      <c r="A67" s="357" t="s">
        <v>484</v>
      </c>
      <c r="B67" s="343"/>
      <c r="C67" s="90"/>
      <c r="D67" s="90"/>
      <c r="E67" s="90"/>
      <c r="F67" s="90"/>
      <c r="G67" s="90"/>
      <c r="H67" s="90"/>
      <c r="I67" s="90"/>
      <c r="J67" s="90"/>
      <c r="K67" s="90"/>
      <c r="L67" s="90"/>
      <c r="M67" s="90"/>
      <c r="N67" s="90"/>
    </row>
    <row r="68" spans="1:14" s="349" customFormat="1">
      <c r="A68" s="357" t="s">
        <v>485</v>
      </c>
      <c r="B68" s="343"/>
      <c r="C68" s="90"/>
      <c r="D68" s="90"/>
      <c r="E68" s="90"/>
      <c r="F68" s="90"/>
      <c r="G68" s="90"/>
      <c r="H68" s="90"/>
      <c r="I68" s="90"/>
      <c r="J68" s="90"/>
      <c r="K68" s="90"/>
      <c r="L68" s="90"/>
      <c r="M68" s="90"/>
      <c r="N68" s="90"/>
    </row>
    <row r="69" spans="1:14">
      <c r="A69" s="216"/>
      <c r="B69" s="354"/>
      <c r="C69" s="213"/>
      <c r="D69" s="213"/>
    </row>
    <row r="70" spans="1:14">
      <c r="A70" s="216" t="s">
        <v>344</v>
      </c>
      <c r="B70" s="354"/>
      <c r="C70" s="213"/>
      <c r="D70" s="213"/>
    </row>
    <row r="71" spans="1:14">
      <c r="A71" s="216" t="s">
        <v>345</v>
      </c>
      <c r="B71" s="354"/>
      <c r="C71" s="213"/>
      <c r="D71" s="213"/>
    </row>
    <row r="72" spans="1:14">
      <c r="A72" s="216" t="s">
        <v>308</v>
      </c>
      <c r="B72" s="354"/>
      <c r="C72" s="213"/>
      <c r="D72" s="213"/>
      <c r="H72" s="215"/>
    </row>
    <row r="73" spans="1:14">
      <c r="A73" s="216" t="s">
        <v>309</v>
      </c>
      <c r="B73" s="354"/>
      <c r="C73" s="213"/>
      <c r="D73" s="213"/>
      <c r="H73" s="215"/>
    </row>
    <row r="74" spans="1:14">
      <c r="B74" s="354"/>
      <c r="C74" s="213"/>
      <c r="D74" s="213"/>
    </row>
    <row r="75" spans="1:14">
      <c r="B75" s="354"/>
      <c r="C75" s="213"/>
      <c r="D75" s="213"/>
    </row>
    <row r="76" spans="1:14">
      <c r="B76" s="354"/>
      <c r="C76" s="213"/>
      <c r="D76" s="213"/>
      <c r="G76" s="215"/>
    </row>
    <row r="77" spans="1:14">
      <c r="B77" s="354"/>
      <c r="C77" s="213"/>
      <c r="D77" s="213"/>
    </row>
  </sheetData>
  <mergeCells count="34">
    <mergeCell ref="A61:B61"/>
    <mergeCell ref="B55:E55"/>
    <mergeCell ref="A43:N43"/>
    <mergeCell ref="D44:K44"/>
    <mergeCell ref="A46:D46"/>
    <mergeCell ref="E46:N46"/>
    <mergeCell ref="A50:D50"/>
    <mergeCell ref="E50:N50"/>
    <mergeCell ref="A53:N54"/>
    <mergeCell ref="A47:D47"/>
    <mergeCell ref="E47:N47"/>
    <mergeCell ref="A48:D48"/>
    <mergeCell ref="J48:N48"/>
    <mergeCell ref="A51:D51"/>
    <mergeCell ref="A49:D49"/>
    <mergeCell ref="E49:N49"/>
    <mergeCell ref="A5:N5"/>
    <mergeCell ref="D6:K6"/>
    <mergeCell ref="A8:D8"/>
    <mergeCell ref="E8:N8"/>
    <mergeCell ref="A9:D9"/>
    <mergeCell ref="E9:N9"/>
    <mergeCell ref="A23:B23"/>
    <mergeCell ref="E51:N51"/>
    <mergeCell ref="E13:N13"/>
    <mergeCell ref="B17:E17"/>
    <mergeCell ref="A10:D10"/>
    <mergeCell ref="J10:N10"/>
    <mergeCell ref="A11:D11"/>
    <mergeCell ref="A12:D12"/>
    <mergeCell ref="E12:N12"/>
    <mergeCell ref="E11:N11"/>
    <mergeCell ref="A13:D13"/>
    <mergeCell ref="A15:N16"/>
  </mergeCells>
  <phoneticPr fontId="4"/>
  <pageMargins left="0.98425196850393704" right="0.59055118110236227" top="0.78740157480314965" bottom="0.78740157480314965" header="0.51181102362204722" footer="0.51181102362204722"/>
  <pageSetup paperSize="9" firstPageNumber="0" fitToHeight="0" orientation="portrait" horizontalDpi="300" verticalDpi="300" r:id="rId1"/>
  <headerFooter differentOddEven="1" alignWithMargins="0">
    <oddHeader>&amp;L受理日：令和　　年　　月　　日　　 
午前・午後　　　時　　分　受理　</oddHeader>
    <evenHeader>&amp;L受理日：令和　　年　　月　　日　　 
午前・午後　　　時　　分　受理　</evenHeader>
  </headerFooter>
  <rowBreaks count="1" manualBreakCount="1">
    <brk id="38"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0DE2-D4D9-4277-A529-E3DAF1E91EDF}">
  <sheetPr codeName="Sheet27"/>
  <dimension ref="A1:O44"/>
  <sheetViews>
    <sheetView showZeros="0" view="pageBreakPreview" zoomScaleNormal="100" zoomScaleSheetLayoutView="100" workbookViewId="0">
      <selection activeCell="C27" sqref="C27:H27"/>
    </sheetView>
  </sheetViews>
  <sheetFormatPr defaultColWidth="9" defaultRowHeight="14.25"/>
  <cols>
    <col min="1" max="8" width="9.625" style="153" customWidth="1"/>
    <col min="9" max="9" width="4.375" style="153" customWidth="1"/>
    <col min="10" max="10" width="5.875" style="153" customWidth="1"/>
    <col min="11" max="16384" width="9" style="153"/>
  </cols>
  <sheetData>
    <row r="1" spans="1:15">
      <c r="J1" s="35" t="s">
        <v>190</v>
      </c>
    </row>
    <row r="2" spans="1:15">
      <c r="J2" s="35" t="s">
        <v>639</v>
      </c>
    </row>
    <row r="6" spans="1:15" ht="28.5">
      <c r="A6" s="530" t="s">
        <v>498</v>
      </c>
      <c r="B6" s="530"/>
      <c r="C6" s="530"/>
      <c r="D6" s="530"/>
      <c r="E6" s="530"/>
      <c r="F6" s="530"/>
      <c r="G6" s="530"/>
      <c r="H6" s="530"/>
      <c r="I6" s="530"/>
      <c r="J6" s="530"/>
    </row>
    <row r="7" spans="1:15" ht="28.5">
      <c r="A7" s="154"/>
      <c r="B7" s="154"/>
      <c r="C7" s="154"/>
      <c r="D7" s="154"/>
      <c r="E7" s="154"/>
      <c r="F7" s="154"/>
      <c r="G7" s="154"/>
      <c r="H7" s="154"/>
      <c r="I7" s="154"/>
    </row>
    <row r="8" spans="1:15" ht="21" customHeight="1">
      <c r="A8" s="153" t="str">
        <f>"　"&amp;設定シート!C2&amp;"執行の"&amp;設定シート!C4&amp;IF(入力シート!$C$2="　","秋田県第　　区",入力シート!$C$2)&amp;"における選挙事務所を下記"</f>
        <v>　令和７年７月２０日執行の参議院秋田県選出議員選挙における選挙事務所を下記</v>
      </c>
    </row>
    <row r="9" spans="1:15" ht="21" customHeight="1">
      <c r="A9" s="153" t="s">
        <v>463</v>
      </c>
      <c r="I9" s="160"/>
    </row>
    <row r="10" spans="1:15" s="186" customFormat="1" ht="21" customHeight="1">
      <c r="I10" s="196"/>
    </row>
    <row r="11" spans="1:15">
      <c r="B11" s="750" t="s">
        <v>183</v>
      </c>
      <c r="C11" s="750"/>
      <c r="D11" s="750"/>
    </row>
    <row r="12" spans="1:15">
      <c r="B12" s="156"/>
      <c r="C12" s="157"/>
    </row>
    <row r="13" spans="1:15">
      <c r="A13" s="57"/>
      <c r="B13" s="91"/>
      <c r="D13" s="153" t="str">
        <f>入力シート!C1</f>
        <v>令和７年７月２０日執行参議院秋田県選出議員選挙</v>
      </c>
      <c r="F13" s="58"/>
      <c r="H13" s="92"/>
      <c r="I13" s="57"/>
      <c r="J13" s="57"/>
      <c r="K13" s="57"/>
      <c r="L13" s="57"/>
      <c r="M13" s="57"/>
      <c r="N13" s="57"/>
      <c r="O13" s="57"/>
    </row>
    <row r="14" spans="1:15">
      <c r="A14" s="57"/>
      <c r="B14" s="57"/>
      <c r="C14" s="57"/>
      <c r="D14" s="58"/>
      <c r="E14" s="58"/>
      <c r="F14" s="58"/>
      <c r="G14" s="58"/>
      <c r="H14" s="58"/>
      <c r="I14" s="57"/>
      <c r="J14" s="57"/>
      <c r="K14" s="57"/>
      <c r="L14" s="57"/>
      <c r="M14" s="57"/>
      <c r="N14" s="57"/>
      <c r="O14" s="57"/>
    </row>
    <row r="15" spans="1:15">
      <c r="A15" s="57"/>
      <c r="B15" s="57"/>
      <c r="C15" s="59"/>
      <c r="E15" s="531"/>
      <c r="F15" s="531"/>
      <c r="G15" s="531"/>
      <c r="H15" s="531"/>
      <c r="I15" s="531"/>
      <c r="J15" s="57"/>
      <c r="K15" s="57"/>
      <c r="L15" s="57"/>
      <c r="M15" s="57"/>
      <c r="N15" s="57"/>
      <c r="O15" s="57"/>
    </row>
    <row r="16" spans="1:15">
      <c r="A16" s="57"/>
      <c r="B16" s="57"/>
      <c r="C16" s="59" t="s">
        <v>63</v>
      </c>
      <c r="D16" s="349"/>
      <c r="E16" s="531" t="str">
        <f>入力シート!C14&amp;" "&amp;入力シート!C16</f>
        <v xml:space="preserve"> </v>
      </c>
      <c r="F16" s="531"/>
      <c r="G16" s="57"/>
      <c r="H16" s="57"/>
      <c r="I16" s="57" t="str" cm="1">
        <f t="array" aca="1" ref="I16" ca="1">IF(VLOOKUP(RIGHT(CELL("filename",A1),LEN(CELL("filename",A1))-FIND("]",CELL("filename",A1))),設定シート!$U$2:$V$32,2,0)="表示する","㊞","")</f>
        <v/>
      </c>
      <c r="J16" s="57"/>
      <c r="K16" s="57"/>
      <c r="L16" s="57"/>
      <c r="M16" s="57"/>
      <c r="N16" s="57"/>
      <c r="O16" s="57"/>
    </row>
    <row r="17" spans="1:15">
      <c r="A17" s="57"/>
      <c r="B17" s="57"/>
      <c r="C17" s="57"/>
      <c r="D17" s="59"/>
      <c r="E17" s="58"/>
      <c r="F17" s="92"/>
      <c r="G17" s="58"/>
      <c r="H17" s="58"/>
      <c r="I17" s="57"/>
      <c r="J17" s="57"/>
      <c r="K17" s="57"/>
      <c r="L17" s="159"/>
      <c r="M17" s="159"/>
      <c r="N17" s="57"/>
      <c r="O17" s="57"/>
    </row>
    <row r="18" spans="1:15">
      <c r="A18" s="57"/>
      <c r="B18" s="57"/>
      <c r="C18" s="59"/>
      <c r="E18" s="96"/>
      <c r="F18" s="96"/>
      <c r="G18" s="532"/>
      <c r="H18" s="532"/>
      <c r="I18" s="57"/>
      <c r="J18" s="57"/>
      <c r="K18" s="57"/>
      <c r="L18" s="159"/>
      <c r="M18" s="159"/>
      <c r="N18" s="62"/>
    </row>
    <row r="19" spans="1:15" s="186" customFormat="1">
      <c r="A19" s="57"/>
      <c r="B19" s="57"/>
      <c r="C19" s="59"/>
      <c r="E19" s="190"/>
      <c r="F19" s="190"/>
      <c r="G19" s="191"/>
      <c r="H19" s="191"/>
      <c r="I19" s="57"/>
      <c r="J19" s="57"/>
      <c r="K19" s="57"/>
      <c r="L19" s="193"/>
      <c r="M19" s="193"/>
      <c r="N19" s="62"/>
    </row>
    <row r="20" spans="1:15" ht="14.25" customHeight="1">
      <c r="A20" s="154"/>
      <c r="B20" s="154"/>
      <c r="C20" s="154"/>
      <c r="D20" s="154"/>
      <c r="E20" s="154"/>
      <c r="F20" s="154"/>
      <c r="G20" s="154"/>
      <c r="H20" s="154"/>
      <c r="I20" s="154"/>
    </row>
    <row r="21" spans="1:15" ht="14.25" customHeight="1">
      <c r="A21" s="154"/>
      <c r="B21" s="35" t="s">
        <v>638</v>
      </c>
      <c r="C21" s="152"/>
      <c r="D21" s="157" t="str">
        <f>入力シート!E59</f>
        <v xml:space="preserve"> </v>
      </c>
      <c r="E21" s="154"/>
      <c r="F21" s="152" t="s">
        <v>179</v>
      </c>
      <c r="G21" s="154"/>
      <c r="H21" s="154"/>
      <c r="I21" s="154"/>
    </row>
    <row r="22" spans="1:15" ht="14.25" customHeight="1">
      <c r="A22" s="154"/>
      <c r="B22" s="154"/>
      <c r="C22" s="154"/>
      <c r="D22" s="154"/>
      <c r="E22" s="154"/>
      <c r="F22" s="154"/>
      <c r="G22" s="154"/>
      <c r="H22" s="154"/>
      <c r="I22" s="154"/>
    </row>
    <row r="24" spans="1:15" ht="21" customHeight="1">
      <c r="D24" s="515"/>
      <c r="E24" s="515"/>
    </row>
    <row r="25" spans="1:15" ht="21" customHeight="1">
      <c r="D25" s="151"/>
      <c r="E25" s="309" t="s">
        <v>39</v>
      </c>
    </row>
    <row r="26" spans="1:15" ht="30" customHeight="1">
      <c r="A26" s="589" t="s">
        <v>185</v>
      </c>
      <c r="B26" s="751"/>
      <c r="C26" s="752" t="str">
        <f>入力シート!C35&amp;入力シート!C36</f>
        <v/>
      </c>
      <c r="D26" s="753"/>
      <c r="E26" s="753"/>
      <c r="F26" s="753"/>
      <c r="G26" s="753"/>
      <c r="H26" s="753"/>
    </row>
    <row r="27" spans="1:15" ht="33" customHeight="1">
      <c r="A27" s="589" t="s">
        <v>186</v>
      </c>
      <c r="B27" s="751"/>
      <c r="C27" s="754">
        <f>入力シート!C34</f>
        <v>0</v>
      </c>
      <c r="D27" s="755"/>
      <c r="E27" s="755"/>
      <c r="F27" s="755"/>
      <c r="G27" s="755"/>
      <c r="H27" s="755"/>
    </row>
    <row r="31" spans="1:15">
      <c r="F31" s="96"/>
      <c r="G31" s="96"/>
    </row>
    <row r="44" spans="14:14">
      <c r="N44" s="61"/>
    </row>
  </sheetData>
  <mergeCells count="10">
    <mergeCell ref="E15:I15"/>
    <mergeCell ref="G18:H18"/>
    <mergeCell ref="E16:F16"/>
    <mergeCell ref="B11:D11"/>
    <mergeCell ref="A6:J6"/>
    <mergeCell ref="A26:B26"/>
    <mergeCell ref="A27:B27"/>
    <mergeCell ref="C26:H26"/>
    <mergeCell ref="C27:H27"/>
    <mergeCell ref="D24:E24"/>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4C41-935F-4033-B96F-24E725A6363D}">
  <sheetPr codeName="Sheet32"/>
  <dimension ref="A1:P82"/>
  <sheetViews>
    <sheetView showZeros="0" view="pageBreakPreview" topLeftCell="A55" zoomScaleNormal="100" zoomScaleSheetLayoutView="100" workbookViewId="0">
      <selection activeCell="G64" sqref="G64"/>
    </sheetView>
  </sheetViews>
  <sheetFormatPr defaultColWidth="5.875" defaultRowHeight="14.25"/>
  <cols>
    <col min="1" max="13" width="5.875" style="212" customWidth="1"/>
    <col min="14" max="14" width="6.75" style="212" customWidth="1"/>
    <col min="15" max="16384" width="5.875" style="212"/>
  </cols>
  <sheetData>
    <row r="1" spans="1:15">
      <c r="N1" s="353"/>
      <c r="O1" s="388" t="s">
        <v>191</v>
      </c>
    </row>
    <row r="5" spans="1:15" ht="28.5">
      <c r="A5" s="552" t="s">
        <v>501</v>
      </c>
      <c r="B5" s="552"/>
      <c r="C5" s="552"/>
      <c r="D5" s="552"/>
      <c r="E5" s="552"/>
      <c r="F5" s="552"/>
      <c r="G5" s="552"/>
      <c r="H5" s="552"/>
      <c r="I5" s="552"/>
      <c r="J5" s="552"/>
      <c r="K5" s="552"/>
      <c r="L5" s="552"/>
      <c r="M5" s="552"/>
      <c r="N5" s="552"/>
      <c r="O5" s="400"/>
    </row>
    <row r="6" spans="1:15" ht="14.25" customHeight="1">
      <c r="A6" s="224"/>
      <c r="B6" s="224"/>
      <c r="C6" s="224"/>
      <c r="D6" s="553" t="s">
        <v>231</v>
      </c>
      <c r="E6" s="553"/>
      <c r="F6" s="553"/>
      <c r="G6" s="553"/>
      <c r="H6" s="553"/>
      <c r="I6" s="553"/>
      <c r="J6" s="553"/>
      <c r="K6" s="553"/>
      <c r="L6" s="224"/>
      <c r="M6" s="224"/>
      <c r="N6" s="224"/>
    </row>
    <row r="7" spans="1:15" ht="14.25" customHeight="1">
      <c r="A7" s="224"/>
      <c r="B7" s="224"/>
      <c r="C7" s="224"/>
      <c r="D7" s="350"/>
      <c r="E7" s="350"/>
      <c r="F7" s="350"/>
      <c r="G7" s="350"/>
      <c r="H7" s="350"/>
      <c r="I7" s="350"/>
      <c r="J7" s="350"/>
      <c r="K7" s="350"/>
      <c r="L7" s="224"/>
      <c r="M7" s="224"/>
      <c r="N7" s="224"/>
    </row>
    <row r="8" spans="1:15" ht="36" customHeight="1">
      <c r="A8" s="554" t="s">
        <v>228</v>
      </c>
      <c r="B8" s="555"/>
      <c r="C8" s="555"/>
      <c r="D8" s="556"/>
      <c r="E8" s="557" t="str">
        <f>入力シート!C1</f>
        <v>令和７年７月２０日執行参議院秋田県選出議員選挙</v>
      </c>
      <c r="F8" s="558"/>
      <c r="G8" s="558"/>
      <c r="H8" s="558"/>
      <c r="I8" s="558"/>
      <c r="J8" s="558"/>
      <c r="K8" s="558"/>
      <c r="L8" s="558"/>
      <c r="M8" s="558"/>
      <c r="N8" s="559"/>
    </row>
    <row r="9" spans="1:15" ht="36" customHeight="1">
      <c r="A9" s="577" t="s">
        <v>227</v>
      </c>
      <c r="B9" s="555"/>
      <c r="C9" s="555"/>
      <c r="D9" s="556"/>
      <c r="E9" s="582" t="str">
        <f>入力シート!C35&amp;" "&amp;入力シート!C36</f>
        <v xml:space="preserve"> </v>
      </c>
      <c r="F9" s="579"/>
      <c r="G9" s="579"/>
      <c r="H9" s="579"/>
      <c r="I9" s="579"/>
      <c r="J9" s="579"/>
      <c r="K9" s="579"/>
      <c r="L9" s="579"/>
      <c r="M9" s="579"/>
      <c r="N9" s="580"/>
    </row>
    <row r="10" spans="1:15" ht="21.75" customHeight="1">
      <c r="A10" s="560"/>
      <c r="B10" s="561"/>
      <c r="C10" s="561"/>
      <c r="D10" s="562"/>
      <c r="E10" s="299"/>
      <c r="F10" s="352"/>
      <c r="G10" s="352"/>
      <c r="H10" s="352"/>
      <c r="I10" s="221" t="s">
        <v>225</v>
      </c>
      <c r="J10" s="572">
        <f>入力シート!$C$37</f>
        <v>0</v>
      </c>
      <c r="K10" s="572"/>
      <c r="L10" s="572"/>
      <c r="M10" s="572"/>
      <c r="N10" s="573"/>
    </row>
    <row r="11" spans="1:15" ht="36" customHeight="1">
      <c r="A11" s="577" t="s">
        <v>226</v>
      </c>
      <c r="B11" s="555"/>
      <c r="C11" s="555"/>
      <c r="D11" s="556"/>
      <c r="E11" s="578" t="str">
        <f>DBCS(入力シート!C41&amp;" "&amp;入力シート!C42)</f>
        <v>　</v>
      </c>
      <c r="F11" s="579"/>
      <c r="G11" s="579"/>
      <c r="H11" s="579"/>
      <c r="I11" s="579"/>
      <c r="J11" s="579"/>
      <c r="K11" s="579"/>
      <c r="L11" s="579"/>
      <c r="M11" s="579"/>
      <c r="N11" s="580"/>
    </row>
    <row r="12" spans="1:15" ht="21.75" customHeight="1">
      <c r="A12" s="560"/>
      <c r="B12" s="561"/>
      <c r="C12" s="561"/>
      <c r="D12" s="562"/>
      <c r="E12" s="299"/>
      <c r="F12" s="352"/>
      <c r="G12" s="352"/>
      <c r="H12" s="352"/>
      <c r="I12" s="221" t="s">
        <v>225</v>
      </c>
      <c r="J12" s="571">
        <f>入力シート!C43</f>
        <v>0</v>
      </c>
      <c r="K12" s="572"/>
      <c r="L12" s="572"/>
      <c r="M12" s="572"/>
      <c r="N12" s="573"/>
    </row>
    <row r="13" spans="1:15" ht="36" customHeight="1">
      <c r="A13" s="542" t="s">
        <v>224</v>
      </c>
      <c r="B13" s="543"/>
      <c r="C13" s="543"/>
      <c r="D13" s="544"/>
      <c r="E13" s="574">
        <f>入力シート!C39</f>
        <v>0</v>
      </c>
      <c r="F13" s="575"/>
      <c r="G13" s="575"/>
      <c r="H13" s="575"/>
      <c r="I13" s="575"/>
      <c r="J13" s="575"/>
      <c r="K13" s="575"/>
      <c r="L13" s="575"/>
      <c r="M13" s="575"/>
      <c r="N13" s="576"/>
    </row>
    <row r="14" spans="1:15" ht="36" customHeight="1">
      <c r="A14" s="542" t="s">
        <v>286</v>
      </c>
      <c r="B14" s="543"/>
      <c r="C14" s="543"/>
      <c r="D14" s="544"/>
      <c r="E14" s="574" t="str">
        <f>入力シート!C14&amp;" "&amp;入力シート!C16</f>
        <v xml:space="preserve"> </v>
      </c>
      <c r="F14" s="575"/>
      <c r="G14" s="575"/>
      <c r="H14" s="575"/>
      <c r="I14" s="575"/>
      <c r="J14" s="575"/>
      <c r="K14" s="575"/>
      <c r="L14" s="575"/>
      <c r="M14" s="575"/>
      <c r="N14" s="576"/>
    </row>
    <row r="15" spans="1:15" ht="36" customHeight="1">
      <c r="A15" s="542" t="s">
        <v>500</v>
      </c>
      <c r="B15" s="543"/>
      <c r="C15" s="543"/>
      <c r="D15" s="544"/>
      <c r="E15" s="548" t="str">
        <f>入力シート!C58&amp;" "&amp;入力シート!C64</f>
        <v xml:space="preserve"> </v>
      </c>
      <c r="F15" s="549"/>
      <c r="G15" s="549"/>
      <c r="H15" s="550"/>
      <c r="I15" s="550"/>
      <c r="J15" s="550"/>
      <c r="K15" s="550"/>
      <c r="L15" s="550"/>
      <c r="M15" s="550"/>
      <c r="N15" s="551"/>
    </row>
    <row r="17" spans="1:16">
      <c r="A17" s="212" t="s">
        <v>523</v>
      </c>
    </row>
    <row r="18" spans="1:16">
      <c r="K18" s="362"/>
      <c r="L18" s="362"/>
      <c r="M18" s="362"/>
      <c r="N18" s="362"/>
    </row>
    <row r="19" spans="1:16">
      <c r="B19" s="581" t="s">
        <v>230</v>
      </c>
      <c r="C19" s="581"/>
      <c r="D19" s="581"/>
      <c r="E19" s="581"/>
    </row>
    <row r="22" spans="1:16" s="196" customFormat="1" ht="18.75">
      <c r="E22" s="327" t="str">
        <f>IF(E23="","候補者","")</f>
        <v/>
      </c>
      <c r="G22" s="76" t="str">
        <f>IF(G23="",入力シート!$C$14&amp;" "&amp;入力シート!$C$16,"")</f>
        <v/>
      </c>
      <c r="H22" s="328"/>
      <c r="I22" s="328"/>
      <c r="J22" s="328"/>
      <c r="M22" s="196" t="str" cm="1">
        <f t="array" aca="1" ref="M22" ca="1">IF(M23="",IF(VLOOKUP(RIGHT(CELL("filename",A8),LEN(CELL("filename",A8))-FIND("]",CELL("filename",A8))),設定シート!$U$2:$V$31,2,0)="表示する","㊞",""),"")</f>
        <v/>
      </c>
    </row>
    <row r="23" spans="1:16" s="196" customFormat="1" ht="18.75" customHeight="1">
      <c r="E23" s="327" t="s">
        <v>178</v>
      </c>
      <c r="G23" s="76" t="str">
        <f>入力シート!$E$59</f>
        <v xml:space="preserve"> </v>
      </c>
      <c r="H23" s="328"/>
      <c r="I23" s="328"/>
      <c r="J23" s="328"/>
      <c r="M23" s="196" t="str" cm="1">
        <f t="array" aca="1" ref="M23" ca="1">IF(設定シート!$C$12="推薦届出",IF(VLOOKUP(RIGHT(CELL("filename",A9),LEN(CELL("filename",A9))-FIND("]",CELL("filename",A9))),設定シート!$U$2:$V$32,2,0)="表示する","㊞",""),"")</f>
        <v/>
      </c>
      <c r="P23" s="32" t="s">
        <v>528</v>
      </c>
    </row>
    <row r="24" spans="1:16" ht="18.75">
      <c r="E24" s="353"/>
      <c r="G24" s="215"/>
      <c r="H24" s="218"/>
      <c r="I24" s="218"/>
      <c r="J24" s="218"/>
    </row>
    <row r="25" spans="1:16" ht="18.75">
      <c r="E25" s="353"/>
      <c r="G25" s="215"/>
      <c r="H25" s="218"/>
      <c r="I25" s="218"/>
      <c r="J25" s="218"/>
    </row>
    <row r="27" spans="1:16">
      <c r="A27" s="570">
        <f>入力シート!$C$40</f>
        <v>0</v>
      </c>
      <c r="B27" s="570"/>
      <c r="C27" s="212" t="s">
        <v>582</v>
      </c>
      <c r="G27" s="395" t="str">
        <f>IFERROR(VLOOKUP($A$27,様式15!$AC$4:$AD$28,2,0),"")</f>
        <v/>
      </c>
      <c r="H27" s="395"/>
      <c r="I27" s="395"/>
      <c r="J27" s="395"/>
      <c r="K27" s="212" t="s">
        <v>179</v>
      </c>
    </row>
    <row r="30" spans="1:16">
      <c r="A30" s="212" t="s">
        <v>57</v>
      </c>
      <c r="B30" s="217"/>
      <c r="C30" s="216"/>
      <c r="D30" s="216"/>
    </row>
    <row r="31" spans="1:16">
      <c r="B31" s="217"/>
      <c r="C31" s="216"/>
      <c r="D31" s="216"/>
    </row>
    <row r="32" spans="1:16" s="349" customFormat="1">
      <c r="A32" s="357" t="s">
        <v>439</v>
      </c>
      <c r="B32" s="90"/>
      <c r="C32" s="90"/>
      <c r="D32" s="90"/>
      <c r="E32" s="90"/>
      <c r="F32" s="90"/>
      <c r="G32" s="90"/>
      <c r="H32" s="90"/>
      <c r="I32" s="90"/>
      <c r="J32" s="90"/>
      <c r="K32" s="90"/>
      <c r="L32" s="90"/>
      <c r="M32" s="90"/>
      <c r="N32" s="90"/>
    </row>
    <row r="33" spans="1:15" s="349" customFormat="1">
      <c r="A33" s="357" t="s">
        <v>311</v>
      </c>
      <c r="B33" s="90"/>
      <c r="C33" s="90"/>
      <c r="D33" s="90"/>
      <c r="E33" s="90"/>
      <c r="F33" s="90"/>
      <c r="G33" s="90"/>
      <c r="H33" s="90"/>
      <c r="I33" s="90"/>
      <c r="J33" s="90"/>
      <c r="K33" s="90"/>
      <c r="L33" s="90"/>
      <c r="M33" s="90"/>
      <c r="N33" s="90"/>
    </row>
    <row r="34" spans="1:15" s="349" customFormat="1">
      <c r="A34" s="357" t="s">
        <v>312</v>
      </c>
      <c r="B34" s="90"/>
      <c r="C34" s="90"/>
      <c r="D34" s="90"/>
      <c r="E34" s="90"/>
      <c r="F34" s="90"/>
      <c r="G34" s="90"/>
      <c r="H34" s="90"/>
      <c r="I34" s="90"/>
      <c r="J34" s="90"/>
      <c r="K34" s="90"/>
      <c r="L34" s="90"/>
      <c r="M34" s="90"/>
      <c r="N34" s="90"/>
    </row>
    <row r="35" spans="1:15" s="349" customFormat="1">
      <c r="A35" s="357"/>
      <c r="B35" s="90"/>
      <c r="C35" s="90"/>
      <c r="D35" s="90"/>
      <c r="E35" s="90"/>
      <c r="F35" s="90"/>
      <c r="G35" s="90"/>
      <c r="H35" s="90"/>
      <c r="I35" s="90"/>
      <c r="J35" s="90"/>
      <c r="K35" s="90"/>
      <c r="L35" s="90"/>
      <c r="M35" s="90"/>
      <c r="N35" s="90"/>
    </row>
    <row r="36" spans="1:15" s="349" customFormat="1">
      <c r="A36" s="357" t="s">
        <v>440</v>
      </c>
      <c r="B36" s="90"/>
      <c r="C36" s="90"/>
      <c r="D36" s="90"/>
      <c r="E36" s="90"/>
      <c r="F36" s="90"/>
      <c r="G36" s="90"/>
      <c r="H36" s="90"/>
      <c r="I36" s="90"/>
      <c r="J36" s="90"/>
      <c r="K36" s="90"/>
      <c r="L36" s="90"/>
      <c r="M36" s="90"/>
      <c r="N36" s="90"/>
    </row>
    <row r="37" spans="1:15" s="349" customFormat="1">
      <c r="A37" s="357" t="s">
        <v>313</v>
      </c>
      <c r="B37" s="90"/>
      <c r="C37" s="90"/>
      <c r="D37" s="90"/>
      <c r="E37" s="90"/>
      <c r="F37" s="90"/>
      <c r="G37" s="90"/>
      <c r="H37" s="90"/>
      <c r="I37" s="90"/>
      <c r="J37" s="90"/>
      <c r="K37" s="90"/>
      <c r="L37" s="90"/>
      <c r="M37" s="90"/>
      <c r="N37" s="90"/>
    </row>
    <row r="38" spans="1:15" s="349" customFormat="1">
      <c r="A38" s="357" t="s">
        <v>314</v>
      </c>
      <c r="B38" s="90"/>
      <c r="C38" s="90"/>
      <c r="D38" s="90"/>
      <c r="E38" s="90"/>
      <c r="F38" s="90"/>
      <c r="G38" s="90"/>
      <c r="H38" s="90"/>
      <c r="I38" s="90"/>
      <c r="J38" s="90"/>
      <c r="K38" s="90"/>
      <c r="L38" s="90"/>
      <c r="M38" s="90"/>
      <c r="N38" s="90"/>
    </row>
    <row r="39" spans="1:15" s="349" customFormat="1" ht="14.1" customHeight="1">
      <c r="A39" s="357" t="s">
        <v>315</v>
      </c>
      <c r="B39" s="90"/>
      <c r="C39" s="90"/>
      <c r="D39" s="90"/>
      <c r="E39" s="90"/>
      <c r="F39" s="90"/>
      <c r="G39" s="90"/>
      <c r="H39" s="90"/>
      <c r="I39" s="90"/>
      <c r="J39" s="90"/>
      <c r="K39" s="90"/>
      <c r="L39" s="90"/>
      <c r="M39" s="90"/>
      <c r="N39" s="90"/>
    </row>
    <row r="40" spans="1:15" s="399" customFormat="1" ht="14.1" customHeight="1">
      <c r="A40" s="357"/>
      <c r="B40" s="90"/>
      <c r="C40" s="90"/>
      <c r="D40" s="90"/>
      <c r="E40" s="90"/>
      <c r="F40" s="90"/>
      <c r="G40" s="90"/>
      <c r="H40" s="90"/>
      <c r="I40" s="90"/>
      <c r="J40" s="90"/>
      <c r="K40" s="90"/>
      <c r="L40" s="90"/>
      <c r="M40" s="90"/>
      <c r="N40" s="90"/>
    </row>
    <row r="41" spans="1:15" s="399" customFormat="1" ht="14.1" customHeight="1">
      <c r="A41" s="357" t="s">
        <v>637</v>
      </c>
      <c r="B41" s="90"/>
      <c r="C41" s="90"/>
      <c r="D41" s="90"/>
      <c r="E41" s="90"/>
      <c r="F41" s="90"/>
      <c r="G41" s="90"/>
      <c r="H41" s="90"/>
      <c r="I41" s="90"/>
      <c r="J41" s="90"/>
      <c r="K41" s="90"/>
      <c r="L41" s="90"/>
      <c r="M41" s="90"/>
      <c r="N41" s="90"/>
    </row>
    <row r="42" spans="1:15" s="349" customFormat="1" ht="18" customHeight="1">
      <c r="A42" s="90"/>
      <c r="B42" s="90"/>
      <c r="C42" s="90"/>
      <c r="D42" s="90"/>
      <c r="E42" s="90"/>
      <c r="F42" s="90"/>
      <c r="G42" s="90"/>
      <c r="H42" s="90"/>
      <c r="I42" s="90"/>
      <c r="J42" s="90"/>
      <c r="K42" s="90"/>
      <c r="L42" s="90"/>
      <c r="M42" s="90"/>
      <c r="N42" s="343"/>
      <c r="O42" s="35" t="s">
        <v>191</v>
      </c>
    </row>
    <row r="43" spans="1:15" s="349" customFormat="1" ht="18" customHeight="1">
      <c r="A43" s="90"/>
      <c r="B43" s="90"/>
      <c r="C43" s="90"/>
      <c r="D43" s="90"/>
      <c r="E43" s="90"/>
      <c r="F43" s="90"/>
      <c r="G43" s="90"/>
      <c r="H43" s="90"/>
      <c r="I43" s="90"/>
      <c r="J43" s="90"/>
      <c r="K43" s="90"/>
      <c r="L43" s="90"/>
      <c r="M43" s="90"/>
      <c r="N43" s="90"/>
    </row>
    <row r="46" spans="1:15" ht="28.5">
      <c r="A46" s="552" t="s">
        <v>501</v>
      </c>
      <c r="B46" s="552"/>
      <c r="C46" s="552"/>
      <c r="D46" s="552"/>
      <c r="E46" s="552"/>
      <c r="F46" s="552"/>
      <c r="G46" s="552"/>
      <c r="H46" s="552"/>
      <c r="I46" s="552"/>
      <c r="J46" s="552"/>
      <c r="K46" s="552"/>
      <c r="L46" s="552"/>
      <c r="M46" s="552"/>
      <c r="N46" s="552"/>
    </row>
    <row r="47" spans="1:15" ht="14.25" customHeight="1">
      <c r="A47" s="224"/>
      <c r="B47" s="224"/>
      <c r="C47" s="224"/>
      <c r="D47" s="553" t="s">
        <v>229</v>
      </c>
      <c r="E47" s="553"/>
      <c r="F47" s="553"/>
      <c r="G47" s="553"/>
      <c r="H47" s="553"/>
      <c r="I47" s="553"/>
      <c r="J47" s="553"/>
      <c r="K47" s="553"/>
      <c r="L47" s="224"/>
      <c r="M47" s="224"/>
      <c r="N47" s="224"/>
    </row>
    <row r="48" spans="1:15" ht="14.25" customHeight="1">
      <c r="A48" s="224"/>
      <c r="B48" s="224"/>
      <c r="C48" s="224"/>
      <c r="D48" s="350"/>
      <c r="E48" s="350"/>
      <c r="F48" s="350"/>
      <c r="G48" s="350"/>
      <c r="H48" s="350"/>
      <c r="I48" s="350"/>
      <c r="J48" s="350"/>
      <c r="K48" s="350"/>
      <c r="L48" s="224"/>
      <c r="M48" s="224"/>
      <c r="N48" s="224"/>
    </row>
    <row r="49" spans="1:16" ht="36" customHeight="1">
      <c r="A49" s="554" t="s">
        <v>228</v>
      </c>
      <c r="B49" s="555"/>
      <c r="C49" s="555"/>
      <c r="D49" s="556"/>
      <c r="E49" s="557" t="str">
        <f>E8</f>
        <v>令和７年７月２０日執行参議院秋田県選出議員選挙</v>
      </c>
      <c r="F49" s="558"/>
      <c r="G49" s="558"/>
      <c r="H49" s="558"/>
      <c r="I49" s="558"/>
      <c r="J49" s="558"/>
      <c r="K49" s="558"/>
      <c r="L49" s="558"/>
      <c r="M49" s="558"/>
      <c r="N49" s="559"/>
    </row>
    <row r="50" spans="1:16" ht="36" customHeight="1">
      <c r="A50" s="577" t="s">
        <v>227</v>
      </c>
      <c r="B50" s="555"/>
      <c r="C50" s="555"/>
      <c r="D50" s="556"/>
      <c r="E50" s="582" t="str">
        <f>E9</f>
        <v xml:space="preserve"> </v>
      </c>
      <c r="F50" s="579"/>
      <c r="G50" s="579"/>
      <c r="H50" s="579"/>
      <c r="I50" s="579"/>
      <c r="J50" s="579"/>
      <c r="K50" s="579"/>
      <c r="L50" s="579"/>
      <c r="M50" s="579"/>
      <c r="N50" s="580"/>
    </row>
    <row r="51" spans="1:16" ht="21.75" customHeight="1">
      <c r="A51" s="560"/>
      <c r="B51" s="561"/>
      <c r="C51" s="561"/>
      <c r="D51" s="562"/>
      <c r="E51" s="299"/>
      <c r="F51" s="352"/>
      <c r="G51" s="352"/>
      <c r="H51" s="352"/>
      <c r="I51" s="221" t="s">
        <v>225</v>
      </c>
      <c r="J51" s="572">
        <f>J10</f>
        <v>0</v>
      </c>
      <c r="K51" s="572"/>
      <c r="L51" s="572"/>
      <c r="M51" s="572"/>
      <c r="N51" s="573"/>
    </row>
    <row r="52" spans="1:16" ht="36" customHeight="1">
      <c r="A52" s="577" t="s">
        <v>226</v>
      </c>
      <c r="B52" s="555"/>
      <c r="C52" s="555"/>
      <c r="D52" s="556"/>
      <c r="E52" s="578" t="str">
        <f>E11</f>
        <v>　</v>
      </c>
      <c r="F52" s="579"/>
      <c r="G52" s="579"/>
      <c r="H52" s="579"/>
      <c r="I52" s="579"/>
      <c r="J52" s="579"/>
      <c r="K52" s="579"/>
      <c r="L52" s="579"/>
      <c r="M52" s="579"/>
      <c r="N52" s="580"/>
    </row>
    <row r="53" spans="1:16" ht="21.75" customHeight="1">
      <c r="A53" s="560"/>
      <c r="B53" s="561"/>
      <c r="C53" s="561"/>
      <c r="D53" s="562"/>
      <c r="E53" s="299"/>
      <c r="F53" s="352"/>
      <c r="G53" s="352"/>
      <c r="H53" s="352"/>
      <c r="I53" s="221" t="s">
        <v>225</v>
      </c>
      <c r="J53" s="571">
        <f>J12</f>
        <v>0</v>
      </c>
      <c r="K53" s="572"/>
      <c r="L53" s="572"/>
      <c r="M53" s="572"/>
      <c r="N53" s="573"/>
    </row>
    <row r="54" spans="1:16" ht="36" customHeight="1">
      <c r="A54" s="542" t="s">
        <v>224</v>
      </c>
      <c r="B54" s="543"/>
      <c r="C54" s="543"/>
      <c r="D54" s="544"/>
      <c r="E54" s="574">
        <f>E13</f>
        <v>0</v>
      </c>
      <c r="F54" s="575"/>
      <c r="G54" s="575"/>
      <c r="H54" s="575"/>
      <c r="I54" s="575"/>
      <c r="J54" s="575"/>
      <c r="K54" s="575"/>
      <c r="L54" s="575"/>
      <c r="M54" s="575"/>
      <c r="N54" s="576"/>
    </row>
    <row r="55" spans="1:16" ht="36" customHeight="1">
      <c r="A55" s="542" t="s">
        <v>287</v>
      </c>
      <c r="B55" s="543"/>
      <c r="C55" s="543"/>
      <c r="D55" s="544"/>
      <c r="E55" s="574" t="str">
        <f>E14</f>
        <v xml:space="preserve"> </v>
      </c>
      <c r="F55" s="575"/>
      <c r="G55" s="575"/>
      <c r="H55" s="575"/>
      <c r="I55" s="575"/>
      <c r="J55" s="575"/>
      <c r="K55" s="575"/>
      <c r="L55" s="575"/>
      <c r="M55" s="575"/>
      <c r="N55" s="576"/>
    </row>
    <row r="56" spans="1:16" ht="36" customHeight="1">
      <c r="A56" s="542" t="s">
        <v>502</v>
      </c>
      <c r="B56" s="543"/>
      <c r="C56" s="543"/>
      <c r="D56" s="544"/>
      <c r="E56" s="548" t="str">
        <f>E15</f>
        <v xml:space="preserve"> </v>
      </c>
      <c r="F56" s="549"/>
      <c r="G56" s="549"/>
      <c r="H56" s="550"/>
      <c r="I56" s="550"/>
      <c r="J56" s="550"/>
      <c r="K56" s="550"/>
      <c r="L56" s="550"/>
      <c r="M56" s="550"/>
      <c r="N56" s="551"/>
    </row>
    <row r="58" spans="1:16">
      <c r="A58" s="212" t="s">
        <v>523</v>
      </c>
    </row>
    <row r="59" spans="1:16">
      <c r="K59" s="569"/>
      <c r="L59" s="569"/>
      <c r="M59" s="569"/>
      <c r="N59" s="569"/>
    </row>
    <row r="60" spans="1:16">
      <c r="B60" s="581" t="s">
        <v>230</v>
      </c>
      <c r="C60" s="581"/>
      <c r="D60" s="581"/>
      <c r="E60" s="581"/>
    </row>
    <row r="63" spans="1:16" s="196" customFormat="1" ht="18.75">
      <c r="E63" s="327" t="str">
        <f>IF(E64="","候補者","")</f>
        <v/>
      </c>
      <c r="G63" s="76" t="str">
        <f>IF(G64="",入力シート!$C$14&amp;" "&amp;入力シート!$C$16,"")</f>
        <v/>
      </c>
      <c r="H63" s="328"/>
      <c r="I63" s="328"/>
      <c r="J63" s="328"/>
      <c r="M63" s="196" t="str" cm="1">
        <f t="array" aca="1" ref="M63" ca="1">IF(M64="",IF(VLOOKUP(RIGHT(CELL("filename",A49),LEN(CELL("filename",A49))-FIND("]",CELL("filename",A49))),設定シート!$U$2:$V$31,2,0)="表示する","㊞",""),"")</f>
        <v/>
      </c>
    </row>
    <row r="64" spans="1:16" s="196" customFormat="1" ht="18.75" customHeight="1">
      <c r="E64" s="327" t="s">
        <v>178</v>
      </c>
      <c r="G64" s="76" t="str">
        <f>入力シート!$E$59</f>
        <v xml:space="preserve"> </v>
      </c>
      <c r="H64" s="328"/>
      <c r="I64" s="328"/>
      <c r="J64" s="328"/>
      <c r="M64" s="196" t="str" cm="1">
        <f t="array" aca="1" ref="M64" ca="1">IF(設定シート!$C$12="推薦届出",IF(VLOOKUP(RIGHT(CELL("filename",A50),LEN(CELL("filename",A50))-FIND("]",CELL("filename",A50))),設定シート!$U$2:$V$32,2,0)="表示する","㊞",""),"")</f>
        <v/>
      </c>
      <c r="P64" s="32" t="s">
        <v>528</v>
      </c>
    </row>
    <row r="65" spans="1:14" ht="18.75">
      <c r="E65" s="353"/>
      <c r="G65" s="215"/>
      <c r="H65" s="218"/>
      <c r="I65" s="218"/>
      <c r="J65" s="218"/>
    </row>
    <row r="66" spans="1:14" ht="18.75">
      <c r="E66" s="353"/>
      <c r="G66" s="215"/>
      <c r="H66" s="218"/>
      <c r="I66" s="218"/>
      <c r="J66" s="218"/>
    </row>
    <row r="68" spans="1:14">
      <c r="A68" s="570" t="s">
        <v>221</v>
      </c>
      <c r="B68" s="570"/>
      <c r="C68" s="212" t="str">
        <f>"選挙管理委員長　"&amp;設定シート!C11&amp;"　様"</f>
        <v>選挙管理委員長　竹　田　勝　美　様</v>
      </c>
    </row>
    <row r="71" spans="1:14">
      <c r="A71" s="212" t="s">
        <v>57</v>
      </c>
      <c r="B71" s="217"/>
      <c r="C71" s="216"/>
      <c r="D71" s="216"/>
    </row>
    <row r="72" spans="1:14">
      <c r="B72" s="217"/>
      <c r="C72" s="216"/>
      <c r="D72" s="216"/>
    </row>
    <row r="73" spans="1:14" s="349" customFormat="1">
      <c r="A73" s="357" t="s">
        <v>439</v>
      </c>
      <c r="B73" s="90"/>
      <c r="C73" s="90"/>
      <c r="D73" s="90"/>
      <c r="E73" s="90"/>
      <c r="F73" s="90"/>
      <c r="G73" s="90"/>
      <c r="H73" s="90"/>
      <c r="I73" s="90"/>
      <c r="J73" s="90"/>
      <c r="K73" s="90"/>
      <c r="L73" s="90"/>
      <c r="M73" s="90"/>
      <c r="N73" s="90"/>
    </row>
    <row r="74" spans="1:14" s="349" customFormat="1">
      <c r="A74" s="357" t="s">
        <v>311</v>
      </c>
      <c r="B74" s="90"/>
      <c r="C74" s="90"/>
      <c r="D74" s="90"/>
      <c r="E74" s="90"/>
      <c r="F74" s="90"/>
      <c r="G74" s="90"/>
      <c r="H74" s="90"/>
      <c r="I74" s="90"/>
      <c r="J74" s="90"/>
      <c r="K74" s="90"/>
      <c r="L74" s="90"/>
      <c r="M74" s="90"/>
      <c r="N74" s="90"/>
    </row>
    <row r="75" spans="1:14" s="349" customFormat="1">
      <c r="A75" s="357" t="s">
        <v>312</v>
      </c>
      <c r="B75" s="90"/>
      <c r="C75" s="90"/>
      <c r="D75" s="90"/>
      <c r="E75" s="90"/>
      <c r="F75" s="90"/>
      <c r="G75" s="90"/>
      <c r="H75" s="90"/>
      <c r="I75" s="90"/>
      <c r="J75" s="90"/>
      <c r="K75" s="90"/>
      <c r="L75" s="90"/>
      <c r="M75" s="90"/>
      <c r="N75" s="90"/>
    </row>
    <row r="76" spans="1:14" s="349" customFormat="1">
      <c r="A76" s="357"/>
      <c r="B76" s="90"/>
      <c r="C76" s="90"/>
      <c r="D76" s="90"/>
      <c r="E76" s="90"/>
      <c r="F76" s="90"/>
      <c r="G76" s="90"/>
      <c r="H76" s="90"/>
      <c r="I76" s="90"/>
      <c r="J76" s="90"/>
      <c r="K76" s="90"/>
      <c r="L76" s="90"/>
      <c r="M76" s="90"/>
      <c r="N76" s="90"/>
    </row>
    <row r="77" spans="1:14" s="349" customFormat="1">
      <c r="A77" s="357" t="s">
        <v>440</v>
      </c>
      <c r="B77" s="90"/>
      <c r="C77" s="90"/>
      <c r="D77" s="90"/>
      <c r="E77" s="90"/>
      <c r="F77" s="90"/>
      <c r="G77" s="90"/>
      <c r="H77" s="90"/>
      <c r="I77" s="90"/>
      <c r="J77" s="90"/>
      <c r="K77" s="90"/>
      <c r="L77" s="90"/>
      <c r="M77" s="90"/>
      <c r="N77" s="90"/>
    </row>
    <row r="78" spans="1:14" s="349" customFormat="1">
      <c r="A78" s="357" t="s">
        <v>313</v>
      </c>
      <c r="B78" s="90"/>
      <c r="C78" s="90"/>
      <c r="D78" s="90"/>
      <c r="E78" s="90"/>
      <c r="F78" s="90"/>
      <c r="G78" s="90"/>
      <c r="H78" s="90"/>
      <c r="I78" s="90"/>
      <c r="J78" s="90"/>
      <c r="K78" s="90"/>
      <c r="L78" s="90"/>
      <c r="M78" s="90"/>
      <c r="N78" s="90"/>
    </row>
    <row r="79" spans="1:14" s="349" customFormat="1">
      <c r="A79" s="357" t="s">
        <v>314</v>
      </c>
      <c r="B79" s="90"/>
      <c r="C79" s="90"/>
      <c r="D79" s="90"/>
      <c r="E79" s="90"/>
      <c r="F79" s="90"/>
      <c r="G79" s="90"/>
      <c r="H79" s="90"/>
      <c r="I79" s="90"/>
      <c r="J79" s="90"/>
      <c r="K79" s="90"/>
      <c r="L79" s="90"/>
      <c r="M79" s="90"/>
      <c r="N79" s="90"/>
    </row>
    <row r="80" spans="1:14" s="349" customFormat="1">
      <c r="A80" s="357" t="s">
        <v>315</v>
      </c>
      <c r="B80" s="90"/>
      <c r="C80" s="90"/>
      <c r="D80" s="90"/>
      <c r="E80" s="90"/>
      <c r="F80" s="90"/>
      <c r="G80" s="90"/>
      <c r="H80" s="90"/>
      <c r="I80" s="90"/>
      <c r="J80" s="90"/>
      <c r="K80" s="90"/>
      <c r="L80" s="90"/>
      <c r="M80" s="90"/>
      <c r="N80" s="90"/>
    </row>
    <row r="82" spans="1:1">
      <c r="A82" s="357" t="s">
        <v>637</v>
      </c>
    </row>
  </sheetData>
  <mergeCells count="41">
    <mergeCell ref="B60:E60"/>
    <mergeCell ref="B19:E19"/>
    <mergeCell ref="A5:N5"/>
    <mergeCell ref="D6:K6"/>
    <mergeCell ref="A8:D8"/>
    <mergeCell ref="E8:N8"/>
    <mergeCell ref="A9:D9"/>
    <mergeCell ref="E9:N9"/>
    <mergeCell ref="A46:N46"/>
    <mergeCell ref="A10:D10"/>
    <mergeCell ref="J10:N10"/>
    <mergeCell ref="A11:D11"/>
    <mergeCell ref="E11:N11"/>
    <mergeCell ref="A12:D12"/>
    <mergeCell ref="J12:N12"/>
    <mergeCell ref="A13:D13"/>
    <mergeCell ref="A51:D51"/>
    <mergeCell ref="J51:N51"/>
    <mergeCell ref="A56:D56"/>
    <mergeCell ref="E56:N56"/>
    <mergeCell ref="E13:N13"/>
    <mergeCell ref="A15:D15"/>
    <mergeCell ref="E15:N15"/>
    <mergeCell ref="A27:B27"/>
    <mergeCell ref="E49:N49"/>
    <mergeCell ref="K59:N59"/>
    <mergeCell ref="A68:B68"/>
    <mergeCell ref="A14:D14"/>
    <mergeCell ref="E14:N14"/>
    <mergeCell ref="A55:D55"/>
    <mergeCell ref="E55:N55"/>
    <mergeCell ref="A52:D52"/>
    <mergeCell ref="E52:N52"/>
    <mergeCell ref="A53:D53"/>
    <mergeCell ref="J53:N53"/>
    <mergeCell ref="A54:D54"/>
    <mergeCell ref="E54:N54"/>
    <mergeCell ref="D47:K47"/>
    <mergeCell ref="A49:D49"/>
    <mergeCell ref="A50:D50"/>
    <mergeCell ref="E50:N50"/>
  </mergeCells>
  <phoneticPr fontId="4"/>
  <pageMargins left="0.98425196850393704" right="0.59055118110236227" top="0.78740157480314965" bottom="0.78740157480314965" header="0.51181102362204722" footer="0.51181102362204722"/>
  <pageSetup paperSize="9" scale="96" firstPageNumber="0" fitToHeight="0" orientation="portrait" horizontalDpi="300" verticalDpi="300" r:id="rId1"/>
  <headerFooter differentOddEven="1" alignWithMargins="0">
    <oddHeader>&amp;L受理日：令和　　年　　月　　日　　 
午前・午後　　　時　　分　受理　</oddHeader>
    <evenHeader>&amp;L受理日：令和　　年　　月　　日　　 
午前・午後　　　時　　分　受理　</evenHeader>
  </headerFooter>
  <rowBreaks count="1" manualBreakCount="1">
    <brk id="4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0B65-5344-4C3E-A873-E86CB8210330}">
  <sheetPr codeName="Sheet28"/>
  <dimension ref="A1:O43"/>
  <sheetViews>
    <sheetView showZeros="0" view="pageBreakPreview" topLeftCell="A4" zoomScaleNormal="100" zoomScaleSheetLayoutView="100" workbookViewId="0">
      <selection activeCell="C26" sqref="C26:H26"/>
    </sheetView>
  </sheetViews>
  <sheetFormatPr defaultColWidth="9" defaultRowHeight="14.25"/>
  <cols>
    <col min="1" max="1" width="9.625" style="153" customWidth="1"/>
    <col min="2" max="2" width="11.125" style="153" customWidth="1"/>
    <col min="3" max="8" width="9.625" style="153" customWidth="1"/>
    <col min="9" max="9" width="4.375" style="153" customWidth="1"/>
    <col min="10" max="10" width="5.875" style="153" customWidth="1"/>
    <col min="11" max="16384" width="9" style="153"/>
  </cols>
  <sheetData>
    <row r="1" spans="1:15">
      <c r="J1" s="35" t="s">
        <v>504</v>
      </c>
    </row>
    <row r="2" spans="1:15">
      <c r="J2" s="35" t="s">
        <v>640</v>
      </c>
    </row>
    <row r="6" spans="1:15" ht="28.5">
      <c r="A6" s="530" t="s">
        <v>498</v>
      </c>
      <c r="B6" s="530"/>
      <c r="C6" s="530"/>
      <c r="D6" s="530"/>
      <c r="E6" s="530"/>
      <c r="F6" s="530"/>
      <c r="G6" s="530"/>
      <c r="H6" s="530"/>
      <c r="I6" s="530"/>
      <c r="J6" s="530"/>
    </row>
    <row r="7" spans="1:15" ht="28.5">
      <c r="A7" s="154"/>
      <c r="B7" s="154"/>
      <c r="C7" s="154"/>
      <c r="D7" s="154"/>
      <c r="E7" s="154"/>
      <c r="F7" s="154"/>
      <c r="G7" s="154"/>
      <c r="H7" s="154"/>
      <c r="I7" s="154"/>
    </row>
    <row r="8" spans="1:15" ht="21" customHeight="1">
      <c r="A8" s="153" t="str">
        <f>"　"&amp;設定シート!C2&amp;"執行の"&amp;設定シート!C4&amp;IF(入力シート!$C$2="　","秋田県第　　区",入力シート!$C$2)&amp;"における選挙事務所を下記"</f>
        <v>　令和７年７月２０日執行の参議院秋田県選出議員選挙における選挙事務所を下記</v>
      </c>
    </row>
    <row r="9" spans="1:15" ht="21" customHeight="1">
      <c r="A9" s="153" t="s">
        <v>464</v>
      </c>
      <c r="I9" s="160"/>
    </row>
    <row r="10" spans="1:15" ht="21" customHeight="1">
      <c r="D10" s="151"/>
      <c r="E10" s="151"/>
    </row>
    <row r="11" spans="1:15">
      <c r="B11" s="750" t="s">
        <v>183</v>
      </c>
      <c r="C11" s="750"/>
      <c r="D11" s="750"/>
    </row>
    <row r="12" spans="1:15">
      <c r="B12" s="156"/>
      <c r="C12" s="157"/>
    </row>
    <row r="13" spans="1:15">
      <c r="A13" s="57"/>
      <c r="B13" s="91"/>
      <c r="D13" s="153" t="str">
        <f>入力シート!C1</f>
        <v>令和７年７月２０日執行参議院秋田県選出議員選挙</v>
      </c>
      <c r="F13" s="58"/>
      <c r="H13" s="92"/>
      <c r="I13" s="57"/>
      <c r="J13" s="57"/>
      <c r="K13" s="57"/>
      <c r="L13" s="57"/>
      <c r="M13" s="57"/>
      <c r="N13" s="57"/>
      <c r="O13" s="57"/>
    </row>
    <row r="14" spans="1:15">
      <c r="A14" s="57"/>
      <c r="B14" s="57"/>
      <c r="C14" s="57"/>
      <c r="D14" s="58"/>
      <c r="E14" s="58"/>
      <c r="F14" s="58"/>
      <c r="G14" s="58"/>
      <c r="H14" s="58"/>
      <c r="I14" s="57"/>
      <c r="J14" s="57"/>
      <c r="K14" s="57"/>
      <c r="L14" s="57"/>
      <c r="M14" s="57"/>
      <c r="N14" s="57"/>
      <c r="O14" s="57"/>
    </row>
    <row r="15" spans="1:15">
      <c r="A15" s="57"/>
      <c r="B15" s="57"/>
      <c r="C15" s="59"/>
      <c r="E15" s="531"/>
      <c r="F15" s="531"/>
      <c r="G15" s="531"/>
      <c r="H15" s="531"/>
      <c r="I15" s="531"/>
      <c r="J15" s="57"/>
      <c r="K15" s="57"/>
      <c r="L15" s="57"/>
      <c r="M15" s="57"/>
      <c r="N15" s="57"/>
      <c r="O15" s="57"/>
    </row>
    <row r="16" spans="1:15">
      <c r="A16" s="57"/>
      <c r="B16" s="57"/>
      <c r="C16" s="59" t="s">
        <v>63</v>
      </c>
      <c r="D16" s="59"/>
      <c r="E16" s="583" t="str">
        <f>入力シート!C14&amp;" "&amp;入力シート!C16</f>
        <v xml:space="preserve"> </v>
      </c>
      <c r="F16" s="583"/>
      <c r="G16" s="57"/>
      <c r="H16" s="57"/>
      <c r="I16" s="57" t="str" cm="1">
        <f t="array" aca="1" ref="I16" ca="1">IF(VLOOKUP(RIGHT(CELL("filename",A1),LEN(CELL("filename",A1))-FIND("]",CELL("filename",A1))),設定シート!$U$2:$V$31,2,0)="表示する","㊞","")</f>
        <v/>
      </c>
      <c r="J16" s="57"/>
      <c r="K16" s="32" t="s">
        <v>528</v>
      </c>
      <c r="L16" s="57"/>
      <c r="M16" s="57"/>
      <c r="N16" s="57"/>
      <c r="O16" s="57"/>
    </row>
    <row r="17" spans="1:15">
      <c r="A17" s="57"/>
      <c r="B17" s="57"/>
      <c r="C17" s="57"/>
      <c r="D17" s="59"/>
      <c r="E17" s="58"/>
      <c r="F17" s="92"/>
      <c r="G17" s="58"/>
      <c r="H17" s="58"/>
      <c r="I17" s="57"/>
      <c r="J17" s="57"/>
      <c r="K17" s="57"/>
      <c r="L17" s="159"/>
      <c r="M17" s="159"/>
      <c r="N17" s="57"/>
      <c r="O17" s="57"/>
    </row>
    <row r="18" spans="1:15">
      <c r="A18" s="57"/>
      <c r="B18" s="57"/>
      <c r="C18" s="59"/>
      <c r="E18" s="531"/>
      <c r="F18" s="531"/>
      <c r="G18" s="532"/>
      <c r="H18" s="532"/>
      <c r="I18" s="57"/>
      <c r="J18" s="57"/>
      <c r="K18" s="57"/>
      <c r="L18" s="159"/>
      <c r="M18" s="159"/>
      <c r="N18" s="62"/>
    </row>
    <row r="19" spans="1:15" ht="14.25" customHeight="1">
      <c r="A19" s="154"/>
      <c r="B19" s="154"/>
      <c r="C19" s="154"/>
      <c r="D19" s="154"/>
      <c r="E19" s="154"/>
      <c r="F19" s="154"/>
      <c r="G19" s="154"/>
      <c r="H19" s="154"/>
      <c r="I19" s="154"/>
    </row>
    <row r="20" spans="1:15" ht="14.25" customHeight="1">
      <c r="A20" s="154"/>
      <c r="B20" s="35" t="s">
        <v>283</v>
      </c>
      <c r="C20" s="152"/>
      <c r="D20" s="157" t="str">
        <f>入力シート!E59</f>
        <v xml:space="preserve"> </v>
      </c>
      <c r="E20" s="154"/>
      <c r="F20" s="152" t="s">
        <v>179</v>
      </c>
      <c r="G20" s="154"/>
      <c r="H20" s="154"/>
      <c r="I20" s="154"/>
    </row>
    <row r="21" spans="1:15" ht="14.25" customHeight="1">
      <c r="A21" s="154"/>
      <c r="B21" s="154"/>
      <c r="C21" s="154"/>
      <c r="D21" s="154"/>
      <c r="E21" s="154"/>
      <c r="F21" s="154"/>
      <c r="G21" s="154"/>
      <c r="H21" s="154"/>
      <c r="I21" s="154"/>
    </row>
    <row r="23" spans="1:15" ht="21" customHeight="1">
      <c r="D23" s="151"/>
      <c r="E23" s="151" t="s">
        <v>39</v>
      </c>
    </row>
    <row r="24" spans="1:15" ht="30" customHeight="1">
      <c r="A24" s="586" t="s">
        <v>281</v>
      </c>
      <c r="B24" s="588"/>
      <c r="C24" s="760" t="str">
        <f>DBCS(入力シート!C35&amp;" "&amp;入力シート!C36)</f>
        <v>　</v>
      </c>
      <c r="D24" s="757"/>
      <c r="E24" s="757"/>
      <c r="F24" s="757"/>
      <c r="G24" s="757"/>
      <c r="H24" s="758"/>
    </row>
    <row r="25" spans="1:15" ht="30" customHeight="1">
      <c r="A25" s="586" t="s">
        <v>282</v>
      </c>
      <c r="B25" s="588"/>
      <c r="C25" s="756" t="str">
        <f>DBCS(入力シート!C41&amp;入力シート!C42)</f>
        <v/>
      </c>
      <c r="D25" s="757"/>
      <c r="E25" s="757"/>
      <c r="F25" s="757"/>
      <c r="G25" s="757"/>
      <c r="H25" s="758"/>
    </row>
    <row r="26" spans="1:15" ht="33" customHeight="1">
      <c r="A26" s="759" t="s">
        <v>187</v>
      </c>
      <c r="B26" s="601"/>
      <c r="C26" s="754">
        <f>入力シート!C39</f>
        <v>0</v>
      </c>
      <c r="D26" s="755"/>
      <c r="E26" s="755"/>
      <c r="F26" s="755"/>
      <c r="G26" s="755"/>
      <c r="H26" s="755"/>
    </row>
    <row r="30" spans="1:15">
      <c r="F30" s="96"/>
      <c r="G30" s="96"/>
    </row>
    <row r="43" spans="14:14">
      <c r="N43" s="61"/>
    </row>
  </sheetData>
  <mergeCells count="12">
    <mergeCell ref="B11:D11"/>
    <mergeCell ref="A6:J6"/>
    <mergeCell ref="A25:B25"/>
    <mergeCell ref="C25:H25"/>
    <mergeCell ref="A26:B26"/>
    <mergeCell ref="C26:H26"/>
    <mergeCell ref="E15:I15"/>
    <mergeCell ref="E18:F18"/>
    <mergeCell ref="G18:H18"/>
    <mergeCell ref="A24:B24"/>
    <mergeCell ref="C24:H24"/>
    <mergeCell ref="E16:F16"/>
  </mergeCells>
  <phoneticPr fontId="4"/>
  <pageMargins left="0.98425196850393704" right="0.59055118110236227" top="0.78740157480314965" bottom="0.78740157480314965" header="0.51181102362204722" footer="0.51181102362204722"/>
  <pageSetup paperSize="9" scale="96" orientation="portrait" horizontalDpi="300" verticalDpi="300" r:id="rId1"/>
  <headerFooter differentOddEven="1" alignWithMargins="0">
    <oddHeader>&amp;L受理日：令和　　年　　月　　日　　 
午前・午後　　　時　　分　受理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FA47-E18D-40C1-BE0C-232B20AB879B}">
  <dimension ref="A1:U40"/>
  <sheetViews>
    <sheetView showZeros="0" view="pageBreakPreview" topLeftCell="A8" zoomScaleNormal="100" zoomScaleSheetLayoutView="100" workbookViewId="0">
      <selection activeCell="G23" sqref="G23"/>
    </sheetView>
  </sheetViews>
  <sheetFormatPr defaultColWidth="5.875" defaultRowHeight="14.25"/>
  <cols>
    <col min="1" max="14" width="5.875" style="381" customWidth="1"/>
    <col min="15" max="16384" width="5.875" style="381"/>
  </cols>
  <sheetData>
    <row r="1" spans="1:21">
      <c r="A1" s="477"/>
      <c r="B1" s="478"/>
      <c r="C1" s="478"/>
      <c r="D1" s="478"/>
      <c r="E1" s="478"/>
      <c r="N1" s="35" t="s">
        <v>505</v>
      </c>
    </row>
    <row r="2" spans="1:21">
      <c r="B2" s="382"/>
      <c r="C2" s="382"/>
      <c r="D2" s="382"/>
      <c r="E2" s="382"/>
      <c r="N2" s="35"/>
    </row>
    <row r="3" spans="1:21">
      <c r="A3" s="37"/>
      <c r="C3" s="382"/>
      <c r="D3" s="382"/>
      <c r="E3" s="382"/>
    </row>
    <row r="4" spans="1:21" ht="15" customHeight="1">
      <c r="B4" s="382"/>
      <c r="C4" s="382"/>
      <c r="D4" s="382"/>
      <c r="E4" s="382"/>
    </row>
    <row r="5" spans="1:21" ht="28.5">
      <c r="A5" s="530" t="s">
        <v>614</v>
      </c>
      <c r="B5" s="530"/>
      <c r="C5" s="530"/>
      <c r="D5" s="530"/>
      <c r="E5" s="530"/>
      <c r="F5" s="530"/>
      <c r="G5" s="530"/>
      <c r="H5" s="530"/>
      <c r="I5" s="530"/>
      <c r="J5" s="530"/>
      <c r="K5" s="530"/>
      <c r="L5" s="530"/>
      <c r="M5" s="530"/>
      <c r="N5" s="530"/>
    </row>
    <row r="6" spans="1:21">
      <c r="E6" s="583"/>
      <c r="F6" s="583"/>
      <c r="G6" s="583"/>
      <c r="H6" s="583"/>
      <c r="I6" s="583"/>
      <c r="J6" s="583"/>
    </row>
    <row r="7" spans="1:21">
      <c r="A7" s="583"/>
      <c r="B7" s="583"/>
      <c r="C7" s="583"/>
      <c r="D7" s="583"/>
      <c r="E7" s="583"/>
      <c r="F7" s="583"/>
      <c r="G7" s="583"/>
      <c r="H7" s="583"/>
      <c r="I7" s="583"/>
      <c r="J7" s="583"/>
      <c r="K7" s="583"/>
      <c r="L7" s="583"/>
      <c r="M7" s="583"/>
      <c r="N7" s="583"/>
    </row>
    <row r="8" spans="1:21" s="32" customFormat="1" ht="36" customHeight="1">
      <c r="A8" s="586" t="s">
        <v>239</v>
      </c>
      <c r="B8" s="587"/>
      <c r="C8" s="587"/>
      <c r="D8" s="588"/>
      <c r="E8" s="591">
        <f>入力シート!C45</f>
        <v>0</v>
      </c>
      <c r="F8" s="592"/>
      <c r="G8" s="593"/>
      <c r="H8" s="593"/>
      <c r="I8" s="593"/>
      <c r="J8" s="593"/>
      <c r="K8" s="593"/>
      <c r="L8" s="593"/>
      <c r="M8" s="593"/>
      <c r="N8" s="594"/>
    </row>
    <row r="9" spans="1:21" s="32" customFormat="1" ht="36" customHeight="1">
      <c r="A9" s="598" t="s">
        <v>238</v>
      </c>
      <c r="B9" s="599"/>
      <c r="C9" s="599"/>
      <c r="D9" s="600"/>
      <c r="E9" s="604" t="str">
        <f>DBCS(入力シート!C47)</f>
        <v/>
      </c>
      <c r="F9" s="605"/>
      <c r="G9" s="605"/>
      <c r="H9" s="605"/>
      <c r="I9" s="605"/>
      <c r="J9" s="605"/>
      <c r="K9" s="605"/>
      <c r="L9" s="605"/>
      <c r="M9" s="605"/>
      <c r="N9" s="606"/>
    </row>
    <row r="10" spans="1:21" s="32" customFormat="1" ht="21.75" customHeight="1">
      <c r="A10" s="601"/>
      <c r="B10" s="602"/>
      <c r="C10" s="602"/>
      <c r="D10" s="603"/>
      <c r="E10" s="391"/>
      <c r="F10" s="389"/>
      <c r="G10" s="389"/>
      <c r="H10" s="226" t="s">
        <v>225</v>
      </c>
      <c r="I10" s="226"/>
      <c r="J10" s="610">
        <f>入力シート!C48</f>
        <v>0</v>
      </c>
      <c r="K10" s="611"/>
      <c r="L10" s="611"/>
      <c r="M10" s="611"/>
      <c r="N10" s="612"/>
    </row>
    <row r="11" spans="1:21" s="32" customFormat="1" ht="36" customHeight="1">
      <c r="A11" s="589" t="s">
        <v>237</v>
      </c>
      <c r="B11" s="590"/>
      <c r="C11" s="590"/>
      <c r="D11" s="590"/>
      <c r="E11" s="613">
        <f>入力シート!C49</f>
        <v>0</v>
      </c>
      <c r="F11" s="610"/>
      <c r="G11" s="610"/>
      <c r="H11" s="610"/>
      <c r="I11" s="610"/>
      <c r="J11" s="610"/>
      <c r="K11" s="610"/>
      <c r="L11" s="610"/>
      <c r="M11" s="610"/>
      <c r="N11" s="614"/>
    </row>
    <row r="12" spans="1:21" s="32" customFormat="1" ht="36" customHeight="1">
      <c r="A12" s="589" t="s">
        <v>236</v>
      </c>
      <c r="B12" s="590"/>
      <c r="C12" s="590"/>
      <c r="D12" s="590"/>
      <c r="E12" s="607">
        <f>入力シート!C46</f>
        <v>0</v>
      </c>
      <c r="F12" s="608"/>
      <c r="G12" s="608"/>
      <c r="H12" s="608"/>
      <c r="I12" s="608"/>
      <c r="J12" s="608"/>
      <c r="K12" s="608"/>
      <c r="L12" s="608"/>
      <c r="M12" s="608"/>
      <c r="N12" s="609"/>
    </row>
    <row r="13" spans="1:21" s="32" customFormat="1" ht="36" customHeight="1">
      <c r="A13" s="589" t="s">
        <v>235</v>
      </c>
      <c r="B13" s="590"/>
      <c r="C13" s="590"/>
      <c r="D13" s="590"/>
      <c r="E13" s="607">
        <f>入力シート!C44</f>
        <v>0</v>
      </c>
      <c r="F13" s="608"/>
      <c r="G13" s="608"/>
      <c r="H13" s="608"/>
      <c r="I13" s="608"/>
      <c r="J13" s="608"/>
      <c r="K13" s="608"/>
      <c r="L13" s="608"/>
      <c r="M13" s="608"/>
      <c r="N13" s="609"/>
    </row>
    <row r="14" spans="1:21" s="32" customFormat="1" ht="36" customHeight="1">
      <c r="A14" s="595" t="s">
        <v>223</v>
      </c>
      <c r="B14" s="596"/>
      <c r="C14" s="596"/>
      <c r="D14" s="597"/>
      <c r="E14" s="615" t="str">
        <f>入力シート!C14&amp;" "&amp;入力シート!C16</f>
        <v xml:space="preserve"> </v>
      </c>
      <c r="F14" s="616"/>
      <c r="G14" s="617"/>
      <c r="H14" s="617"/>
      <c r="I14" s="617"/>
      <c r="J14" s="617"/>
      <c r="K14" s="617"/>
      <c r="L14" s="617"/>
      <c r="M14" s="617"/>
      <c r="N14" s="618"/>
    </row>
    <row r="15" spans="1:21">
      <c r="R15" s="382"/>
      <c r="S15" s="382"/>
      <c r="T15" s="382"/>
      <c r="U15" s="382"/>
    </row>
    <row r="16" spans="1:21" s="32" customFormat="1" ht="24" customHeight="1">
      <c r="A16" s="32" t="s">
        <v>240</v>
      </c>
    </row>
    <row r="17" spans="1:21">
      <c r="Q17" s="37"/>
      <c r="R17" s="477"/>
      <c r="S17" s="478"/>
      <c r="T17" s="478"/>
      <c r="U17" s="478"/>
    </row>
    <row r="18" spans="1:21">
      <c r="B18" s="381" t="str">
        <f>入力シート!C4</f>
        <v>令和７年７月３日</v>
      </c>
      <c r="R18" s="478"/>
      <c r="S18" s="478"/>
      <c r="T18" s="478"/>
      <c r="U18" s="478"/>
    </row>
    <row r="19" spans="1:21">
      <c r="R19" s="382"/>
      <c r="S19" s="382"/>
      <c r="T19" s="382"/>
      <c r="U19" s="382"/>
    </row>
    <row r="20" spans="1:21">
      <c r="K20" s="584"/>
      <c r="L20" s="585"/>
      <c r="M20" s="585"/>
      <c r="N20" s="585"/>
      <c r="Q20" s="477"/>
      <c r="R20" s="478"/>
      <c r="S20" s="478"/>
      <c r="T20" s="478"/>
      <c r="U20" s="478"/>
    </row>
    <row r="21" spans="1:21">
      <c r="A21" s="381" t="str">
        <f>設定シート!$C$4&amp;IF(入力シート!$C$2="　","秋田県第　 　区",入力シート!$C$2)</f>
        <v>参議院秋田県選出議員選挙</v>
      </c>
    </row>
    <row r="23" spans="1:21" s="196" customFormat="1" ht="18.75">
      <c r="E23" s="327" t="s">
        <v>615</v>
      </c>
      <c r="G23" s="76" t="str">
        <f>入力シート!$E$59</f>
        <v xml:space="preserve"> </v>
      </c>
      <c r="H23" s="328"/>
      <c r="I23" s="328"/>
      <c r="J23" s="328"/>
      <c r="M23" s="196" t="str" cm="1">
        <f t="array" aca="1" ref="M23" ca="1">IF(M24="",IF(VLOOKUP(RIGHT(CELL("filename",A1),LEN(CELL("filename",A1))-FIND("]",CELL("filename",A1))),設定シート!$U$2:$V$31,2,0)="表示する","㊞",""),"")</f>
        <v/>
      </c>
      <c r="O23" s="32" t="s">
        <v>528</v>
      </c>
    </row>
    <row r="24" spans="1:21" s="196" customFormat="1" ht="18.75" customHeight="1">
      <c r="H24" s="328"/>
      <c r="I24" s="328"/>
      <c r="J24" s="328"/>
    </row>
    <row r="25" spans="1:21" ht="14.25" customHeight="1"/>
    <row r="27" spans="1:21" ht="20.25" customHeight="1">
      <c r="A27" s="381" t="str">
        <f>" 秋田県選挙管理委員会委員長　"&amp;設定シート!$C$11&amp;"　様"</f>
        <v xml:space="preserve"> 秋田県選挙管理委員会委員長　竹　田　勝　美　様</v>
      </c>
    </row>
    <row r="28" spans="1:21" ht="24" customHeight="1">
      <c r="H28" s="96"/>
    </row>
    <row r="29" spans="1:21">
      <c r="B29" s="341"/>
      <c r="C29" s="312"/>
      <c r="D29" s="312"/>
    </row>
    <row r="30" spans="1:21">
      <c r="A30" s="381" t="s">
        <v>57</v>
      </c>
      <c r="B30" s="341"/>
      <c r="C30" s="312"/>
      <c r="D30" s="312"/>
    </row>
    <row r="32" spans="1:21">
      <c r="A32" s="87" t="s">
        <v>316</v>
      </c>
    </row>
    <row r="33" spans="1:14">
      <c r="A33" s="87" t="s">
        <v>441</v>
      </c>
    </row>
    <row r="34" spans="1:14">
      <c r="A34" s="87" t="s">
        <v>442</v>
      </c>
    </row>
    <row r="35" spans="1:14">
      <c r="A35" s="87" t="s">
        <v>443</v>
      </c>
    </row>
    <row r="36" spans="1:14">
      <c r="A36" s="87"/>
    </row>
    <row r="37" spans="1:14">
      <c r="A37" s="88" t="s">
        <v>317</v>
      </c>
    </row>
    <row r="38" spans="1:14">
      <c r="A38" s="57" t="s">
        <v>318</v>
      </c>
    </row>
    <row r="39" spans="1:14">
      <c r="A39" s="57" t="s">
        <v>319</v>
      </c>
    </row>
    <row r="40" spans="1:14">
      <c r="A40" s="57" t="s">
        <v>320</v>
      </c>
      <c r="N40" s="61"/>
    </row>
  </sheetData>
  <mergeCells count="20">
    <mergeCell ref="A1:E1"/>
    <mergeCell ref="A5:N5"/>
    <mergeCell ref="E6:J6"/>
    <mergeCell ref="A7:N7"/>
    <mergeCell ref="A8:D8"/>
    <mergeCell ref="E8:N8"/>
    <mergeCell ref="K20:N20"/>
    <mergeCell ref="Q20:U20"/>
    <mergeCell ref="A9:D10"/>
    <mergeCell ref="E9:N9"/>
    <mergeCell ref="J10:N10"/>
    <mergeCell ref="A11:D11"/>
    <mergeCell ref="E11:N11"/>
    <mergeCell ref="A12:D12"/>
    <mergeCell ref="E12:N12"/>
    <mergeCell ref="A13:D13"/>
    <mergeCell ref="E13:N13"/>
    <mergeCell ref="A14:D14"/>
    <mergeCell ref="E14:N14"/>
    <mergeCell ref="R17:U18"/>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E265-3112-4081-8981-C76B602C5314}">
  <sheetPr codeName="Sheet29"/>
  <dimension ref="A1:O38"/>
  <sheetViews>
    <sheetView showZeros="0" view="pageBreakPreview" zoomScaleNormal="100" zoomScaleSheetLayoutView="100" workbookViewId="0">
      <selection activeCell="D25" sqref="D25"/>
    </sheetView>
  </sheetViews>
  <sheetFormatPr defaultColWidth="9" defaultRowHeight="14.25"/>
  <cols>
    <col min="1" max="8" width="9.625" style="153" customWidth="1"/>
    <col min="9" max="9" width="4.375" style="153" customWidth="1"/>
    <col min="10" max="10" width="5.875" style="153" customWidth="1"/>
    <col min="11" max="16384" width="9" style="153"/>
  </cols>
  <sheetData>
    <row r="1" spans="1:10">
      <c r="J1" s="35" t="s">
        <v>608</v>
      </c>
    </row>
    <row r="2" spans="1:10">
      <c r="J2" s="35" t="s">
        <v>641</v>
      </c>
    </row>
    <row r="6" spans="1:10" ht="28.5">
      <c r="A6" s="530" t="s">
        <v>498</v>
      </c>
      <c r="B6" s="530"/>
      <c r="C6" s="530"/>
      <c r="D6" s="530"/>
      <c r="E6" s="530"/>
      <c r="F6" s="530"/>
      <c r="G6" s="530"/>
      <c r="H6" s="530"/>
      <c r="I6" s="530"/>
      <c r="J6" s="530"/>
    </row>
    <row r="7" spans="1:10" ht="28.5">
      <c r="A7" s="154"/>
      <c r="B7" s="154"/>
      <c r="C7" s="154"/>
      <c r="D7" s="154"/>
      <c r="E7" s="154"/>
      <c r="F7" s="154"/>
      <c r="G7" s="154"/>
      <c r="H7" s="154"/>
      <c r="I7" s="154"/>
    </row>
    <row r="8" spans="1:10" ht="14.25" customHeight="1">
      <c r="A8" s="154"/>
      <c r="B8" s="154"/>
      <c r="C8" s="154"/>
      <c r="D8" s="154"/>
      <c r="E8" s="154"/>
      <c r="F8" s="154"/>
      <c r="G8" s="154"/>
      <c r="H8" s="154"/>
      <c r="I8" s="154"/>
    </row>
    <row r="10" spans="1:10" ht="21" customHeight="1">
      <c r="A10" s="153" t="str">
        <f>"　"&amp;設定シート!C2&amp;"執行の"&amp;設定シート!C4&amp;IF(入力シート!$C$2="　","秋田県第　　区",入力シート!$C$2)&amp;"において"&amp;IF(入力シート!C45="","                 ",入力シート!C45)</f>
        <v xml:space="preserve">　令和７年７月２０日執行の参議院秋田県選出議員選挙において                 </v>
      </c>
    </row>
    <row r="11" spans="1:10" ht="21" customHeight="1">
      <c r="A11" s="153" t="str">
        <f>" を出納責任者として選任することを承諾します。"</f>
        <v xml:space="preserve"> を出納責任者として選任することを承諾します。</v>
      </c>
      <c r="I11" s="160"/>
    </row>
    <row r="12" spans="1:10" ht="21" customHeight="1">
      <c r="D12" s="515"/>
      <c r="E12" s="515"/>
    </row>
    <row r="16" spans="1:10">
      <c r="B16" s="750" t="s">
        <v>183</v>
      </c>
      <c r="C16" s="750"/>
      <c r="D16" s="750"/>
    </row>
    <row r="17" spans="1:15">
      <c r="B17" s="156"/>
      <c r="C17" s="157"/>
    </row>
    <row r="18" spans="1:15">
      <c r="B18" s="156"/>
      <c r="C18" s="157"/>
    </row>
    <row r="20" spans="1:15">
      <c r="A20" s="57"/>
      <c r="B20" s="57"/>
      <c r="C20" s="59" t="s">
        <v>35</v>
      </c>
      <c r="E20" s="531" t="str">
        <f>入力シート!C14&amp;" "&amp;入力シート!C16</f>
        <v xml:space="preserve"> </v>
      </c>
      <c r="F20" s="531"/>
      <c r="G20" s="532"/>
      <c r="H20" s="532"/>
      <c r="I20" s="57" t="str" cm="1">
        <f t="array" aca="1" ref="I20" ca="1">IF(VLOOKUP(RIGHT(CELL("filename",A1),LEN(CELL("filename",A1))-FIND("]",CELL("filename",A1))),設定シート!$U$2:$V$32,2,0)="表示する","㊞","")</f>
        <v/>
      </c>
      <c r="J20" s="57"/>
      <c r="K20" s="32" t="s">
        <v>528</v>
      </c>
      <c r="L20" s="159"/>
      <c r="M20" s="159"/>
      <c r="N20" s="62"/>
    </row>
    <row r="21" spans="1:15">
      <c r="A21" s="57"/>
      <c r="B21" s="91"/>
      <c r="F21" s="58"/>
      <c r="H21" s="92"/>
      <c r="I21" s="57"/>
      <c r="J21" s="57"/>
      <c r="K21" s="57"/>
      <c r="L21" s="57"/>
      <c r="M21" s="57"/>
      <c r="N21" s="57"/>
      <c r="O21" s="57"/>
    </row>
    <row r="22" spans="1:15">
      <c r="A22" s="57"/>
      <c r="B22" s="57"/>
      <c r="C22" s="57"/>
      <c r="D22" s="58"/>
      <c r="E22" s="58"/>
      <c r="F22" s="58"/>
      <c r="G22" s="58"/>
      <c r="H22" s="58"/>
      <c r="I22" s="57"/>
      <c r="J22" s="57"/>
      <c r="K22" s="57"/>
      <c r="L22" s="57"/>
      <c r="M22" s="57"/>
      <c r="N22" s="57"/>
      <c r="O22" s="57"/>
    </row>
    <row r="23" spans="1:15">
      <c r="A23" s="57"/>
      <c r="B23" s="57"/>
      <c r="C23" s="57"/>
      <c r="D23" s="59"/>
      <c r="E23" s="58"/>
      <c r="F23" s="92"/>
      <c r="G23" s="58"/>
      <c r="H23" s="58"/>
      <c r="I23" s="57"/>
      <c r="J23" s="57"/>
      <c r="K23" s="57"/>
      <c r="L23" s="159"/>
      <c r="M23" s="159"/>
      <c r="N23" s="57"/>
      <c r="O23" s="57"/>
    </row>
    <row r="24" spans="1:15">
      <c r="F24" s="96"/>
      <c r="G24" s="96"/>
    </row>
    <row r="25" spans="1:15" ht="14.25" customHeight="1">
      <c r="A25" s="154"/>
      <c r="B25" s="291" t="s">
        <v>178</v>
      </c>
      <c r="C25" s="152"/>
      <c r="D25" s="157" t="str">
        <f>入力シート!E59</f>
        <v xml:space="preserve"> </v>
      </c>
      <c r="E25" s="154"/>
      <c r="F25" s="152" t="s">
        <v>179</v>
      </c>
      <c r="G25" s="154"/>
      <c r="H25" s="154"/>
      <c r="I25" s="154"/>
    </row>
    <row r="38" spans="14:14">
      <c r="N38" s="61"/>
    </row>
  </sheetData>
  <mergeCells count="5">
    <mergeCell ref="D12:E12"/>
    <mergeCell ref="E20:F20"/>
    <mergeCell ref="G20:H20"/>
    <mergeCell ref="B16:D16"/>
    <mergeCell ref="A6:J6"/>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5963-7885-43FE-8FE0-25C8C2D3C7F6}">
  <dimension ref="A1:O45"/>
  <sheetViews>
    <sheetView showZeros="0" view="pageBreakPreview" topLeftCell="A15" zoomScaleNormal="100" zoomScaleSheetLayoutView="100" workbookViewId="0">
      <selection activeCell="G22" sqref="G22"/>
    </sheetView>
  </sheetViews>
  <sheetFormatPr defaultColWidth="5.875" defaultRowHeight="14.25"/>
  <cols>
    <col min="1" max="13" width="5.875" style="381" customWidth="1"/>
    <col min="14" max="14" width="6.75" style="381" customWidth="1"/>
    <col min="15" max="16384" width="5.875" style="381"/>
  </cols>
  <sheetData>
    <row r="1" spans="1:14">
      <c r="N1" s="35" t="s">
        <v>617</v>
      </c>
    </row>
    <row r="3" spans="1:14" ht="28.5">
      <c r="A3" s="530" t="s">
        <v>626</v>
      </c>
      <c r="B3" s="530"/>
      <c r="C3" s="530"/>
      <c r="D3" s="530"/>
      <c r="E3" s="530"/>
      <c r="F3" s="530"/>
      <c r="G3" s="530"/>
      <c r="H3" s="530"/>
      <c r="I3" s="530"/>
      <c r="J3" s="530"/>
      <c r="K3" s="530"/>
      <c r="L3" s="530"/>
      <c r="M3" s="530"/>
      <c r="N3" s="530"/>
    </row>
    <row r="4" spans="1:14" ht="28.5">
      <c r="A4" s="385"/>
      <c r="B4" s="385"/>
      <c r="C4" s="385"/>
      <c r="D4" s="385"/>
      <c r="E4" s="385"/>
      <c r="F4" s="385"/>
      <c r="G4" s="385"/>
      <c r="H4" s="385"/>
      <c r="I4" s="385"/>
      <c r="J4" s="385"/>
      <c r="K4" s="385"/>
      <c r="L4" s="385"/>
      <c r="M4" s="385"/>
      <c r="N4" s="385"/>
    </row>
    <row r="5" spans="1:14">
      <c r="E5" s="583"/>
      <c r="F5" s="583"/>
      <c r="G5" s="583"/>
      <c r="H5" s="583"/>
      <c r="I5" s="583"/>
      <c r="J5" s="583"/>
    </row>
    <row r="6" spans="1:14" s="32" customFormat="1" ht="24" customHeight="1">
      <c r="A6" s="628" t="s">
        <v>241</v>
      </c>
      <c r="B6" s="590"/>
      <c r="C6" s="590"/>
      <c r="D6" s="590"/>
      <c r="E6" s="629" t="s">
        <v>242</v>
      </c>
      <c r="F6" s="630"/>
      <c r="G6" s="630"/>
      <c r="H6" s="630"/>
      <c r="I6" s="630"/>
      <c r="J6" s="629" t="s">
        <v>243</v>
      </c>
      <c r="K6" s="631"/>
      <c r="L6" s="631"/>
      <c r="M6" s="631"/>
      <c r="N6" s="631"/>
    </row>
    <row r="7" spans="1:14" s="32" customFormat="1" ht="36" customHeight="1">
      <c r="A7" s="586" t="s">
        <v>239</v>
      </c>
      <c r="B7" s="587"/>
      <c r="C7" s="587"/>
      <c r="D7" s="588"/>
      <c r="E7" s="619">
        <f>入力シート!C52</f>
        <v>0</v>
      </c>
      <c r="F7" s="620"/>
      <c r="G7" s="620"/>
      <c r="H7" s="620"/>
      <c r="I7" s="621"/>
      <c r="J7" s="591">
        <f>入力シート!$C$45</f>
        <v>0</v>
      </c>
      <c r="K7" s="593"/>
      <c r="L7" s="593"/>
      <c r="M7" s="593"/>
      <c r="N7" s="594"/>
    </row>
    <row r="8" spans="1:14" s="32" customFormat="1" ht="36" customHeight="1">
      <c r="A8" s="598" t="s">
        <v>238</v>
      </c>
      <c r="B8" s="599"/>
      <c r="C8" s="599"/>
      <c r="D8" s="600"/>
      <c r="E8" s="632" t="str">
        <f>DBCS(入力シート!C54)</f>
        <v/>
      </c>
      <c r="F8" s="633"/>
      <c r="G8" s="633"/>
      <c r="H8" s="633"/>
      <c r="I8" s="633"/>
      <c r="J8" s="634" t="str">
        <f>DBCS(入力シート!C47)</f>
        <v/>
      </c>
      <c r="K8" s="635"/>
      <c r="L8" s="635"/>
      <c r="M8" s="635"/>
      <c r="N8" s="636"/>
    </row>
    <row r="9" spans="1:14" s="32" customFormat="1" ht="21.75" customHeight="1">
      <c r="A9" s="601"/>
      <c r="B9" s="602"/>
      <c r="C9" s="602"/>
      <c r="D9" s="603"/>
      <c r="E9" s="229" t="s">
        <v>244</v>
      </c>
      <c r="F9" s="390"/>
      <c r="G9" s="627">
        <f>入力シート!C55</f>
        <v>0</v>
      </c>
      <c r="H9" s="625"/>
      <c r="I9" s="626"/>
      <c r="J9" s="229" t="s">
        <v>244</v>
      </c>
      <c r="K9" s="390"/>
      <c r="L9" s="761">
        <f>入力シート!C48</f>
        <v>0</v>
      </c>
      <c r="M9" s="762"/>
      <c r="N9" s="763"/>
    </row>
    <row r="10" spans="1:14" s="32" customFormat="1" ht="36" customHeight="1">
      <c r="A10" s="589" t="s">
        <v>237</v>
      </c>
      <c r="B10" s="590"/>
      <c r="C10" s="590"/>
      <c r="D10" s="590"/>
      <c r="E10" s="619">
        <f>入力シート!C56</f>
        <v>0</v>
      </c>
      <c r="F10" s="620"/>
      <c r="G10" s="620"/>
      <c r="H10" s="620"/>
      <c r="I10" s="621"/>
      <c r="J10" s="591">
        <f>入力シート!C49</f>
        <v>0</v>
      </c>
      <c r="K10" s="593"/>
      <c r="L10" s="593"/>
      <c r="M10" s="593"/>
      <c r="N10" s="594"/>
    </row>
    <row r="11" spans="1:14" s="32" customFormat="1" ht="36" customHeight="1">
      <c r="A11" s="589" t="s">
        <v>236</v>
      </c>
      <c r="B11" s="590"/>
      <c r="C11" s="590"/>
      <c r="D11" s="590"/>
      <c r="E11" s="607">
        <f>入力シート!C53</f>
        <v>0</v>
      </c>
      <c r="F11" s="622"/>
      <c r="G11" s="622"/>
      <c r="H11" s="622"/>
      <c r="I11" s="623"/>
      <c r="J11" s="607">
        <f>入力シート!C46</f>
        <v>0</v>
      </c>
      <c r="K11" s="622"/>
      <c r="L11" s="622"/>
      <c r="M11" s="622"/>
      <c r="N11" s="623"/>
    </row>
    <row r="12" spans="1:14" s="32" customFormat="1" ht="36" customHeight="1">
      <c r="A12" s="589" t="s">
        <v>503</v>
      </c>
      <c r="B12" s="590"/>
      <c r="C12" s="590"/>
      <c r="D12" s="590"/>
      <c r="E12" s="607">
        <f>入力シート!C51</f>
        <v>0</v>
      </c>
      <c r="F12" s="622"/>
      <c r="G12" s="622"/>
      <c r="H12" s="622"/>
      <c r="I12" s="623"/>
      <c r="J12" s="607">
        <f>入力シート!C44</f>
        <v>0</v>
      </c>
      <c r="K12" s="622"/>
      <c r="L12" s="622"/>
      <c r="M12" s="622"/>
      <c r="N12" s="623"/>
    </row>
    <row r="13" spans="1:14" s="32" customFormat="1" ht="36" customHeight="1">
      <c r="A13" s="595" t="s">
        <v>286</v>
      </c>
      <c r="B13" s="596"/>
      <c r="C13" s="596"/>
      <c r="D13" s="597"/>
      <c r="E13" s="615" t="str">
        <f>J13</f>
        <v xml:space="preserve"> </v>
      </c>
      <c r="F13" s="593"/>
      <c r="G13" s="593"/>
      <c r="H13" s="593"/>
      <c r="I13" s="594"/>
      <c r="J13" s="615" t="str">
        <f>入力シート!C14&amp;" "&amp;入力シート!C16</f>
        <v xml:space="preserve"> </v>
      </c>
      <c r="K13" s="593"/>
      <c r="L13" s="593"/>
      <c r="M13" s="593"/>
      <c r="N13" s="594"/>
    </row>
    <row r="16" spans="1:14" s="32" customFormat="1" ht="24" customHeight="1">
      <c r="A16" s="32" t="s">
        <v>245</v>
      </c>
    </row>
    <row r="18" spans="1:15">
      <c r="B18" s="412" t="s">
        <v>246</v>
      </c>
      <c r="C18" s="410"/>
      <c r="D18" s="410"/>
      <c r="E18" s="410"/>
      <c r="F18" s="196"/>
    </row>
    <row r="20" spans="1:15">
      <c r="A20" s="381" t="str">
        <f>設定シート!$C$4&amp;IF(入力シート!$C$2="　","秋田県第　 　区",入力シート!$C$2)</f>
        <v>参議院秋田県選出議員選挙</v>
      </c>
    </row>
    <row r="22" spans="1:15" s="196" customFormat="1" ht="18.75">
      <c r="E22" s="327" t="s">
        <v>615</v>
      </c>
      <c r="G22" s="76" t="str">
        <f>入力シート!$E$59</f>
        <v xml:space="preserve"> </v>
      </c>
      <c r="H22" s="328"/>
      <c r="I22" s="328"/>
      <c r="J22" s="328"/>
      <c r="M22" s="196" t="str" cm="1">
        <f t="array" aca="1" ref="M22" ca="1">IF(VLOOKUP(RIGHT(CELL("filename",A1),LEN(CELL("filename",A1))-FIND("]",CELL("filename",A1))),設定シート!$U$2:$V$137,2,0)="表示する","㊞","")</f>
        <v/>
      </c>
      <c r="O22" s="32" t="s">
        <v>528</v>
      </c>
    </row>
    <row r="23" spans="1:15" s="196" customFormat="1" ht="18.75" customHeight="1">
      <c r="H23" s="328"/>
      <c r="I23" s="328"/>
      <c r="J23" s="328"/>
    </row>
    <row r="24" spans="1:15" s="196" customFormat="1" ht="18.75" customHeight="1">
      <c r="E24" s="327"/>
      <c r="G24" s="76"/>
      <c r="H24" s="328"/>
      <c r="I24" s="328"/>
      <c r="J24" s="328"/>
    </row>
    <row r="25" spans="1:15" ht="14.25" customHeight="1"/>
    <row r="26" spans="1:15">
      <c r="A26" s="381" t="str">
        <f>" 秋田県選挙管理委員会委員長　"&amp;設定シート!C11&amp;"　様"</f>
        <v xml:space="preserve"> 秋田県選挙管理委員会委員長　竹　田　勝　美　様</v>
      </c>
    </row>
    <row r="29" spans="1:15">
      <c r="A29" s="381" t="s">
        <v>57</v>
      </c>
      <c r="B29" s="341"/>
      <c r="C29" s="312"/>
      <c r="D29" s="312"/>
    </row>
    <row r="30" spans="1:15">
      <c r="B30" s="341"/>
      <c r="C30" s="312"/>
      <c r="D30" s="312"/>
    </row>
    <row r="31" spans="1:15">
      <c r="A31" s="87" t="s">
        <v>316</v>
      </c>
    </row>
    <row r="32" spans="1:15">
      <c r="A32" s="87" t="s">
        <v>441</v>
      </c>
    </row>
    <row r="33" spans="1:14">
      <c r="A33" s="87" t="s">
        <v>442</v>
      </c>
    </row>
    <row r="34" spans="1:14">
      <c r="A34" s="87" t="s">
        <v>443</v>
      </c>
    </row>
    <row r="35" spans="1:14">
      <c r="A35" s="87"/>
    </row>
    <row r="36" spans="1:14">
      <c r="A36" s="87" t="s">
        <v>322</v>
      </c>
    </row>
    <row r="37" spans="1:14">
      <c r="A37" s="87" t="s">
        <v>321</v>
      </c>
    </row>
    <row r="38" spans="1:14">
      <c r="A38" s="87"/>
    </row>
    <row r="39" spans="1:14">
      <c r="A39" s="88" t="s">
        <v>486</v>
      </c>
    </row>
    <row r="40" spans="1:14">
      <c r="A40" s="57" t="s">
        <v>338</v>
      </c>
    </row>
    <row r="41" spans="1:14">
      <c r="A41" s="57" t="s">
        <v>306</v>
      </c>
    </row>
    <row r="42" spans="1:14">
      <c r="A42" s="57" t="s">
        <v>307</v>
      </c>
      <c r="N42" s="61"/>
    </row>
    <row r="43" spans="1:14">
      <c r="A43" s="57"/>
    </row>
    <row r="44" spans="1:14">
      <c r="A44" s="57"/>
    </row>
    <row r="45" spans="1:14">
      <c r="A45" s="57"/>
      <c r="N45" s="61"/>
    </row>
  </sheetData>
  <mergeCells count="25">
    <mergeCell ref="A10:D10"/>
    <mergeCell ref="E10:I10"/>
    <mergeCell ref="J10:N10"/>
    <mergeCell ref="A3:N3"/>
    <mergeCell ref="E5:J5"/>
    <mergeCell ref="A6:D6"/>
    <mergeCell ref="E6:I6"/>
    <mergeCell ref="J6:N6"/>
    <mergeCell ref="A7:D7"/>
    <mergeCell ref="E7:I7"/>
    <mergeCell ref="J7:N7"/>
    <mergeCell ref="A8:D9"/>
    <mergeCell ref="E8:I8"/>
    <mergeCell ref="J8:N8"/>
    <mergeCell ref="G9:I9"/>
    <mergeCell ref="L9:N9"/>
    <mergeCell ref="A13:D13"/>
    <mergeCell ref="E13:I13"/>
    <mergeCell ref="J13:N13"/>
    <mergeCell ref="A11:D11"/>
    <mergeCell ref="E11:I11"/>
    <mergeCell ref="J11:N11"/>
    <mergeCell ref="A12:D12"/>
    <mergeCell ref="E12:I12"/>
    <mergeCell ref="J12:N12"/>
  </mergeCells>
  <phoneticPr fontId="4"/>
  <pageMargins left="0.98425196850393704" right="0.59055118110236227" top="0.78740157480314965" bottom="0.78740157480314965" header="0.51181102362204722" footer="0.51181102362204722"/>
  <pageSetup paperSize="9" scale="99" orientation="portrait" horizontalDpi="300" verticalDpi="300" r:id="rId1"/>
  <headerFooter differentOddEven="1" alignWithMargins="0">
    <oddHeader>&amp;L受理日：令和　　年　　月　　日　　 
午前・午後　　　時　　分　受理　</oddHeader>
  </headerFooter>
  <rowBreaks count="1" manualBreakCount="1">
    <brk id="42"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3EC7-A37E-4E41-AA97-1D8E646DB3E9}">
  <sheetPr codeName="Sheet30"/>
  <dimension ref="A1:O41"/>
  <sheetViews>
    <sheetView showZeros="0" view="pageBreakPreview" zoomScaleNormal="100" zoomScaleSheetLayoutView="100" workbookViewId="0">
      <selection activeCell="E28" sqref="E28"/>
    </sheetView>
  </sheetViews>
  <sheetFormatPr defaultColWidth="9" defaultRowHeight="14.25"/>
  <cols>
    <col min="1" max="8" width="9.625" style="153" customWidth="1"/>
    <col min="9" max="9" width="4.375" style="153" customWidth="1"/>
    <col min="10" max="10" width="5.875" style="153" customWidth="1"/>
    <col min="11" max="16384" width="9" style="153"/>
  </cols>
  <sheetData>
    <row r="1" spans="1:10">
      <c r="J1" s="35" t="s">
        <v>619</v>
      </c>
    </row>
    <row r="2" spans="1:10">
      <c r="J2" s="35" t="s">
        <v>642</v>
      </c>
    </row>
    <row r="6" spans="1:10" ht="28.5">
      <c r="A6" s="530" t="s">
        <v>498</v>
      </c>
      <c r="B6" s="530"/>
      <c r="C6" s="530"/>
      <c r="D6" s="530"/>
      <c r="E6" s="530"/>
      <c r="F6" s="530"/>
      <c r="G6" s="530"/>
      <c r="H6" s="530"/>
      <c r="I6" s="530"/>
    </row>
    <row r="7" spans="1:10" ht="28.5">
      <c r="A7" s="154"/>
      <c r="B7" s="154"/>
      <c r="C7" s="154"/>
      <c r="D7" s="154"/>
      <c r="E7" s="154"/>
      <c r="F7" s="154"/>
      <c r="G7" s="154"/>
      <c r="H7" s="154"/>
      <c r="I7" s="154"/>
    </row>
    <row r="10" spans="1:10" ht="21" customHeight="1">
      <c r="A10" s="153" t="str">
        <f>"　"&amp;設定シート!C2&amp;"執行の"&amp;設定シート!C4&amp;IF(入力シート!$C$2="　","秋田県第　　区",入力シート!$C$2)&amp;"において出納責任者として選任"</f>
        <v>　令和７年７月２０日執行の参議院秋田県選出議員選挙において出納責任者として選任</v>
      </c>
    </row>
    <row r="11" spans="1:10" ht="21" customHeight="1">
      <c r="A11" s="410" t="s">
        <v>465</v>
      </c>
      <c r="B11" s="410"/>
      <c r="I11" s="160"/>
    </row>
    <row r="12" spans="1:10" ht="21" customHeight="1">
      <c r="D12" s="515"/>
      <c r="E12" s="515"/>
    </row>
    <row r="16" spans="1:10">
      <c r="B16" s="750" t="s">
        <v>183</v>
      </c>
      <c r="C16" s="750"/>
      <c r="D16" s="750"/>
    </row>
    <row r="17" spans="1:15">
      <c r="B17" s="156"/>
      <c r="C17" s="157"/>
    </row>
    <row r="18" spans="1:15">
      <c r="B18" s="156"/>
      <c r="C18" s="157"/>
    </row>
    <row r="20" spans="1:15">
      <c r="A20" s="57"/>
      <c r="B20" s="91"/>
      <c r="F20" s="58"/>
      <c r="H20" s="92"/>
      <c r="I20" s="57"/>
      <c r="J20" s="57"/>
      <c r="K20" s="57"/>
      <c r="L20" s="57"/>
      <c r="M20" s="57"/>
      <c r="N20" s="57"/>
      <c r="O20" s="57"/>
    </row>
    <row r="21" spans="1:15">
      <c r="A21" s="57"/>
      <c r="B21" s="57"/>
      <c r="C21" s="57"/>
      <c r="D21" s="58"/>
      <c r="E21" s="58"/>
      <c r="F21" s="58"/>
      <c r="G21" s="58"/>
      <c r="H21" s="58"/>
      <c r="I21" s="57"/>
      <c r="J21" s="57"/>
      <c r="K21" s="57"/>
      <c r="L21" s="57"/>
      <c r="M21" s="57"/>
      <c r="N21" s="57"/>
      <c r="O21" s="57"/>
    </row>
    <row r="22" spans="1:15">
      <c r="A22" s="57"/>
      <c r="B22" s="57"/>
      <c r="C22" s="57"/>
      <c r="D22" s="59"/>
      <c r="E22" s="58"/>
      <c r="F22" s="92"/>
      <c r="G22" s="58"/>
      <c r="H22" s="58"/>
      <c r="I22" s="57"/>
      <c r="J22" s="57"/>
      <c r="K22" s="57"/>
      <c r="L22" s="159"/>
      <c r="M22" s="159"/>
      <c r="N22" s="57"/>
      <c r="O22" s="57"/>
    </row>
    <row r="23" spans="1:15">
      <c r="A23" s="57"/>
      <c r="B23" s="57"/>
      <c r="C23" s="59" t="s">
        <v>35</v>
      </c>
      <c r="E23" s="531" t="str">
        <f>入力シート!C14&amp;" "&amp;入力シート!C16</f>
        <v xml:space="preserve"> </v>
      </c>
      <c r="F23" s="531"/>
      <c r="G23" s="532"/>
      <c r="H23" s="532"/>
      <c r="I23" s="196" t="str" cm="1">
        <f t="array" aca="1" ref="I23" ca="1">IF(VLOOKUP(RIGHT(CELL("filename",A1),LEN(CELL("filename",A1))-FIND("]",CELL("filename",A1))),設定シート!$U$2:$V$137,2,0)="表示する","㊞","")</f>
        <v/>
      </c>
      <c r="J23" s="57"/>
      <c r="K23" s="32" t="s">
        <v>528</v>
      </c>
      <c r="L23" s="159"/>
      <c r="M23" s="159"/>
      <c r="N23" s="62"/>
    </row>
    <row r="24" spans="1:15" s="186" customFormat="1">
      <c r="A24" s="57"/>
      <c r="B24" s="57"/>
      <c r="C24" s="59"/>
      <c r="E24" s="190"/>
      <c r="F24" s="190"/>
      <c r="G24" s="191"/>
      <c r="H24" s="191"/>
      <c r="I24" s="57"/>
      <c r="J24" s="57"/>
      <c r="K24" s="57"/>
      <c r="L24" s="193"/>
      <c r="M24" s="193"/>
      <c r="N24" s="62"/>
    </row>
    <row r="25" spans="1:15" s="186" customFormat="1">
      <c r="A25" s="57"/>
      <c r="B25" s="57"/>
      <c r="C25" s="59"/>
      <c r="E25" s="190"/>
      <c r="F25" s="190"/>
      <c r="G25" s="191"/>
      <c r="H25" s="191"/>
      <c r="I25" s="57"/>
      <c r="J25" s="57"/>
      <c r="K25" s="57"/>
      <c r="L25" s="193"/>
      <c r="M25" s="193"/>
      <c r="N25" s="62"/>
    </row>
    <row r="26" spans="1:15" s="186" customFormat="1">
      <c r="A26" s="57"/>
      <c r="B26" s="57"/>
      <c r="C26" s="59"/>
      <c r="E26" s="190"/>
      <c r="F26" s="190"/>
      <c r="G26" s="191"/>
      <c r="H26" s="191"/>
      <c r="I26" s="57"/>
      <c r="J26" s="57"/>
      <c r="K26" s="57"/>
      <c r="L26" s="193"/>
      <c r="M26" s="193"/>
      <c r="N26" s="62"/>
    </row>
    <row r="27" spans="1:15">
      <c r="F27" s="96"/>
      <c r="G27" s="96"/>
    </row>
    <row r="28" spans="1:15" ht="14.25" customHeight="1">
      <c r="A28" s="154"/>
      <c r="B28" s="35" t="s">
        <v>178</v>
      </c>
      <c r="C28" s="152"/>
      <c r="D28" s="157" t="str">
        <f>入力シート!E59</f>
        <v xml:space="preserve"> </v>
      </c>
      <c r="E28" s="154"/>
      <c r="F28" s="192" t="s">
        <v>179</v>
      </c>
      <c r="G28" s="154"/>
      <c r="H28" s="154"/>
      <c r="I28" s="154"/>
    </row>
    <row r="41" spans="14:14">
      <c r="N41" s="61"/>
    </row>
  </sheetData>
  <mergeCells count="5">
    <mergeCell ref="A6:I6"/>
    <mergeCell ref="D12:E12"/>
    <mergeCell ref="E23:F23"/>
    <mergeCell ref="G23:H23"/>
    <mergeCell ref="B16:D16"/>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38</vt:i4>
      </vt:variant>
    </vt:vector>
  </HeadingPairs>
  <TitlesOfParts>
    <vt:vector size="72" baseType="lpstr">
      <vt:lpstr>設定シート</vt:lpstr>
      <vt:lpstr>入力シート</vt:lpstr>
      <vt:lpstr>Sheet1</vt:lpstr>
      <vt:lpstr>目次</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様式16</vt:lpstr>
      <vt:lpstr>様式17</vt:lpstr>
      <vt:lpstr>様式18</vt:lpstr>
      <vt:lpstr>様式19</vt:lpstr>
      <vt:lpstr>推薦1</vt:lpstr>
      <vt:lpstr>推薦2</vt:lpstr>
      <vt:lpstr>推薦3</vt:lpstr>
      <vt:lpstr>推薦4</vt:lpstr>
      <vt:lpstr>推薦5</vt:lpstr>
      <vt:lpstr>推薦6</vt:lpstr>
      <vt:lpstr>推薦7</vt:lpstr>
      <vt:lpstr>推薦8</vt:lpstr>
      <vt:lpstr>推薦9</vt:lpstr>
      <vt:lpstr>推薦10</vt:lpstr>
      <vt:lpstr>推薦11</vt:lpstr>
      <vt:lpstr>Sheet1!Print_Area</vt:lpstr>
      <vt:lpstr>推薦1!Print_Area</vt:lpstr>
      <vt:lpstr>推薦10!Print_Area</vt:lpstr>
      <vt:lpstr>推薦11!Print_Area</vt:lpstr>
      <vt:lpstr>推薦2!Print_Area</vt:lpstr>
      <vt:lpstr>推薦3!Print_Area</vt:lpstr>
      <vt:lpstr>推薦4!Print_Area</vt:lpstr>
      <vt:lpstr>推薦5!Print_Area</vt:lpstr>
      <vt:lpstr>推薦6!Print_Area</vt:lpstr>
      <vt:lpstr>推薦7!Print_Area</vt:lpstr>
      <vt:lpstr>推薦8!Print_Area</vt:lpstr>
      <vt:lpstr>推薦9!Print_Area</vt:lpstr>
      <vt:lpstr>設定シート!Print_Area</vt:lpstr>
      <vt:lpstr>入力シート!Print_Area</vt:lpstr>
      <vt:lpstr>目次!Print_Area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様式3!Print_Area</vt:lpstr>
      <vt:lpstr>様式4!Print_Area</vt:lpstr>
      <vt:lpstr>様式5!Print_Area</vt:lpstr>
      <vt:lpstr>様式6!Print_Area</vt:lpstr>
      <vt:lpstr>様式7!Print_Area</vt:lpstr>
      <vt:lpstr>様式8!Print_Area</vt:lpstr>
      <vt:lpstr>様式9!Print_Area</vt:lpstr>
      <vt:lpstr>秋田県第１区</vt:lpstr>
      <vt:lpstr>秋田県第２区</vt:lpstr>
      <vt:lpstr>秋田県第３区</vt:lpstr>
      <vt:lpstr>選挙区名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大日向　拓</dc:creator>
  <cp:keywords/>
  <dc:description/>
  <cp:lastModifiedBy>佐藤　諒</cp:lastModifiedBy>
  <cp:revision>0</cp:revision>
  <cp:lastPrinted>2025-06-12T23:54:08Z</cp:lastPrinted>
  <dcterms:created xsi:type="dcterms:W3CDTF">1601-01-01T00:00:00Z</dcterms:created>
  <dcterms:modified xsi:type="dcterms:W3CDTF">2025-06-12T23:55:47Z</dcterms:modified>
  <cp:category/>
</cp:coreProperties>
</file>