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9625" yWindow="450" windowWidth="21600" windowHeight="11385"/>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サービス名">'【参考】数式用'!$A$5:$A$37</definedName>
    <definedName name="_xlnm._FilterDatabase" localSheetId="12" hidden="1">'【参考】数式用2'!$B$5:$S$23</definedName>
    <definedName name="茨城県">'【参考】数式用3'!$D$415:$D$458</definedName>
    <definedName name="高知県">'【参考】数式用3'!$D$1442:$D$1475</definedName>
    <definedName name="障害者支援施設_生活介護">'【参考】数式用'!$AF$32</definedName>
    <definedName name="愛知県">'【参考】数式用3'!$D$993:$D$1046</definedName>
    <definedName name="医療型児童発達支援">'【参考】数式用'!$AF$26</definedName>
    <definedName name="岩手県">'【参考】数式用3'!$D$228:$D$260</definedName>
    <definedName name="行動援護">'【参考】数式用'!$AF$8</definedName>
    <definedName name="愛媛県">'【参考】数式用3'!$D$1422:$D$1441</definedName>
    <definedName name="医療型障害児入所施設">'【参考】数式用'!$AF$31</definedName>
    <definedName name="沖縄県">'【参考】数式用3'!$D$1709:$D$1749</definedName>
    <definedName name="障害者支援施設_自立訓練_生活訓練">'【参考】数式用'!$AF$34</definedName>
    <definedName name="児童発達支援">'【参考】数式用'!$AF$25</definedName>
    <definedName name="京都府">'【参考】数式用3'!$D$1095:$D$1120</definedName>
    <definedName name="岡山県">'【参考】数式用3'!$D$1312:$D$1338</definedName>
    <definedName name="岐阜県">'【参考】数式用3'!$D$916:$D$957</definedName>
    <definedName name="宮崎県">'【参考】数式用3'!$D$1640:$D$1665</definedName>
    <definedName name="宮城県">'【参考】数式用3'!$D$261:$D$295</definedName>
    <definedName name="就労継続支援Ａ型">'【参考】数式用'!$AF$18</definedName>
    <definedName name="就労移行支援">'【参考】数式用'!$AF$17</definedName>
    <definedName name="居宅介護">'【参考】数式用'!$AF$5</definedName>
    <definedName name="居宅訪問型児童発達支援">'【参考】数式用'!$AF$28</definedName>
    <definedName name="大阪府">'【参考】数式用3'!$D$1121:$D$1163</definedName>
    <definedName name="共同生活援助_介護サービス包括型">'【参考】数式用'!$AF$22</definedName>
    <definedName name="共同生活援助_外部サービス利用型">'【参考】数式用'!$AF$24</definedName>
    <definedName name="自立訓練_生活訓練">'【参考】数式用'!$AF$15</definedName>
    <definedName name="山形県">'【参考】数式用3'!$D$321:$D$355</definedName>
    <definedName name="共同生活援助_日中サービス支援型">'【参考】数式用'!$AF$23</definedName>
    <definedName name="熊本県">'【参考】数式用3'!$D$1577:$D$1621</definedName>
    <definedName name="群馬県">'【参考】数式用3'!$D$484:$D$518</definedName>
    <definedName name="島根県">'【参考】数式用3'!$D$1293:$D$1311</definedName>
    <definedName name="広島県">'【参考】数式用3'!$D$1339:$D$1361</definedName>
    <definedName name="保育所等訪問支援">'【参考】数式用'!$AF$29</definedName>
    <definedName name="大分県">'【参考】数式用3'!$D$1622:$D$1639</definedName>
    <definedName name="障害者支援施設_自立訓練_機能訓練">'【参考】数式用'!$AF$33</definedName>
    <definedName name="就労継続支援B型">'【参考】数式用'!$AF$19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千葉県">'【参考】数式用3'!$D$582:$D$635</definedName>
    <definedName name="山口県">'【参考】数式用3'!$D$1362:$D$1380</definedName>
    <definedName name="青森県">'【参考】数式用3'!$D$188:$D$227</definedName>
    <definedName name="山梨県">'【参考】数式用3'!$D$812:$D$838</definedName>
    <definedName name="障害者支援施設_就労継続支援Ａ型">'【参考】数式用'!$AF$36</definedName>
    <definedName name="施設入所支援">'【参考】数式用'!$AF$11</definedName>
    <definedName name="滋賀県">'【参考】数式用3'!$D$1076:$D$1094</definedName>
    <definedName name="鳥取県">'【参考】数式用3'!$D$1274:$D$1292</definedName>
    <definedName name="栃木県">'【参考】数式用3'!$D$459:$D$483</definedName>
    <definedName name="自立訓練_機能訓練">'【参考】数式用'!$AF$14</definedName>
    <definedName name="自立生活援助">'【参考】数式用'!$AF$21</definedName>
    <definedName name="鹿児島県">'【参考】数式用3'!$D$1666:$D$1708</definedName>
    <definedName name="就労選択支援">'【参考】数式用'!$AF$16</definedName>
    <definedName name="重度障害者等包括支援">'【参考】数式用'!$AF$9</definedName>
    <definedName name="就労定着支援">'【参考】数式用'!$AF$20</definedName>
    <definedName name="秋田県">'【参考】数式用3'!$D$296:$D$320</definedName>
    <definedName name="重度訪問介護">'【参考】数式用'!$AF$6</definedName>
    <definedName name="長野県">'【参考】数式用3'!$D$839:$D$915</definedName>
    <definedName name="障害者支援施設_就労移行支援">'【参考】数式用'!$AF$35</definedName>
    <definedName name="障害者支援施設_就労継続支援Ｂ">'【参考】数式用'!$AF$37</definedName>
    <definedName name="新潟県">'【参考】数式用3'!$D$731:$D$760</definedName>
    <definedName name="神奈川県">'【参考】数式用3'!$D$698:$D$730</definedName>
    <definedName name="生活介護">'【参考】数式用'!$AF$10</definedName>
    <definedName name="静岡県">'【参考】数式用3'!$D$958:$D$992</definedName>
    <definedName name="石川県">'【参考】数式用3'!$D$776:$D$794</definedName>
    <definedName name="短期入所">'【参考】数式用'!$AF$12</definedName>
    <definedName name="長崎県">'【参考】数式用3'!$D$1556:$D$1576</definedName>
    <definedName name="東京都">'【参考】数式用3'!$D$636:$D$697</definedName>
    <definedName name="同行援護">'【参考】数式用'!$AF$7</definedName>
    <definedName name="徳島県">'【参考】数式用3'!$D$1381:$D$1404</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計画書_総括表'!$A$1:$AL$233</definedName>
    <definedName name="_xlnm.Print_Area" localSheetId="4">事業所個票４!$A$1:$AQ$54</definedName>
    <definedName name="_xlnm.Print_Area" localSheetId="10">事業所個票10!$A$1:$AQ$54</definedName>
    <definedName name="_xlnm.Print_Area" localSheetId="2">事業所個票２!$A$1:$AQ$54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3">事業所個票３!$A$1:$AQ$54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9" authorId="0">
      <text>
        <r>
          <rPr>
            <sz val="9"/>
            <color rgb="FF000000"/>
            <rFont val="MS P ゴシック"/>
          </rPr>
          <t>令和７年度に繰り越す額（２（１）①ⅰア）がない場合は、この欄へのチェック（✓）は不要です。</t>
        </r>
      </text>
    </comment>
    <comment ref="B209" authorId="0">
      <text>
        <r>
          <rPr>
            <sz val="9"/>
            <color rgb="FF000000"/>
            <rFont val="MS P ゴシック"/>
          </rPr>
          <t>空欄が表示される項目は、記入が不要のため、
対応する必要はありません。</t>
        </r>
      </text>
    </comment>
    <comment ref="AK206"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多賀 朱花(taga-ayaka.j16)</author>
  </authors>
  <commentLis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AD40" authorId="1">
      <text>
        <r>
          <rPr>
            <sz val="8"/>
            <color indexed="81"/>
            <rFont val="MS P ゴシック"/>
          </rPr>
          <t>左記に「対象加算なし」が表示された場合は、「満たす」を選択し、「対象加算なし」を選択してください。</t>
        </r>
      </text>
    </comment>
    <comment ref="AL40" authorId="1">
      <text>
        <r>
          <rPr>
            <sz val="8"/>
            <color indexed="81"/>
            <rFont val="MS P ゴシック"/>
          </rPr>
          <t>左記に「対象加算なし」が表示された場合は、「満たす」を選択し、「対象加算なし」を選択してください。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8"/>
            <color indexed="81"/>
            <rFont val="MS P ゴシック"/>
          </rPr>
          <t>左記に「対象加算なし」が表示された場合は、「満たす」を選択し、「対象加算なし」を選択してください。</t>
        </r>
      </text>
    </comment>
    <comment ref="AL40" authorId="1">
      <text>
        <r>
          <rPr>
            <sz val="8"/>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V9" authorId="1">
      <text>
        <r>
          <rPr>
            <sz val="9"/>
            <color indexed="81"/>
            <rFont val="MS P ゴシック"/>
          </rPr>
          <t>「新加算Ⅱ」が表示され、加算率が「エラー」と表示された場合は「新加算Ⅰ」と読み替えること。</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t>
        </r>
        <r>
          <rPr>
            <sz val="9"/>
            <color rgb="FF000000"/>
            <rFont val="ＭＳ ゴシック"/>
          </rPr>
          <t>処遇改善加算、特定加算およびベースアップ等加算をはじめとした</t>
        </r>
        <r>
          <rPr>
            <sz val="9"/>
            <color rgb="FF000000"/>
            <rFont val="MS P ゴシック"/>
          </rPr>
          <t>各種加算減算を含む。）を12で除するなどの方法によって推計し、記載してください。</t>
        </r>
      </text>
    </comment>
  </commentList>
</comments>
</file>

<file path=xl/sharedStrings.xml><?xml version="1.0" encoding="utf-8"?>
<sst xmlns="http://schemas.openxmlformats.org/spreadsheetml/2006/main" xmlns:r="http://schemas.openxmlformats.org/officeDocument/2006/relationships" count="2340" uniqueCount="2340">
  <si>
    <t>上士幌町</t>
  </si>
  <si>
    <t>手当（新設）</t>
    <rPh sb="0" eb="2">
      <t>テアテ</t>
    </rPh>
    <rPh sb="3" eb="5">
      <t>シンセツ</t>
    </rPh>
    <phoneticPr fontId="2"/>
  </si>
  <si>
    <t>ふじみ野市</t>
  </si>
  <si>
    <t>指定権者名</t>
    <rPh sb="0" eb="2">
      <t>シテイ</t>
    </rPh>
    <rPh sb="2" eb="3">
      <t>ケン</t>
    </rPh>
    <rPh sb="3" eb="4">
      <t>ジャ</t>
    </rPh>
    <rPh sb="4" eb="5">
      <t>メイ</t>
    </rPh>
    <phoneticPr fontId="83"/>
  </si>
  <si>
    <t>北山村</t>
  </si>
  <si>
    <t>サービス名</t>
    <rPh sb="4" eb="5">
      <t>メイ</t>
    </rPh>
    <phoneticPr fontId="83"/>
  </si>
  <si>
    <t>安八町</t>
  </si>
  <si>
    <t>五條市</t>
  </si>
  <si>
    <t>東京都</t>
  </si>
  <si>
    <t>旧ベア加算相当</t>
    <rPh sb="0" eb="1">
      <t>キュウ</t>
    </rPh>
    <rPh sb="3" eb="5">
      <t>カサン</t>
    </rPh>
    <rPh sb="5" eb="7">
      <t>ソウトウ</t>
    </rPh>
    <phoneticPr fontId="2"/>
  </si>
  <si>
    <t>特定加算Ⅱ</t>
    <rPh sb="0" eb="2">
      <t>トクテイ</t>
    </rPh>
    <rPh sb="2" eb="4">
      <t>カサン</t>
    </rPh>
    <phoneticPr fontId="2"/>
  </si>
  <si>
    <t>中富良野町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</si>
  <si>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</si>
  <si>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</si>
  <si>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江戸川区</t>
  </si>
  <si>
    <t>大蔵村</t>
  </si>
  <si>
    <t>事業所の所在地</t>
    <rPh sb="0" eb="3">
      <t>ジギョウショ</t>
    </rPh>
    <rPh sb="4" eb="7">
      <t>ショザイチ</t>
    </rPh>
    <phoneticPr fontId="8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</si>
  <si>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</si>
  <si>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</si>
  <si>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あわら市</t>
  </si>
  <si>
    <t>事業所名</t>
    <rPh sb="0" eb="3">
      <t>ジギョウショ</t>
    </rPh>
    <rPh sb="3" eb="4">
      <t>メイ</t>
    </rPh>
    <phoneticPr fontId="83"/>
  </si>
  <si>
    <t>川俣町</t>
  </si>
  <si>
    <t>小笠原村</t>
  </si>
  <si>
    <t>月</t>
    <rPh sb="0" eb="1">
      <t>ガツ</t>
    </rPh>
    <phoneticPr fontId="2"/>
  </si>
  <si>
    <t>江東区</t>
  </si>
  <si>
    <t>三島町</t>
  </si>
  <si>
    <t>～</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</si>
  <si>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</si>
  <si>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</si>
  <si>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</si>
  <si>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</si>
  <si>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</si>
  <si>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平田村</t>
  </si>
  <si>
    <t>輪島市</t>
  </si>
  <si>
    <t>美波町</t>
  </si>
  <si>
    <t>④</t>
  </si>
  <si>
    <t>千代田区</t>
  </si>
  <si>
    <t>加算の
見込額</t>
    <rPh sb="0" eb="2">
      <t>カサン</t>
    </rPh>
    <rPh sb="4" eb="6">
      <t>ミコミ</t>
    </rPh>
    <rPh sb="6" eb="7">
      <t>ガク</t>
    </rPh>
    <phoneticPr fontId="46"/>
  </si>
  <si>
    <t>（</t>
  </si>
  <si>
    <t>川西町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</si>
  <si>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</si>
  <si>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</si>
  <si>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</si>
  <si>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</si>
  <si>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</si>
  <si>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</si>
  <si>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</si>
  <si>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</si>
  <si>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</si>
  <si>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</si>
  <si>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</si>
  <si>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</si>
  <si>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イ</t>
  </si>
  <si>
    <t>合計</t>
    <rPh sb="0" eb="2">
      <t>ゴウケイ</t>
    </rPh>
    <phoneticPr fontId="46"/>
  </si>
  <si>
    <t>内灘町</t>
  </si>
  <si>
    <t>太宰府市</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</si>
  <si>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</si>
  <si>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</si>
  <si>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</si>
  <si>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</si>
  <si>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</si>
  <si>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</si>
  <si>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</si>
  <si>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</si>
  <si>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</si>
  <si>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</si>
  <si>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</si>
  <si>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</si>
  <si>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</si>
  <si>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</si>
  <si>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</si>
  <si>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</si>
  <si>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</si>
  <si>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</si>
  <si>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</si>
  <si>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</si>
  <si>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</si>
  <si>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</si>
  <si>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</si>
  <si>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</si>
  <si>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</si>
  <si>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</si>
  <si>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いわき市</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</si>
  <si>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</si>
  <si>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</si>
  <si>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</si>
  <si>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</si>
  <si>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</si>
  <si>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</si>
  <si>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</si>
  <si>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</si>
  <si>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</si>
  <si>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</si>
  <si>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</si>
  <si>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</si>
  <si>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</si>
  <si>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</si>
  <si>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</si>
  <si>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</si>
  <si>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</si>
  <si>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</si>
  <si>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ミーティング等による職場内コミュニケーションの円滑化による個々の福祉・介護職員の気づきを踏まえた勤務環境やケア内容の改善</t>
    <rPh sb="32" eb="34">
      <t>フクシ</t>
    </rPh>
    <phoneticPr fontId="2"/>
  </si>
  <si>
    <t>瑞浪市</t>
  </si>
  <si>
    <t>フリガナ</t>
  </si>
  <si>
    <t>年</t>
  </si>
  <si>
    <t>北方町</t>
  </si>
  <si>
    <t>ⅰ）</t>
  </si>
  <si>
    <t>大和市</t>
  </si>
  <si>
    <t>氏名</t>
    <rPh sb="0" eb="2">
      <t>シメイ</t>
    </rPh>
    <phoneticPr fontId="2"/>
  </si>
  <si>
    <t>尾道市</t>
  </si>
  <si>
    <t>青梅市</t>
  </si>
  <si>
    <t xml:space="preserve">－ </t>
  </si>
  <si>
    <t>葛巻町</t>
  </si>
  <si>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</si>
  <si>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</si>
  <si>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</si>
  <si>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</si>
  <si>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</si>
  <si>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</si>
  <si>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</si>
  <si>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東海村</t>
  </si>
  <si>
    <t>木古内町</t>
  </si>
  <si>
    <t>佐世保市</t>
  </si>
  <si>
    <t>月額賃金Ⅱ</t>
    <rPh sb="0" eb="4">
      <t>ゲツガクチンギン</t>
    </rPh>
    <phoneticPr fontId="2"/>
  </si>
  <si>
    <t>提出先</t>
    <rPh sb="0" eb="2">
      <t>テイシュツ</t>
    </rPh>
    <rPh sb="2" eb="3">
      <t>サキ</t>
    </rPh>
    <phoneticPr fontId="2"/>
  </si>
  <si>
    <t>宮崎県</t>
  </si>
  <si>
    <t>四街道市</t>
  </si>
  <si>
    <t>志賀町</t>
  </si>
  <si>
    <t>当別町</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</si>
  <si>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</si>
  <si>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大東市</t>
  </si>
  <si>
    <t>青森市</t>
  </si>
  <si>
    <t>⑥</t>
  </si>
  <si>
    <t>長岡京市</t>
  </si>
  <si>
    <t>旭川市</t>
  </si>
  <si>
    <t>R5年度と同じ要件を継続すれば、R6年度に新加算Ⅲを算定可。</t>
    <rPh sb="2" eb="4">
      <t>ネンド</t>
    </rPh>
    <rPh sb="5" eb="6">
      <t>オナ</t>
    </rPh>
    <rPh sb="7" eb="9">
      <t>ヨウケン</t>
    </rPh>
    <rPh sb="10" eb="12">
      <t>ケイゾク</t>
    </rPh>
    <rPh sb="21" eb="22">
      <t>カ</t>
    </rPh>
    <phoneticPr fontId="46"/>
  </si>
  <si>
    <t>【記入上の注意】</t>
    <rPh sb="1" eb="3">
      <t>キニュウ</t>
    </rPh>
    <rPh sb="3" eb="4">
      <t>ジョウ</t>
    </rPh>
    <rPh sb="5" eb="7">
      <t>チュウイ</t>
    </rPh>
    <phoneticPr fontId="2"/>
  </si>
  <si>
    <t>青木村</t>
  </si>
  <si>
    <t>鴨川市</t>
  </si>
  <si>
    <t>さつま町</t>
  </si>
  <si>
    <t>八千代市</t>
  </si>
  <si>
    <t>R5年度と同じ要件を継続すれば、R6年度に新加算Ⅰを算定可。</t>
    <rPh sb="2" eb="4">
      <t>ネンド</t>
    </rPh>
    <rPh sb="5" eb="6">
      <t>オナ</t>
    </rPh>
    <rPh sb="7" eb="9">
      <t>ヨウケン</t>
    </rPh>
    <rPh sb="10" eb="12">
      <t>ケイゾク</t>
    </rPh>
    <rPh sb="21" eb="22">
      <t>カ</t>
    </rPh>
    <phoneticPr fontId="46"/>
  </si>
  <si>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</si>
  <si>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</si>
  <si>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</si>
  <si>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</si>
  <si>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</si>
  <si>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</si>
  <si>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</si>
  <si>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</si>
  <si>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</si>
  <si>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</si>
  <si>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袖ケ浦市</t>
  </si>
  <si>
    <t>円</t>
    <rPh sb="0" eb="1">
      <t>エン</t>
    </rPh>
    <phoneticPr fontId="2"/>
  </si>
  <si>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</si>
  <si>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</si>
  <si>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</si>
  <si>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</si>
  <si>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</si>
  <si>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</si>
  <si>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</si>
  <si>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</si>
  <si>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</si>
  <si>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6"/>
  </si>
  <si>
    <t>③</t>
  </si>
  <si>
    <t>長泉町</t>
  </si>
  <si>
    <t>山形県</t>
  </si>
  <si>
    <t>松戸市</t>
  </si>
  <si>
    <t>半田市</t>
  </si>
  <si>
    <t>愛知県</t>
  </si>
  <si>
    <t>泰阜村</t>
  </si>
  <si>
    <t>下北山村</t>
  </si>
  <si>
    <t>大町町</t>
  </si>
  <si>
    <t>就労移行支援</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</si>
  <si>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</si>
  <si>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t>鮫川村</t>
  </si>
  <si>
    <r>
      <t xml:space="preserve">令和６年度の賃金改善の見込額
</t>
    </r>
    <r>
      <rPr>
        <b/>
        <sz val="9"/>
        <color auto="1"/>
        <rFont val="ＭＳ Ｐゴシック"/>
      </rPr>
      <t>（②の額以上となること）</t>
    </r>
  </si>
  <si>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</si>
  <si>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6"/>
  </si>
  <si>
    <t>歌志内市</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</si>
  <si>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</si>
  <si>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新加算Ⅴ(11)</t>
    <rPh sb="0" eb="3">
      <t>シンカサン</t>
    </rPh>
    <phoneticPr fontId="84"/>
  </si>
  <si>
    <t>豊明市</t>
  </si>
  <si>
    <t>木島平村</t>
  </si>
  <si>
    <t>うるま市</t>
  </si>
  <si>
    <t>⑤</t>
  </si>
  <si>
    <t>自立生活援助</t>
    <rPh sb="0" eb="2">
      <t>ジリツ</t>
    </rPh>
    <rPh sb="2" eb="4">
      <t>セイカツ</t>
    </rPh>
    <rPh sb="4" eb="6">
      <t>エンジョ</t>
    </rPh>
    <phoneticPr fontId="85"/>
  </si>
  <si>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</si>
  <si>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</si>
  <si>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</si>
  <si>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</si>
  <si>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</si>
  <si>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エルダー・メンター（仕事やメンタル面のサポート等をする担当者）制度等導入</t>
  </si>
  <si>
    <t>椎葉村</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</si>
  <si>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</si>
  <si>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</si>
  <si>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</si>
  <si>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小平町</t>
  </si>
  <si>
    <t>　特定事業所加算を算定する。</t>
    <rPh sb="9" eb="11">
      <t>サンテイ</t>
    </rPh>
    <phoneticPr fontId="86"/>
  </si>
  <si>
    <t>４　要件を満たすことの確認・証明</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</si>
  <si>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</si>
  <si>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</si>
  <si>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</si>
  <si>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</si>
  <si>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</si>
  <si>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</si>
  <si>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</si>
  <si>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その他</t>
    <rPh sb="2" eb="3">
      <t>タ</t>
    </rPh>
    <phoneticPr fontId="2"/>
  </si>
  <si>
    <t>利尻富士町</t>
  </si>
  <si>
    <t>甲府市</t>
  </si>
  <si>
    <t>天龍村</t>
  </si>
  <si>
    <t>)</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</si>
  <si>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</si>
  <si>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</si>
  <si>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</si>
  <si>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</si>
  <si>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</si>
  <si>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</si>
  <si>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</si>
  <si>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</si>
  <si>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</si>
  <si>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</si>
  <si>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</si>
  <si>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</si>
  <si>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室蘭市</t>
  </si>
  <si>
    <t>南大東村</t>
  </si>
  <si>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</si>
  <si>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新加算Ⅴ(５)</t>
    <rPh sb="0" eb="3">
      <t>シンカサン</t>
    </rPh>
    <phoneticPr fontId="84"/>
  </si>
  <si>
    <t>（上記取組の開始時期）</t>
    <rPh sb="1" eb="3">
      <t>ジョウキ</t>
    </rPh>
    <rPh sb="3" eb="5">
      <t>トリクミ</t>
    </rPh>
    <rPh sb="6" eb="8">
      <t>カイシ</t>
    </rPh>
    <rPh sb="8" eb="10">
      <t>ジキ</t>
    </rPh>
    <phoneticPr fontId="2"/>
  </si>
  <si>
    <t>愛川町</t>
  </si>
  <si>
    <t>ひたちなか市</t>
  </si>
  <si>
    <t>長門市</t>
  </si>
  <si>
    <t>白糠町</t>
  </si>
  <si>
    <t>清瀬市</t>
  </si>
  <si>
    <t>年</t>
    <rPh sb="0" eb="1">
      <t>ネン</t>
    </rPh>
    <phoneticPr fontId="2"/>
  </si>
  <si>
    <t>置戸町</t>
  </si>
  <si>
    <t>予定</t>
    <rPh sb="0" eb="2">
      <t>ヨテイ</t>
    </rPh>
    <phoneticPr fontId="2"/>
  </si>
  <si>
    <t>宇佐市</t>
  </si>
  <si>
    <t>（確認用）</t>
    <rPh sb="1" eb="4">
      <t>カクニンヨウ</t>
    </rPh>
    <phoneticPr fontId="2"/>
  </si>
  <si>
    <t>新城市</t>
  </si>
  <si>
    <t>④ベースアップの実施予定</t>
    <rPh sb="8" eb="10">
      <t>ジッシ</t>
    </rPh>
    <rPh sb="10" eb="12">
      <t>ヨテイ</t>
    </rPh>
    <phoneticPr fontId="2"/>
  </si>
  <si>
    <t>剣淵町</t>
  </si>
  <si>
    <t>函南町</t>
  </si>
  <si>
    <t>泊村</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</si>
  <si>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</si>
  <si>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</si>
  <si>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</si>
  <si>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新加算Ⅴ(14)</t>
    <rPh sb="0" eb="3">
      <t>シンカサン</t>
    </rPh>
    <phoneticPr fontId="84"/>
  </si>
  <si>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</si>
  <si>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</si>
  <si>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</si>
  <si>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</si>
  <si>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</si>
  <si>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</si>
  <si>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</si>
  <si>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</si>
  <si>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</si>
  <si>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</si>
  <si>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</si>
  <si>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</si>
  <si>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</si>
  <si>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</si>
  <si>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</si>
  <si>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</si>
  <si>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新加算Ⅲ</t>
    <rPh sb="0" eb="3">
      <t>シンカサン</t>
    </rPh>
    <phoneticPr fontId="84"/>
  </si>
  <si>
    <t>豊根村</t>
  </si>
  <si>
    <t>岩沼市</t>
  </si>
  <si>
    <t>今金町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</si>
  <si>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</si>
  <si>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</si>
  <si>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</si>
  <si>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</si>
  <si>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</si>
  <si>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共同生活援助（日中サービス支援型）</t>
    <rPh sb="0" eb="2">
      <t>キョウドウ</t>
    </rPh>
    <rPh sb="2" eb="4">
      <t>セイカツ</t>
    </rPh>
    <rPh sb="4" eb="6">
      <t>エンジョ</t>
    </rPh>
    <rPh sb="7" eb="9">
      <t>ニッチュウ</t>
    </rPh>
    <rPh sb="13" eb="15">
      <t>シエン</t>
    </rPh>
    <phoneticPr fontId="8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</si>
  <si>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</si>
  <si>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新加算Ⅱ</t>
    <rPh sb="0" eb="3">
      <t>シンカサン</t>
    </rPh>
    <phoneticPr fontId="84"/>
  </si>
  <si>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</si>
  <si>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</si>
  <si>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</si>
  <si>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</si>
  <si>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</si>
  <si>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t>江別市</t>
  </si>
  <si>
    <t>御殿場市</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</si>
  <si>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</si>
  <si>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</si>
  <si>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</si>
  <si>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</si>
  <si>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</si>
  <si>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幸田町</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</si>
  <si>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</si>
  <si>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</si>
  <si>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新加算Ⅴ(10)</t>
  </si>
  <si>
    <t>小国町</t>
  </si>
  <si>
    <t>岡山県</t>
  </si>
  <si>
    <t>香川県</t>
  </si>
  <si>
    <t>松島町</t>
  </si>
  <si>
    <t>ⅰ）旧ベースアップ等加算による賃金改善の見込額</t>
    <rPh sb="2" eb="3">
      <t>キュウ</t>
    </rPh>
    <rPh sb="9" eb="10">
      <t>トウ</t>
    </rPh>
    <rPh sb="10" eb="12">
      <t>カサン</t>
    </rPh>
    <phoneticPr fontId="2"/>
  </si>
  <si>
    <t>その他の
職員</t>
    <rPh sb="2" eb="3">
      <t>タ</t>
    </rPh>
    <rPh sb="5" eb="7">
      <t>ショクイン</t>
    </rPh>
    <phoneticPr fontId="2"/>
  </si>
  <si>
    <t>八尾市</t>
  </si>
  <si>
    <t>松阪市</t>
  </si>
  <si>
    <t xml:space="preserve"> ii ）旧ベースアップ等加算による賃金改善の見込額</t>
    <rPh sb="5" eb="6">
      <t>キュウ</t>
    </rPh>
    <phoneticPr fontId="2"/>
  </si>
  <si>
    <t xml:space="preserve"> 誓約・記名が行われていること</t>
    <rPh sb="1" eb="3">
      <t>セイヤク</t>
    </rPh>
    <rPh sb="4" eb="6">
      <t>キメイ</t>
    </rPh>
    <rPh sb="7" eb="8">
      <t>オコナ</t>
    </rPh>
    <phoneticPr fontId="2"/>
  </si>
  <si>
    <t>５S活動（業務管理の手法の１つ。整理・整頓・清掃・清潔・躾の頭文字をとったもの）等の実践による職場環境の整備</t>
  </si>
  <si>
    <t>葉山町</t>
  </si>
  <si>
    <t>勝浦町</t>
  </si>
  <si>
    <t xml:space="preserve"> </t>
  </si>
  <si>
    <t>事業所の所在地（市区町村）</t>
    <rPh sb="0" eb="3">
      <t>ジギョウショ</t>
    </rPh>
    <rPh sb="4" eb="7">
      <t>ショザイチ</t>
    </rPh>
    <rPh sb="8" eb="12">
      <t>シクチョウソン</t>
    </rPh>
    <phoneticPr fontId="86"/>
  </si>
  <si>
    <t>（４）キャリアパス要件Ⅰ・Ⅱ</t>
    <rPh sb="9" eb="11">
      <t>ヨウケン</t>
    </rPh>
    <phoneticPr fontId="2"/>
  </si>
  <si>
    <t>大宜味村</t>
  </si>
  <si>
    <t>下松市</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</si>
  <si>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</si>
  <si>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</si>
  <si>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</si>
  <si>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</si>
  <si>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6"/>
  </si>
  <si>
    <t>（７）</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</si>
  <si>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</si>
  <si>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</si>
  <si>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</si>
  <si>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嘉麻市</t>
  </si>
  <si>
    <t>日の出町</t>
  </si>
  <si>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</si>
  <si>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</si>
  <si>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46"/>
  </si>
  <si>
    <t>キャリアパス要件Ⅰ（任用要件・賃金体系の整備等）　</t>
    <rPh sb="10" eb="12">
      <t>ニンヨウ</t>
    </rPh>
    <rPh sb="12" eb="14">
      <t>ヨウケン</t>
    </rPh>
    <phoneticPr fontId="2"/>
  </si>
  <si>
    <t>南城市</t>
  </si>
  <si>
    <t>神戸市</t>
  </si>
  <si>
    <t>鶴田町</t>
  </si>
  <si>
    <t>喜界町</t>
  </si>
  <si>
    <t>鷹栖町</t>
  </si>
  <si>
    <t>下條村</t>
  </si>
  <si>
    <t>檜原村</t>
  </si>
  <si>
    <t>自立訓練（機能訓練）</t>
  </si>
  <si>
    <t>次のイからハまでのすべての基準を満たす。</t>
    <rPh sb="13" eb="15">
      <t>キジュン</t>
    </rPh>
    <phoneticPr fontId="2"/>
  </si>
  <si>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</si>
  <si>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</si>
  <si>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</si>
  <si>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</si>
  <si>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羽幌町</t>
  </si>
  <si>
    <t>ハ</t>
  </si>
  <si>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</si>
  <si>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</si>
  <si>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</si>
  <si>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</si>
  <si>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</si>
  <si>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</si>
  <si>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</si>
  <si>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</si>
  <si>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</si>
  <si>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6"/>
  </si>
  <si>
    <t>安城市</t>
  </si>
  <si>
    <t>市原市</t>
  </si>
  <si>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</si>
  <si>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</si>
  <si>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箕面市</t>
  </si>
  <si>
    <t>開成町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</si>
  <si>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</si>
  <si>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</si>
  <si>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印西市</t>
  </si>
  <si>
    <t>加算率</t>
    <rPh sb="0" eb="3">
      <t>カサンリツ</t>
    </rPh>
    <phoneticPr fontId="46"/>
  </si>
  <si>
    <t>山梨県</t>
  </si>
  <si>
    <t>佐久市</t>
  </si>
  <si>
    <t>名寄市</t>
  </si>
  <si>
    <t>キャリアパス要件Ⅲ（昇給の仕組みの整備等）</t>
    <rPh sb="6" eb="8">
      <t>ヨウケン</t>
    </rPh>
    <rPh sb="10" eb="12">
      <t>ショウキュウ</t>
    </rPh>
    <rPh sb="13" eb="15">
      <t>シク</t>
    </rPh>
    <rPh sb="17" eb="19">
      <t>セイビ</t>
    </rPh>
    <rPh sb="19" eb="20">
      <t>トウ</t>
    </rPh>
    <phoneticPr fontId="2"/>
  </si>
  <si>
    <t>新加算Ⅰ</t>
    <rPh sb="0" eb="3">
      <t>シンカサン</t>
    </rPh>
    <phoneticPr fontId="84"/>
  </si>
  <si>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</si>
  <si>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</si>
  <si>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</si>
  <si>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</si>
  <si>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</si>
  <si>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</si>
  <si>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</si>
  <si>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</si>
  <si>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</si>
  <si>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尾花沢市</t>
  </si>
  <si>
    <t>訓子府町</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</si>
  <si>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</si>
  <si>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豊浦町</t>
  </si>
  <si>
    <t>事業所個票３</t>
    <rPh sb="0" eb="3">
      <t>ジギョウショ</t>
    </rPh>
    <rPh sb="3" eb="5">
      <t>コヒョウ</t>
    </rPh>
    <phoneticPr fontId="46"/>
  </si>
  <si>
    <t>福岡県</t>
  </si>
  <si>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86"/>
  </si>
  <si>
    <t>福祉専門職員配置等加算</t>
    <rPh sb="0" eb="2">
      <t>フクシ</t>
    </rPh>
    <rPh sb="2" eb="4">
      <t>センモン</t>
    </rPh>
    <rPh sb="4" eb="6">
      <t>ショクイン</t>
    </rPh>
    <rPh sb="6" eb="8">
      <t>ハイチ</t>
    </rPh>
    <rPh sb="8" eb="9">
      <t>トウ</t>
    </rPh>
    <rPh sb="9" eb="11">
      <t>カサン</t>
    </rPh>
    <phoneticPr fontId="86"/>
  </si>
  <si>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</si>
  <si>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</si>
  <si>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</si>
  <si>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</si>
  <si>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</si>
  <si>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喜茂別町</t>
  </si>
  <si>
    <t>大垣市</t>
  </si>
  <si>
    <t>「月額平均８万円の処遇改善又は改善後の賃金が年額440万円以上となる者」を設定できない場合その理由</t>
  </si>
  <si>
    <t>東吾妻町</t>
  </si>
  <si>
    <t>世羅町</t>
  </si>
  <si>
    <t>長崎県</t>
  </si>
  <si>
    <t>岩泉町</t>
  </si>
  <si>
    <t>伊江村</t>
  </si>
  <si>
    <t>上勝町</t>
  </si>
  <si>
    <t>特定加算Ⅰ</t>
    <rPh sb="0" eb="2">
      <t>トクテイ</t>
    </rPh>
    <rPh sb="2" eb="4">
      <t>カサン</t>
    </rPh>
    <phoneticPr fontId="2"/>
  </si>
  <si>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</si>
  <si>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</si>
  <si>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</si>
  <si>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</si>
  <si>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</si>
  <si>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</si>
  <si>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</si>
  <si>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</si>
  <si>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</si>
  <si>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北谷町</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</si>
  <si>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</si>
  <si>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</si>
  <si>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弥彦村</t>
  </si>
  <si>
    <t>みよし市</t>
  </si>
  <si>
    <t>八潮市</t>
  </si>
  <si>
    <t>西原町</t>
  </si>
  <si>
    <t>区分</t>
    <rPh sb="0" eb="2">
      <t>クブン</t>
    </rPh>
    <phoneticPr fontId="2"/>
  </si>
  <si>
    <t>内容</t>
    <rPh sb="0" eb="2">
      <t>ナイヨウ</t>
    </rPh>
    <phoneticPr fontId="2"/>
  </si>
  <si>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</si>
  <si>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</si>
  <si>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</si>
  <si>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</si>
  <si>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</si>
  <si>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</si>
  <si>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</si>
  <si>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</si>
  <si>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</si>
  <si>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</si>
  <si>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</si>
  <si>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鳥取県</t>
  </si>
  <si>
    <t>屋久島町</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</si>
  <si>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</si>
  <si>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</si>
  <si>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</si>
  <si>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</si>
  <si>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</si>
  <si>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</si>
  <si>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</si>
  <si>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阿見町</t>
  </si>
  <si>
    <t>宜野湾市</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</si>
  <si>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</si>
  <si>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</si>
  <si>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</si>
  <si>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</si>
  <si>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</si>
  <si>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</si>
  <si>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</si>
  <si>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</si>
  <si>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</si>
  <si>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</si>
  <si>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</si>
  <si>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</si>
  <si>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岡崎市</t>
  </si>
  <si>
    <t>雇用管理改善のための管理者に対する研修等の実施</t>
  </si>
  <si>
    <t>山ノ内町</t>
  </si>
  <si>
    <t>大衡村</t>
  </si>
  <si>
    <t>生産性向上のための業務改善の取組</t>
  </si>
  <si>
    <t>日高町</t>
  </si>
  <si>
    <t>高齢者の活躍（居室やフロア等の掃除、食事の配膳・下膳などのほか、経理や労務、広報なども含めた介護業務以外の業務の提供）等による役割分担の明確化</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</si>
  <si>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</si>
  <si>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</si>
  <si>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</si>
  <si>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</si>
  <si>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</si>
  <si>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</si>
  <si>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</si>
  <si>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大江町</t>
  </si>
  <si>
    <t>甲賀市</t>
  </si>
  <si>
    <t>津島市</t>
  </si>
  <si>
    <t>沖縄市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</si>
  <si>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</si>
  <si>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</si>
  <si>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</si>
  <si>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</si>
  <si>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</si>
  <si>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</si>
  <si>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</si>
  <si>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</si>
  <si>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</si>
  <si>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</si>
  <si>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</si>
  <si>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</si>
  <si>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</si>
  <si>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</si>
  <si>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就業規則、給与規程、資質向上のための計画等</t>
    <rPh sb="0" eb="2">
      <t>シュウギョウ</t>
    </rPh>
    <rPh sb="2" eb="4">
      <t>キソク</t>
    </rPh>
    <rPh sb="5" eb="7">
      <t>キュウヨ</t>
    </rPh>
    <rPh sb="7" eb="9">
      <t>キテイ</t>
    </rPh>
    <rPh sb="20" eb="21">
      <t>トウ</t>
    </rPh>
    <phoneticPr fontId="2"/>
  </si>
  <si>
    <t>高槻市</t>
  </si>
  <si>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</si>
  <si>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</si>
  <si>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</si>
  <si>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</si>
  <si>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</si>
  <si>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t>
  </si>
  <si>
    <t>幸手市</t>
  </si>
  <si>
    <t>柏崎市</t>
  </si>
  <si>
    <t>表５</t>
    <rPh sb="0" eb="1">
      <t>ヒョウ</t>
    </rPh>
    <phoneticPr fontId="2"/>
  </si>
  <si>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</si>
  <si>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</si>
  <si>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</si>
  <si>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2"/>
  </si>
  <si>
    <t>かつらぎ町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</si>
  <si>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</si>
  <si>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</si>
  <si>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</si>
  <si>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</si>
  <si>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</si>
  <si>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南相馬市</t>
  </si>
  <si>
    <t>東北町</t>
  </si>
  <si>
    <t>大船渡市</t>
  </si>
  <si>
    <t>会議録、周知文書</t>
    <rPh sb="0" eb="3">
      <t>カイギロク</t>
    </rPh>
    <rPh sb="4" eb="6">
      <t>シュウチ</t>
    </rPh>
    <rPh sb="6" eb="8">
      <t>ブンショ</t>
    </rPh>
    <phoneticPr fontId="2"/>
  </si>
  <si>
    <t>葛城市</t>
  </si>
  <si>
    <t>※</t>
  </si>
  <si>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</si>
  <si>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</si>
  <si>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</si>
  <si>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</si>
  <si>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</si>
  <si>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</si>
  <si>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球磨村</t>
  </si>
  <si>
    <t>大津市</t>
  </si>
  <si>
    <t>（１）</t>
  </si>
  <si>
    <t>御浜町</t>
  </si>
  <si>
    <t>尾張旭市</t>
  </si>
  <si>
    <t>月</t>
    <rPh sb="0" eb="1">
      <t>ゲツ</t>
    </rPh>
    <phoneticPr fontId="2"/>
  </si>
  <si>
    <t>大川村</t>
  </si>
  <si>
    <t>猪名川町</t>
  </si>
  <si>
    <t>箕輪町</t>
  </si>
  <si>
    <t>新潟県</t>
  </si>
  <si>
    <t>日</t>
    <rPh sb="0" eb="1">
      <t>ニチ</t>
    </rPh>
    <phoneticPr fontId="2"/>
  </si>
  <si>
    <t>代表者</t>
    <rPh sb="0" eb="3">
      <t>ダイヒョウシャ</t>
    </rPh>
    <phoneticPr fontId="2"/>
  </si>
  <si>
    <t>福島県</t>
  </si>
  <si>
    <t>空欄が表示される項目は、記入が不要であるため対応する必要はない。</t>
  </si>
  <si>
    <t>墨田区</t>
  </si>
  <si>
    <t>２　賃金改善計画について</t>
    <rPh sb="2" eb="4">
      <t>チンギン</t>
    </rPh>
    <rPh sb="4" eb="6">
      <t>カイゼン</t>
    </rPh>
    <rPh sb="6" eb="8">
      <t>ケイカク</t>
    </rPh>
    <phoneticPr fontId="2"/>
  </si>
  <si>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6"/>
  </si>
  <si>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</si>
  <si>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</si>
  <si>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</si>
  <si>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</si>
  <si>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</si>
  <si>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</si>
  <si>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</si>
  <si>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北海道</t>
  </si>
  <si>
    <t>東みよし町</t>
  </si>
  <si>
    <t>会津若松市</t>
  </si>
  <si>
    <t>加算以外の部分で賃金水準を引き下げないことを誓約している</t>
    <rPh sb="22" eb="24">
      <t>セイヤク</t>
    </rPh>
    <phoneticPr fontId="2"/>
  </si>
  <si>
    <t>甘楽町</t>
  </si>
  <si>
    <t>立川市</t>
  </si>
  <si>
    <t>美深町</t>
  </si>
  <si>
    <t>（３）</t>
  </si>
  <si>
    <t>賃金改善を行う賃金項目及び方法を記載している</t>
    <rPh sb="16" eb="18">
      <t>キサイ</t>
    </rPh>
    <phoneticPr fontId="2"/>
  </si>
  <si>
    <t>宇多津町</t>
  </si>
  <si>
    <t>小金井市</t>
  </si>
  <si>
    <t>高知市</t>
  </si>
  <si>
    <t>八王子市</t>
  </si>
  <si>
    <t>高畠町</t>
  </si>
  <si>
    <t>月額賃金改善要件Ⅱ</t>
  </si>
  <si>
    <t>中泊町</t>
  </si>
  <si>
    <t>旧ベースアップ等加算相当の2/3以上の新規の月額賃金改善を行う計画になっていること</t>
    <rPh sb="29" eb="30">
      <t>オコナ</t>
    </rPh>
    <rPh sb="31" eb="33">
      <t>ケイカク</t>
    </rPh>
    <phoneticPr fontId="2"/>
  </si>
  <si>
    <t>月額賃金改善要件Ⅲ</t>
  </si>
  <si>
    <t>！「次のイからハまでのすべての基準を満たす。」の欄が「○」でないのに、左のチェックボックスにチェック（✔）が入っていません。</t>
    <rPh sb="24" eb="25">
      <t>ラン</t>
    </rPh>
    <rPh sb="35" eb="36">
      <t>ヒダリ</t>
    </rPh>
    <phoneticPr fontId="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</si>
  <si>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</si>
  <si>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</si>
  <si>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</si>
  <si>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</si>
  <si>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</si>
  <si>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</si>
  <si>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</si>
  <si>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</si>
  <si>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遊佐町</t>
  </si>
  <si>
    <t>香取市</t>
  </si>
  <si>
    <t>八戸市</t>
  </si>
  <si>
    <t>その他の職種について、賃金改善の見込額の2/3以上が、ベースアップ等に充てられる計画になっていること</t>
  </si>
  <si>
    <t>（４）</t>
  </si>
  <si>
    <t>二戸市</t>
  </si>
  <si>
    <t>豊中市</t>
  </si>
  <si>
    <t>多良間村</t>
  </si>
  <si>
    <t>利用者本位の支援方針など障害福祉や法人の理念等を定期的に学ぶ機会の提供</t>
    <rPh sb="6" eb="8">
      <t>シエン</t>
    </rPh>
    <rPh sb="12" eb="14">
      <t>ショウガイ</t>
    </rPh>
    <rPh sb="14" eb="16">
      <t>フクシ</t>
    </rPh>
    <phoneticPr fontId="2"/>
  </si>
  <si>
    <t>キャリアパス要件Ⅰ・Ⅱ</t>
  </si>
  <si>
    <t>たつの市</t>
  </si>
  <si>
    <t>習志野市</t>
  </si>
  <si>
    <t>浜松市</t>
  </si>
  <si>
    <t>キャリアパス要件Ⅲ</t>
  </si>
  <si>
    <t>上小阿仁村</t>
  </si>
  <si>
    <t>西和賀町</t>
  </si>
  <si>
    <t>三春町</t>
  </si>
  <si>
    <t>東温市</t>
  </si>
  <si>
    <t>名古屋市</t>
  </si>
  <si>
    <t>阿武町</t>
  </si>
  <si>
    <t>キャリアパス要件Ⅳ</t>
  </si>
  <si>
    <t>一戸町</t>
  </si>
  <si>
    <t>菰野町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</si>
  <si>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</si>
  <si>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</si>
  <si>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</si>
  <si>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</si>
  <si>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</si>
  <si>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</si>
  <si>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</si>
  <si>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袋井市</t>
  </si>
  <si>
    <t>４　要件を満たすことの確認・証明</t>
    <rPh sb="2" eb="4">
      <t>ヨウケン</t>
    </rPh>
    <rPh sb="5" eb="6">
      <t>ミ</t>
    </rPh>
    <rPh sb="11" eb="13">
      <t>カクニン</t>
    </rPh>
    <rPh sb="14" eb="16">
      <t>ショウメイ</t>
    </rPh>
    <phoneticPr fontId="2"/>
  </si>
  <si>
    <t>新冠町</t>
  </si>
  <si>
    <t>燕市</t>
  </si>
  <si>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</si>
  <si>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</si>
  <si>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</si>
  <si>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</si>
  <si>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6"/>
  </si>
  <si>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</si>
  <si>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</si>
  <si>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</si>
  <si>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</si>
  <si>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</si>
  <si>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</si>
  <si>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4"/>
  </si>
  <si>
    <t>豊頃町</t>
  </si>
  <si>
    <t>表３</t>
    <rPh sb="0" eb="1">
      <t>ヒョウ</t>
    </rPh>
    <phoneticPr fontId="2"/>
  </si>
  <si>
    <t>高砂市</t>
  </si>
  <si>
    <t>萩市</t>
  </si>
  <si>
    <t>さいたま市</t>
  </si>
  <si>
    <t>東員町</t>
  </si>
  <si>
    <t>国見町</t>
  </si>
  <si>
    <t>川北町</t>
  </si>
  <si>
    <t>戸沢村</t>
  </si>
  <si>
    <t>表４</t>
    <rPh sb="0" eb="1">
      <t>ヒョウ</t>
    </rPh>
    <phoneticPr fontId="2"/>
  </si>
  <si>
    <t>長南町</t>
  </si>
  <si>
    <t>楢葉町</t>
  </si>
  <si>
    <t>表６</t>
    <rPh sb="0" eb="1">
      <t>ヒョウ</t>
    </rPh>
    <phoneticPr fontId="2"/>
  </si>
  <si>
    <t>さくら市</t>
  </si>
  <si>
    <t>大分市</t>
  </si>
  <si>
    <t>桜川市</t>
  </si>
  <si>
    <t>福岡県</t>
    <rPh sb="0" eb="3">
      <t>フクオカケン</t>
    </rPh>
    <phoneticPr fontId="86"/>
  </si>
  <si>
    <t>表７　新加算の加算区分</t>
    <rPh sb="0" eb="1">
      <t>ヒョウ</t>
    </rPh>
    <rPh sb="3" eb="6">
      <t>シンカサン</t>
    </rPh>
    <rPh sb="7" eb="9">
      <t>カサン</t>
    </rPh>
    <rPh sb="9" eb="11">
      <t>クブン</t>
    </rPh>
    <phoneticPr fontId="2"/>
  </si>
  <si>
    <t>群馬県</t>
  </si>
  <si>
    <t>サービス区分</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</si>
  <si>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</si>
  <si>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</si>
  <si>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</si>
  <si>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6"/>
  </si>
  <si>
    <t>　６つの区分から任意の３つの区分を選択し、区分ごとにそれぞれ１つ以上の取組を行う。</t>
  </si>
  <si>
    <t>島牧村</t>
  </si>
  <si>
    <t>大津町</t>
  </si>
  <si>
    <t>新加算Ⅰ</t>
    <rPh sb="0" eb="3">
      <t>シンカサン</t>
    </rPh>
    <phoneticPr fontId="2"/>
  </si>
  <si>
    <t>士幌町</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</si>
  <si>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</si>
  <si>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</si>
  <si>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</si>
  <si>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</si>
  <si>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</si>
  <si>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サービス提供体制強化加算等の算定状況に応じた加算率</t>
    <rPh sb="14" eb="16">
      <t>サンテイ</t>
    </rPh>
    <phoneticPr fontId="2"/>
  </si>
  <si>
    <t>小清水町</t>
  </si>
  <si>
    <t>石川町</t>
  </si>
  <si>
    <t>仁木町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</si>
  <si>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</si>
  <si>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</si>
  <si>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</si>
  <si>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</si>
  <si>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天塩町</t>
  </si>
  <si>
    <t>処遇加算Ⅱ</t>
    <rPh sb="2" eb="4">
      <t>カサン</t>
    </rPh>
    <phoneticPr fontId="2"/>
  </si>
  <si>
    <t>美瑛町</t>
  </si>
  <si>
    <t>事業所個票５</t>
    <rPh sb="0" eb="3">
      <t>ジギョウショ</t>
    </rPh>
    <rPh sb="3" eb="5">
      <t>コヒョウ</t>
    </rPh>
    <phoneticPr fontId="46"/>
  </si>
  <si>
    <t>江差町</t>
  </si>
  <si>
    <t>処遇加算Ⅲ</t>
    <rPh sb="2" eb="4">
      <t>カサン</t>
    </rPh>
    <phoneticPr fontId="2"/>
  </si>
  <si>
    <t>新加算Ⅲ</t>
    <rPh sb="0" eb="3">
      <t>シンカサン</t>
    </rPh>
    <phoneticPr fontId="2"/>
  </si>
  <si>
    <t>芦屋町</t>
  </si>
  <si>
    <t>蓮田市</t>
  </si>
  <si>
    <t>越谷市</t>
  </si>
  <si>
    <t>新加算Ⅳ</t>
    <rPh sb="0" eb="3">
      <t>シンカサン</t>
    </rPh>
    <phoneticPr fontId="2"/>
  </si>
  <si>
    <t>清里町</t>
  </si>
  <si>
    <t>天栄村</t>
  </si>
  <si>
    <t>猿払村</t>
  </si>
  <si>
    <t>神河町</t>
  </si>
  <si>
    <t>新加算Ⅳ</t>
    <rPh sb="0" eb="3">
      <t>シンカサン</t>
    </rPh>
    <phoneticPr fontId="84"/>
  </si>
  <si>
    <t>京都府</t>
  </si>
  <si>
    <t>朝霞市</t>
  </si>
  <si>
    <t>東大阪市</t>
  </si>
  <si>
    <t>令和６年度中に満たす</t>
    <rPh sb="0" eb="2">
      <t>レイワ</t>
    </rPh>
    <rPh sb="3" eb="4">
      <t>ネン</t>
    </rPh>
    <rPh sb="4" eb="5">
      <t>ド</t>
    </rPh>
    <rPh sb="5" eb="6">
      <t>チュウ</t>
    </rPh>
    <rPh sb="7" eb="8">
      <t>ミ</t>
    </rPh>
    <phoneticPr fontId="2"/>
  </si>
  <si>
    <t>事業所の所在地（都道府県）</t>
    <rPh sb="8" eb="12">
      <t>トドウフケン</t>
    </rPh>
    <phoneticPr fontId="2"/>
  </si>
  <si>
    <t>都道府県</t>
    <rPh sb="0" eb="4">
      <t>トドウフケン</t>
    </rPh>
    <phoneticPr fontId="2"/>
  </si>
  <si>
    <t>市区町村</t>
    <rPh sb="0" eb="4">
      <t>シクチョウソン</t>
    </rPh>
    <phoneticPr fontId="86"/>
  </si>
  <si>
    <t>津野町</t>
  </si>
  <si>
    <t>初山別村</t>
  </si>
  <si>
    <t>札幌市</t>
  </si>
  <si>
    <t>青森県</t>
  </si>
  <si>
    <t>海田町</t>
  </si>
  <si>
    <t>事業所個票４</t>
    <rPh sb="0" eb="3">
      <t>ジギョウショ</t>
    </rPh>
    <rPh sb="3" eb="5">
      <t>コヒョウ</t>
    </rPh>
    <phoneticPr fontId="46"/>
  </si>
  <si>
    <t>函館市</t>
  </si>
  <si>
    <t>島原市</t>
  </si>
  <si>
    <t>堺市</t>
  </si>
  <si>
    <t>岩手県</t>
  </si>
  <si>
    <t>立山町</t>
  </si>
  <si>
    <t>小樽市</t>
  </si>
  <si>
    <t>大町市</t>
  </si>
  <si>
    <t>宮城県</t>
  </si>
  <si>
    <t>会津美里町</t>
  </si>
  <si>
    <t>今別町</t>
  </si>
  <si>
    <t>阿賀町</t>
  </si>
  <si>
    <t>鳴門市</t>
  </si>
  <si>
    <t>洋野町</t>
  </si>
  <si>
    <t>施設入所支援</t>
  </si>
  <si>
    <t>長万部町</t>
  </si>
  <si>
    <t>秋田県</t>
  </si>
  <si>
    <t>釧路市</t>
  </si>
  <si>
    <t>八雲町</t>
  </si>
  <si>
    <t>野田村</t>
  </si>
  <si>
    <t>阿南市</t>
  </si>
  <si>
    <t>帯広市</t>
  </si>
  <si>
    <t>利尻町</t>
  </si>
  <si>
    <t>長岡市</t>
  </si>
  <si>
    <t>芳賀町</t>
  </si>
  <si>
    <t>上砂川町</t>
  </si>
  <si>
    <t>亘理町</t>
  </si>
  <si>
    <t>茨城県</t>
  </si>
  <si>
    <t>西ノ島町</t>
  </si>
  <si>
    <t>天草市</t>
  </si>
  <si>
    <t>別海町</t>
  </si>
  <si>
    <t>事業所個票２</t>
    <rPh sb="0" eb="3">
      <t>ジギョウショ</t>
    </rPh>
    <rPh sb="3" eb="5">
      <t>コヒョウ</t>
    </rPh>
    <phoneticPr fontId="46"/>
  </si>
  <si>
    <t>夕張市</t>
  </si>
  <si>
    <t>岩見沢市</t>
  </si>
  <si>
    <t>山鹿市</t>
  </si>
  <si>
    <t>保育所等訪問支援</t>
  </si>
  <si>
    <t>上尾市</t>
  </si>
  <si>
    <t>宇土市</t>
  </si>
  <si>
    <t>埼玉県</t>
  </si>
  <si>
    <t>網走市</t>
  </si>
  <si>
    <t>千葉県</t>
  </si>
  <si>
    <t>下妻市</t>
  </si>
  <si>
    <t>阪南市</t>
  </si>
  <si>
    <t>柏市</t>
  </si>
  <si>
    <t>留萌市</t>
  </si>
  <si>
    <t>鹿児島市</t>
  </si>
  <si>
    <t>宮代町</t>
  </si>
  <si>
    <t>府中市</t>
  </si>
  <si>
    <t>苫小牧市</t>
  </si>
  <si>
    <t>仁淀川町</t>
  </si>
  <si>
    <t>大館市</t>
  </si>
  <si>
    <t>神奈川県</t>
  </si>
  <si>
    <t>岸和田市</t>
  </si>
  <si>
    <t>豊田市</t>
  </si>
  <si>
    <t>大空町</t>
  </si>
  <si>
    <t>稚内市</t>
  </si>
  <si>
    <t>美唄市</t>
  </si>
  <si>
    <t>まんのう町</t>
  </si>
  <si>
    <t>箱根町</t>
  </si>
  <si>
    <t>蓬田村</t>
  </si>
  <si>
    <t>大分県</t>
  </si>
  <si>
    <t>富山県</t>
  </si>
  <si>
    <t>重度訪問介護</t>
  </si>
  <si>
    <t>文京区</t>
  </si>
  <si>
    <t>芦別市</t>
  </si>
  <si>
    <t>静岡県</t>
  </si>
  <si>
    <t>新規に増加する加算の見込額</t>
    <rPh sb="0" eb="2">
      <t>シンキ</t>
    </rPh>
    <rPh sb="3" eb="5">
      <t>ゾウカ</t>
    </rPh>
    <rPh sb="7" eb="9">
      <t>カサン</t>
    </rPh>
    <rPh sb="10" eb="12">
      <t>ミコミ</t>
    </rPh>
    <rPh sb="12" eb="13">
      <t>ガク</t>
    </rPh>
    <phoneticPr fontId="2"/>
  </si>
  <si>
    <t>すさみ町</t>
  </si>
  <si>
    <t>梼原町</t>
  </si>
  <si>
    <t>色麻町</t>
  </si>
  <si>
    <t>福井県</t>
  </si>
  <si>
    <t>湯梨浜町</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</si>
  <si>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2"/>
  </si>
  <si>
    <t>紋別市</t>
  </si>
  <si>
    <t>相馬市</t>
  </si>
  <si>
    <t>長野県</t>
  </si>
  <si>
    <t>苅田町</t>
  </si>
  <si>
    <t>新潟市</t>
  </si>
  <si>
    <t>鎌倉市</t>
  </si>
  <si>
    <t>士別市</t>
  </si>
  <si>
    <t>志免町</t>
  </si>
  <si>
    <t>泉佐野市</t>
  </si>
  <si>
    <t>岐阜県</t>
  </si>
  <si>
    <t>売木村</t>
  </si>
  <si>
    <t>三笠市</t>
  </si>
  <si>
    <t>中島村</t>
  </si>
  <si>
    <t>奈良県</t>
  </si>
  <si>
    <t>根室市</t>
  </si>
  <si>
    <t>比布町</t>
  </si>
  <si>
    <t>千歳市</t>
  </si>
  <si>
    <t>守口市</t>
  </si>
  <si>
    <t>清水町</t>
  </si>
  <si>
    <t>伊豆市</t>
  </si>
  <si>
    <t>茅ヶ崎市</t>
  </si>
  <si>
    <t>京丹波町</t>
  </si>
  <si>
    <t>調布市</t>
  </si>
  <si>
    <t>滋賀県</t>
  </si>
  <si>
    <t>朝来市</t>
  </si>
  <si>
    <t>滝川市</t>
  </si>
  <si>
    <t>滑川市</t>
  </si>
  <si>
    <t>鯖江市</t>
  </si>
  <si>
    <t>砂川市</t>
  </si>
  <si>
    <t>幌延町</t>
  </si>
  <si>
    <t>R5年度と同じ要件を継続すれば、R6年度に新加算Ⅱを算定可。</t>
    <rPh sb="2" eb="4">
      <t>ネンド</t>
    </rPh>
    <rPh sb="5" eb="6">
      <t>オナ</t>
    </rPh>
    <rPh sb="7" eb="9">
      <t>ヨウケン</t>
    </rPh>
    <rPh sb="10" eb="12">
      <t>ケイゾク</t>
    </rPh>
    <rPh sb="21" eb="22">
      <t>カ</t>
    </rPh>
    <phoneticPr fontId="46"/>
  </si>
  <si>
    <t>大阪府</t>
  </si>
  <si>
    <t>熊谷市</t>
  </si>
  <si>
    <t>雄武町</t>
  </si>
  <si>
    <t>阿智村</t>
  </si>
  <si>
    <t>深川市</t>
  </si>
  <si>
    <t>日高市</t>
  </si>
  <si>
    <t>療養介護</t>
  </si>
  <si>
    <t>和歌山県</t>
  </si>
  <si>
    <t>島根県</t>
  </si>
  <si>
    <t>飯田市</t>
  </si>
  <si>
    <t>伊達市</t>
  </si>
  <si>
    <t>北広島市</t>
  </si>
  <si>
    <t>おおい町</t>
  </si>
  <si>
    <t>東松島市</t>
  </si>
  <si>
    <t>新郷村</t>
  </si>
  <si>
    <t>竹田市</t>
  </si>
  <si>
    <t>浦安市</t>
  </si>
  <si>
    <t>木城町</t>
  </si>
  <si>
    <t>川南町</t>
  </si>
  <si>
    <t>平塚市</t>
  </si>
  <si>
    <t>石狩市</t>
  </si>
  <si>
    <t>粕屋町</t>
  </si>
  <si>
    <t>三芳町</t>
  </si>
  <si>
    <t>新加算Ⅰ</t>
    <rPh sb="0" eb="3">
      <t>シンカサン</t>
    </rPh>
    <phoneticPr fontId="46"/>
  </si>
  <si>
    <t>北斗市</t>
  </si>
  <si>
    <t>藤枝市</t>
  </si>
  <si>
    <t>東通村</t>
  </si>
  <si>
    <t>奈井江町</t>
  </si>
  <si>
    <t>武蔵野市</t>
  </si>
  <si>
    <t>関川村</t>
  </si>
  <si>
    <t>徳島県</t>
  </si>
  <si>
    <t>豊橋市</t>
  </si>
  <si>
    <t>上島町</t>
  </si>
  <si>
    <t>三鷹市</t>
  </si>
  <si>
    <t>田野畑村</t>
  </si>
  <si>
    <t>青ヶ島村</t>
  </si>
  <si>
    <t>綾瀬市</t>
  </si>
  <si>
    <t>厚真町</t>
  </si>
  <si>
    <t>新篠津村</t>
  </si>
  <si>
    <t>西興部村</t>
  </si>
  <si>
    <t>愛媛県</t>
  </si>
  <si>
    <t>松前町</t>
  </si>
  <si>
    <t>岩内町</t>
  </si>
  <si>
    <t>小川町</t>
  </si>
  <si>
    <t>むつ市</t>
  </si>
  <si>
    <t>寿都町</t>
  </si>
  <si>
    <t>刈羽村</t>
  </si>
  <si>
    <t>大山町</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</si>
  <si>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6"/>
  </si>
  <si>
    <t>高知県</t>
  </si>
  <si>
    <t>甲佐町</t>
  </si>
  <si>
    <t>西米良村</t>
  </si>
  <si>
    <t>佐賀県</t>
  </si>
  <si>
    <t>木曽岬町</t>
  </si>
  <si>
    <t>牧之原市</t>
  </si>
  <si>
    <t>熊本県</t>
  </si>
  <si>
    <t>枚方市</t>
  </si>
  <si>
    <t>酒々井町</t>
  </si>
  <si>
    <t>⇐</t>
  </si>
  <si>
    <t>鹿部町</t>
  </si>
  <si>
    <t>春日部市</t>
  </si>
  <si>
    <t>森町</t>
  </si>
  <si>
    <t>米沢市</t>
  </si>
  <si>
    <t>新座市</t>
  </si>
  <si>
    <t>国立市</t>
  </si>
  <si>
    <t>東久留米市</t>
  </si>
  <si>
    <t>平群町</t>
  </si>
  <si>
    <t>周防大島町</t>
  </si>
  <si>
    <t>稲城市</t>
  </si>
  <si>
    <t>上ノ国町</t>
  </si>
  <si>
    <t>伊勢崎市</t>
  </si>
  <si>
    <t>留別村</t>
  </si>
  <si>
    <t>西東京市</t>
  </si>
  <si>
    <t>厚沢部町</t>
  </si>
  <si>
    <t>河内町</t>
  </si>
  <si>
    <t>恩納村</t>
  </si>
  <si>
    <t>男鹿市</t>
  </si>
  <si>
    <t>乙部町</t>
  </si>
  <si>
    <t>吉野川市</t>
  </si>
  <si>
    <t>船橋市</t>
  </si>
  <si>
    <t>厚木市</t>
  </si>
  <si>
    <t>就労継続支援Ａ型</t>
  </si>
  <si>
    <t>筑西市</t>
  </si>
  <si>
    <t>刈谷市</t>
  </si>
  <si>
    <t>柏原市</t>
  </si>
  <si>
    <t>水戸市</t>
  </si>
  <si>
    <t>泉崎村</t>
  </si>
  <si>
    <t>黒松内町</t>
  </si>
  <si>
    <t>門真市</t>
  </si>
  <si>
    <t>村山市</t>
  </si>
  <si>
    <t>館山市</t>
  </si>
  <si>
    <t>西宮市</t>
  </si>
  <si>
    <t>ニセコ町</t>
  </si>
  <si>
    <t>野々市市</t>
  </si>
  <si>
    <t>真狩村</t>
  </si>
  <si>
    <t>宝塚市</t>
  </si>
  <si>
    <t>留寿都村</t>
  </si>
  <si>
    <t>佐川町</t>
  </si>
  <si>
    <t>真岡市</t>
  </si>
  <si>
    <t>京極町</t>
  </si>
  <si>
    <t>新加算Ⅳの1/2</t>
    <rPh sb="0" eb="3">
      <t>シンカサン</t>
    </rPh>
    <phoneticPr fontId="2"/>
  </si>
  <si>
    <t>東川町</t>
  </si>
  <si>
    <t>倶知安町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</si>
  <si>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</si>
  <si>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</si>
  <si>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6"/>
  </si>
  <si>
    <t>共和町</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</si>
  <si>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</si>
  <si>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</si>
  <si>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</si>
  <si>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</si>
  <si>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積丹町</t>
  </si>
  <si>
    <t>坂東市</t>
  </si>
  <si>
    <t>東栄町</t>
  </si>
  <si>
    <t>亀岡市</t>
  </si>
  <si>
    <t>昭島市</t>
  </si>
  <si>
    <t>新加算</t>
    <rPh sb="0" eb="1">
      <t>シン</t>
    </rPh>
    <rPh sb="1" eb="3">
      <t>カサン</t>
    </rPh>
    <phoneticPr fontId="2"/>
  </si>
  <si>
    <t>古平町</t>
  </si>
  <si>
    <t>中川町</t>
  </si>
  <si>
    <t>大阪市</t>
  </si>
  <si>
    <t>台東区</t>
  </si>
  <si>
    <t>相模原市</t>
  </si>
  <si>
    <t>池田市</t>
  </si>
  <si>
    <t>赤井川村</t>
  </si>
  <si>
    <t>藤沢市</t>
  </si>
  <si>
    <t>丸森町</t>
  </si>
  <si>
    <t>田原市</t>
  </si>
  <si>
    <t>南幌町</t>
  </si>
  <si>
    <t>川島町</t>
  </si>
  <si>
    <t>長沼町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</si>
  <si>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</si>
  <si>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</si>
  <si>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</si>
  <si>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</si>
  <si>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</si>
  <si>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</si>
  <si>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</si>
  <si>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</si>
  <si>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</si>
  <si>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遠別町</t>
  </si>
  <si>
    <t>八百津町</t>
  </si>
  <si>
    <t>月形町</t>
  </si>
  <si>
    <t>南箕輪村</t>
  </si>
  <si>
    <t>聖籠町</t>
  </si>
  <si>
    <t>佐呂間町</t>
  </si>
  <si>
    <t>浦臼町</t>
  </si>
  <si>
    <t>新加算Ⅴ(12)</t>
    <rPh sb="0" eb="3">
      <t>シンカサン</t>
    </rPh>
    <phoneticPr fontId="84"/>
  </si>
  <si>
    <t>遠軽町</t>
  </si>
  <si>
    <t>寝屋川市</t>
  </si>
  <si>
    <t>大鰐町</t>
  </si>
  <si>
    <t>東串良町</t>
  </si>
  <si>
    <t>妹背牛町</t>
  </si>
  <si>
    <t>小田原市</t>
  </si>
  <si>
    <t>伊予市</t>
  </si>
  <si>
    <t>四條畷市</t>
  </si>
  <si>
    <t>東成瀬村</t>
  </si>
  <si>
    <t>平泉町</t>
  </si>
  <si>
    <t>秩父別町</t>
  </si>
  <si>
    <t>雨竜町</t>
  </si>
  <si>
    <t>東海市</t>
  </si>
  <si>
    <t>北竜町</t>
  </si>
  <si>
    <t>明和町</t>
  </si>
  <si>
    <t>砥部町</t>
  </si>
  <si>
    <t>多賀城市</t>
  </si>
  <si>
    <t>日立市</t>
  </si>
  <si>
    <t>軽米町</t>
  </si>
  <si>
    <t>大田市</t>
  </si>
  <si>
    <t>沼田町</t>
  </si>
  <si>
    <t>龍ケ崎市</t>
  </si>
  <si>
    <t>糸島市</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</si>
  <si>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</si>
  <si>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基準を満たす</t>
    <rPh sb="0" eb="2">
      <t>キジュン</t>
    </rPh>
    <rPh sb="3" eb="4">
      <t>ミ</t>
    </rPh>
    <phoneticPr fontId="2"/>
  </si>
  <si>
    <t>取手市</t>
  </si>
  <si>
    <t>広尾町</t>
  </si>
  <si>
    <t>吉岡町</t>
  </si>
  <si>
    <t>京都市</t>
  </si>
  <si>
    <t>つくば市</t>
  </si>
  <si>
    <t>飯南町</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</si>
  <si>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2"/>
  </si>
  <si>
    <t>様似町</t>
  </si>
  <si>
    <t>キャリアパス要件Ⅱ</t>
    <rPh sb="6" eb="8">
      <t>ヨウケン</t>
    </rPh>
    <phoneticPr fontId="46"/>
  </si>
  <si>
    <t>当麻町</t>
  </si>
  <si>
    <t>守谷市</t>
  </si>
  <si>
    <t>富津市</t>
  </si>
  <si>
    <t>皆野町</t>
  </si>
  <si>
    <t>南風原町</t>
  </si>
  <si>
    <t>川口市</t>
  </si>
  <si>
    <t>玖珠町</t>
  </si>
  <si>
    <t>愛別町</t>
  </si>
  <si>
    <t>真室川町</t>
  </si>
  <si>
    <t>いの町</t>
  </si>
  <si>
    <t>円</t>
    <rPh sb="0" eb="1">
      <t>エン</t>
    </rPh>
    <phoneticPr fontId="46"/>
  </si>
  <si>
    <t>南三陸町</t>
  </si>
  <si>
    <t>草加市</t>
  </si>
  <si>
    <t>津南町</t>
  </si>
  <si>
    <t>新加算Ⅴ(２)</t>
    <rPh sb="0" eb="3">
      <t>シンカサン</t>
    </rPh>
    <phoneticPr fontId="84"/>
  </si>
  <si>
    <t>上川町</t>
  </si>
  <si>
    <t>南伊豆町</t>
  </si>
  <si>
    <t>連絡先</t>
    <rPh sb="0" eb="3">
      <t>レンラクサキ</t>
    </rPh>
    <phoneticPr fontId="2"/>
  </si>
  <si>
    <t>横浜市</t>
  </si>
  <si>
    <t>戸田市</t>
  </si>
  <si>
    <t>香美市</t>
  </si>
  <si>
    <t>上富良野町</t>
  </si>
  <si>
    <t>白鷹町</t>
  </si>
  <si>
    <t>市川市</t>
  </si>
  <si>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83"/>
  </si>
  <si>
    <t>南富良野町</t>
  </si>
  <si>
    <t>占冠村</t>
  </si>
  <si>
    <t>山元町</t>
  </si>
  <si>
    <t>中標津町</t>
  </si>
  <si>
    <t>中頓別町</t>
  </si>
  <si>
    <t>羽曳野市</t>
  </si>
  <si>
    <t>日光市</t>
  </si>
  <si>
    <t>根羽村</t>
  </si>
  <si>
    <t>みなかみ町</t>
  </si>
  <si>
    <t>佐倉市</t>
  </si>
  <si>
    <t>事業所個票８</t>
    <rPh sb="0" eb="3">
      <t>ジギョウショ</t>
    </rPh>
    <rPh sb="3" eb="5">
      <t>コヒョウ</t>
    </rPh>
    <phoneticPr fontId="46"/>
  </si>
  <si>
    <t>由良町</t>
  </si>
  <si>
    <t>和寒町</t>
  </si>
  <si>
    <t>東庄町</t>
  </si>
  <si>
    <t>下川町</t>
  </si>
  <si>
    <t>長崎市</t>
  </si>
  <si>
    <t>か月分の加算額</t>
  </si>
  <si>
    <t>音威子府村</t>
  </si>
  <si>
    <t>八峰町</t>
  </si>
  <si>
    <t>色丹村</t>
    <rPh sb="0" eb="3">
      <t>シコタンムラ</t>
    </rPh>
    <phoneticPr fontId="86"/>
  </si>
  <si>
    <t>新宮市</t>
  </si>
  <si>
    <t>栄町</t>
  </si>
  <si>
    <t>浜頓別町</t>
  </si>
  <si>
    <t>明石市</t>
  </si>
  <si>
    <t>幌加内町</t>
  </si>
  <si>
    <t>東村山市</t>
  </si>
  <si>
    <t>郡上市</t>
  </si>
  <si>
    <t>長島町</t>
  </si>
  <si>
    <t>大和郡山市</t>
  </si>
  <si>
    <t>大川市</t>
  </si>
  <si>
    <t>佐々町</t>
  </si>
  <si>
    <t>増毛町</t>
  </si>
  <si>
    <t>あきる野市</t>
  </si>
  <si>
    <t>有田町</t>
  </si>
  <si>
    <t>佐伯市</t>
  </si>
  <si>
    <t>苫前町</t>
  </si>
  <si>
    <t>野迫川村</t>
  </si>
  <si>
    <t>伊勢原市</t>
  </si>
  <si>
    <t>三宅村</t>
  </si>
  <si>
    <t>王滝村</t>
  </si>
  <si>
    <t>枝幸町</t>
  </si>
  <si>
    <t>美幌町</t>
  </si>
  <si>
    <t>高浜町</t>
  </si>
  <si>
    <t>小山市</t>
  </si>
  <si>
    <t>寒川町</t>
  </si>
  <si>
    <t>川西市</t>
  </si>
  <si>
    <t>豊富町</t>
  </si>
  <si>
    <t>美郷町</t>
  </si>
  <si>
    <t>富加町</t>
  </si>
  <si>
    <t>礼文町</t>
  </si>
  <si>
    <t>知立市</t>
  </si>
  <si>
    <t>草津市</t>
  </si>
  <si>
    <t>大島町</t>
  </si>
  <si>
    <t>粟島浦村</t>
  </si>
  <si>
    <t>富谷市</t>
    <rPh sb="2" eb="3">
      <t>シ</t>
    </rPh>
    <phoneticPr fontId="86"/>
  </si>
  <si>
    <t>津別町</t>
  </si>
  <si>
    <t>富士見市</t>
  </si>
  <si>
    <t>斜里町</t>
  </si>
  <si>
    <t>茨木市</t>
  </si>
  <si>
    <t>松原市</t>
  </si>
  <si>
    <t>粟国村</t>
  </si>
  <si>
    <t>湧別町</t>
  </si>
  <si>
    <t>木祖村</t>
  </si>
  <si>
    <t>会津坂下町</t>
  </si>
  <si>
    <t>摂津市</t>
  </si>
  <si>
    <t>吉川市</t>
  </si>
  <si>
    <t>おいらせ町</t>
  </si>
  <si>
    <t>滝上町</t>
  </si>
  <si>
    <t>王寺町</t>
  </si>
  <si>
    <t>かすみがうら市</t>
  </si>
  <si>
    <t>大多喜町</t>
  </si>
  <si>
    <t>興部町</t>
  </si>
  <si>
    <t>伊丹市</t>
  </si>
  <si>
    <t>壮瞥町</t>
  </si>
  <si>
    <t>八郎潟町</t>
  </si>
  <si>
    <t>壱岐市</t>
  </si>
  <si>
    <t>キャリアパス要件Ⅴ</t>
    <rPh sb="6" eb="8">
      <t>ヨウケン</t>
    </rPh>
    <phoneticPr fontId="46"/>
  </si>
  <si>
    <t>白老町</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</si>
  <si>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</si>
  <si>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</si>
  <si>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新発田市</t>
  </si>
  <si>
    <t>キャリアパス要件Ⅰ～Ⅲを「R6年度中の対応の誓約」で満たし、４月から旧処遇加算Ⅰを算定可。加えて、交付金取得のため４月からベア加算を算定することで、６月以降、新加算Ⅱに移行可能。</t>
  </si>
  <si>
    <t>太子町</t>
  </si>
  <si>
    <t>古河市</t>
  </si>
  <si>
    <t>田舎館村</t>
  </si>
  <si>
    <t>安平町</t>
  </si>
  <si>
    <t>宮崎市</t>
  </si>
  <si>
    <t>川崎市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</si>
  <si>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</si>
  <si>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</si>
  <si>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</si>
  <si>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</si>
  <si>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</si>
  <si>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</si>
  <si>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</si>
  <si>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</si>
  <si>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</si>
  <si>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</si>
  <si>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</si>
  <si>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</si>
  <si>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</si>
  <si>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</si>
  <si>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</si>
  <si>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</si>
  <si>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</si>
  <si>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矢祭町</t>
  </si>
  <si>
    <t>大崎上島町</t>
  </si>
  <si>
    <t>高崎市</t>
  </si>
  <si>
    <t>横手市</t>
  </si>
  <si>
    <t>斑鳩町</t>
  </si>
  <si>
    <t>音更町</t>
  </si>
  <si>
    <t>行田市</t>
  </si>
  <si>
    <t>みどり市</t>
  </si>
  <si>
    <t>新加算Ⅴ(１)</t>
    <rPh sb="0" eb="3">
      <t>シンカサン</t>
    </rPh>
    <phoneticPr fontId="84"/>
  </si>
  <si>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</si>
  <si>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</si>
  <si>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</si>
  <si>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</si>
  <si>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</si>
  <si>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</si>
  <si>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</si>
  <si>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</si>
  <si>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</si>
  <si>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</si>
  <si>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</si>
  <si>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</si>
  <si>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笠松町</t>
  </si>
  <si>
    <t>羽生市</t>
  </si>
  <si>
    <t>鹿角市</t>
  </si>
  <si>
    <t>大樹町</t>
  </si>
  <si>
    <t>安堵町</t>
  </si>
  <si>
    <t>生坂村</t>
  </si>
  <si>
    <t>鴻巣市</t>
  </si>
  <si>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2"/>
  </si>
  <si>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2"/>
  </si>
  <si>
    <t>幕別町</t>
  </si>
  <si>
    <t>池田町</t>
  </si>
  <si>
    <t>菊川市</t>
  </si>
  <si>
    <t>蕨市</t>
  </si>
  <si>
    <t>共同生活援助_介護サービス包括型</t>
    <rPh sb="0" eb="2">
      <t>キョウドウ</t>
    </rPh>
    <rPh sb="2" eb="4">
      <t>セイカツ</t>
    </rPh>
    <rPh sb="4" eb="6">
      <t>エンジョ</t>
    </rPh>
    <rPh sb="7" eb="9">
      <t>カイゴ</t>
    </rPh>
    <rPh sb="13" eb="15">
      <t>ホウカツ</t>
    </rPh>
    <rPh sb="15" eb="16">
      <t>ガタ</t>
    </rPh>
    <phoneticPr fontId="85"/>
  </si>
  <si>
    <t>入間市</t>
  </si>
  <si>
    <t>村上市</t>
  </si>
  <si>
    <t>本別町</t>
  </si>
  <si>
    <t>桶川市</t>
  </si>
  <si>
    <t>榛東村</t>
  </si>
  <si>
    <t>福智町</t>
  </si>
  <si>
    <t>新加算Ⅴ(10)</t>
    <rPh sb="0" eb="3">
      <t>シンカサン</t>
    </rPh>
    <phoneticPr fontId="84"/>
  </si>
  <si>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</si>
  <si>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</si>
  <si>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</si>
  <si>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</si>
  <si>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</si>
  <si>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</si>
  <si>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</si>
  <si>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</si>
  <si>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</si>
  <si>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</si>
  <si>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</si>
  <si>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</si>
  <si>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</si>
  <si>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</si>
  <si>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</si>
  <si>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</si>
  <si>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</si>
  <si>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</si>
  <si>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鶴居村</t>
  </si>
  <si>
    <t>大仙市</t>
  </si>
  <si>
    <t>白岡市</t>
    <rPh sb="0" eb="2">
      <t>シラオカ</t>
    </rPh>
    <rPh sb="2" eb="3">
      <t>シ</t>
    </rPh>
    <phoneticPr fontId="86"/>
  </si>
  <si>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</si>
  <si>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</si>
  <si>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</si>
  <si>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</si>
  <si>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</si>
  <si>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</si>
  <si>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</si>
  <si>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泊村</t>
    <rPh sb="0" eb="2">
      <t>トマリムラ</t>
    </rPh>
    <phoneticPr fontId="86"/>
  </si>
  <si>
    <t>木更津市</t>
  </si>
  <si>
    <t>奈良市</t>
  </si>
  <si>
    <t>遠野市</t>
  </si>
  <si>
    <t>留夜別村</t>
  </si>
  <si>
    <t>野田市</t>
  </si>
  <si>
    <t>徳之島町</t>
  </si>
  <si>
    <t>茂原市</t>
  </si>
  <si>
    <t>風間浦村</t>
  </si>
  <si>
    <t>二宮町</t>
  </si>
  <si>
    <t>紗那村</t>
  </si>
  <si>
    <t>美濃市</t>
  </si>
  <si>
    <t>能勢町</t>
  </si>
  <si>
    <t>七宗町</t>
  </si>
  <si>
    <t>蘂取村</t>
  </si>
  <si>
    <t>流山市</t>
  </si>
  <si>
    <t>西目屋村</t>
  </si>
  <si>
    <t>河津町</t>
  </si>
  <si>
    <t>北島町</t>
  </si>
  <si>
    <t>我孫子市</t>
  </si>
  <si>
    <t>平川市</t>
  </si>
  <si>
    <t>弘前市</t>
  </si>
  <si>
    <t>鎌ケ谷市</t>
  </si>
  <si>
    <t>白井市</t>
  </si>
  <si>
    <t>知多市</t>
  </si>
  <si>
    <t>三川町</t>
  </si>
  <si>
    <t>登米市</t>
  </si>
  <si>
    <t>黒石市</t>
  </si>
  <si>
    <t>五所川原市</t>
  </si>
  <si>
    <t>普代村</t>
  </si>
  <si>
    <t>武蔵村山市</t>
  </si>
  <si>
    <t>千早赤阪村</t>
  </si>
  <si>
    <t>十和田市</t>
  </si>
  <si>
    <t>新温泉町</t>
  </si>
  <si>
    <t>奥多摩町</t>
  </si>
  <si>
    <t>秦野市</t>
  </si>
  <si>
    <t>平内町</t>
  </si>
  <si>
    <t>大磯町</t>
  </si>
  <si>
    <t>外ヶ浜町</t>
  </si>
  <si>
    <t>千代田町</t>
  </si>
  <si>
    <t>南小国町</t>
  </si>
  <si>
    <t>八千代町</t>
  </si>
  <si>
    <t>清川村</t>
  </si>
  <si>
    <t>平戸市</t>
  </si>
  <si>
    <t>鰺ヶ沢町</t>
  </si>
  <si>
    <t>岐阜市</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</si>
  <si>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</si>
  <si>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</si>
  <si>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</si>
  <si>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</si>
  <si>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</si>
  <si>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富士市</t>
  </si>
  <si>
    <t>藤崎町</t>
  </si>
  <si>
    <t>矢吹町</t>
  </si>
  <si>
    <t>一宮市</t>
  </si>
  <si>
    <t>高山市</t>
  </si>
  <si>
    <t>春日井市</t>
  </si>
  <si>
    <t>板柳町</t>
  </si>
  <si>
    <t>野辺地町</t>
  </si>
  <si>
    <t>上峰町</t>
  </si>
  <si>
    <t>江南市</t>
  </si>
  <si>
    <t>田布施町</t>
  </si>
  <si>
    <t>宿毛市</t>
  </si>
  <si>
    <t>見附市</t>
  </si>
  <si>
    <t>横浜町</t>
  </si>
  <si>
    <t>六ヶ所村</t>
  </si>
  <si>
    <t>岩倉市</t>
  </si>
  <si>
    <t>須賀川市</t>
  </si>
  <si>
    <t>日進市</t>
  </si>
  <si>
    <t>長野市</t>
  </si>
  <si>
    <t>大間町</t>
  </si>
  <si>
    <t>愛西市</t>
  </si>
  <si>
    <t>鶴岡市</t>
  </si>
  <si>
    <t>北名古屋市</t>
  </si>
  <si>
    <t>貝塚市</t>
  </si>
  <si>
    <t>旭市</t>
  </si>
  <si>
    <t>佐井村</t>
  </si>
  <si>
    <t>十日町市</t>
  </si>
  <si>
    <t>三戸町</t>
  </si>
  <si>
    <t>常陸太田市</t>
  </si>
  <si>
    <t>あま市</t>
  </si>
  <si>
    <t>長井市</t>
  </si>
  <si>
    <t>五戸町</t>
  </si>
  <si>
    <t>土庄町</t>
  </si>
  <si>
    <t>長久手市</t>
  </si>
  <si>
    <t>南部町</t>
  </si>
  <si>
    <t>河北町</t>
  </si>
  <si>
    <t>階上町</t>
  </si>
  <si>
    <t>桑折町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</si>
  <si>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2"/>
  </si>
  <si>
    <t>津市</t>
  </si>
  <si>
    <t>神津島村</t>
  </si>
  <si>
    <t>四日市市</t>
  </si>
  <si>
    <t>川場村</t>
  </si>
  <si>
    <t>花巻市</t>
  </si>
  <si>
    <t>桑名市</t>
  </si>
  <si>
    <t>塩竈市</t>
  </si>
  <si>
    <t>北上市</t>
  </si>
  <si>
    <t>鈴鹿市</t>
  </si>
  <si>
    <t>久慈市</t>
  </si>
  <si>
    <t>鳥羽市</t>
  </si>
  <si>
    <t>亀山市</t>
  </si>
  <si>
    <t>一関市</t>
  </si>
  <si>
    <t>陸前高田市</t>
  </si>
  <si>
    <t>西予市</t>
  </si>
  <si>
    <t>北塩原村</t>
  </si>
  <si>
    <t>釜石市</t>
  </si>
  <si>
    <t>宇治市</t>
  </si>
  <si>
    <t>八幡平市</t>
  </si>
  <si>
    <t>伊勢市</t>
  </si>
  <si>
    <t>竹富町</t>
  </si>
  <si>
    <t>豊能町</t>
  </si>
  <si>
    <t>城陽市</t>
  </si>
  <si>
    <t>奥州市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</si>
  <si>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</si>
  <si>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</si>
  <si>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</si>
  <si>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</si>
  <si>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</si>
  <si>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</si>
  <si>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</si>
  <si>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</si>
  <si>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</si>
  <si>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</si>
  <si>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</si>
  <si>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</si>
  <si>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</si>
  <si>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</si>
  <si>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</si>
  <si>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</si>
  <si>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</si>
  <si>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大槌町</t>
  </si>
  <si>
    <t>富岡町</t>
  </si>
  <si>
    <t>大潟村</t>
  </si>
  <si>
    <t>朝日村</t>
  </si>
  <si>
    <t>山田町</t>
  </si>
  <si>
    <t>大野町</t>
  </si>
  <si>
    <t>和泉市</t>
  </si>
  <si>
    <t>藤井寺市</t>
  </si>
  <si>
    <t>裾野市</t>
  </si>
  <si>
    <t>共同生活援助（外部サービス利用型）</t>
    <rPh sb="0" eb="2">
      <t>キョウドウ</t>
    </rPh>
    <rPh sb="2" eb="4">
      <t>セイカツ</t>
    </rPh>
    <rPh sb="4" eb="6">
      <t>エンジョ</t>
    </rPh>
    <phoneticPr fontId="85"/>
  </si>
  <si>
    <t>境町</t>
  </si>
  <si>
    <t>枕崎市</t>
  </si>
  <si>
    <t>泉南市</t>
  </si>
  <si>
    <t>石巻市</t>
  </si>
  <si>
    <t>熊取町</t>
  </si>
  <si>
    <t>合計</t>
    <rPh sb="0" eb="2">
      <t>ゴウケイ</t>
    </rPh>
    <phoneticPr fontId="2"/>
  </si>
  <si>
    <t>琴浦町</t>
  </si>
  <si>
    <t>浜田市</t>
  </si>
  <si>
    <t>岬町</t>
  </si>
  <si>
    <t>気仙沼市</t>
  </si>
  <si>
    <t>飯豊町</t>
  </si>
  <si>
    <t>田尻町</t>
  </si>
  <si>
    <t>つるぎ町</t>
  </si>
  <si>
    <t>昭和村</t>
  </si>
  <si>
    <t>白石市</t>
  </si>
  <si>
    <t>名取市</t>
  </si>
  <si>
    <t>角田市</t>
  </si>
  <si>
    <t>西脇市</t>
  </si>
  <si>
    <t>由利本荘市</t>
  </si>
  <si>
    <t>河南町</t>
  </si>
  <si>
    <t>東洋町</t>
  </si>
  <si>
    <t>大崎市</t>
  </si>
  <si>
    <t>廿日市市</t>
  </si>
  <si>
    <t>八街市</t>
  </si>
  <si>
    <t>福津市</t>
  </si>
  <si>
    <t>生駒市</t>
  </si>
  <si>
    <t>処遇加算</t>
    <rPh sb="2" eb="4">
      <t>カサン</t>
    </rPh>
    <phoneticPr fontId="2"/>
  </si>
  <si>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</si>
  <si>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</si>
  <si>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</si>
  <si>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</si>
  <si>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</si>
  <si>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</si>
  <si>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</si>
  <si>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村田町</t>
  </si>
  <si>
    <t>柴田町</t>
  </si>
  <si>
    <t>東村</t>
  </si>
  <si>
    <t>長浜市</t>
  </si>
  <si>
    <t>飯舘村</t>
  </si>
  <si>
    <t>桐生市</t>
  </si>
  <si>
    <t>川崎町</t>
  </si>
  <si>
    <t>結城市</t>
  </si>
  <si>
    <t>七ヶ浜町</t>
  </si>
  <si>
    <t>常総市</t>
  </si>
  <si>
    <t>昭和町</t>
  </si>
  <si>
    <t>利府町</t>
  </si>
  <si>
    <t>笠間市</t>
  </si>
  <si>
    <t>三島市</t>
  </si>
  <si>
    <t>大和町</t>
  </si>
  <si>
    <t>高原町</t>
  </si>
  <si>
    <t>大郷町</t>
  </si>
  <si>
    <t>嬬恋村</t>
  </si>
  <si>
    <t>板野町</t>
  </si>
  <si>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2"/>
  </si>
  <si>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</si>
  <si>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</si>
  <si>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</si>
  <si>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</si>
  <si>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</si>
  <si>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</si>
  <si>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</si>
  <si>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</si>
  <si>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</si>
  <si>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</si>
  <si>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</si>
  <si>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</si>
  <si>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</si>
  <si>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</si>
  <si>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</si>
  <si>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</si>
  <si>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</si>
  <si>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</si>
  <si>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</si>
  <si>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</si>
  <si>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</si>
  <si>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</si>
  <si>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</si>
  <si>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</si>
  <si>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</si>
  <si>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</si>
  <si>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</si>
  <si>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</si>
  <si>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</si>
  <si>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渋川市</t>
  </si>
  <si>
    <t>三種町</t>
  </si>
  <si>
    <t>大和高田市</t>
  </si>
  <si>
    <t>五城目町</t>
  </si>
  <si>
    <t>大玉村</t>
  </si>
  <si>
    <t>玉村町</t>
  </si>
  <si>
    <t>筑北村</t>
  </si>
  <si>
    <t>越生町</t>
  </si>
  <si>
    <t>東根市</t>
  </si>
  <si>
    <t>滑川町</t>
  </si>
  <si>
    <t>天理市</t>
  </si>
  <si>
    <t>山形市</t>
  </si>
  <si>
    <t>小矢部市</t>
  </si>
  <si>
    <t>宝達志水町</t>
  </si>
  <si>
    <t>鳩山町</t>
  </si>
  <si>
    <t>酒田市</t>
  </si>
  <si>
    <t>寄居町</t>
  </si>
  <si>
    <t>石井町</t>
  </si>
  <si>
    <t>塩尻市</t>
  </si>
  <si>
    <t>新庄市</t>
  </si>
  <si>
    <t>板倉町</t>
  </si>
  <si>
    <t>東浦町</t>
  </si>
  <si>
    <t>東金市</t>
  </si>
  <si>
    <t>座間味村</t>
  </si>
  <si>
    <t>寒河江市</t>
  </si>
  <si>
    <t>土佐清水市</t>
  </si>
  <si>
    <t>松本市</t>
  </si>
  <si>
    <t>君津市</t>
  </si>
  <si>
    <t>美祢市</t>
  </si>
  <si>
    <t>天童市</t>
  </si>
  <si>
    <t>大網白里市</t>
    <rPh sb="4" eb="5">
      <t>シ</t>
    </rPh>
    <phoneticPr fontId="86"/>
  </si>
  <si>
    <t>加東市</t>
  </si>
  <si>
    <t>新富町</t>
  </si>
  <si>
    <t>長柄町</t>
  </si>
  <si>
    <t>南陽市</t>
  </si>
  <si>
    <t>南木曽町</t>
  </si>
  <si>
    <t>山辺町</t>
  </si>
  <si>
    <t>古賀市</t>
  </si>
  <si>
    <t>西川町</t>
  </si>
  <si>
    <t>広陵町</t>
  </si>
  <si>
    <t>朝日町</t>
  </si>
  <si>
    <t>氷川町</t>
  </si>
  <si>
    <t>富山市</t>
  </si>
  <si>
    <t>金沢市</t>
  </si>
  <si>
    <t>越前市</t>
  </si>
  <si>
    <t>大石田町</t>
  </si>
  <si>
    <t>塙町</t>
  </si>
  <si>
    <t>金山町</t>
  </si>
  <si>
    <t>多摩市</t>
  </si>
  <si>
    <t>福井市</t>
  </si>
  <si>
    <t>最上町</t>
  </si>
  <si>
    <t>自立訓練_生活訓練</t>
  </si>
  <si>
    <t>舟形町</t>
  </si>
  <si>
    <t>井原市</t>
  </si>
  <si>
    <t>鮭川村</t>
  </si>
  <si>
    <t>海老名市</t>
  </si>
  <si>
    <t>各務原市</t>
  </si>
  <si>
    <t>久山町</t>
  </si>
  <si>
    <t>多治見市</t>
  </si>
  <si>
    <t>庄内町</t>
  </si>
  <si>
    <t>沼津市</t>
  </si>
  <si>
    <t>下諏訪町</t>
  </si>
  <si>
    <t>福島市</t>
  </si>
  <si>
    <t>中種子町</t>
  </si>
  <si>
    <t>富士宮市</t>
  </si>
  <si>
    <t>島田市</t>
  </si>
  <si>
    <t>竜王町</t>
  </si>
  <si>
    <t>生活介護</t>
  </si>
  <si>
    <t>美浦村</t>
  </si>
  <si>
    <t>郡山市</t>
  </si>
  <si>
    <t>磐田市</t>
  </si>
  <si>
    <t>焼津市</t>
  </si>
  <si>
    <t>掛川市</t>
  </si>
  <si>
    <t>二本松市</t>
  </si>
  <si>
    <t>井手町</t>
  </si>
  <si>
    <t>田村市</t>
  </si>
  <si>
    <t>新居浜市</t>
  </si>
  <si>
    <t>本宮市</t>
  </si>
  <si>
    <t>小山町</t>
  </si>
  <si>
    <t>川根本町</t>
  </si>
  <si>
    <t>豊川市</t>
  </si>
  <si>
    <t>下郷町</t>
  </si>
  <si>
    <t>蒲郡市</t>
  </si>
  <si>
    <t>檜枝岐村</t>
  </si>
  <si>
    <t>令和</t>
    <rPh sb="0" eb="2">
      <t>レイワ</t>
    </rPh>
    <phoneticPr fontId="46"/>
  </si>
  <si>
    <t>常滑市</t>
  </si>
  <si>
    <t>柳津町</t>
  </si>
  <si>
    <t>（例）
・実務経験が３年以上の介護職員に対し、実務者研修の受講費用として、○○万円を支給
・介護福祉士国家試験対策として、法人内で資格取得のための研修会を実施</t>
  </si>
  <si>
    <t>只見町</t>
  </si>
  <si>
    <t>小牧市</t>
  </si>
  <si>
    <t>小野町</t>
  </si>
  <si>
    <t>南会津町</t>
  </si>
  <si>
    <t>今治市</t>
  </si>
  <si>
    <t>西会津町</t>
  </si>
  <si>
    <t>大府市</t>
  </si>
  <si>
    <t>磐梯町</t>
  </si>
  <si>
    <t>猪苗代町</t>
  </si>
  <si>
    <t>あさぎり町</t>
  </si>
  <si>
    <t>須坂市</t>
  </si>
  <si>
    <t>白山市</t>
  </si>
  <si>
    <t>高浜市</t>
  </si>
  <si>
    <t>湯川村</t>
  </si>
  <si>
    <t>扶桑町</t>
  </si>
  <si>
    <t>北区</t>
  </si>
  <si>
    <t>西郷村</t>
  </si>
  <si>
    <t>設楽町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</si>
  <si>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</si>
  <si>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</si>
  <si>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</si>
  <si>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</si>
  <si>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</si>
  <si>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</si>
  <si>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</si>
  <si>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玉川村</t>
  </si>
  <si>
    <t>新加算Ⅴ(３)</t>
  </si>
  <si>
    <t>神川町</t>
  </si>
  <si>
    <t>川越町</t>
  </si>
  <si>
    <t>浪江町</t>
  </si>
  <si>
    <t>古殿町</t>
  </si>
  <si>
    <t>野洲市</t>
  </si>
  <si>
    <t>土佐町</t>
  </si>
  <si>
    <t>湖南市</t>
  </si>
  <si>
    <t>室戸市</t>
  </si>
  <si>
    <t>広野町</t>
  </si>
  <si>
    <t>東近江市</t>
  </si>
  <si>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</si>
  <si>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</si>
  <si>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</si>
  <si>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</si>
  <si>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</si>
  <si>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</si>
  <si>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</si>
  <si>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6"/>
  </si>
  <si>
    <t>播磨町</t>
  </si>
  <si>
    <t>橿原市</t>
  </si>
  <si>
    <t>石岡市</t>
  </si>
  <si>
    <t>御所市</t>
  </si>
  <si>
    <t>小野市</t>
  </si>
  <si>
    <t>新加算Ⅴ(８)</t>
    <rPh sb="0" eb="3">
      <t>シンカサン</t>
    </rPh>
    <phoneticPr fontId="46"/>
  </si>
  <si>
    <t>香芝市</t>
  </si>
  <si>
    <t>宇陀市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</si>
  <si>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</si>
  <si>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</si>
  <si>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</si>
  <si>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</si>
  <si>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</si>
  <si>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</si>
  <si>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</si>
  <si>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</si>
  <si>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</si>
  <si>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</si>
  <si>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</si>
  <si>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</si>
  <si>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</si>
  <si>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</si>
  <si>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</si>
  <si>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障害者支援施設_自立訓練_生活訓練</t>
  </si>
  <si>
    <t>上牧町</t>
  </si>
  <si>
    <t>常陸大宮市</t>
  </si>
  <si>
    <t>上野原市</t>
  </si>
  <si>
    <t>北大東村</t>
  </si>
  <si>
    <t>河合町</t>
  </si>
  <si>
    <t>岡山市</t>
  </si>
  <si>
    <t>東広島市</t>
  </si>
  <si>
    <t>敦賀市</t>
  </si>
  <si>
    <t>行方市</t>
  </si>
  <si>
    <t>長与町</t>
  </si>
  <si>
    <t>坂町</t>
  </si>
  <si>
    <t>柳川市</t>
  </si>
  <si>
    <t>周南市</t>
  </si>
  <si>
    <t>小美玉市</t>
  </si>
  <si>
    <t>福祉・介護職員等処遇改善加算</t>
    <rPh sb="0" eb="2">
      <t>フクシ</t>
    </rPh>
    <rPh sb="3" eb="8">
      <t>カイゴショクイントウ</t>
    </rPh>
    <rPh sb="8" eb="14">
      <t>ショグウカイゼンカサン</t>
    </rPh>
    <phoneticPr fontId="2"/>
  </si>
  <si>
    <t>肝付町</t>
  </si>
  <si>
    <t>高松市</t>
  </si>
  <si>
    <t>北九州市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</si>
  <si>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</si>
  <si>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</si>
  <si>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</si>
  <si>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</si>
  <si>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</si>
  <si>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</si>
  <si>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</si>
  <si>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</si>
  <si>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</si>
  <si>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</si>
  <si>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</si>
  <si>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</si>
  <si>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</si>
  <si>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</si>
  <si>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</si>
  <si>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</si>
  <si>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6"/>
  </si>
  <si>
    <t>津和野町</t>
  </si>
  <si>
    <t>那須町</t>
  </si>
  <si>
    <t>那珂川町</t>
  </si>
  <si>
    <t>沼田市</t>
  </si>
  <si>
    <t>障害者支援施設：就労継続支援Ａ型</t>
  </si>
  <si>
    <t>藤岡市</t>
  </si>
  <si>
    <t>志木市</t>
  </si>
  <si>
    <t>富岡市</t>
  </si>
  <si>
    <t>吉備中央町</t>
  </si>
  <si>
    <t>上野村</t>
  </si>
  <si>
    <t>共同生活援助_外部サービス利用型</t>
    <rPh sb="0" eb="2">
      <t>キョウドウ</t>
    </rPh>
    <rPh sb="2" eb="4">
      <t>セイカツ</t>
    </rPh>
    <rPh sb="4" eb="6">
      <t>エンジョ</t>
    </rPh>
    <phoneticPr fontId="85"/>
  </si>
  <si>
    <t>熊野市</t>
  </si>
  <si>
    <t>宇治田原町</t>
  </si>
  <si>
    <t>四国中央市</t>
  </si>
  <si>
    <t>処遇加算Ⅰ</t>
    <rPh sb="0" eb="2">
      <t>ショグウ</t>
    </rPh>
    <rPh sb="2" eb="4">
      <t>カサン</t>
    </rPh>
    <phoneticPr fontId="46"/>
  </si>
  <si>
    <t>下仁田町</t>
  </si>
  <si>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2"/>
  </si>
  <si>
    <t>南牧村</t>
  </si>
  <si>
    <t>草津町</t>
  </si>
  <si>
    <t>京丹後市</t>
  </si>
  <si>
    <t>高山村</t>
  </si>
  <si>
    <t>上郡町</t>
  </si>
  <si>
    <t>片品村</t>
  </si>
  <si>
    <t>大泉町</t>
  </si>
  <si>
    <t>安芸太田町</t>
  </si>
  <si>
    <t>宇美町</t>
  </si>
  <si>
    <t>邑楽町</t>
  </si>
  <si>
    <t>秩父市</t>
  </si>
  <si>
    <t>飯能市</t>
  </si>
  <si>
    <t>本庄市</t>
  </si>
  <si>
    <t>和光市</t>
  </si>
  <si>
    <t>嵐山町</t>
  </si>
  <si>
    <t>ときがわ町</t>
  </si>
  <si>
    <t>山都町</t>
  </si>
  <si>
    <t>長瀞町</t>
  </si>
  <si>
    <t>小鹿野町</t>
  </si>
  <si>
    <t>東秩父村</t>
  </si>
  <si>
    <t>新加算Ⅴ(８)</t>
    <rPh sb="0" eb="3">
      <t>シンカサン</t>
    </rPh>
    <phoneticPr fontId="84"/>
  </si>
  <si>
    <t>新島村</t>
  </si>
  <si>
    <t>上里町</t>
  </si>
  <si>
    <t>飛騨市</t>
  </si>
  <si>
    <t>銚子市</t>
  </si>
  <si>
    <t>狛江市</t>
  </si>
  <si>
    <t>勝浦市</t>
  </si>
  <si>
    <t>富里市</t>
  </si>
  <si>
    <t>豊丘村</t>
  </si>
  <si>
    <t>匝瑳市</t>
  </si>
  <si>
    <t>いすみ市</t>
  </si>
  <si>
    <t>神崎町</t>
  </si>
  <si>
    <t>基山町</t>
  </si>
  <si>
    <t>キャリアパス要件Ⅴ（配置等要件）を満たすこと</t>
    <rPh sb="17" eb="18">
      <t>ミ</t>
    </rPh>
    <phoneticPr fontId="2"/>
  </si>
  <si>
    <t>雲南市</t>
  </si>
  <si>
    <t>多古町</t>
  </si>
  <si>
    <t>九十九里町</t>
  </si>
  <si>
    <t>芝山町</t>
  </si>
  <si>
    <t>横芝光町</t>
  </si>
  <si>
    <t>一宮町</t>
  </si>
  <si>
    <t>書類作成担当者</t>
    <rPh sb="0" eb="2">
      <t>ショルイ</t>
    </rPh>
    <rPh sb="2" eb="4">
      <t>サクセイ</t>
    </rPh>
    <rPh sb="4" eb="7">
      <t>タントウシャ</t>
    </rPh>
    <phoneticPr fontId="2"/>
  </si>
  <si>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</si>
  <si>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</si>
  <si>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85"/>
  </si>
  <si>
    <t>白子町</t>
  </si>
  <si>
    <t>鋸南町</t>
  </si>
  <si>
    <t>中央区</t>
  </si>
  <si>
    <t>海津市</t>
  </si>
  <si>
    <t>港区</t>
  </si>
  <si>
    <t>那智勝浦町</t>
  </si>
  <si>
    <t>新宿区</t>
  </si>
  <si>
    <t>品川区</t>
  </si>
  <si>
    <t>目黒区</t>
  </si>
  <si>
    <t>阿南町</t>
  </si>
  <si>
    <t>宜野座村</t>
  </si>
  <si>
    <t>大田区</t>
  </si>
  <si>
    <t>世田谷区</t>
  </si>
  <si>
    <t>渋谷区</t>
  </si>
  <si>
    <t>中野区</t>
  </si>
  <si>
    <t>杉並区</t>
  </si>
  <si>
    <t>新加算Ⅴ(９)</t>
    <rPh sb="0" eb="3">
      <t>シンカサン</t>
    </rPh>
    <phoneticPr fontId="84"/>
  </si>
  <si>
    <t>豊島区</t>
  </si>
  <si>
    <t>与那原町</t>
  </si>
  <si>
    <t>板橋区</t>
  </si>
  <si>
    <t>練馬区</t>
  </si>
  <si>
    <t>足立区</t>
  </si>
  <si>
    <t>福山市</t>
  </si>
  <si>
    <t>嘉島町</t>
  </si>
  <si>
    <t>葛飾区</t>
  </si>
  <si>
    <t>町田市</t>
  </si>
  <si>
    <t>福生市</t>
  </si>
  <si>
    <t>瑞穂町</t>
  </si>
  <si>
    <t>利島村</t>
  </si>
  <si>
    <t>南国市</t>
  </si>
  <si>
    <t>福知山市</t>
  </si>
  <si>
    <t>御蔵島村</t>
  </si>
  <si>
    <t>八丈町</t>
  </si>
  <si>
    <t>南足柄市</t>
  </si>
  <si>
    <t>大鹿村</t>
  </si>
  <si>
    <t>中井町</t>
  </si>
  <si>
    <t>大井町</t>
  </si>
  <si>
    <t>飯綱町</t>
  </si>
  <si>
    <t>就労継続支援Ｂ型</t>
  </si>
  <si>
    <t>松田町</t>
  </si>
  <si>
    <t>山北町</t>
  </si>
  <si>
    <t>真鶴町</t>
  </si>
  <si>
    <t>湯河原町</t>
  </si>
  <si>
    <t>本部町</t>
  </si>
  <si>
    <t>妙高市</t>
  </si>
  <si>
    <t>出水市</t>
  </si>
  <si>
    <t>新加算Ⅴ(13)</t>
    <rPh sb="0" eb="3">
      <t>シンカサン</t>
    </rPh>
    <phoneticPr fontId="84"/>
  </si>
  <si>
    <t>三条市</t>
  </si>
  <si>
    <t>小千谷市</t>
  </si>
  <si>
    <t>道志村</t>
  </si>
  <si>
    <t>加茂市</t>
  </si>
  <si>
    <t>糸魚川市</t>
  </si>
  <si>
    <t>松茂町</t>
  </si>
  <si>
    <t>加賀市</t>
  </si>
  <si>
    <t>五泉市</t>
  </si>
  <si>
    <t>阿賀野市</t>
  </si>
  <si>
    <t>魚沼市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</si>
  <si>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</si>
  <si>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</si>
  <si>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</si>
  <si>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</si>
  <si>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</si>
  <si>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</si>
  <si>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</si>
  <si>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</si>
  <si>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</si>
  <si>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</si>
  <si>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</si>
  <si>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</si>
  <si>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</si>
  <si>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</si>
  <si>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</si>
  <si>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</si>
  <si>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</si>
  <si>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</si>
  <si>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</si>
  <si>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</si>
  <si>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</si>
  <si>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</si>
  <si>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</si>
  <si>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</si>
  <si>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</si>
  <si>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</si>
  <si>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</si>
  <si>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</si>
  <si>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中能登町</t>
  </si>
  <si>
    <t>小浜市</t>
  </si>
  <si>
    <t>坂井市</t>
  </si>
  <si>
    <t>南九州市</t>
  </si>
  <si>
    <t>永平寺町</t>
  </si>
  <si>
    <t>南越前町</t>
  </si>
  <si>
    <t>美浜町</t>
  </si>
  <si>
    <t>若狭町</t>
  </si>
  <si>
    <t>富士吉田市</t>
  </si>
  <si>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2"/>
  </si>
  <si>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</si>
  <si>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</si>
  <si>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</si>
  <si>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</si>
  <si>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</si>
  <si>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</si>
  <si>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</si>
  <si>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</si>
  <si>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</si>
  <si>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</si>
  <si>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</si>
  <si>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</si>
  <si>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</si>
  <si>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</si>
  <si>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</si>
  <si>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</si>
  <si>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</si>
  <si>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</si>
  <si>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</si>
  <si>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添田町</t>
  </si>
  <si>
    <t>！R7年度以降は、満たさないと加算率が下がります。</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</si>
  <si>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</si>
  <si>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</si>
  <si>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</si>
  <si>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</si>
  <si>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</si>
  <si>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</si>
  <si>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</si>
  <si>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</si>
  <si>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</si>
  <si>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</si>
  <si>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</si>
  <si>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</si>
  <si>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</si>
  <si>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</si>
  <si>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</si>
  <si>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</si>
  <si>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</si>
  <si>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</si>
  <si>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</si>
  <si>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</si>
  <si>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</si>
  <si>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6"/>
  </si>
  <si>
    <t>原村</t>
  </si>
  <si>
    <t>南知多町</t>
  </si>
  <si>
    <t>印南町</t>
  </si>
  <si>
    <t>辰野町</t>
  </si>
  <si>
    <t>武雄市</t>
  </si>
  <si>
    <t>飯島町</t>
  </si>
  <si>
    <t>吉田町</t>
  </si>
  <si>
    <t>中川村</t>
  </si>
  <si>
    <t>宮田村</t>
  </si>
  <si>
    <t>松川町</t>
  </si>
  <si>
    <t>高森町</t>
  </si>
  <si>
    <t>喬木村</t>
  </si>
  <si>
    <t>上松町</t>
  </si>
  <si>
    <t>与論町</t>
  </si>
  <si>
    <t>麻績村</t>
  </si>
  <si>
    <t>山形村</t>
  </si>
  <si>
    <t>松川村</t>
  </si>
  <si>
    <t>白馬村</t>
  </si>
  <si>
    <t>小谷村</t>
  </si>
  <si>
    <t>坂城町</t>
  </si>
  <si>
    <t>串間市</t>
  </si>
  <si>
    <t>野沢温泉村</t>
  </si>
  <si>
    <t>小川村</t>
  </si>
  <si>
    <t>栄村</t>
  </si>
  <si>
    <t>福祉・介護職員について、経験若しくは資格等に応じて昇給する仕組み又は一定の基準に基づき定期に昇給を判定する仕組みを設けている。</t>
    <rPh sb="0" eb="2">
      <t>フクシ</t>
    </rPh>
    <phoneticPr fontId="2"/>
  </si>
  <si>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</si>
  <si>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</si>
  <si>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</si>
  <si>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</si>
  <si>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</si>
  <si>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</si>
  <si>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</si>
  <si>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</si>
  <si>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</si>
  <si>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</si>
  <si>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</si>
  <si>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</si>
  <si>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</si>
  <si>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</si>
  <si>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</si>
  <si>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</si>
  <si>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</si>
  <si>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</si>
  <si>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</si>
  <si>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坂祝町</t>
  </si>
  <si>
    <t>川辺町</t>
  </si>
  <si>
    <t>白川町</t>
  </si>
  <si>
    <t>東白川村</t>
  </si>
  <si>
    <t>御嵩町</t>
  </si>
  <si>
    <t>白川村</t>
  </si>
  <si>
    <t>伊東市</t>
  </si>
  <si>
    <t>海南市</t>
  </si>
  <si>
    <t>下田市</t>
  </si>
  <si>
    <t>名護市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</si>
  <si>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</si>
  <si>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</si>
  <si>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</si>
  <si>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</si>
  <si>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</si>
  <si>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</si>
  <si>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</si>
  <si>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</si>
  <si>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</si>
  <si>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</si>
  <si>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</si>
  <si>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</si>
  <si>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</si>
  <si>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</si>
  <si>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</si>
  <si>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</si>
  <si>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</si>
  <si>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</si>
  <si>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</si>
  <si>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</si>
  <si>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</si>
  <si>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</si>
  <si>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</si>
  <si>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</si>
  <si>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宮津市</t>
  </si>
  <si>
    <t>笠置町</t>
  </si>
  <si>
    <t>和束町</t>
  </si>
  <si>
    <t>（１）基本情報</t>
    <rPh sb="3" eb="5">
      <t>キホン</t>
    </rPh>
    <rPh sb="5" eb="7">
      <t>ジョウホウ</t>
    </rPh>
    <phoneticPr fontId="46"/>
  </si>
  <si>
    <t>南山城村</t>
  </si>
  <si>
    <t>与謝野町</t>
  </si>
  <si>
    <t>相生市</t>
  </si>
  <si>
    <t>江津市</t>
  </si>
  <si>
    <t>（５）</t>
  </si>
  <si>
    <t>赤穂市</t>
  </si>
  <si>
    <t>丹波篠山市</t>
  </si>
  <si>
    <t>障害者支援施設：自立訓練（生活訓練）</t>
  </si>
  <si>
    <t>養父市</t>
  </si>
  <si>
    <t>倉敷市</t>
  </si>
  <si>
    <t>丹波市</t>
  </si>
  <si>
    <t>南あわじ市</t>
  </si>
  <si>
    <t>淡路市</t>
  </si>
  <si>
    <t>宍粟市</t>
  </si>
  <si>
    <t>多可町</t>
  </si>
  <si>
    <t>市川町</t>
  </si>
  <si>
    <t>香美町</t>
  </si>
  <si>
    <t>御杖村</t>
  </si>
  <si>
    <t>高取町</t>
  </si>
  <si>
    <t>中城村</t>
  </si>
  <si>
    <t>大淀町</t>
  </si>
  <si>
    <t>キャリアパス要件Ⅰ・Ⅱを「R6年度中の対応の誓約」で満たし、４月から旧処遇加算Ⅱを算定可。その場合、６月以降は自然と新加算Ⅳに移行可能。</t>
  </si>
  <si>
    <t>対象加算なし</t>
    <rPh sb="0" eb="2">
      <t>タイショウ</t>
    </rPh>
    <rPh sb="2" eb="4">
      <t>カサン</t>
    </rPh>
    <phoneticPr fontId="84"/>
  </si>
  <si>
    <t>佐賀市</t>
  </si>
  <si>
    <t>下市町</t>
  </si>
  <si>
    <t>黒滝村</t>
  </si>
  <si>
    <t>天川村</t>
  </si>
  <si>
    <t>下関市</t>
  </si>
  <si>
    <t>十津川村</t>
  </si>
  <si>
    <t>上北山村</t>
  </si>
  <si>
    <t>東吉野村</t>
  </si>
  <si>
    <t>有田市</t>
  </si>
  <si>
    <t>田辺市</t>
  </si>
  <si>
    <t>紀の川市</t>
  </si>
  <si>
    <t>障害を有する者でも働きやすい職場環境の構築や勤務シフトの配慮</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</si>
  <si>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</si>
  <si>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</si>
  <si>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</si>
  <si>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</si>
  <si>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</si>
  <si>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</si>
  <si>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</si>
  <si>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</si>
  <si>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</si>
  <si>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上富田町</t>
  </si>
  <si>
    <t>太地町</t>
  </si>
  <si>
    <t>奄美市</t>
  </si>
  <si>
    <t>串本町</t>
  </si>
  <si>
    <t>鳥取市</t>
  </si>
  <si>
    <t>八女市</t>
  </si>
  <si>
    <t>天城町</t>
  </si>
  <si>
    <t>新加算Ⅴ(６)</t>
    <rPh sb="0" eb="3">
      <t>シンカサン</t>
    </rPh>
    <phoneticPr fontId="84"/>
  </si>
  <si>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</si>
  <si>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</si>
  <si>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</si>
  <si>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</si>
  <si>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</si>
  <si>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</si>
  <si>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</si>
  <si>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</si>
  <si>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</si>
  <si>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</si>
  <si>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</si>
  <si>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</si>
  <si>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</si>
  <si>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</si>
  <si>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</si>
  <si>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</si>
  <si>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</si>
  <si>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</si>
  <si>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</si>
  <si>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益田市</t>
  </si>
  <si>
    <t>安来市</t>
  </si>
  <si>
    <t>川本町</t>
  </si>
  <si>
    <t>邑南町</t>
  </si>
  <si>
    <t>吉賀町</t>
  </si>
  <si>
    <t>益城町</t>
  </si>
  <si>
    <t>本山町</t>
  </si>
  <si>
    <t>海士町</t>
  </si>
  <si>
    <t>知夫村</t>
  </si>
  <si>
    <t>隠岐の島町</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</si>
  <si>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</si>
  <si>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</si>
  <si>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</si>
  <si>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</si>
  <si>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2"/>
  </si>
  <si>
    <t>北川村</t>
  </si>
  <si>
    <t>水巻町</t>
  </si>
  <si>
    <t>高梁市</t>
  </si>
  <si>
    <t>東かがわ市</t>
  </si>
  <si>
    <t>新見市</t>
  </si>
  <si>
    <t>備前市</t>
  </si>
  <si>
    <t>瀬戸内市</t>
  </si>
  <si>
    <t>真庭市</t>
  </si>
  <si>
    <t>美作市</t>
  </si>
  <si>
    <t>浅口市</t>
  </si>
  <si>
    <t>里庄町</t>
  </si>
  <si>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</si>
  <si>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
  </si>
  <si>
    <t>奈義町</t>
  </si>
  <si>
    <t>西粟倉村</t>
  </si>
  <si>
    <t>美咲町</t>
  </si>
  <si>
    <t>多度津町</t>
  </si>
  <si>
    <t>呉市</t>
  </si>
  <si>
    <t>山陽小野田市</t>
  </si>
  <si>
    <t>桂川町</t>
  </si>
  <si>
    <t>竹原市</t>
  </si>
  <si>
    <t>庄原市</t>
  </si>
  <si>
    <t>江田島市</t>
  </si>
  <si>
    <t>熊野町</t>
  </si>
  <si>
    <t>北広島町</t>
  </si>
  <si>
    <t>宇部市</t>
  </si>
  <si>
    <t>山口市</t>
  </si>
  <si>
    <t>岩国市</t>
  </si>
  <si>
    <t>平生町</t>
  </si>
  <si>
    <t>阿波市</t>
  </si>
  <si>
    <t>美馬市</t>
  </si>
  <si>
    <t>佐那河内村</t>
  </si>
  <si>
    <t>神山町</t>
  </si>
  <si>
    <t>那賀町</t>
  </si>
  <si>
    <t>牟岐町</t>
  </si>
  <si>
    <t>海陽町</t>
  </si>
  <si>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2"/>
  </si>
  <si>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</si>
  <si>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</si>
  <si>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</si>
  <si>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</si>
  <si>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</si>
  <si>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</si>
  <si>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</si>
  <si>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</si>
  <si>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</si>
  <si>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</si>
  <si>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</si>
  <si>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</si>
  <si>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</si>
  <si>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</si>
  <si>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</si>
  <si>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</si>
  <si>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</si>
  <si>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</si>
  <si>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</si>
  <si>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</si>
  <si>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</si>
  <si>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</si>
  <si>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</si>
  <si>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</si>
  <si>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</si>
  <si>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</si>
  <si>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</si>
  <si>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安田町</t>
  </si>
  <si>
    <t>馬路村</t>
  </si>
  <si>
    <t>越知町</t>
  </si>
  <si>
    <t>日高村</t>
  </si>
  <si>
    <t>四万十町</t>
  </si>
  <si>
    <t>黒潮町</t>
  </si>
  <si>
    <t>大牟田市</t>
  </si>
  <si>
    <t>事業所個票１</t>
    <rPh sb="0" eb="3">
      <t>ジギョウショ</t>
    </rPh>
    <rPh sb="3" eb="5">
      <t>コヒョウ</t>
    </rPh>
    <phoneticPr fontId="46"/>
  </si>
  <si>
    <t>直方市</t>
  </si>
  <si>
    <t>田川市</t>
  </si>
  <si>
    <t>筑後市</t>
  </si>
  <si>
    <t>事業所個票10</t>
    <rPh sb="0" eb="3">
      <t>ジギョウショ</t>
    </rPh>
    <rPh sb="3" eb="5">
      <t>コヒョウ</t>
    </rPh>
    <phoneticPr fontId="46"/>
  </si>
  <si>
    <t>中間市</t>
  </si>
  <si>
    <t>小郡市</t>
  </si>
  <si>
    <t>春日市</t>
  </si>
  <si>
    <t>宗像市</t>
  </si>
  <si>
    <t>朝倉市</t>
  </si>
  <si>
    <t>みやま市</t>
  </si>
  <si>
    <t>那珂川市</t>
    <rPh sb="0" eb="3">
      <t>ナカガワ</t>
    </rPh>
    <rPh sb="3" eb="4">
      <t>シ</t>
    </rPh>
    <phoneticPr fontId="86"/>
  </si>
  <si>
    <t>香春町</t>
  </si>
  <si>
    <t>須恵町</t>
  </si>
  <si>
    <t>新宮町</t>
  </si>
  <si>
    <t>岡垣町</t>
  </si>
  <si>
    <t>筑前町</t>
  </si>
  <si>
    <t>東峰村</t>
  </si>
  <si>
    <t>大刀洗町</t>
  </si>
  <si>
    <t>大木町</t>
  </si>
  <si>
    <t>　対象加算なし（自動的に要件を満たす）</t>
    <rPh sb="1" eb="3">
      <t>タイショウ</t>
    </rPh>
    <rPh sb="3" eb="5">
      <t>カサン</t>
    </rPh>
    <rPh sb="8" eb="11">
      <t>ジドウテキ</t>
    </rPh>
    <rPh sb="12" eb="14">
      <t>ヨウケン</t>
    </rPh>
    <rPh sb="15" eb="16">
      <t>ミ</t>
    </rPh>
    <phoneticPr fontId="84"/>
  </si>
  <si>
    <t>糸田町</t>
  </si>
  <si>
    <t>大任町</t>
  </si>
  <si>
    <t>赤村</t>
  </si>
  <si>
    <t>那覇市</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</si>
  <si>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</si>
  <si>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</si>
  <si>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</si>
  <si>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</si>
  <si>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</si>
  <si>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</si>
  <si>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</si>
  <si>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</si>
  <si>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</si>
  <si>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</si>
  <si>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</si>
  <si>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</si>
  <si>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</si>
  <si>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</si>
  <si>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</si>
  <si>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</si>
  <si>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</si>
  <si>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</si>
  <si>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</si>
  <si>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</si>
  <si>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</si>
  <si>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t>波佐見町</t>
  </si>
  <si>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</si>
  <si>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</si>
  <si>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</si>
  <si>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</si>
  <si>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</si>
  <si>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</si>
  <si>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</si>
  <si>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</si>
  <si>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</si>
  <si>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</si>
  <si>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</si>
  <si>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</si>
  <si>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</si>
  <si>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</si>
  <si>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</si>
  <si>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</si>
  <si>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</si>
  <si>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</si>
  <si>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</si>
  <si>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</si>
  <si>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別府市</t>
  </si>
  <si>
    <t>中津市</t>
  </si>
  <si>
    <t>日田市</t>
  </si>
  <si>
    <t>国頭村</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</si>
  <si>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</si>
  <si>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</si>
  <si>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</si>
  <si>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</si>
  <si>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</si>
  <si>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</si>
  <si>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</si>
  <si>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</si>
  <si>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</si>
  <si>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</si>
  <si>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</si>
  <si>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</si>
  <si>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</si>
  <si>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</si>
  <si>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</si>
  <si>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キャリアパス要件Ⅲ</t>
    <rPh sb="6" eb="8">
      <t>ヨウケン</t>
    </rPh>
    <phoneticPr fontId="46"/>
  </si>
  <si>
    <t>五ヶ瀬町</t>
  </si>
  <si>
    <t>月額賃金改善要件Ⅱ</t>
    <rPh sb="0" eb="2">
      <t>ゲツガク</t>
    </rPh>
    <rPh sb="2" eb="4">
      <t>チンギン</t>
    </rPh>
    <rPh sb="4" eb="6">
      <t>カイゼン</t>
    </rPh>
    <rPh sb="6" eb="8">
      <t>ヨウケン</t>
    </rPh>
    <phoneticPr fontId="46"/>
  </si>
  <si>
    <t>鹿屋市</t>
  </si>
  <si>
    <t>阿久根市</t>
  </si>
  <si>
    <t>姶良市</t>
  </si>
  <si>
    <t>指宿市</t>
  </si>
  <si>
    <t>パターンC</t>
  </si>
  <si>
    <t>西之表市</t>
  </si>
  <si>
    <t>垂水市</t>
  </si>
  <si>
    <t>日置市</t>
  </si>
  <si>
    <t>曽於市</t>
  </si>
  <si>
    <t>霧島市</t>
  </si>
  <si>
    <t>いちき串木野市</t>
  </si>
  <si>
    <t>南さつま市</t>
  </si>
  <si>
    <t>志布志市</t>
  </si>
  <si>
    <t>伊佐市</t>
  </si>
  <si>
    <t>三島村</t>
  </si>
  <si>
    <t>十島村</t>
  </si>
  <si>
    <t>湧水町</t>
  </si>
  <si>
    <t>新加算Ⅱ</t>
  </si>
  <si>
    <t>大崎町</t>
  </si>
  <si>
    <t>錦江町</t>
  </si>
  <si>
    <t>ベア加算</t>
    <rPh sb="2" eb="4">
      <t>カサン</t>
    </rPh>
    <phoneticPr fontId="46"/>
  </si>
  <si>
    <t>南大隅町</t>
  </si>
  <si>
    <t>南種子町</t>
  </si>
  <si>
    <t>大和村</t>
  </si>
  <si>
    <t>宇検村</t>
  </si>
  <si>
    <t>瀬戸内町</t>
  </si>
  <si>
    <t>龍郷町</t>
  </si>
  <si>
    <t>伊仙町</t>
  </si>
  <si>
    <t>和泊町</t>
  </si>
  <si>
    <t>知名町</t>
  </si>
  <si>
    <t>石垣市</t>
  </si>
  <si>
    <t>浦添市</t>
  </si>
  <si>
    <t>宮古島市</t>
  </si>
  <si>
    <t>今帰仁村</t>
  </si>
  <si>
    <t>金武町</t>
  </si>
  <si>
    <t>読谷村</t>
  </si>
  <si>
    <t>北中城村</t>
  </si>
  <si>
    <t>渡名喜村</t>
  </si>
  <si>
    <t>伊平屋村</t>
  </si>
  <si>
    <t>伊是名村</t>
  </si>
  <si>
    <t>新加算Ⅳの1/2の見込額</t>
    <rPh sb="0" eb="3">
      <t>シンカサン</t>
    </rPh>
    <rPh sb="9" eb="11">
      <t>ミコミ</t>
    </rPh>
    <rPh sb="11" eb="12">
      <t>ガク</t>
    </rPh>
    <phoneticPr fontId="2"/>
  </si>
  <si>
    <t>久米島町</t>
  </si>
  <si>
    <t>八重瀬町</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</si>
  <si>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</si>
  <si>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</si>
  <si>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</si>
  <si>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！チェックボックスに必要なチェック（✔）が入っていない項目があります。</t>
    <rPh sb="10" eb="12">
      <t>ヒツヨウ</t>
    </rPh>
    <rPh sb="27" eb="29">
      <t>コウモク</t>
    </rPh>
    <phoneticPr fontId="2"/>
  </si>
  <si>
    <t>加算区分</t>
    <rPh sb="0" eb="2">
      <t>カサン</t>
    </rPh>
    <rPh sb="2" eb="4">
      <t>クブン</t>
    </rPh>
    <phoneticPr fontId="46"/>
  </si>
  <si>
    <t>１　基本情報</t>
    <rPh sb="2" eb="4">
      <t>キホン</t>
    </rPh>
    <rPh sb="4" eb="6">
      <t>ジョウホウ</t>
    </rPh>
    <phoneticPr fontId="2"/>
  </si>
  <si>
    <t>法人所在地</t>
    <rPh sb="0" eb="2">
      <t>ホウジン</t>
    </rPh>
    <rPh sb="2" eb="5">
      <t>ショザイチ</t>
    </rPh>
    <phoneticPr fontId="2"/>
  </si>
  <si>
    <t>新加算Ⅴ(３)</t>
    <rPh sb="0" eb="3">
      <t>シンカサン</t>
    </rPh>
    <phoneticPr fontId="84"/>
  </si>
  <si>
    <t>新加算Ⅴ(４)</t>
    <rPh sb="0" eb="3">
      <t>シンカサン</t>
    </rPh>
    <phoneticPr fontId="84"/>
  </si>
  <si>
    <t>新加算Ⅴ(７)</t>
    <rPh sb="0" eb="3">
      <t>シンカサン</t>
    </rPh>
    <phoneticPr fontId="84"/>
  </si>
  <si>
    <t>キャリアパス要件Ⅰ</t>
    <rPh sb="6" eb="8">
      <t>ヨウケン</t>
    </rPh>
    <phoneticPr fontId="46"/>
  </si>
  <si>
    <t>キャリアパス要件Ⅳ</t>
    <rPh sb="6" eb="8">
      <t>ヨウケン</t>
    </rPh>
    <phoneticPr fontId="46"/>
  </si>
  <si>
    <t>福祉・介護職員について、賃金改善の見込額の2/3以上が、ベースアップ等に充てられる計画になっていること</t>
    <rPh sb="0" eb="2">
      <t>フクシ</t>
    </rPh>
    <phoneticPr fontId="2"/>
  </si>
  <si>
    <t>職場環境等要件の上位区分</t>
    <rPh sb="0" eb="7">
      <t>ショクバカンキョウトウヨウケン</t>
    </rPh>
    <rPh sb="8" eb="10">
      <t>ジョウイ</t>
    </rPh>
    <rPh sb="10" eb="12">
      <t>クブン</t>
    </rPh>
    <phoneticPr fontId="46"/>
  </si>
  <si>
    <t>！R6年度・R7年度ともに、満たさなくても、加算率は下がりません。</t>
  </si>
  <si>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</si>
  <si>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</si>
  <si>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</si>
  <si>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</si>
  <si>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</si>
  <si>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</si>
  <si>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</si>
  <si>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6"/>
  </si>
  <si>
    <t>新加算Ⅱ</t>
    <rPh sb="0" eb="3">
      <t>シンカサン</t>
    </rPh>
    <phoneticPr fontId="46"/>
  </si>
  <si>
    <t>新加算Ⅲ</t>
    <rPh sb="0" eb="3">
      <t>シンカサン</t>
    </rPh>
    <phoneticPr fontId="46"/>
  </si>
  <si>
    <t>自然体で移行</t>
    <rPh sb="0" eb="3">
      <t>シゼンタイ</t>
    </rPh>
    <rPh sb="4" eb="6">
      <t>イコウ</t>
    </rPh>
    <phoneticPr fontId="46"/>
  </si>
  <si>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</si>
  <si>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</si>
  <si>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キャリアパス要件Ⅳ(</t>
    </r>
    <r>
      <rPr>
        <sz val="8"/>
        <color theme="1"/>
        <rFont val="ＭＳ ゴシック"/>
      </rPr>
      <t>改善後の賃金要件)</t>
    </r>
    <rPh sb="6" eb="8">
      <t>ヨウケン</t>
    </rPh>
    <phoneticPr fontId="2"/>
  </si>
  <si>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</si>
  <si>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</si>
  <si>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</si>
  <si>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</si>
  <si>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</si>
  <si>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</si>
  <si>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</si>
  <si>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</si>
  <si>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</si>
  <si>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</si>
  <si>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</si>
  <si>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</si>
  <si>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</si>
  <si>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</si>
  <si>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キャリアパス要件Ⅰ～Ⅲを「R6年度中の対応の誓約」で満たし、４月から旧処遇加算Ⅰを算定可。加えて、交付金取得のため４月からベア加算を算定することで、６月以降、新加算Ⅰに移行可能。</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</si>
  <si>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</si>
  <si>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</si>
  <si>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</si>
  <si>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</si>
  <si>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</si>
  <si>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</si>
  <si>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6"/>
  </si>
  <si>
    <t>パターンB</t>
  </si>
  <si>
    <t>年</t>
    <rPh sb="0" eb="1">
      <t>ネン</t>
    </rPh>
    <phoneticPr fontId="46"/>
  </si>
  <si>
    <t>月</t>
    <rPh sb="0" eb="1">
      <t>ガツ</t>
    </rPh>
    <phoneticPr fontId="46"/>
  </si>
  <si>
    <t>～令和</t>
    <rPh sb="1" eb="3">
      <t>レイワ</t>
    </rPh>
    <phoneticPr fontId="4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</si>
  <si>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6"/>
  </si>
  <si>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</si>
  <si>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</si>
  <si>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</si>
  <si>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</si>
  <si>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</si>
  <si>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</si>
  <si>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</si>
  <si>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6"/>
  </si>
  <si>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2"/>
  </si>
  <si>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</si>
  <si>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</si>
  <si>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</si>
  <si>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</si>
  <si>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</si>
  <si>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</si>
  <si>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</si>
  <si>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6"/>
  </si>
  <si>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</si>
  <si>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</si>
  <si>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6"/>
  </si>
  <si>
    <t>R5年度末（R6.3時点）の算定状況</t>
    <rPh sb="2" eb="4">
      <t>ネンド</t>
    </rPh>
    <rPh sb="4" eb="5">
      <t>マツ</t>
    </rPh>
    <rPh sb="10" eb="12">
      <t>ジテン</t>
    </rPh>
    <rPh sb="14" eb="16">
      <t>サンテイ</t>
    </rPh>
    <rPh sb="16" eb="18">
      <t>ジョウキョウ</t>
    </rPh>
    <phoneticPr fontId="46"/>
  </si>
  <si>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</si>
  <si>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</si>
  <si>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</si>
  <si>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</si>
  <si>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</si>
  <si>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</si>
  <si>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</si>
  <si>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</si>
  <si>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</si>
  <si>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</si>
  <si>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</si>
  <si>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</si>
  <si>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</si>
  <si>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</si>
  <si>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（６）</t>
  </si>
  <si>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</si>
  <si>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</si>
  <si>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</si>
  <si>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</si>
  <si>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！別紙様式６－２のいずれかの事業所個票でキャリアパス要件Ⅴを満たす具体的な加算区分等が選択されていません。</t>
  </si>
  <si>
    <t>E-mail</t>
  </si>
  <si>
    <t>判定用</t>
    <rPh sb="0" eb="3">
      <t>ハンテイヨウ</t>
    </rPh>
    <phoneticPr fontId="46"/>
  </si>
  <si>
    <t>職場環境等要件</t>
    <rPh sb="0" eb="7">
      <t>ショクバカンキョウトウヨウケン</t>
    </rPh>
    <phoneticPr fontId="46"/>
  </si>
  <si>
    <t>処遇加算Ⅰ・Ⅱ</t>
    <rPh sb="0" eb="2">
      <t>ショグウ</t>
    </rPh>
    <rPh sb="2" eb="4">
      <t>カサン</t>
    </rPh>
    <phoneticPr fontId="46"/>
  </si>
  <si>
    <t>提出先</t>
    <rPh sb="0" eb="2">
      <t>テイシュツ</t>
    </rPh>
    <rPh sb="2" eb="3">
      <t>サキ</t>
    </rPh>
    <phoneticPr fontId="46"/>
  </si>
  <si>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</si>
  <si>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</si>
  <si>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</si>
  <si>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6"/>
  </si>
  <si>
    <t>「満たす」から「満たさない」へ</t>
    <rPh sb="1" eb="2">
      <t>ミ</t>
    </rPh>
    <rPh sb="8" eb="9">
      <t>ミ</t>
    </rPh>
    <phoneticPr fontId="2"/>
  </si>
  <si>
    <t>円</t>
  </si>
  <si>
    <t>福祉・介護職員等処遇改善加算等 処遇改善計画書（令和６年度）</t>
    <rPh sb="0" eb="2">
      <t>フクシ</t>
    </rPh>
    <rPh sb="14" eb="15">
      <t>トウ</t>
    </rPh>
    <phoneticPr fontId="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</si>
  <si>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2"/>
  </si>
  <si>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</si>
  <si>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
  </si>
  <si>
    <t>イについて、全ての福祉・介護職員に周知している。</t>
    <rPh sb="6" eb="7">
      <t>スベ</t>
    </rPh>
    <rPh sb="9" eb="11">
      <t>フクシ</t>
    </rPh>
    <phoneticPr fontId="2"/>
  </si>
  <si>
    <t>法人や事業所の経営理念や支援方針・人材育成方針、その実現のための施策・仕組みなどの明確化</t>
    <rPh sb="12" eb="14">
      <t>シエン</t>
    </rPh>
    <phoneticPr fontId="2"/>
  </si>
  <si>
    <t>！全体で３つ以上の区分が選択されていません。</t>
  </si>
  <si>
    <t>支援の好事例や、利用者やその家族からの謝意等の情報を共有する機会の提供</t>
    <rPh sb="0" eb="2">
      <t>シエン</t>
    </rPh>
    <phoneticPr fontId="2"/>
  </si>
  <si>
    <t>福祉・介護職員の身体の負担軽減のための介護技術の修得支援、介護ロボットやリフト等の介護機器等導入及び研修等による腰痛対策の実施</t>
    <rPh sb="0" eb="2">
      <t>フクシ</t>
    </rPh>
    <phoneticPr fontId="2"/>
  </si>
  <si>
    <t>職場環境等要件の25項目のうち、実施する取組項目の自社のホームページへの掲載</t>
    <rPh sb="22" eb="24">
      <t>コウモク</t>
    </rPh>
    <rPh sb="25" eb="27">
      <t>ジシャ</t>
    </rPh>
    <rPh sb="36" eb="38">
      <t>ケイサイ</t>
    </rPh>
    <phoneticPr fontId="2"/>
  </si>
  <si>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2"/>
  </si>
  <si>
    <t>３　福祉・介護職員等処遇改善加算等の要件について</t>
    <rPh sb="2" eb="4">
      <t>フクシ</t>
    </rPh>
    <rPh sb="16" eb="17">
      <t>トウ</t>
    </rPh>
    <phoneticPr fontId="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</si>
  <si>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６区分から任意で３つの区分を選択し、選択した区分でそれぞれ１つ以上の取組を行うこと。</t>
    </r>
  </si>
  <si>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2"/>
  </si>
  <si>
    <t>福祉・
介護職員</t>
    <rPh sb="0" eb="2">
      <t>フクシ</t>
    </rPh>
    <rPh sb="4" eb="6">
      <t>カイゴ</t>
    </rPh>
    <rPh sb="6" eb="8">
      <t>ショクイン</t>
    </rPh>
    <phoneticPr fontId="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</si>
  <si>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2"/>
  </si>
  <si>
    <t>キャリアパス要件Ⅴ（配置等要件） ⇒以下の欄が「○」の場合、要件を満たしている。</t>
    <rPh sb="6" eb="8">
      <t>ヨウケン</t>
    </rPh>
    <rPh sb="12" eb="13">
      <t>トウ</t>
    </rPh>
    <phoneticPr fontId="2"/>
  </si>
  <si>
    <t>障害福祉サービス等
事業所番号</t>
    <rPh sb="0" eb="2">
      <t>ショウガイ</t>
    </rPh>
    <rPh sb="2" eb="4">
      <t>フクシ</t>
    </rPh>
    <rPh sb="8" eb="9">
      <t>トウ</t>
    </rPh>
    <rPh sb="10" eb="13">
      <t>ジギョウショ</t>
    </rPh>
    <rPh sb="13" eb="15">
      <t>バンゴウ</t>
    </rPh>
    <phoneticPr fontId="83"/>
  </si>
  <si>
    <t>福祉・介護職員処遇改善加算</t>
    <rPh sb="0" eb="2">
      <t>フクシ</t>
    </rPh>
    <rPh sb="3" eb="5">
      <t>カイゴ</t>
    </rPh>
    <rPh sb="5" eb="7">
      <t>ショクイン</t>
    </rPh>
    <rPh sb="7" eb="9">
      <t>ショグウ</t>
    </rPh>
    <rPh sb="9" eb="13">
      <t>カイゼンカサン</t>
    </rPh>
    <phoneticPr fontId="2"/>
  </si>
  <si>
    <t>福祉・介護職員等ベースアップ等支援加算</t>
    <rPh sb="0" eb="2">
      <t>フクシ</t>
    </rPh>
    <rPh sb="3" eb="5">
      <t>カイゴ</t>
    </rPh>
    <rPh sb="5" eb="7">
      <t>ショクイン</t>
    </rPh>
    <rPh sb="7" eb="8">
      <t>トウ</t>
    </rPh>
    <rPh sb="14" eb="15">
      <t>トウ</t>
    </rPh>
    <rPh sb="15" eb="19">
      <t>シエンカサン</t>
    </rPh>
    <phoneticPr fontId="2"/>
  </si>
  <si>
    <t>居宅介護</t>
  </si>
  <si>
    <t>行動援護</t>
  </si>
  <si>
    <t>エラー</t>
  </si>
  <si>
    <t>短期入所</t>
    <rPh sb="0" eb="2">
      <t>タンキ</t>
    </rPh>
    <rPh sb="2" eb="4">
      <t>ニュウショ</t>
    </rPh>
    <phoneticPr fontId="87"/>
  </si>
  <si>
    <t>自立訓練（生活訓練）</t>
  </si>
  <si>
    <t>就労選択支援</t>
    <rPh sb="2" eb="4">
      <t>センタク</t>
    </rPh>
    <rPh sb="4" eb="6">
      <t>シエン</t>
    </rPh>
    <phoneticPr fontId="46"/>
  </si>
  <si>
    <t>就労定着支援</t>
    <rPh sb="0" eb="2">
      <t>シュウロウ</t>
    </rPh>
    <rPh sb="2" eb="4">
      <t>テイチャク</t>
    </rPh>
    <rPh sb="4" eb="6">
      <t>シエン</t>
    </rPh>
    <phoneticPr fontId="85"/>
  </si>
  <si>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</si>
  <si>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</si>
  <si>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</si>
  <si>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</si>
  <si>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</si>
  <si>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</si>
  <si>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86"/>
  </si>
  <si>
    <t>障害者支援施設：自立訓練（機能訓練）</t>
  </si>
  <si>
    <t>障害者支援施設：就労移行支援</t>
  </si>
  <si>
    <t>障害者支援施設：就労継続支援Ｂ型</t>
  </si>
  <si>
    <t>配置等要件</t>
    <rPh sb="0" eb="2">
      <t>ハイチ</t>
    </rPh>
    <rPh sb="2" eb="3">
      <t>トウ</t>
    </rPh>
    <rPh sb="3" eb="5">
      <t>ヨウケン</t>
    </rPh>
    <phoneticPr fontId="2"/>
  </si>
  <si>
    <t>特定事業所加算</t>
  </si>
  <si>
    <t>特定事業所加算</t>
    <rPh sb="0" eb="2">
      <t>トクテイ</t>
    </rPh>
    <rPh sb="2" eb="5">
      <t>ジギョウショ</t>
    </rPh>
    <rPh sb="5" eb="7">
      <t>カサン</t>
    </rPh>
    <phoneticPr fontId="86"/>
  </si>
  <si>
    <t>重度障害者等包括支援</t>
  </si>
  <si>
    <t>自立訓練_機能訓練</t>
  </si>
  <si>
    <t>共同生活援助_日中サービス支援型</t>
    <rPh sb="0" eb="2">
      <t>キョウドウ</t>
    </rPh>
    <rPh sb="2" eb="4">
      <t>セイカツ</t>
    </rPh>
    <rPh sb="4" eb="6">
      <t>エンジョ</t>
    </rPh>
    <rPh sb="7" eb="9">
      <t>ニッチュウ</t>
    </rPh>
    <rPh sb="13" eb="15">
      <t>シエン</t>
    </rPh>
    <phoneticPr fontId="85"/>
  </si>
  <si>
    <t>障害者支援施設_生活介護</t>
    <rPh sb="0" eb="3">
      <t>ショウガイシャ</t>
    </rPh>
    <rPh sb="3" eb="5">
      <t>シエン</t>
    </rPh>
    <rPh sb="5" eb="7">
      <t>シセツ</t>
    </rPh>
    <rPh sb="8" eb="10">
      <t>セイカツ</t>
    </rPh>
    <phoneticPr fontId="86"/>
  </si>
  <si>
    <t>障害者支援施設_自立訓練_機能訓練</t>
  </si>
  <si>
    <t>障害者支援施設_就労移行支援</t>
  </si>
  <si>
    <t>障害者支援施設_就労継続支援Ａ型</t>
  </si>
  <si>
    <t>障害者支援施設_就労継続支援Ｂ型</t>
  </si>
  <si>
    <t>処遇加算等総額[円／月]</t>
    <rPh sb="0" eb="2">
      <t>ショグウ</t>
    </rPh>
    <rPh sb="2" eb="4">
      <t>カサン</t>
    </rPh>
    <rPh sb="4" eb="5">
      <t>トウ</t>
    </rPh>
    <rPh sb="5" eb="7">
      <t>ソウガク</t>
    </rPh>
    <rPh sb="8" eb="9">
      <t>エン</t>
    </rPh>
    <rPh sb="10" eb="11">
      <t>ゲツ</t>
    </rPh>
    <phoneticPr fontId="83"/>
  </si>
  <si>
    <t>処遇等除く総総額[円／月]</t>
    <rPh sb="0" eb="2">
      <t>ショグウ</t>
    </rPh>
    <rPh sb="2" eb="3">
      <t>トウ</t>
    </rPh>
    <rPh sb="3" eb="4">
      <t>ノゾ</t>
    </rPh>
    <rPh sb="5" eb="6">
      <t>ソウ</t>
    </rPh>
    <rPh sb="6" eb="8">
      <t>ソウガク</t>
    </rPh>
    <rPh sb="9" eb="10">
      <t>エン</t>
    </rPh>
    <rPh sb="11" eb="12">
      <t>ツキ</t>
    </rPh>
    <phoneticPr fontId="83"/>
  </si>
  <si>
    <t>キャリアパス要件Ⅲを「R6年度中の対応の誓約」で満たし、４月から旧処遇加算Ⅰを算定可。その場合、６月以降は自然と新加算Ⅰに移行可能。</t>
  </si>
  <si>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2"/>
  </si>
  <si>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9" eb="51">
      <t>キジュン</t>
    </rPh>
    <rPh sb="52" eb="53">
      <t>モト</t>
    </rPh>
    <rPh sb="55" eb="57">
      <t>テイキ</t>
    </rPh>
    <rPh sb="58" eb="60">
      <t>ショウキュウ</t>
    </rPh>
    <rPh sb="61" eb="63">
      <t>ハンテイ</t>
    </rPh>
    <rPh sb="65" eb="67">
      <t>シク</t>
    </rPh>
    <phoneticPr fontId="2"/>
  </si>
  <si>
    <t>事業所個票６</t>
    <rPh sb="0" eb="3">
      <t>ジギョウショ</t>
    </rPh>
    <rPh sb="3" eb="5">
      <t>コヒョウ</t>
    </rPh>
    <phoneticPr fontId="46"/>
  </si>
  <si>
    <t>事業所個票７</t>
    <rPh sb="0" eb="3">
      <t>ジギョウショ</t>
    </rPh>
    <rPh sb="3" eb="5">
      <t>コヒョウ</t>
    </rPh>
    <phoneticPr fontId="46"/>
  </si>
  <si>
    <t>事業所個票９</t>
    <rPh sb="0" eb="3">
      <t>ジギョウショ</t>
    </rPh>
    <rPh sb="3" eb="5">
      <t>コヒョウ</t>
    </rPh>
    <phoneticPr fontId="46"/>
  </si>
  <si>
    <t>新加算Ⅴ(12)</t>
  </si>
  <si>
    <t>新加算Ⅴ(11)</t>
  </si>
  <si>
    <t>新加算Ⅴ(13)</t>
  </si>
  <si>
    <t>新加算Ⅴ(14)</t>
  </si>
  <si>
    <t>新加算Ⅴ(９)</t>
  </si>
  <si>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2"/>
  </si>
  <si>
    <t>（例）
・個別の希望に基づく研修計画を作成し、年●回以上●●研修をオンラインで受講させる。
・月２回ランチミーティングを行い、業務の中での気づきの共有やお互いへのフィードバックを行う。</t>
  </si>
  <si>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4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</si>
  <si>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6"/>
  </si>
  <si>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6"/>
  </si>
  <si>
    <t>キャリアパス要件Ⅲを「R6年度中の対応の誓約」で満たし、４月から旧処遇加算Ⅰを算定可。加えて、交付金取得のため４月からベア加算を算定することで、６月以降、新加算Ⅱに移行可能。</t>
  </si>
  <si>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</si>
  <si>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</si>
  <si>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</si>
  <si>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46"/>
  </si>
  <si>
    <t>月額賃金Ⅱ</t>
  </si>
  <si>
    <t>職場環境等</t>
  </si>
  <si>
    <t>　</t>
  </si>
  <si>
    <t>－</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</si>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</sst>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u/>
      <sz val="11"/>
      <color theme="10"/>
      <name val="Yu Gothic"/>
      <family val="2"/>
      <scheme val="minor"/>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7"/>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8"/>
      <color theme="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ＭＳ ゴシック"/>
      <family val="3"/>
    </font>
    <font>
      <sz val="6"/>
      <color auto="1"/>
      <name val="ＭＳ ゴシック"/>
      <family val="3"/>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0"/>
      <color auto="1"/>
      <name val="Yu Gothic"/>
      <family val="3"/>
      <scheme val="minor"/>
    </font>
    <font>
      <b/>
      <sz val="11"/>
      <color rgb="FF3F3F3F"/>
      <name val="Yu Gothic"/>
      <family val="2"/>
      <scheme val="minor"/>
    </font>
    <font>
      <u/>
      <sz val="11"/>
      <color theme="10"/>
      <name val="ＭＳ Ｐゴシック"/>
      <family val="3"/>
    </font>
    <font>
      <sz val="11"/>
      <color rgb="FFFA7D00"/>
      <name val="Yu Gothic"/>
      <family val="2"/>
      <scheme val="minor"/>
    </font>
    <font>
      <sz val="11"/>
      <color theme="1"/>
      <name val="Yu Gothic"/>
      <family val="3"/>
      <scheme val="minor"/>
    </font>
    <font>
      <i/>
      <sz val="11"/>
      <color rgb="FF7F7F7F"/>
      <name val="Yu Gothic"/>
      <family val="2"/>
      <scheme val="minor"/>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93">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2" fillId="0" borderId="0" applyNumberFormat="0" applyFill="0" applyBorder="0" applyAlignment="0" applyProtection="0"/>
    <xf numFmtId="38" fontId="59" fillId="0" borderId="0" applyFont="0" applyFill="0" applyBorder="0" applyAlignment="0" applyProtection="0">
      <alignment vertical="center"/>
    </xf>
  </cellStyleXfs>
  <cellXfs count="1210">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0" xfId="3" applyFont="1" applyFill="1" applyAlignment="1" applyProtection="1">
      <alignment horizontal="center" vertical="center" textRotation="255" wrapText="1"/>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54" xfId="3" applyFont="1" applyFill="1" applyBorder="1" applyAlignment="1" applyProtection="1">
      <alignment vertical="center"/>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9" fillId="2" borderId="54" xfId="3" applyFont="1" applyFill="1" applyBorder="1" applyAlignment="1" applyProtection="1">
      <alignment vertical="center" wrapText="1"/>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32" fillId="6" borderId="6" xfId="4" applyFill="1" applyBorder="1" applyAlignment="1" applyProtection="1">
      <alignment horizontal="center" vertical="center" shrinkToFit="1"/>
      <protection locked="0"/>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3"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3"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4" fillId="2" borderId="0" xfId="3" applyFont="1" applyFill="1" applyProtection="1">
      <alignment vertical="center"/>
    </xf>
    <xf numFmtId="0" fontId="34"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5"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5"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5"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5" fillId="7" borderId="5" xfId="3" applyFont="1" applyFill="1" applyBorder="1" applyAlignment="1" applyProtection="1">
      <alignment horizontal="center" vertical="center"/>
    </xf>
    <xf numFmtId="0" fontId="36"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7" fillId="2" borderId="0" xfId="3" applyFont="1" applyFill="1" applyAlignment="1" applyProtection="1">
      <alignment vertical="top" wrapText="1"/>
    </xf>
    <xf numFmtId="0" fontId="37" fillId="2" borderId="0" xfId="3" applyFont="1" applyFill="1" applyAlignment="1" applyProtection="1">
      <alignment vertical="center" wrapText="1"/>
    </xf>
    <xf numFmtId="0" fontId="37" fillId="2" borderId="0" xfId="3" applyFont="1" applyFill="1" applyProtection="1">
      <alignment vertical="center"/>
    </xf>
    <xf numFmtId="0" fontId="36"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8"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9" fillId="0" borderId="0" xfId="3" applyFont="1" applyProtection="1">
      <alignment vertical="center"/>
    </xf>
    <xf numFmtId="0" fontId="40"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1" fillId="0" borderId="0" xfId="3" applyFont="1" applyProtection="1">
      <alignment vertical="center"/>
    </xf>
    <xf numFmtId="0" fontId="4" fillId="0" borderId="0" xfId="3" applyFont="1" applyAlignment="1" applyProtection="1">
      <alignment vertical="center" wrapText="1"/>
    </xf>
    <xf numFmtId="0" fontId="35"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8"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9" fillId="3" borderId="134" xfId="3" applyFont="1" applyFill="1" applyBorder="1" applyAlignment="1" applyProtection="1">
      <alignment horizontal="center" vertical="center" shrinkToFit="1"/>
    </xf>
    <xf numFmtId="0" fontId="38" fillId="0" borderId="134" xfId="3" applyFont="1" applyBorder="1" applyAlignment="1" applyProtection="1">
      <alignment horizontal="center" vertical="center" shrinkToFit="1"/>
    </xf>
    <xf numFmtId="0" fontId="38" fillId="0" borderId="135" xfId="3" applyFont="1" applyBorder="1" applyAlignment="1" applyProtection="1">
      <alignment horizontal="center" vertical="center"/>
      <protection locked="0"/>
    </xf>
    <xf numFmtId="0" fontId="38" fillId="0" borderId="136"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8"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2"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5" fillId="0" borderId="94" xfId="3" applyFont="1" applyBorder="1" applyAlignment="1" applyProtection="1">
      <alignment horizontal="left" vertical="center"/>
    </xf>
    <xf numFmtId="0" fontId="35"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28" fillId="0" borderId="0" xfId="3" applyFont="1" applyBorder="1" applyAlignment="1" applyProtection="1">
      <alignment horizontal="left" vertical="center" wrapText="1"/>
    </xf>
    <xf numFmtId="0" fontId="1" fillId="0" borderId="0" xfId="3" applyBorder="1" applyProtection="1">
      <alignment vertical="center"/>
    </xf>
    <xf numFmtId="0" fontId="42" fillId="0" borderId="0" xfId="3" applyFont="1" applyProtection="1">
      <alignment vertical="center"/>
    </xf>
    <xf numFmtId="0" fontId="35" fillId="0" borderId="0" xfId="3" applyFont="1" applyProtection="1">
      <alignment vertical="center"/>
    </xf>
    <xf numFmtId="38" fontId="43" fillId="0" borderId="134" xfId="3" applyNumberFormat="1" applyFont="1" applyBorder="1" applyAlignment="1" applyProtection="1">
      <alignment horizontal="center" vertical="center" wrapText="1"/>
    </xf>
    <xf numFmtId="0" fontId="44" fillId="0" borderId="0" xfId="3" applyFont="1" applyProtection="1">
      <alignment vertical="center"/>
    </xf>
    <xf numFmtId="0" fontId="45"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5" fillId="0" borderId="32" xfId="3" applyFont="1" applyBorder="1" applyAlignment="1" applyProtection="1">
      <alignment horizontal="left" vertical="center"/>
    </xf>
    <xf numFmtId="0" fontId="35"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7" fillId="2" borderId="0" xfId="0" applyFont="1" applyFill="1" applyProtection="1"/>
    <xf numFmtId="0" fontId="47" fillId="2" borderId="0" xfId="0" applyFont="1" applyFill="1" applyAlignment="1" applyProtection="1">
      <alignment horizontal="center"/>
    </xf>
    <xf numFmtId="0" fontId="47" fillId="2" borderId="0" xfId="0" applyFont="1" applyFill="1" applyAlignment="1" applyProtection="1">
      <alignment horizontal="left"/>
    </xf>
    <xf numFmtId="0" fontId="47" fillId="2" borderId="0" xfId="0" applyFont="1" applyFill="1" applyAlignment="1" applyProtection="1">
      <alignment vertical="center"/>
    </xf>
    <xf numFmtId="0" fontId="48" fillId="2" borderId="0" xfId="0" applyFont="1" applyFill="1" applyProtection="1"/>
    <xf numFmtId="0" fontId="49" fillId="0" borderId="0" xfId="0" applyFont="1" applyAlignment="1" applyProtection="1">
      <alignment vertical="center"/>
    </xf>
    <xf numFmtId="0" fontId="50" fillId="3" borderId="5" xfId="0" applyFont="1" applyFill="1" applyBorder="1" applyAlignment="1" applyProtection="1">
      <alignment horizontal="center" vertical="center" wrapText="1" shrinkToFit="1"/>
    </xf>
    <xf numFmtId="49" fontId="51" fillId="6" borderId="5" xfId="0" applyNumberFormat="1"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xf>
    <xf numFmtId="0" fontId="49" fillId="0" borderId="0" xfId="0" applyFont="1" applyAlignment="1" applyProtection="1">
      <alignment vertical="top"/>
    </xf>
    <xf numFmtId="0" fontId="49" fillId="3" borderId="3" xfId="0" applyFont="1" applyFill="1" applyBorder="1" applyAlignment="1" applyProtection="1">
      <alignment horizontal="center" vertical="center"/>
    </xf>
    <xf numFmtId="0" fontId="52" fillId="9" borderId="17" xfId="0" applyFont="1" applyFill="1" applyBorder="1" applyAlignment="1" applyProtection="1">
      <alignment horizontal="center" vertical="center" shrinkToFit="1"/>
      <protection locked="0"/>
    </xf>
    <xf numFmtId="182" fontId="52" fillId="2" borderId="61" xfId="0" applyNumberFormat="1" applyFont="1" applyFill="1" applyBorder="1" applyAlignment="1" applyProtection="1">
      <alignment horizontal="center" vertical="center"/>
    </xf>
    <xf numFmtId="182" fontId="52" fillId="2" borderId="137" xfId="0" applyNumberFormat="1" applyFont="1" applyFill="1" applyBorder="1" applyAlignment="1" applyProtection="1">
      <alignment horizontal="center" vertical="center"/>
    </xf>
    <xf numFmtId="0" fontId="53" fillId="2" borderId="11" xfId="0" applyFont="1" applyFill="1" applyBorder="1" applyAlignment="1" applyProtection="1">
      <alignment horizontal="left" vertical="top" wrapText="1"/>
    </xf>
    <xf numFmtId="0" fontId="54" fillId="2" borderId="17" xfId="0" applyFont="1" applyFill="1" applyBorder="1" applyAlignment="1" applyProtection="1">
      <alignment horizontal="left" vertical="center" wrapText="1"/>
    </xf>
    <xf numFmtId="0" fontId="5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right" vertical="center"/>
    </xf>
    <xf numFmtId="0" fontId="48" fillId="2" borderId="19" xfId="0" applyFont="1" applyFill="1" applyBorder="1" applyAlignment="1" applyProtection="1">
      <alignment horizontal="right" vertical="center"/>
    </xf>
    <xf numFmtId="0" fontId="49" fillId="2" borderId="20"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48" fillId="3" borderId="3" xfId="0" applyFont="1" applyFill="1" applyBorder="1" applyAlignment="1" applyProtection="1">
      <alignment horizontal="center" vertical="center" wrapText="1"/>
    </xf>
    <xf numFmtId="0" fontId="48" fillId="3" borderId="2" xfId="0" applyFont="1" applyFill="1" applyBorder="1" applyAlignment="1" applyProtection="1">
      <alignment horizontal="center" vertical="center" wrapText="1"/>
    </xf>
    <xf numFmtId="0" fontId="48" fillId="3" borderId="4" xfId="0" applyFont="1" applyFill="1" applyBorder="1" applyAlignment="1" applyProtection="1">
      <alignment horizontal="center" vertical="center" wrapText="1"/>
    </xf>
    <xf numFmtId="0" fontId="48" fillId="3" borderId="5" xfId="0" applyFont="1" applyFill="1" applyBorder="1" applyAlignment="1" applyProtection="1">
      <alignment horizontal="center" vertical="center" wrapText="1"/>
    </xf>
    <xf numFmtId="0" fontId="47" fillId="2" borderId="0" xfId="0" applyFont="1" applyFill="1" applyAlignment="1" applyProtection="1">
      <alignment wrapText="1"/>
    </xf>
    <xf numFmtId="0" fontId="47" fillId="2" borderId="0" xfId="0" applyFont="1" applyFill="1" applyAlignment="1" applyProtection="1"/>
    <xf numFmtId="0" fontId="47" fillId="3" borderId="6" xfId="0" applyFont="1" applyFill="1" applyBorder="1" applyAlignment="1" applyProtection="1">
      <alignment horizontal="center"/>
    </xf>
    <xf numFmtId="0" fontId="51" fillId="3" borderId="6" xfId="0" applyFont="1" applyFill="1" applyBorder="1" applyAlignment="1" applyProtection="1">
      <alignment horizontal="center" vertical="center"/>
    </xf>
    <xf numFmtId="0" fontId="51" fillId="3" borderId="6" xfId="0" applyFont="1" applyFill="1" applyBorder="1" applyAlignment="1" applyProtection="1">
      <alignment horizontal="center" vertical="center" wrapText="1"/>
    </xf>
    <xf numFmtId="0" fontId="55" fillId="2" borderId="0" xfId="0" applyFont="1" applyFill="1" applyAlignment="1" applyProtection="1"/>
    <xf numFmtId="0" fontId="49" fillId="3" borderId="16" xfId="0" applyFont="1" applyFill="1" applyBorder="1" applyAlignment="1" applyProtection="1">
      <alignment horizontal="center" vertical="center"/>
    </xf>
    <xf numFmtId="0" fontId="52" fillId="9" borderId="38" xfId="0" applyFont="1" applyFill="1" applyBorder="1" applyAlignment="1" applyProtection="1">
      <alignment horizontal="center" vertical="center" shrinkToFit="1"/>
      <protection locked="0"/>
    </xf>
    <xf numFmtId="182" fontId="52" fillId="2" borderId="5" xfId="0" applyNumberFormat="1" applyFont="1" applyFill="1" applyBorder="1" applyAlignment="1" applyProtection="1">
      <alignment horizontal="center" vertical="center"/>
    </xf>
    <xf numFmtId="182" fontId="52" fillId="2" borderId="90" xfId="0" applyNumberFormat="1" applyFont="1" applyFill="1" applyBorder="1" applyAlignment="1" applyProtection="1">
      <alignment horizontal="center" vertical="center"/>
    </xf>
    <xf numFmtId="0" fontId="54" fillId="2" borderId="38"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right" vertical="center"/>
    </xf>
    <xf numFmtId="0" fontId="48" fillId="2" borderId="11" xfId="0" applyFont="1" applyFill="1" applyBorder="1" applyAlignment="1" applyProtection="1">
      <alignment horizontal="right" vertical="center"/>
    </xf>
    <xf numFmtId="0" fontId="48" fillId="3" borderId="16" xfId="0" applyFont="1" applyFill="1" applyBorder="1" applyAlignment="1" applyProtection="1">
      <alignment horizontal="center" vertical="center" wrapText="1"/>
    </xf>
    <xf numFmtId="0" fontId="48" fillId="3" borderId="20"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47" fillId="3" borderId="31" xfId="0" applyFont="1" applyFill="1" applyBorder="1" applyAlignment="1" applyProtection="1">
      <alignment horizontal="center"/>
    </xf>
    <xf numFmtId="0" fontId="51" fillId="3" borderId="31" xfId="0" applyFont="1" applyFill="1" applyBorder="1" applyAlignment="1" applyProtection="1">
      <alignment horizontal="center" vertical="center"/>
    </xf>
    <xf numFmtId="0" fontId="51" fillId="3" borderId="31" xfId="0" applyFont="1" applyFill="1" applyBorder="1" applyAlignment="1" applyProtection="1">
      <alignment horizontal="center" vertical="center" wrapText="1"/>
    </xf>
    <xf numFmtId="0" fontId="48" fillId="2" borderId="5"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52" fillId="9" borderId="109" xfId="0" applyFont="1" applyFill="1" applyBorder="1" applyAlignment="1" applyProtection="1">
      <alignment horizontal="center" vertical="center" shrinkToFit="1"/>
      <protection locked="0"/>
    </xf>
    <xf numFmtId="182" fontId="52" fillId="2" borderId="125" xfId="0" applyNumberFormat="1" applyFont="1" applyFill="1" applyBorder="1" applyAlignment="1" applyProtection="1">
      <alignment horizontal="center" vertical="center"/>
    </xf>
    <xf numFmtId="182" fontId="52" fillId="2" borderId="126" xfId="0" applyNumberFormat="1" applyFont="1" applyFill="1" applyBorder="1" applyAlignment="1" applyProtection="1">
      <alignment horizontal="center" vertical="center"/>
    </xf>
    <xf numFmtId="0" fontId="48" fillId="3" borderId="53" xfId="0" applyFont="1" applyFill="1" applyBorder="1" applyAlignment="1" applyProtection="1">
      <alignment horizontal="center" vertical="center" wrapText="1"/>
    </xf>
    <xf numFmtId="0" fontId="48" fillId="3" borderId="52" xfId="0" applyFont="1" applyFill="1" applyBorder="1" applyAlignment="1" applyProtection="1">
      <alignment horizontal="center" vertical="center" wrapText="1"/>
    </xf>
    <xf numFmtId="0" fontId="48" fillId="3" borderId="10" xfId="0" applyFont="1" applyFill="1" applyBorder="1" applyAlignment="1" applyProtection="1">
      <alignment horizontal="center" vertical="center" wrapText="1"/>
    </xf>
    <xf numFmtId="0" fontId="47" fillId="3" borderId="51" xfId="0" applyFont="1" applyFill="1" applyBorder="1" applyAlignment="1" applyProtection="1">
      <alignment horizontal="center"/>
    </xf>
    <xf numFmtId="0" fontId="51" fillId="3" borderId="93" xfId="0" applyFont="1" applyFill="1" applyBorder="1" applyAlignment="1" applyProtection="1">
      <alignment horizontal="center" vertical="center"/>
    </xf>
    <xf numFmtId="0" fontId="51" fillId="3" borderId="51" xfId="0" applyFont="1" applyFill="1" applyBorder="1" applyAlignment="1" applyProtection="1">
      <alignment horizontal="center" vertical="center" wrapText="1"/>
    </xf>
    <xf numFmtId="0" fontId="54" fillId="3" borderId="5" xfId="0" applyFont="1" applyFill="1" applyBorder="1" applyAlignment="1" applyProtection="1">
      <alignment horizontal="center" vertical="center" wrapText="1" shrinkToFit="1"/>
    </xf>
    <xf numFmtId="0" fontId="54" fillId="6" borderId="5" xfId="0" applyFont="1" applyFill="1" applyBorder="1" applyAlignment="1" applyProtection="1">
      <alignment horizontal="center" vertical="center" wrapText="1" shrinkToFit="1"/>
      <protection locked="0"/>
    </xf>
    <xf numFmtId="0" fontId="48" fillId="2" borderId="0" xfId="0" applyFont="1" applyFill="1" applyBorder="1" applyAlignment="1" applyProtection="1">
      <alignment horizontal="center" vertical="center" shrinkToFit="1"/>
    </xf>
    <xf numFmtId="0" fontId="52" fillId="10" borderId="17" xfId="0" applyFont="1" applyFill="1" applyBorder="1" applyAlignment="1" applyProtection="1">
      <alignment horizontal="center" vertical="center" shrinkToFit="1"/>
      <protection locked="0"/>
    </xf>
    <xf numFmtId="0" fontId="54" fillId="2" borderId="3" xfId="0" applyFont="1" applyFill="1" applyBorder="1" applyAlignment="1" applyProtection="1">
      <alignment horizontal="left" vertical="center" wrapText="1"/>
    </xf>
    <xf numFmtId="0" fontId="54" fillId="2" borderId="2" xfId="0" applyFont="1" applyFill="1" applyBorder="1" applyAlignment="1" applyProtection="1">
      <alignment horizontal="left" vertical="center" wrapText="1"/>
    </xf>
    <xf numFmtId="0" fontId="47" fillId="2" borderId="0" xfId="0" applyFont="1" applyFill="1" applyAlignment="1" applyProtection="1">
      <alignment horizontal="left" vertical="center"/>
    </xf>
    <xf numFmtId="0" fontId="54" fillId="2" borderId="4" xfId="0" applyFont="1" applyFill="1" applyBorder="1" applyAlignment="1" applyProtection="1">
      <alignment horizontal="left" vertical="center" wrapText="1"/>
    </xf>
    <xf numFmtId="0" fontId="47" fillId="2" borderId="0" xfId="0" applyFont="1" applyFill="1" applyAlignment="1" applyProtection="1">
      <alignment horizontal="left" wrapText="1"/>
    </xf>
    <xf numFmtId="0" fontId="56" fillId="2" borderId="3"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54" fillId="2" borderId="0" xfId="0" applyFont="1" applyFill="1" applyAlignment="1" applyProtection="1">
      <alignment horizontal="left" wrapText="1"/>
    </xf>
    <xf numFmtId="0" fontId="57" fillId="0" borderId="59" xfId="0" applyFont="1" applyFill="1" applyBorder="1" applyAlignment="1" applyProtection="1">
      <alignment horizontal="center" vertical="center" shrinkToFit="1"/>
    </xf>
    <xf numFmtId="182" fontId="58" fillId="2" borderId="137" xfId="0" applyNumberFormat="1" applyFont="1" applyFill="1" applyBorder="1" applyAlignment="1" applyProtection="1">
      <alignment horizontal="center" vertical="center"/>
    </xf>
    <xf numFmtId="38" fontId="60" fillId="2" borderId="0" xfId="5" applyFont="1" applyFill="1" applyBorder="1" applyAlignment="1" applyProtection="1">
      <alignment horizontal="right" shrinkToFit="1"/>
    </xf>
    <xf numFmtId="38" fontId="61" fillId="2" borderId="52" xfId="5" applyFont="1" applyFill="1" applyBorder="1" applyAlignment="1" applyProtection="1">
      <alignment horizontal="center" vertical="center" shrinkToFit="1"/>
    </xf>
    <xf numFmtId="0" fontId="50" fillId="2" borderId="0" xfId="0" applyFont="1" applyFill="1" applyAlignment="1" applyProtection="1">
      <alignment horizontal="right" vertical="center"/>
    </xf>
    <xf numFmtId="0" fontId="52" fillId="10" borderId="38"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left" vertical="center" wrapText="1"/>
    </xf>
    <xf numFmtId="0" fontId="54" fillId="2" borderId="20"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7" fillId="0" borderId="88" xfId="0" applyFont="1" applyFill="1" applyBorder="1" applyAlignment="1" applyProtection="1">
      <alignment horizontal="center" vertical="center" shrinkToFit="1"/>
    </xf>
    <xf numFmtId="182" fontId="58" fillId="2" borderId="90" xfId="0" applyNumberFormat="1" applyFont="1" applyFill="1" applyBorder="1" applyAlignment="1" applyProtection="1">
      <alignment horizontal="center" vertical="center"/>
    </xf>
    <xf numFmtId="38" fontId="61" fillId="2" borderId="9" xfId="5" applyFont="1" applyFill="1" applyBorder="1" applyAlignment="1" applyProtection="1">
      <alignment horizontal="center" vertical="center" shrinkToFit="1"/>
    </xf>
    <xf numFmtId="0" fontId="50" fillId="2" borderId="0" xfId="0" applyFont="1" applyFill="1" applyAlignment="1" applyProtection="1">
      <alignment vertical="center"/>
    </xf>
    <xf numFmtId="0" fontId="54" fillId="3" borderId="6"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xf>
    <xf numFmtId="0" fontId="54" fillId="3" borderId="31" xfId="0" applyFont="1" applyFill="1" applyBorder="1" applyAlignment="1" applyProtection="1">
      <alignment horizontal="center" vertical="center" wrapText="1"/>
    </xf>
    <xf numFmtId="0" fontId="52" fillId="10" borderId="109" xfId="0" applyFont="1" applyFill="1" applyBorder="1" applyAlignment="1" applyProtection="1">
      <alignment horizontal="center" vertical="center" shrinkToFit="1"/>
      <protection locked="0"/>
    </xf>
    <xf numFmtId="0" fontId="57" fillId="0" borderId="70" xfId="0" applyFont="1" applyFill="1" applyBorder="1" applyAlignment="1" applyProtection="1">
      <alignment horizontal="center" vertical="center" shrinkToFit="1"/>
    </xf>
    <xf numFmtId="182" fontId="58" fillId="2" borderId="21" xfId="0" applyNumberFormat="1" applyFont="1" applyFill="1" applyBorder="1" applyAlignment="1" applyProtection="1">
      <alignment horizontal="center" vertical="center"/>
    </xf>
    <xf numFmtId="38" fontId="56" fillId="2" borderId="0" xfId="5" applyFont="1" applyFill="1" applyBorder="1" applyAlignment="1" applyProtection="1">
      <alignment horizontal="center"/>
    </xf>
    <xf numFmtId="0" fontId="52" fillId="5" borderId="91" xfId="0" applyFont="1" applyFill="1" applyBorder="1" applyAlignment="1" applyProtection="1">
      <alignment horizontal="center" vertical="center" shrinkToFit="1"/>
      <protection locked="0"/>
    </xf>
    <xf numFmtId="182" fontId="52" fillId="2" borderId="60" xfId="0" applyNumberFormat="1" applyFont="1" applyFill="1" applyBorder="1" applyAlignment="1" applyProtection="1">
      <alignment horizontal="center" vertical="center"/>
    </xf>
    <xf numFmtId="182" fontId="52" fillId="2" borderId="19" xfId="0" applyNumberFormat="1" applyFont="1" applyFill="1" applyBorder="1" applyAlignment="1" applyProtection="1">
      <alignment horizontal="center" vertical="center"/>
    </xf>
    <xf numFmtId="0" fontId="57" fillId="0" borderId="91" xfId="0" applyFont="1" applyFill="1" applyBorder="1" applyAlignment="1" applyProtection="1">
      <alignment horizontal="center" vertical="center" shrinkToFit="1"/>
    </xf>
    <xf numFmtId="182" fontId="58" fillId="2" borderId="98" xfId="0" applyNumberFormat="1" applyFont="1" applyFill="1" applyBorder="1" applyAlignment="1" applyProtection="1">
      <alignment horizontal="center" vertical="center"/>
    </xf>
    <xf numFmtId="38" fontId="60" fillId="2" borderId="138" xfId="5" applyFont="1" applyFill="1" applyBorder="1" applyAlignment="1" applyProtection="1">
      <alignment horizontal="right" shrinkToFit="1"/>
    </xf>
    <xf numFmtId="38" fontId="61" fillId="2" borderId="2" xfId="5" applyFont="1" applyFill="1" applyBorder="1" applyAlignment="1" applyProtection="1">
      <alignment horizontal="center" vertical="center" shrinkToFit="1"/>
    </xf>
    <xf numFmtId="0" fontId="51" fillId="6" borderId="5" xfId="0" applyFont="1" applyFill="1" applyBorder="1" applyAlignment="1" applyProtection="1">
      <alignment horizontal="center" vertical="center" shrinkToFit="1"/>
      <protection locked="0"/>
    </xf>
    <xf numFmtId="0" fontId="52" fillId="5" borderId="76" xfId="0" applyFont="1" applyFill="1" applyBorder="1" applyAlignment="1" applyProtection="1">
      <alignment horizontal="center" vertical="center" shrinkToFit="1"/>
      <protection locked="0"/>
    </xf>
    <xf numFmtId="182" fontId="52" fillId="2" borderId="16" xfId="0" applyNumberFormat="1" applyFont="1" applyFill="1" applyBorder="1" applyAlignment="1" applyProtection="1">
      <alignment horizontal="center" vertical="center"/>
    </xf>
    <xf numFmtId="182" fontId="52" fillId="2" borderId="11" xfId="0" applyNumberFormat="1" applyFont="1" applyFill="1" applyBorder="1" applyAlignment="1" applyProtection="1">
      <alignment horizontal="center" vertical="center"/>
    </xf>
    <xf numFmtId="0" fontId="57" fillId="0" borderId="76" xfId="0" applyFont="1" applyFill="1" applyBorder="1" applyAlignment="1" applyProtection="1">
      <alignment horizontal="center" vertical="center" shrinkToFit="1"/>
    </xf>
    <xf numFmtId="182" fontId="58" fillId="2" borderId="42" xfId="0" applyNumberFormat="1" applyFont="1" applyFill="1" applyBorder="1" applyAlignment="1" applyProtection="1">
      <alignment horizontal="center" vertical="center"/>
    </xf>
    <xf numFmtId="38" fontId="60" fillId="2" borderId="38" xfId="5" applyFont="1" applyFill="1" applyBorder="1" applyAlignment="1" applyProtection="1">
      <alignment horizontal="right" shrinkToFit="1"/>
    </xf>
    <xf numFmtId="38" fontId="61" fillId="2" borderId="20" xfId="5" applyFont="1" applyFill="1" applyBorder="1" applyAlignment="1" applyProtection="1">
      <alignment horizontal="center" vertical="center" shrinkToFit="1"/>
    </xf>
    <xf numFmtId="0" fontId="55" fillId="2" borderId="0" xfId="0" applyFont="1" applyFill="1" applyAlignment="1" applyProtection="1">
      <alignment horizontal="center"/>
    </xf>
    <xf numFmtId="0" fontId="54" fillId="3" borderId="51" xfId="0" applyFont="1" applyFill="1" applyBorder="1" applyAlignment="1" applyProtection="1">
      <alignment horizontal="center" vertical="center" wrapText="1"/>
    </xf>
    <xf numFmtId="0" fontId="54" fillId="3" borderId="107" xfId="0" applyFont="1" applyFill="1" applyBorder="1" applyAlignment="1" applyProtection="1">
      <alignment horizontal="center" vertical="center" wrapText="1"/>
    </xf>
    <xf numFmtId="2" fontId="48" fillId="6" borderId="6"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wrapText="1"/>
    </xf>
    <xf numFmtId="0" fontId="52" fillId="5" borderId="103" xfId="0" applyFont="1" applyFill="1" applyBorder="1" applyAlignment="1" applyProtection="1">
      <alignment horizontal="center" vertical="center" shrinkToFit="1"/>
      <protection locked="0"/>
    </xf>
    <xf numFmtId="182" fontId="52" fillId="2" borderId="56" xfId="0" applyNumberFormat="1" applyFont="1" applyFill="1" applyBorder="1" applyAlignment="1" applyProtection="1">
      <alignment horizontal="center" vertical="center"/>
    </xf>
    <xf numFmtId="182" fontId="52" fillId="2" borderId="110" xfId="0" applyNumberFormat="1" applyFont="1" applyFill="1" applyBorder="1" applyAlignment="1" applyProtection="1">
      <alignment horizontal="center" vertical="center"/>
    </xf>
    <xf numFmtId="0" fontId="53" fillId="2" borderId="0" xfId="0" applyFont="1" applyFill="1" applyBorder="1" applyAlignment="1" applyProtection="1">
      <alignment horizontal="center" vertical="center"/>
    </xf>
    <xf numFmtId="0" fontId="57" fillId="0" borderId="103" xfId="0" applyFont="1" applyFill="1" applyBorder="1" applyAlignment="1" applyProtection="1">
      <alignment horizontal="center" vertical="center" shrinkToFit="1"/>
    </xf>
    <xf numFmtId="182" fontId="58" fillId="2" borderId="104" xfId="0" applyNumberFormat="1" applyFont="1" applyFill="1" applyBorder="1" applyAlignment="1" applyProtection="1">
      <alignment horizontal="center" vertical="center"/>
    </xf>
    <xf numFmtId="0" fontId="54" fillId="3" borderId="139" xfId="0" applyFont="1" applyFill="1" applyBorder="1" applyAlignment="1" applyProtection="1">
      <alignment horizontal="center" vertical="center" wrapText="1"/>
    </xf>
    <xf numFmtId="2" fontId="48" fillId="6" borderId="31" xfId="0" applyNumberFormat="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xf>
    <xf numFmtId="182" fontId="47" fillId="2" borderId="51" xfId="0" applyNumberFormat="1" applyFont="1" applyFill="1" applyBorder="1" applyAlignment="1" applyProtection="1">
      <alignment horizontal="center" vertical="center"/>
    </xf>
    <xf numFmtId="0" fontId="57" fillId="0" borderId="81" xfId="0" applyFont="1" applyFill="1" applyBorder="1" applyAlignment="1" applyProtection="1">
      <alignment horizontal="center" vertical="center" shrinkToFit="1"/>
    </xf>
    <xf numFmtId="182" fontId="58" fillId="2" borderId="115" xfId="0" applyNumberFormat="1" applyFont="1" applyFill="1" applyBorder="1" applyAlignment="1" applyProtection="1">
      <alignment horizontal="center" vertical="center"/>
    </xf>
    <xf numFmtId="38" fontId="60" fillId="2" borderId="4" xfId="5" applyFont="1" applyFill="1" applyBorder="1" applyAlignment="1" applyProtection="1">
      <alignment horizontal="right" shrinkToFit="1"/>
    </xf>
    <xf numFmtId="0" fontId="47" fillId="2" borderId="89" xfId="0" applyFont="1" applyFill="1" applyBorder="1" applyAlignment="1" applyProtection="1">
      <alignment horizontal="center" vertical="center"/>
    </xf>
    <xf numFmtId="182" fontId="47" fillId="2" borderId="5" xfId="0" applyNumberFormat="1" applyFont="1" applyFill="1" applyBorder="1" applyAlignment="1" applyProtection="1">
      <alignment horizontal="center" vertical="center"/>
    </xf>
    <xf numFmtId="0" fontId="49" fillId="3" borderId="53" xfId="0" applyFont="1" applyFill="1" applyBorder="1" applyAlignment="1" applyProtection="1">
      <alignment horizontal="center" vertical="center"/>
    </xf>
    <xf numFmtId="0" fontId="54" fillId="2" borderId="109" xfId="0" applyFont="1" applyFill="1" applyBorder="1" applyAlignment="1" applyProtection="1">
      <alignment horizontal="left" vertical="center" wrapText="1"/>
    </xf>
    <xf numFmtId="0" fontId="54" fillId="2" borderId="58" xfId="0" applyFont="1" applyFill="1" applyBorder="1" applyAlignment="1" applyProtection="1">
      <alignment horizontal="left" vertical="center" wrapText="1"/>
    </xf>
    <xf numFmtId="0" fontId="48" fillId="2" borderId="58" xfId="0" applyFont="1" applyFill="1" applyBorder="1" applyAlignment="1" applyProtection="1">
      <alignment vertical="center"/>
    </xf>
    <xf numFmtId="0" fontId="48" fillId="2" borderId="110" xfId="0" applyFont="1" applyFill="1" applyBorder="1" applyAlignment="1" applyProtection="1">
      <alignment vertical="center"/>
    </xf>
    <xf numFmtId="0" fontId="62" fillId="2" borderId="4" xfId="0" applyFont="1" applyFill="1" applyBorder="1" applyAlignment="1" applyProtection="1">
      <alignment horizontal="center" vertical="center"/>
    </xf>
    <xf numFmtId="0" fontId="62" fillId="2" borderId="0" xfId="0" applyFont="1" applyFill="1" applyBorder="1" applyAlignment="1" applyProtection="1">
      <alignment vertical="center"/>
    </xf>
    <xf numFmtId="0" fontId="62" fillId="2" borderId="0" xfId="0" applyFont="1" applyFill="1" applyBorder="1" applyAlignment="1" applyProtection="1">
      <alignment horizontal="center" vertical="center"/>
    </xf>
    <xf numFmtId="0" fontId="51" fillId="2" borderId="0" xfId="0" applyFont="1" applyFill="1" applyBorder="1" applyAlignment="1" applyProtection="1">
      <alignment horizontal="left" vertical="top"/>
    </xf>
    <xf numFmtId="0" fontId="54" fillId="2" borderId="53" xfId="0" applyFont="1" applyFill="1" applyBorder="1" applyAlignment="1" applyProtection="1">
      <alignment horizontal="left" vertical="center" wrapText="1"/>
    </xf>
    <xf numFmtId="0" fontId="54" fillId="2" borderId="52"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2" borderId="52" xfId="0" applyFont="1" applyFill="1" applyBorder="1" applyAlignment="1" applyProtection="1">
      <alignment horizontal="left" vertical="center" wrapText="1"/>
    </xf>
    <xf numFmtId="0" fontId="62" fillId="2" borderId="10" xfId="0" applyFont="1" applyFill="1" applyBorder="1" applyAlignment="1" applyProtection="1">
      <alignment horizontal="center" vertical="center"/>
    </xf>
    <xf numFmtId="0" fontId="47" fillId="2" borderId="0" xfId="0" applyFont="1" applyFill="1" applyBorder="1" applyProtection="1"/>
    <xf numFmtId="0" fontId="62" fillId="2" borderId="4" xfId="0" applyFont="1" applyFill="1" applyBorder="1" applyAlignment="1" applyProtection="1">
      <alignment vertical="center"/>
    </xf>
    <xf numFmtId="0" fontId="57" fillId="0" borderId="140" xfId="0" applyFont="1" applyFill="1" applyBorder="1" applyAlignment="1" applyProtection="1">
      <alignment horizontal="center" vertical="center" shrinkToFit="1"/>
    </xf>
    <xf numFmtId="182" fontId="58" fillId="2" borderId="126" xfId="0" applyNumberFormat="1" applyFont="1" applyFill="1" applyBorder="1" applyAlignment="1" applyProtection="1">
      <alignment horizontal="center" vertical="center"/>
    </xf>
    <xf numFmtId="38" fontId="56" fillId="2" borderId="10" xfId="5" applyFont="1" applyFill="1" applyBorder="1" applyAlignment="1" applyProtection="1">
      <alignment horizontal="center"/>
    </xf>
    <xf numFmtId="0" fontId="63" fillId="3" borderId="134" xfId="0" applyFont="1" applyFill="1" applyBorder="1" applyAlignment="1" applyProtection="1">
      <alignment horizontal="center" vertical="center"/>
    </xf>
    <xf numFmtId="0" fontId="63" fillId="2" borderId="134" xfId="0" applyFont="1" applyFill="1" applyBorder="1" applyAlignment="1" applyProtection="1">
      <alignment horizontal="center" vertical="center"/>
    </xf>
    <xf numFmtId="0" fontId="63" fillId="2" borderId="134" xfId="0" applyFont="1" applyFill="1" applyBorder="1" applyAlignment="1" applyProtection="1">
      <alignment horizontal="center" vertical="center" shrinkToFit="1"/>
    </xf>
    <xf numFmtId="0" fontId="51" fillId="2" borderId="0" xfId="0" applyFont="1" applyFill="1" applyProtection="1"/>
    <xf numFmtId="0" fontId="52" fillId="2" borderId="141" xfId="0" applyFont="1" applyFill="1" applyBorder="1" applyAlignment="1" applyProtection="1">
      <alignment horizontal="center" vertical="center" shrinkToFit="1"/>
    </xf>
    <xf numFmtId="182" fontId="52" fillId="2" borderId="142" xfId="0" applyNumberFormat="1" applyFont="1" applyFill="1" applyBorder="1" applyAlignment="1" applyProtection="1">
      <alignment horizontal="center" vertical="center" shrinkToFit="1"/>
    </xf>
    <xf numFmtId="0" fontId="51" fillId="0" borderId="0" xfId="0" applyFont="1" applyBorder="1" applyAlignment="1" applyProtection="1">
      <alignment horizontal="left"/>
    </xf>
    <xf numFmtId="0" fontId="52" fillId="2" borderId="143" xfId="0" applyFont="1" applyFill="1" applyBorder="1" applyAlignment="1" applyProtection="1">
      <alignment horizontal="center" vertical="center" shrinkToFit="1"/>
    </xf>
    <xf numFmtId="182" fontId="58" fillId="2" borderId="9" xfId="0" applyNumberFormat="1" applyFont="1" applyFill="1" applyBorder="1" applyAlignment="1" applyProtection="1">
      <alignment horizontal="center" vertical="center" shrinkToFit="1"/>
    </xf>
    <xf numFmtId="0" fontId="51" fillId="0" borderId="0" xfId="0" applyFont="1" applyAlignment="1" applyProtection="1">
      <alignment horizontal="left"/>
    </xf>
    <xf numFmtId="182" fontId="52" fillId="2" borderId="144" xfId="0" applyNumberFormat="1" applyFont="1" applyFill="1" applyBorder="1" applyAlignment="1" applyProtection="1">
      <alignment horizontal="center" vertical="center" shrinkToFit="1"/>
    </xf>
    <xf numFmtId="182" fontId="52" fillId="2" borderId="2" xfId="0" applyNumberFormat="1" applyFont="1" applyFill="1" applyBorder="1" applyAlignment="1" applyProtection="1">
      <alignment horizontal="center" vertical="center" shrinkToFit="1"/>
    </xf>
    <xf numFmtId="182" fontId="51" fillId="2" borderId="0" xfId="0" applyNumberFormat="1" applyFont="1" applyFill="1" applyBorder="1" applyAlignment="1" applyProtection="1">
      <alignment horizontal="center" vertical="center" shrinkToFit="1"/>
    </xf>
    <xf numFmtId="0" fontId="51" fillId="3" borderId="5"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5" xfId="0" applyFont="1" applyFill="1" applyBorder="1" applyAlignment="1" applyProtection="1">
      <alignment vertical="center"/>
    </xf>
    <xf numFmtId="0" fontId="51" fillId="2" borderId="0" xfId="0" applyFont="1" applyFill="1" applyAlignment="1" applyProtection="1">
      <alignment vertical="center"/>
    </xf>
    <xf numFmtId="0" fontId="51" fillId="2" borderId="51" xfId="0" applyFont="1" applyFill="1" applyBorder="1" applyAlignment="1" applyProtection="1">
      <alignment horizontal="center" vertical="center"/>
    </xf>
    <xf numFmtId="38" fontId="60" fillId="2" borderId="3" xfId="5" applyFont="1" applyFill="1" applyBorder="1" applyAlignment="1" applyProtection="1">
      <alignment horizontal="right" shrinkToFit="1"/>
    </xf>
    <xf numFmtId="0" fontId="52" fillId="2" borderId="145" xfId="0" applyFont="1" applyFill="1" applyBorder="1" applyAlignment="1" applyProtection="1">
      <alignment horizontal="center" vertical="center" shrinkToFit="1"/>
    </xf>
    <xf numFmtId="182" fontId="52" fillId="2" borderId="146" xfId="0" applyNumberFormat="1" applyFont="1" applyFill="1" applyBorder="1" applyAlignment="1" applyProtection="1">
      <alignment horizontal="center" vertical="center" shrinkToFit="1"/>
    </xf>
    <xf numFmtId="182" fontId="52" fillId="2" borderId="147" xfId="0" applyNumberFormat="1" applyFont="1" applyFill="1" applyBorder="1" applyAlignment="1" applyProtection="1">
      <alignment horizontal="center" vertical="center" shrinkToFit="1"/>
    </xf>
    <xf numFmtId="182" fontId="52" fillId="2" borderId="20"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xf>
    <xf numFmtId="0" fontId="54" fillId="2" borderId="6" xfId="0" applyFont="1" applyFill="1" applyBorder="1" applyAlignment="1" applyProtection="1">
      <alignment horizontal="left" vertical="center"/>
    </xf>
    <xf numFmtId="0" fontId="54" fillId="2" borderId="0" xfId="0" applyFont="1" applyFill="1" applyProtection="1"/>
    <xf numFmtId="0" fontId="64" fillId="2" borderId="6"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xf>
    <xf numFmtId="38" fontId="60" fillId="2" borderId="16" xfId="5" applyFont="1" applyFill="1" applyBorder="1" applyAlignment="1" applyProtection="1">
      <alignment horizontal="right" shrinkToFit="1"/>
    </xf>
    <xf numFmtId="0" fontId="54" fillId="3" borderId="101" xfId="0" applyFont="1" applyFill="1" applyBorder="1" applyAlignment="1" applyProtection="1">
      <alignment horizontal="center" vertical="center" wrapText="1"/>
    </xf>
    <xf numFmtId="2" fontId="48" fillId="6" borderId="51" xfId="0" applyNumberFormat="1" applyFont="1" applyFill="1" applyBorder="1" applyAlignment="1" applyProtection="1">
      <alignment horizontal="center" vertical="center" wrapText="1"/>
      <protection locked="0"/>
    </xf>
    <xf numFmtId="0" fontId="64" fillId="2" borderId="31" xfId="0" applyFont="1" applyFill="1" applyBorder="1" applyAlignment="1" applyProtection="1">
      <alignment horizontal="left" vertical="center" wrapText="1"/>
    </xf>
    <xf numFmtId="0" fontId="54" fillId="2" borderId="31" xfId="0" applyFont="1" applyFill="1" applyBorder="1" applyAlignment="1" applyProtection="1">
      <alignment horizontal="left" vertical="center"/>
    </xf>
    <xf numFmtId="0" fontId="48" fillId="6" borderId="5" xfId="0" applyFont="1" applyFill="1" applyBorder="1" applyAlignment="1" applyProtection="1">
      <alignment horizontal="center" vertical="center" wrapText="1"/>
      <protection locked="0"/>
    </xf>
    <xf numFmtId="0" fontId="52" fillId="2" borderId="148" xfId="0" applyFont="1" applyFill="1" applyBorder="1" applyAlignment="1" applyProtection="1">
      <alignment horizontal="center" vertical="center" shrinkToFit="1"/>
    </xf>
    <xf numFmtId="182" fontId="52" fillId="2" borderId="149" xfId="0" applyNumberFormat="1" applyFont="1" applyFill="1" applyBorder="1" applyAlignment="1" applyProtection="1">
      <alignment horizontal="center" vertical="center" shrinkToFit="1"/>
    </xf>
    <xf numFmtId="182" fontId="52" fillId="2" borderId="150" xfId="0" applyNumberFormat="1" applyFont="1" applyFill="1" applyBorder="1" applyAlignment="1" applyProtection="1">
      <alignment horizontal="center" vertical="center" shrinkToFit="1"/>
    </xf>
    <xf numFmtId="182" fontId="52" fillId="2" borderId="52" xfId="0" applyNumberFormat="1" applyFont="1" applyFill="1" applyBorder="1" applyAlignment="1" applyProtection="1">
      <alignment horizontal="center" vertical="center" shrinkToFit="1"/>
    </xf>
    <xf numFmtId="0" fontId="54" fillId="2" borderId="51" xfId="0" applyFont="1" applyFill="1" applyBorder="1" applyAlignment="1" applyProtection="1">
      <alignment horizontal="left" vertical="center"/>
    </xf>
    <xf numFmtId="0" fontId="64" fillId="2" borderId="51" xfId="0" applyFont="1" applyFill="1" applyBorder="1" applyAlignment="1" applyProtection="1">
      <alignment horizontal="left" vertical="center" wrapText="1"/>
    </xf>
    <xf numFmtId="0" fontId="47" fillId="2" borderId="16" xfId="0" applyFont="1" applyFill="1" applyBorder="1" applyProtection="1"/>
    <xf numFmtId="38" fontId="56" fillId="2" borderId="53" xfId="5" applyFont="1" applyFill="1" applyBorder="1" applyAlignment="1" applyProtection="1">
      <alignment horizontal="center"/>
    </xf>
    <xf numFmtId="0" fontId="54" fillId="2" borderId="147" xfId="0" applyFont="1" applyFill="1" applyBorder="1" applyAlignment="1" applyProtection="1">
      <alignment horizontal="left" vertical="center" wrapText="1"/>
    </xf>
    <xf numFmtId="0" fontId="54" fillId="2" borderId="151" xfId="0" applyFont="1" applyFill="1" applyBorder="1" applyAlignment="1" applyProtection="1">
      <alignment horizontal="left" vertical="center" wrapText="1"/>
    </xf>
    <xf numFmtId="0" fontId="54" fillId="2" borderId="0" xfId="0" applyFont="1" applyFill="1" applyBorder="1" applyAlignment="1" applyProtection="1">
      <alignment horizontal="left"/>
    </xf>
    <xf numFmtId="0" fontId="54" fillId="2" borderId="0" xfId="0" applyFont="1" applyFill="1" applyAlignment="1" applyProtection="1">
      <alignment horizontal="left"/>
    </xf>
    <xf numFmtId="0" fontId="54" fillId="2" borderId="144" xfId="0" applyFont="1" applyFill="1" applyBorder="1" applyAlignment="1" applyProtection="1">
      <alignment horizontal="left" vertical="center" wrapText="1"/>
    </xf>
    <xf numFmtId="0" fontId="54" fillId="2" borderId="152" xfId="0" applyFont="1" applyFill="1" applyBorder="1" applyAlignment="1" applyProtection="1">
      <alignment horizontal="left" vertical="center" wrapText="1"/>
    </xf>
    <xf numFmtId="0" fontId="54" fillId="2" borderId="0" xfId="0" applyFont="1" applyFill="1" applyBorder="1" applyAlignment="1" applyProtection="1">
      <alignment horizontal="left" vertical="top" wrapText="1"/>
    </xf>
    <xf numFmtId="0" fontId="54" fillId="2" borderId="153" xfId="0" applyFont="1" applyFill="1" applyBorder="1" applyAlignment="1" applyProtection="1">
      <alignment horizontal="left" vertical="center" wrapText="1"/>
    </xf>
    <xf numFmtId="38" fontId="60" fillId="2" borderId="0" xfId="5" applyFont="1" applyFill="1" applyBorder="1" applyAlignment="1" applyProtection="1">
      <alignment shrinkToFit="1"/>
    </xf>
    <xf numFmtId="0" fontId="63" fillId="2" borderId="0" xfId="0" applyFont="1" applyFill="1" applyAlignment="1" applyProtection="1">
      <alignment horizontal="center" vertical="center"/>
    </xf>
    <xf numFmtId="0" fontId="51" fillId="6" borderId="5" xfId="0" applyFont="1" applyFill="1" applyBorder="1" applyAlignment="1" applyProtection="1">
      <alignment horizontal="center" vertical="center"/>
    </xf>
    <xf numFmtId="0" fontId="51" fillId="2" borderId="0" xfId="0" applyFont="1" applyFill="1" applyAlignment="1" applyProtection="1">
      <alignment horizontal="center" vertical="center"/>
    </xf>
    <xf numFmtId="0" fontId="50" fillId="2" borderId="6" xfId="0" applyFont="1" applyFill="1" applyBorder="1" applyAlignment="1" applyProtection="1">
      <alignment horizontal="left" vertical="center" wrapText="1"/>
    </xf>
    <xf numFmtId="0" fontId="50" fillId="0" borderId="89" xfId="0" applyFont="1" applyFill="1" applyBorder="1" applyAlignment="1" applyProtection="1">
      <alignment horizontal="left" vertical="top"/>
    </xf>
    <xf numFmtId="0" fontId="51" fillId="6" borderId="154" xfId="0" applyFont="1" applyFill="1" applyBorder="1" applyAlignment="1" applyProtection="1">
      <alignment horizontal="center" vertical="center"/>
    </xf>
    <xf numFmtId="0" fontId="49" fillId="3" borderId="89" xfId="0" applyFont="1" applyFill="1" applyBorder="1" applyAlignment="1" applyProtection="1">
      <alignment horizontal="center" vertical="center"/>
    </xf>
    <xf numFmtId="0" fontId="58" fillId="2" borderId="91" xfId="0" applyFont="1" applyFill="1" applyBorder="1" applyAlignment="1" applyProtection="1">
      <alignment horizontal="center" vertical="center" shrinkToFit="1"/>
    </xf>
    <xf numFmtId="182" fontId="52" fillId="2" borderId="98" xfId="0" applyNumberFormat="1" applyFont="1" applyFill="1" applyBorder="1" applyAlignment="1" applyProtection="1">
      <alignment horizontal="center" vertical="center"/>
    </xf>
    <xf numFmtId="0" fontId="54" fillId="2" borderId="9" xfId="0" applyFont="1" applyFill="1" applyBorder="1" applyAlignment="1" applyProtection="1">
      <alignment horizontal="left" vertical="center"/>
    </xf>
    <xf numFmtId="0" fontId="56" fillId="2" borderId="5" xfId="0" applyFont="1" applyFill="1" applyBorder="1" applyAlignment="1" applyProtection="1">
      <alignment horizontal="left" vertical="center"/>
    </xf>
    <xf numFmtId="0" fontId="61" fillId="2" borderId="5" xfId="0" applyFont="1" applyFill="1" applyBorder="1" applyAlignment="1" applyProtection="1">
      <alignment horizontal="left" vertical="center" wrapText="1"/>
    </xf>
    <xf numFmtId="0" fontId="56" fillId="2" borderId="0" xfId="0" applyFont="1" applyFill="1" applyProtection="1"/>
    <xf numFmtId="0" fontId="50" fillId="2" borderId="5" xfId="0" applyFont="1" applyFill="1" applyBorder="1" applyAlignment="1" applyProtection="1">
      <alignment horizontal="left" vertical="center" wrapText="1"/>
    </xf>
    <xf numFmtId="0" fontId="50" fillId="2" borderId="31" xfId="0" applyFont="1" applyFill="1" applyBorder="1" applyAlignment="1" applyProtection="1">
      <alignment horizontal="left" vertical="center" wrapText="1"/>
    </xf>
    <xf numFmtId="0" fontId="50" fillId="6" borderId="6" xfId="0" applyFont="1" applyFill="1" applyBorder="1" applyAlignment="1" applyProtection="1">
      <alignment horizontal="left" vertical="top" wrapText="1"/>
      <protection locked="0"/>
    </xf>
    <xf numFmtId="0" fontId="58" fillId="2" borderId="76" xfId="0" applyFont="1" applyFill="1" applyBorder="1" applyAlignment="1" applyProtection="1">
      <alignment horizontal="center" vertical="center" shrinkToFit="1"/>
    </xf>
    <xf numFmtId="182" fontId="52" fillId="2" borderId="42" xfId="0" applyNumberFormat="1" applyFont="1" applyFill="1" applyBorder="1" applyAlignment="1" applyProtection="1">
      <alignment horizontal="center" vertical="center"/>
    </xf>
    <xf numFmtId="0" fontId="64" fillId="3" borderId="6" xfId="0" applyFont="1" applyFill="1" applyBorder="1" applyAlignment="1" applyProtection="1">
      <alignment horizontal="center" vertical="center" wrapText="1"/>
    </xf>
    <xf numFmtId="38" fontId="51" fillId="6" borderId="6" xfId="5" applyFont="1" applyFill="1" applyBorder="1" applyAlignment="1" applyProtection="1">
      <alignment vertical="center" shrinkToFit="1"/>
      <protection locked="0"/>
    </xf>
    <xf numFmtId="0" fontId="50" fillId="6" borderId="31" xfId="0" applyFont="1" applyFill="1" applyBorder="1" applyAlignment="1" applyProtection="1">
      <alignment horizontal="left" vertical="top" wrapText="1"/>
      <protection locked="0"/>
    </xf>
    <xf numFmtId="0" fontId="48" fillId="3" borderId="5" xfId="0" applyFont="1" applyFill="1" applyBorder="1" applyAlignment="1" applyProtection="1">
      <alignment horizontal="center" vertical="center"/>
    </xf>
    <xf numFmtId="0" fontId="64" fillId="3" borderId="31" xfId="0" applyFont="1" applyFill="1" applyBorder="1" applyAlignment="1" applyProtection="1">
      <alignment horizontal="center" vertical="center" wrapText="1"/>
    </xf>
    <xf numFmtId="38" fontId="51" fillId="6" borderId="31" xfId="5" applyFont="1" applyFill="1" applyBorder="1" applyAlignment="1" applyProtection="1">
      <alignment vertical="center" shrinkToFit="1"/>
      <protection locked="0"/>
    </xf>
    <xf numFmtId="0" fontId="54" fillId="2" borderId="155" xfId="0" applyFont="1" applyFill="1" applyBorder="1" applyAlignment="1" applyProtection="1">
      <alignment horizontal="right" vertical="center" wrapText="1"/>
      <protection locked="0"/>
    </xf>
    <xf numFmtId="0" fontId="64" fillId="3" borderId="51" xfId="0" applyFont="1" applyFill="1" applyBorder="1" applyAlignment="1" applyProtection="1">
      <alignment horizontal="center" vertical="center" wrapText="1"/>
    </xf>
    <xf numFmtId="38" fontId="51" fillId="6" borderId="51" xfId="5" applyFont="1" applyFill="1" applyBorder="1" applyAlignment="1" applyProtection="1">
      <alignment vertical="center" shrinkToFit="1"/>
      <protection locked="0"/>
    </xf>
    <xf numFmtId="38" fontId="51" fillId="2" borderId="0" xfId="5" applyFont="1" applyFill="1" applyBorder="1" applyAlignment="1" applyProtection="1">
      <alignment horizontal="right" vertical="center"/>
    </xf>
    <xf numFmtId="0" fontId="54" fillId="2" borderId="51" xfId="0" applyFont="1" applyFill="1" applyBorder="1" applyAlignment="1" applyProtection="1">
      <alignment horizontal="right" vertical="center" wrapText="1"/>
      <protection locked="0"/>
    </xf>
    <xf numFmtId="0" fontId="50" fillId="6" borderId="51" xfId="0" applyFont="1" applyFill="1" applyBorder="1" applyAlignment="1" applyProtection="1">
      <alignment horizontal="left" vertical="top" wrapText="1"/>
      <protection locked="0"/>
    </xf>
    <xf numFmtId="0" fontId="58" fillId="2" borderId="103" xfId="0" applyFont="1" applyFill="1" applyBorder="1" applyAlignment="1" applyProtection="1">
      <alignment horizontal="center" vertical="center" shrinkToFit="1"/>
    </xf>
    <xf numFmtId="182" fontId="52" fillId="2" borderId="104" xfId="0" applyNumberFormat="1" applyFont="1" applyFill="1" applyBorder="1" applyAlignment="1" applyProtection="1">
      <alignment horizontal="center" vertical="center"/>
    </xf>
    <xf numFmtId="0" fontId="63" fillId="2" borderId="134" xfId="0" applyFont="1" applyFill="1" applyBorder="1" applyAlignment="1" applyProtection="1">
      <alignment horizontal="center" vertical="center"/>
      <protection locked="0"/>
    </xf>
    <xf numFmtId="0" fontId="51" fillId="2" borderId="5" xfId="0" applyFont="1" applyFill="1" applyBorder="1" applyAlignment="1" applyProtection="1">
      <alignment horizontal="center" vertical="center" shrinkToFit="1"/>
    </xf>
    <xf numFmtId="0" fontId="48" fillId="2" borderId="0" xfId="0" applyFont="1" applyFill="1" applyAlignment="1" applyProtection="1">
      <alignment vertical="top"/>
    </xf>
    <xf numFmtId="0" fontId="63" fillId="3" borderId="0"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47" fillId="2" borderId="0" xfId="0" applyFont="1" applyFill="1" applyAlignment="1" applyProtection="1">
      <alignment horizontal="left" vertical="top"/>
    </xf>
    <xf numFmtId="0" fontId="51" fillId="6" borderId="9" xfId="0" applyFont="1" applyFill="1" applyBorder="1" applyAlignment="1" applyProtection="1">
      <alignment horizontal="center" vertical="center"/>
    </xf>
    <xf numFmtId="0" fontId="60" fillId="6" borderId="5" xfId="0" applyFont="1" applyFill="1" applyBorder="1" applyAlignment="1" applyProtection="1">
      <alignment horizontal="center" vertical="center"/>
    </xf>
    <xf numFmtId="38" fontId="51" fillId="2" borderId="6" xfId="5" applyFont="1" applyFill="1" applyBorder="1" applyAlignment="1" applyProtection="1">
      <alignment vertical="center" shrinkToFit="1"/>
    </xf>
    <xf numFmtId="2" fontId="51" fillId="2" borderId="0" xfId="0" applyNumberFormat="1" applyFont="1" applyFill="1" applyBorder="1" applyAlignment="1" applyProtection="1">
      <alignment horizontal="right" vertical="center"/>
    </xf>
    <xf numFmtId="38" fontId="51" fillId="2" borderId="31" xfId="5" applyFont="1" applyFill="1" applyBorder="1" applyAlignment="1" applyProtection="1">
      <alignment vertical="center" shrinkToFit="1"/>
    </xf>
    <xf numFmtId="38" fontId="51" fillId="2" borderId="51" xfId="5" applyFont="1" applyFill="1" applyBorder="1" applyAlignment="1" applyProtection="1">
      <alignment vertical="center" shrinkToFit="1"/>
    </xf>
    <xf numFmtId="0" fontId="54" fillId="2" borderId="156" xfId="0" applyFont="1" applyFill="1" applyBorder="1" applyAlignment="1" applyProtection="1">
      <alignment horizontal="left" vertical="center" wrapText="1"/>
    </xf>
    <xf numFmtId="0" fontId="54" fillId="2" borderId="157" xfId="0" applyFont="1" applyFill="1" applyBorder="1" applyAlignment="1" applyProtection="1">
      <alignment horizontal="left" vertical="center" wrapText="1"/>
    </xf>
    <xf numFmtId="0" fontId="54" fillId="2" borderId="158" xfId="0" applyFont="1" applyFill="1" applyBorder="1" applyAlignment="1" applyProtection="1">
      <alignment horizontal="left" vertical="center" wrapText="1"/>
    </xf>
    <xf numFmtId="0" fontId="54" fillId="2" borderId="159" xfId="0" applyFont="1" applyFill="1" applyBorder="1" applyAlignment="1" applyProtection="1">
      <alignment horizontal="left" vertical="center" wrapText="1"/>
    </xf>
    <xf numFmtId="0" fontId="48" fillId="2" borderId="0" xfId="0" applyFont="1" applyFill="1" applyAlignment="1" applyProtection="1"/>
    <xf numFmtId="0" fontId="63" fillId="3" borderId="135" xfId="0" applyFont="1" applyFill="1" applyBorder="1" applyAlignment="1" applyProtection="1">
      <alignment horizontal="center" vertical="center"/>
    </xf>
    <xf numFmtId="0" fontId="47" fillId="2" borderId="17" xfId="0" applyFont="1" applyFill="1" applyBorder="1" applyProtection="1"/>
    <xf numFmtId="0" fontId="47" fillId="2" borderId="18" xfId="0" applyFont="1" applyFill="1" applyBorder="1" applyProtection="1"/>
    <xf numFmtId="0" fontId="47" fillId="2" borderId="18" xfId="0" applyFont="1" applyFill="1" applyBorder="1" applyAlignment="1" applyProtection="1">
      <alignment horizontal="left"/>
    </xf>
    <xf numFmtId="0" fontId="47" fillId="2" borderId="19" xfId="0" applyFont="1" applyFill="1" applyBorder="1" applyProtection="1"/>
    <xf numFmtId="0" fontId="48" fillId="2" borderId="17"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19" xfId="0" applyFont="1" applyFill="1" applyBorder="1" applyAlignment="1" applyProtection="1">
      <alignment horizontal="left" vertical="center" wrapText="1"/>
    </xf>
    <xf numFmtId="0" fontId="48" fillId="2" borderId="0" xfId="0" applyFont="1" applyFill="1" applyAlignment="1" applyProtection="1">
      <alignment horizontal="left" vertical="top"/>
    </xf>
    <xf numFmtId="0" fontId="63" fillId="2" borderId="0" xfId="0" applyFont="1" applyFill="1" applyProtection="1"/>
    <xf numFmtId="0" fontId="63" fillId="0" borderId="134" xfId="0" applyFont="1" applyFill="1" applyBorder="1" applyAlignment="1" applyProtection="1">
      <alignment horizontal="center" vertical="center" shrinkToFit="1"/>
    </xf>
    <xf numFmtId="38" fontId="65" fillId="2" borderId="134" xfId="5" applyFont="1" applyFill="1" applyBorder="1" applyAlignment="1" applyProtection="1">
      <alignment horizontal="right" vertical="center"/>
    </xf>
    <xf numFmtId="38" fontId="65" fillId="2" borderId="0" xfId="5" applyFont="1" applyFill="1" applyBorder="1" applyAlignment="1" applyProtection="1">
      <alignment horizontal="right" vertical="center"/>
    </xf>
    <xf numFmtId="0" fontId="66" fillId="2" borderId="134" xfId="0" applyFont="1" applyFill="1" applyBorder="1" applyAlignment="1" applyProtection="1">
      <alignment horizontal="center" vertical="center" wrapText="1"/>
    </xf>
    <xf numFmtId="0" fontId="65" fillId="2" borderId="160" xfId="0" applyFont="1" applyFill="1" applyBorder="1" applyAlignment="1" applyProtection="1">
      <alignment horizontal="center" vertical="center"/>
    </xf>
    <xf numFmtId="0" fontId="63" fillId="2" borderId="136" xfId="0" applyFont="1" applyFill="1" applyBorder="1" applyAlignment="1" applyProtection="1">
      <alignment horizontal="center" vertical="center"/>
    </xf>
    <xf numFmtId="0" fontId="63" fillId="3" borderId="161" xfId="0" applyFont="1" applyFill="1" applyBorder="1" applyAlignment="1" applyProtection="1">
      <alignment horizontal="center" vertical="center"/>
    </xf>
    <xf numFmtId="0" fontId="67" fillId="2" borderId="38" xfId="0" applyFont="1" applyFill="1" applyBorder="1" applyAlignment="1" applyProtection="1">
      <alignment vertical="center"/>
    </xf>
    <xf numFmtId="0" fontId="56" fillId="2" borderId="89" xfId="0" applyFont="1" applyFill="1" applyBorder="1" applyAlignment="1" applyProtection="1">
      <alignment horizontal="center" vertical="center" textRotation="255"/>
    </xf>
    <xf numFmtId="0" fontId="56" fillId="2" borderId="8" xfId="0" applyFont="1" applyFill="1" applyBorder="1" applyAlignment="1" applyProtection="1">
      <alignment horizontal="center" vertical="center" textRotation="255"/>
    </xf>
    <xf numFmtId="0" fontId="56" fillId="2" borderId="9" xfId="0" applyFont="1" applyFill="1" applyBorder="1" applyAlignment="1" applyProtection="1">
      <alignment horizontal="center" vertical="center" textRotation="255"/>
    </xf>
    <xf numFmtId="0" fontId="60" fillId="2" borderId="89"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11" xfId="0" applyFont="1" applyFill="1" applyBorder="1" applyAlignment="1" applyProtection="1">
      <alignment horizontal="center" vertical="center"/>
    </xf>
    <xf numFmtId="0" fontId="48" fillId="2" borderId="38"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8" fillId="2" borderId="0" xfId="0" applyFont="1" applyFill="1" applyProtection="1"/>
    <xf numFmtId="0" fontId="47" fillId="2" borderId="38" xfId="0" applyFont="1" applyFill="1" applyBorder="1" applyProtection="1"/>
    <xf numFmtId="0" fontId="65" fillId="2" borderId="162" xfId="0" applyFont="1" applyFill="1" applyBorder="1" applyAlignment="1" applyProtection="1">
      <alignment horizontal="center" vertical="center"/>
    </xf>
    <xf numFmtId="0" fontId="63" fillId="2" borderId="160" xfId="0" applyFont="1" applyFill="1" applyBorder="1" applyAlignment="1" applyProtection="1">
      <alignment horizontal="center" vertical="center"/>
    </xf>
    <xf numFmtId="0" fontId="47" fillId="2" borderId="109" xfId="0" applyFont="1" applyFill="1" applyBorder="1" applyProtection="1"/>
    <xf numFmtId="0" fontId="47" fillId="2" borderId="58" xfId="0" applyFont="1" applyFill="1" applyBorder="1" applyProtection="1"/>
    <xf numFmtId="0" fontId="47" fillId="2" borderId="58" xfId="0" applyFont="1" applyFill="1" applyBorder="1" applyAlignment="1" applyProtection="1">
      <alignment horizontal="left"/>
    </xf>
    <xf numFmtId="0" fontId="47" fillId="2" borderId="110" xfId="0" applyFont="1" applyFill="1" applyBorder="1" applyProtection="1"/>
    <xf numFmtId="0" fontId="63" fillId="3" borderId="163" xfId="0" applyFont="1" applyFill="1" applyBorder="1" applyAlignment="1" applyProtection="1">
      <alignment horizontal="center" vertical="center"/>
    </xf>
    <xf numFmtId="0" fontId="63" fillId="2" borderId="134" xfId="0" applyFont="1" applyFill="1" applyBorder="1" applyAlignment="1" applyProtection="1">
      <alignment horizontal="center" vertical="center" wrapText="1"/>
    </xf>
    <xf numFmtId="0" fontId="48" fillId="2" borderId="109"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wrapText="1"/>
    </xf>
    <xf numFmtId="0" fontId="48" fillId="2" borderId="110" xfId="0" applyFont="1" applyFill="1" applyBorder="1" applyAlignment="1" applyProtection="1">
      <alignment horizontal="left" vertical="center" wrapText="1"/>
    </xf>
    <xf numFmtId="0" fontId="63" fillId="2" borderId="0" xfId="0" applyFont="1" applyFill="1" applyAlignment="1" applyProtection="1">
      <alignment horizontal="left"/>
    </xf>
    <xf numFmtId="183" fontId="47" fillId="2" borderId="0" xfId="0" applyNumberFormat="1" applyFont="1" applyFill="1" applyProtection="1"/>
    <xf numFmtId="0" fontId="69" fillId="2" borderId="0" xfId="0" applyFont="1" applyFill="1" applyProtection="1"/>
    <xf numFmtId="0" fontId="63" fillId="2" borderId="135" xfId="0" applyFont="1" applyFill="1" applyBorder="1" applyAlignment="1" applyProtection="1">
      <alignment horizontal="center" vertical="center"/>
    </xf>
    <xf numFmtId="38" fontId="65" fillId="2" borderId="135" xfId="5" applyFont="1" applyFill="1" applyBorder="1" applyAlignment="1" applyProtection="1">
      <alignment horizontal="right" vertical="center"/>
    </xf>
    <xf numFmtId="0" fontId="63" fillId="2" borderId="161" xfId="0" applyFont="1" applyFill="1" applyBorder="1" applyAlignment="1" applyProtection="1">
      <alignment horizontal="center" vertical="center"/>
    </xf>
    <xf numFmtId="38" fontId="65" fillId="2" borderId="161" xfId="5" applyFont="1" applyFill="1" applyBorder="1" applyAlignment="1" applyProtection="1">
      <alignment horizontal="right" vertical="center"/>
    </xf>
    <xf numFmtId="0" fontId="70" fillId="2" borderId="0" xfId="0" applyFont="1" applyFill="1" applyAlignment="1" applyProtection="1">
      <alignment vertical="center"/>
    </xf>
    <xf numFmtId="0" fontId="63" fillId="2" borderId="163" xfId="0" applyFont="1" applyFill="1" applyBorder="1" applyAlignment="1" applyProtection="1">
      <alignment horizontal="center" vertical="center"/>
    </xf>
    <xf numFmtId="38" fontId="65" fillId="2" borderId="163" xfId="5" applyFont="1" applyFill="1" applyBorder="1" applyAlignment="1" applyProtection="1">
      <alignment horizontal="right" vertical="center"/>
    </xf>
    <xf numFmtId="0" fontId="71" fillId="2" borderId="0" xfId="0" applyFont="1" applyFill="1" applyProtection="1"/>
    <xf numFmtId="0" fontId="65" fillId="2" borderId="0" xfId="0" applyFont="1" applyFill="1" applyAlignment="1" applyProtection="1">
      <alignment vertical="center"/>
    </xf>
    <xf numFmtId="0" fontId="72" fillId="2" borderId="134" xfId="0" applyFont="1" applyFill="1" applyBorder="1" applyAlignment="1" applyProtection="1">
      <alignment horizontal="center" vertical="center"/>
    </xf>
    <xf numFmtId="0" fontId="72" fillId="2" borderId="134" xfId="0" applyFont="1" applyFill="1" applyBorder="1" applyAlignment="1" applyProtection="1">
      <alignment horizontal="center" vertical="center" wrapText="1"/>
    </xf>
    <xf numFmtId="0" fontId="73" fillId="2" borderId="0" xfId="0" applyFont="1" applyFill="1" applyProtection="1"/>
    <xf numFmtId="0" fontId="54" fillId="2" borderId="135" xfId="0" applyFont="1" applyFill="1" applyBorder="1" applyAlignment="1" applyProtection="1">
      <alignment horizontal="center" vertical="center"/>
    </xf>
    <xf numFmtId="0" fontId="72" fillId="2" borderId="164" xfId="0" applyFont="1" applyFill="1" applyBorder="1" applyAlignment="1" applyProtection="1">
      <alignment horizontal="center" vertical="center"/>
    </xf>
    <xf numFmtId="0" fontId="72" fillId="2" borderId="135" xfId="0" applyFont="1" applyFill="1" applyBorder="1" applyAlignment="1" applyProtection="1">
      <alignment horizontal="center" vertical="center"/>
    </xf>
    <xf numFmtId="0" fontId="54" fillId="2" borderId="163" xfId="0" applyFont="1" applyFill="1" applyBorder="1" applyAlignment="1" applyProtection="1">
      <alignment horizontal="center" vertical="center"/>
    </xf>
    <xf numFmtId="0" fontId="72" fillId="2" borderId="165" xfId="0" applyFont="1" applyFill="1" applyBorder="1" applyAlignment="1" applyProtection="1">
      <alignment horizontal="center" vertical="center"/>
    </xf>
    <xf numFmtId="0" fontId="72" fillId="2" borderId="163" xfId="0" applyFont="1" applyFill="1" applyBorder="1" applyAlignment="1" applyProtection="1">
      <alignment horizontal="center" vertical="center"/>
    </xf>
    <xf numFmtId="0" fontId="63" fillId="3" borderId="134" xfId="0" applyFont="1" applyFill="1" applyBorder="1" applyAlignment="1">
      <alignment horizontal="center" vertical="center"/>
    </xf>
    <xf numFmtId="0" fontId="63" fillId="2" borderId="134" xfId="0" applyFont="1" applyFill="1" applyBorder="1" applyAlignment="1">
      <alignment horizontal="center" vertical="center"/>
    </xf>
    <xf numFmtId="0" fontId="63" fillId="2" borderId="134" xfId="0" applyFont="1" applyFill="1" applyBorder="1" applyAlignment="1">
      <alignment horizontal="center" vertical="center" shrinkToFit="1"/>
    </xf>
    <xf numFmtId="0" fontId="47" fillId="2" borderId="0" xfId="0" applyFont="1" applyFill="1" applyAlignment="1">
      <alignment vertical="center"/>
    </xf>
    <xf numFmtId="0" fontId="63" fillId="2" borderId="0" xfId="0" applyFont="1" applyFill="1" applyAlignment="1">
      <alignment horizontal="center" vertical="center"/>
    </xf>
    <xf numFmtId="0" fontId="63" fillId="3" borderId="0" xfId="0" applyFont="1" applyFill="1" applyAlignment="1">
      <alignment horizontal="center" vertical="center"/>
    </xf>
    <xf numFmtId="2" fontId="51" fillId="6" borderId="6" xfId="0" applyNumberFormat="1" applyFont="1" applyFill="1" applyBorder="1" applyAlignment="1" applyProtection="1">
      <alignment horizontal="center" vertical="center" wrapText="1"/>
      <protection locked="0"/>
    </xf>
    <xf numFmtId="2" fontId="51" fillId="6" borderId="31" xfId="0" applyNumberFormat="1" applyFont="1" applyFill="1" applyBorder="1" applyAlignment="1" applyProtection="1">
      <alignment horizontal="center" vertical="center" wrapText="1"/>
      <protection locked="0"/>
    </xf>
    <xf numFmtId="182" fontId="52" fillId="2" borderId="9" xfId="0" applyNumberFormat="1" applyFont="1" applyFill="1" applyBorder="1" applyAlignment="1" applyProtection="1">
      <alignment horizontal="center" vertical="center" shrinkToFit="1"/>
    </xf>
    <xf numFmtId="2" fontId="51" fillId="6" borderId="51" xfId="0" applyNumberFormat="1" applyFont="1" applyFill="1" applyBorder="1" applyAlignment="1" applyProtection="1">
      <alignment horizontal="center" vertical="center" wrapText="1"/>
      <protection locked="0"/>
    </xf>
    <xf numFmtId="0" fontId="74" fillId="0" borderId="0" xfId="3" applyFont="1">
      <alignment vertical="center"/>
    </xf>
    <xf numFmtId="0" fontId="60" fillId="0" borderId="0" xfId="3" applyFont="1">
      <alignment vertical="center"/>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92" xfId="0" applyFont="1" applyBorder="1" applyAlignment="1">
      <alignment vertical="center"/>
    </xf>
    <xf numFmtId="0" fontId="53" fillId="0" borderId="166" xfId="0" applyFont="1" applyBorder="1" applyAlignment="1">
      <alignment vertical="center"/>
    </xf>
    <xf numFmtId="0" fontId="53" fillId="0" borderId="2" xfId="0" applyFont="1" applyBorder="1" applyAlignment="1">
      <alignment vertical="center"/>
    </xf>
    <xf numFmtId="0" fontId="53" fillId="0" borderId="6" xfId="0" applyFont="1" applyBorder="1" applyAlignment="1">
      <alignment vertical="center"/>
    </xf>
    <xf numFmtId="0" fontId="53" fillId="0" borderId="17" xfId="0" applyFont="1" applyBorder="1" applyAlignment="1">
      <alignment horizontal="center" vertical="center"/>
    </xf>
    <xf numFmtId="0" fontId="53" fillId="0" borderId="7" xfId="0" applyFont="1" applyBorder="1" applyAlignment="1">
      <alignment horizontal="center" vertical="center" wrapText="1"/>
    </xf>
    <xf numFmtId="0" fontId="53" fillId="0" borderId="167" xfId="0" applyFont="1" applyBorder="1" applyAlignment="1">
      <alignment horizontal="center" vertical="center" wrapText="1"/>
    </xf>
    <xf numFmtId="182" fontId="60" fillId="0" borderId="61" xfId="1" applyNumberFormat="1" applyFont="1" applyBorder="1" applyAlignment="1">
      <alignment vertical="center" wrapText="1"/>
    </xf>
    <xf numFmtId="182" fontId="74" fillId="0" borderId="61" xfId="1" applyNumberFormat="1" applyFont="1" applyBorder="1">
      <alignment vertical="center"/>
    </xf>
    <xf numFmtId="182" fontId="74" fillId="0" borderId="168" xfId="1" applyNumberFormat="1" applyFont="1" applyBorder="1">
      <alignment vertical="center"/>
    </xf>
    <xf numFmtId="182" fontId="74" fillId="0" borderId="111" xfId="1" applyNumberFormat="1" applyFont="1" applyBorder="1">
      <alignment vertical="center"/>
    </xf>
    <xf numFmtId="182" fontId="74" fillId="0" borderId="137" xfId="1" applyNumberFormat="1" applyFont="1" applyBorder="1">
      <alignment vertical="center"/>
    </xf>
    <xf numFmtId="0" fontId="53" fillId="0" borderId="38" xfId="0" applyFont="1" applyBorder="1" applyAlignment="1">
      <alignment horizontal="center" vertical="center"/>
    </xf>
    <xf numFmtId="0" fontId="53" fillId="0" borderId="94" xfId="0" applyFont="1" applyBorder="1" applyAlignment="1">
      <alignment horizontal="center" vertical="center" wrapText="1"/>
    </xf>
    <xf numFmtId="0" fontId="53" fillId="0" borderId="169" xfId="0" applyFont="1" applyBorder="1" applyAlignment="1">
      <alignment horizontal="center" vertical="center" wrapText="1"/>
    </xf>
    <xf numFmtId="182" fontId="60" fillId="0" borderId="5" xfId="1" applyNumberFormat="1" applyFont="1" applyBorder="1" applyAlignment="1">
      <alignment vertical="center" wrapText="1"/>
    </xf>
    <xf numFmtId="182" fontId="74" fillId="0" borderId="5" xfId="1" applyNumberFormat="1" applyFont="1" applyBorder="1">
      <alignment vertical="center"/>
    </xf>
    <xf numFmtId="182" fontId="74" fillId="0" borderId="170" xfId="1" applyNumberFormat="1" applyFont="1" applyBorder="1">
      <alignment vertical="center"/>
    </xf>
    <xf numFmtId="182" fontId="74" fillId="0" borderId="9" xfId="1" applyNumberFormat="1" applyFont="1" applyBorder="1">
      <alignment vertical="center"/>
    </xf>
    <xf numFmtId="182" fontId="74" fillId="0" borderId="90" xfId="1" applyNumberFormat="1" applyFont="1" applyBorder="1">
      <alignment vertical="center"/>
    </xf>
    <xf numFmtId="0" fontId="53" fillId="0" borderId="109" xfId="0" applyFont="1" applyBorder="1" applyAlignment="1">
      <alignment horizontal="center" vertical="center"/>
    </xf>
    <xf numFmtId="0" fontId="53" fillId="0" borderId="32" xfId="0" applyFont="1" applyBorder="1" applyAlignment="1">
      <alignment horizontal="center" vertical="center" wrapText="1"/>
    </xf>
    <xf numFmtId="0" fontId="53" fillId="0" borderId="109" xfId="0" applyFont="1" applyBorder="1" applyAlignment="1">
      <alignment horizontal="center" vertical="center" wrapText="1"/>
    </xf>
    <xf numFmtId="182" fontId="60" fillId="0" borderId="125" xfId="1" applyNumberFormat="1" applyFont="1" applyBorder="1" applyAlignment="1">
      <alignment vertical="center" wrapText="1"/>
    </xf>
    <xf numFmtId="182" fontId="60" fillId="0" borderId="171" xfId="1" applyNumberFormat="1" applyFont="1" applyBorder="1" applyAlignment="1">
      <alignment vertical="center" wrapText="1"/>
    </xf>
    <xf numFmtId="182" fontId="60" fillId="0" borderId="96" xfId="1" applyNumberFormat="1" applyFont="1" applyBorder="1" applyAlignment="1">
      <alignment vertical="center" wrapText="1"/>
    </xf>
    <xf numFmtId="182" fontId="60" fillId="0" borderId="126" xfId="1" applyNumberFormat="1" applyFont="1" applyBorder="1" applyAlignment="1">
      <alignment vertical="center" wrapText="1"/>
    </xf>
    <xf numFmtId="0" fontId="75" fillId="0" borderId="91" xfId="0" applyFont="1" applyBorder="1" applyAlignment="1">
      <alignment horizontal="center" vertical="center" wrapText="1"/>
    </xf>
    <xf numFmtId="0" fontId="56" fillId="0" borderId="42" xfId="0" applyFont="1" applyBorder="1" applyAlignment="1">
      <alignment horizontal="center" vertical="center" wrapText="1"/>
    </xf>
    <xf numFmtId="0" fontId="53" fillId="0" borderId="172" xfId="0" applyFont="1" applyBorder="1" applyAlignment="1">
      <alignment horizontal="center" vertical="center" wrapText="1"/>
    </xf>
    <xf numFmtId="182" fontId="60" fillId="0" borderId="51" xfId="1" applyNumberFormat="1" applyFont="1" applyBorder="1" applyAlignment="1">
      <alignment vertical="center" wrapText="1"/>
    </xf>
    <xf numFmtId="182" fontId="74" fillId="0" borderId="51" xfId="1" applyNumberFormat="1" applyFont="1" applyBorder="1">
      <alignment vertical="center"/>
    </xf>
    <xf numFmtId="182" fontId="74" fillId="0" borderId="173" xfId="1" applyNumberFormat="1" applyFont="1" applyBorder="1">
      <alignment vertical="center"/>
    </xf>
    <xf numFmtId="182" fontId="74" fillId="0" borderId="52" xfId="1" applyNumberFormat="1" applyFont="1" applyBorder="1">
      <alignment vertical="center"/>
    </xf>
    <xf numFmtId="182" fontId="74" fillId="0" borderId="115" xfId="1" applyNumberFormat="1" applyFont="1" applyBorder="1">
      <alignment vertical="center"/>
    </xf>
    <xf numFmtId="0" fontId="75" fillId="0" borderId="76" xfId="0" applyFont="1" applyBorder="1" applyAlignment="1">
      <alignment horizontal="center" vertical="center" wrapText="1"/>
    </xf>
    <xf numFmtId="0" fontId="53" fillId="0" borderId="138" xfId="0" applyFont="1" applyBorder="1" applyAlignment="1">
      <alignment horizontal="center" vertical="center" wrapText="1"/>
    </xf>
    <xf numFmtId="182" fontId="60" fillId="0" borderId="174" xfId="1" applyNumberFormat="1" applyFont="1" applyBorder="1" applyAlignment="1">
      <alignment vertical="center" wrapText="1"/>
    </xf>
    <xf numFmtId="182" fontId="60" fillId="0" borderId="175" xfId="1" applyNumberFormat="1" applyFont="1" applyBorder="1" applyAlignment="1">
      <alignment vertical="center" wrapText="1"/>
    </xf>
    <xf numFmtId="182" fontId="60" fillId="0" borderId="176" xfId="1" applyNumberFormat="1" applyFont="1" applyBorder="1" applyAlignment="1">
      <alignment vertical="center" wrapText="1"/>
    </xf>
    <xf numFmtId="182" fontId="60" fillId="0" borderId="6" xfId="1" applyNumberFormat="1" applyFont="1" applyBorder="1" applyAlignment="1">
      <alignment vertical="center" wrapText="1"/>
    </xf>
    <xf numFmtId="182" fontId="60" fillId="0" borderId="177" xfId="1" applyNumberFormat="1" applyFont="1" applyBorder="1" applyAlignment="1">
      <alignment vertical="center" wrapText="1"/>
    </xf>
    <xf numFmtId="182" fontId="60" fillId="0" borderId="2" xfId="1" applyNumberFormat="1" applyFont="1" applyBorder="1" applyAlignment="1">
      <alignment vertical="center" wrapText="1"/>
    </xf>
    <xf numFmtId="182" fontId="60" fillId="0" borderId="21" xfId="1" applyNumberFormat="1" applyFont="1" applyBorder="1" applyAlignment="1">
      <alignment vertical="center" wrapText="1"/>
    </xf>
    <xf numFmtId="0" fontId="53" fillId="0" borderId="19" xfId="0" applyFont="1" applyBorder="1" applyAlignment="1">
      <alignment horizontal="center" vertical="center" wrapText="1"/>
    </xf>
    <xf numFmtId="0" fontId="53" fillId="0" borderId="110" xfId="0" applyFont="1" applyBorder="1" applyAlignment="1">
      <alignment horizontal="center" vertical="center" wrapText="1"/>
    </xf>
    <xf numFmtId="0" fontId="53" fillId="0" borderId="178"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53" xfId="0" applyFont="1" applyBorder="1" applyAlignment="1">
      <alignment horizontal="center" vertical="center" wrapText="1"/>
    </xf>
    <xf numFmtId="182" fontId="60" fillId="0" borderId="61" xfId="1" applyNumberFormat="1" applyFont="1" applyBorder="1" applyAlignment="1">
      <alignment horizontal="right" vertical="center" wrapText="1"/>
    </xf>
    <xf numFmtId="182" fontId="60" fillId="0" borderId="61" xfId="1" applyNumberFormat="1" applyFont="1" applyBorder="1" applyAlignment="1">
      <alignment horizontal="center" vertical="center" wrapText="1"/>
    </xf>
    <xf numFmtId="182" fontId="60" fillId="0" borderId="168" xfId="1" applyNumberFormat="1" applyFont="1" applyBorder="1" applyAlignment="1">
      <alignment horizontal="center" vertical="center" wrapText="1"/>
    </xf>
    <xf numFmtId="182" fontId="60" fillId="0" borderId="111" xfId="1" applyNumberFormat="1" applyFont="1" applyBorder="1" applyAlignment="1">
      <alignment horizontal="center" vertical="center" wrapText="1"/>
    </xf>
    <xf numFmtId="182" fontId="60" fillId="0" borderId="137" xfId="1" applyNumberFormat="1" applyFont="1" applyBorder="1" applyAlignment="1">
      <alignment horizontal="center" vertical="center" wrapText="1"/>
    </xf>
    <xf numFmtId="0" fontId="53" fillId="0" borderId="0" xfId="3" applyFont="1" applyAlignment="1">
      <alignment horizontal="center" vertical="center" wrapText="1"/>
    </xf>
    <xf numFmtId="0" fontId="53" fillId="0" borderId="88" xfId="0" applyFont="1" applyBorder="1" applyAlignment="1">
      <alignment horizontal="center" vertical="center" wrapText="1"/>
    </xf>
    <xf numFmtId="0" fontId="53" fillId="0" borderId="89" xfId="0" applyFont="1" applyBorder="1" applyAlignment="1">
      <alignment horizontal="center" vertical="center" wrapText="1"/>
    </xf>
    <xf numFmtId="182" fontId="60" fillId="0" borderId="5" xfId="1" applyNumberFormat="1" applyFont="1" applyBorder="1" applyAlignment="1">
      <alignment horizontal="right" vertical="center" wrapText="1"/>
    </xf>
    <xf numFmtId="182" fontId="60" fillId="0" borderId="5" xfId="1" applyNumberFormat="1" applyFont="1" applyBorder="1" applyAlignment="1">
      <alignment horizontal="center" vertical="center" wrapText="1"/>
    </xf>
    <xf numFmtId="182" fontId="60" fillId="0" borderId="170" xfId="1" applyNumberFormat="1" applyFont="1" applyBorder="1" applyAlignment="1">
      <alignment horizontal="center" vertical="center" wrapText="1"/>
    </xf>
    <xf numFmtId="182" fontId="60" fillId="0" borderId="9" xfId="1" applyNumberFormat="1" applyFont="1" applyBorder="1" applyAlignment="1">
      <alignment horizontal="center" vertical="center" wrapText="1"/>
    </xf>
    <xf numFmtId="182" fontId="60" fillId="0" borderId="90" xfId="1" applyNumberFormat="1" applyFont="1" applyBorder="1" applyAlignment="1">
      <alignment horizontal="center" vertical="center" wrapText="1"/>
    </xf>
    <xf numFmtId="0" fontId="53" fillId="0" borderId="140" xfId="0" applyFont="1" applyBorder="1" applyAlignment="1">
      <alignment horizontal="center" vertical="center" wrapText="1"/>
    </xf>
    <xf numFmtId="0" fontId="53" fillId="0" borderId="179" xfId="0" applyFont="1" applyBorder="1" applyAlignment="1">
      <alignment horizontal="center" vertical="center" wrapText="1"/>
    </xf>
    <xf numFmtId="182" fontId="60" fillId="0" borderId="125" xfId="1" applyNumberFormat="1" applyFont="1" applyBorder="1" applyAlignment="1">
      <alignment horizontal="right" vertical="center" wrapText="1"/>
    </xf>
    <xf numFmtId="182" fontId="60" fillId="0" borderId="180" xfId="1" applyNumberFormat="1" applyFont="1" applyBorder="1" applyAlignment="1">
      <alignment vertical="center" wrapText="1"/>
    </xf>
    <xf numFmtId="182" fontId="60" fillId="0" borderId="125" xfId="1" applyNumberFormat="1" applyFont="1" applyBorder="1" applyAlignment="1">
      <alignment horizontal="center" vertical="center" wrapText="1"/>
    </xf>
    <xf numFmtId="182" fontId="60" fillId="0" borderId="171" xfId="1" applyNumberFormat="1" applyFont="1" applyBorder="1" applyAlignment="1">
      <alignment horizontal="center" vertical="center" wrapText="1"/>
    </xf>
    <xf numFmtId="182" fontId="60" fillId="0" borderId="96" xfId="1" applyNumberFormat="1" applyFont="1" applyBorder="1" applyAlignment="1">
      <alignment horizontal="center" vertical="center" wrapText="1"/>
    </xf>
    <xf numFmtId="182" fontId="60" fillId="0" borderId="126" xfId="1" applyNumberFormat="1" applyFont="1" applyBorder="1" applyAlignment="1">
      <alignment horizontal="center" vertical="center" wrapText="1"/>
    </xf>
    <xf numFmtId="0" fontId="56" fillId="0" borderId="105"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58" xfId="0" applyFont="1" applyBorder="1" applyAlignment="1">
      <alignment horizontal="center" vertical="center" wrapText="1"/>
    </xf>
    <xf numFmtId="182" fontId="60" fillId="0" borderId="93" xfId="1" applyNumberFormat="1" applyFont="1" applyBorder="1" applyAlignment="1">
      <alignment vertical="center" wrapText="1"/>
    </xf>
    <xf numFmtId="182" fontId="60" fillId="0" borderId="181" xfId="1" applyNumberFormat="1" applyFont="1" applyBorder="1" applyAlignment="1">
      <alignment vertical="center" wrapText="1"/>
    </xf>
    <xf numFmtId="182" fontId="60" fillId="0" borderId="57" xfId="1" applyNumberFormat="1" applyFont="1" applyBorder="1" applyAlignment="1">
      <alignment vertical="center" wrapText="1"/>
    </xf>
    <xf numFmtId="182" fontId="60" fillId="0" borderId="104" xfId="1" applyNumberFormat="1" applyFont="1" applyBorder="1" applyAlignment="1">
      <alignment vertical="center" wrapText="1"/>
    </xf>
    <xf numFmtId="0" fontId="53" fillId="0" borderId="59" xfId="3" applyFont="1" applyBorder="1" applyAlignment="1">
      <alignment horizontal="center" vertical="center" wrapText="1"/>
    </xf>
    <xf numFmtId="0" fontId="53" fillId="0" borderId="61" xfId="3" applyFont="1" applyBorder="1" applyAlignment="1">
      <alignment horizontal="center" vertical="center" wrapText="1"/>
    </xf>
    <xf numFmtId="0" fontId="53" fillId="0" borderId="61" xfId="0" applyFont="1" applyBorder="1" applyAlignment="1">
      <alignment vertical="center"/>
    </xf>
    <xf numFmtId="0" fontId="53" fillId="0" borderId="168" xfId="0" applyFont="1" applyBorder="1" applyAlignment="1">
      <alignment vertical="center"/>
    </xf>
    <xf numFmtId="0" fontId="53" fillId="0" borderId="111" xfId="0" applyFont="1" applyBorder="1" applyAlignment="1">
      <alignment vertical="center"/>
    </xf>
    <xf numFmtId="0" fontId="53" fillId="0" borderId="137" xfId="0" applyFont="1" applyBorder="1" applyAlignment="1">
      <alignment vertical="center"/>
    </xf>
    <xf numFmtId="0" fontId="53" fillId="0" borderId="125" xfId="3" applyFont="1" applyBorder="1" applyAlignment="1">
      <alignment horizontal="center" vertical="center" wrapText="1"/>
    </xf>
    <xf numFmtId="182" fontId="53" fillId="0" borderId="125" xfId="1" applyNumberFormat="1" applyFont="1" applyBorder="1" applyAlignment="1">
      <alignment vertical="center" wrapText="1"/>
    </xf>
    <xf numFmtId="0" fontId="53" fillId="0" borderId="125" xfId="3" applyFont="1" applyBorder="1" applyAlignment="1">
      <alignment vertical="center" wrapText="1"/>
    </xf>
    <xf numFmtId="0" fontId="53" fillId="0" borderId="125" xfId="0" applyFont="1" applyBorder="1" applyAlignment="1">
      <alignment vertical="top" wrapText="1"/>
    </xf>
    <xf numFmtId="0" fontId="53" fillId="0" borderId="125" xfId="0" applyFont="1" applyBorder="1" applyAlignment="1">
      <alignment vertical="center"/>
    </xf>
    <xf numFmtId="0" fontId="53" fillId="0" borderId="171" xfId="0" applyFont="1" applyBorder="1" applyAlignment="1">
      <alignment vertical="center"/>
    </xf>
    <xf numFmtId="0" fontId="53" fillId="0" borderId="96" xfId="0" applyFont="1" applyBorder="1" applyAlignment="1">
      <alignment vertical="center"/>
    </xf>
    <xf numFmtId="0" fontId="53" fillId="0" borderId="126" xfId="0" applyFont="1" applyBorder="1" applyAlignment="1">
      <alignment vertical="center"/>
    </xf>
    <xf numFmtId="0" fontId="53" fillId="0" borderId="59" xfId="0" applyFont="1" applyBorder="1" applyAlignment="1">
      <alignment vertical="center"/>
    </xf>
    <xf numFmtId="0" fontId="53" fillId="0" borderId="64" xfId="0" applyFont="1" applyBorder="1" applyAlignment="1">
      <alignment vertical="center"/>
    </xf>
    <xf numFmtId="0" fontId="53" fillId="0" borderId="103" xfId="0" applyFont="1" applyBorder="1" applyAlignment="1">
      <alignment vertical="center"/>
    </xf>
    <xf numFmtId="0" fontId="53" fillId="0" borderId="93" xfId="0" applyFont="1" applyBorder="1" applyAlignment="1">
      <alignment vertical="center"/>
    </xf>
    <xf numFmtId="0" fontId="53" fillId="0" borderId="181" xfId="0" applyFont="1" applyBorder="1" applyAlignment="1">
      <alignment vertical="center"/>
    </xf>
    <xf numFmtId="0" fontId="53" fillId="0" borderId="57" xfId="0" applyFont="1" applyBorder="1" applyAlignment="1">
      <alignment vertical="center"/>
    </xf>
    <xf numFmtId="0" fontId="53" fillId="0" borderId="110" xfId="0" applyFont="1" applyBorder="1" applyAlignment="1">
      <alignment vertical="center"/>
    </xf>
    <xf numFmtId="0" fontId="74" fillId="0" borderId="182" xfId="3" applyFont="1" applyBorder="1" applyAlignment="1">
      <alignment horizontal="center" vertical="center"/>
    </xf>
    <xf numFmtId="0" fontId="74" fillId="0" borderId="183" xfId="3" applyFont="1" applyBorder="1" applyAlignment="1">
      <alignment horizontal="center" vertical="center"/>
    </xf>
    <xf numFmtId="0" fontId="56" fillId="0" borderId="114" xfId="3" applyFont="1" applyBorder="1" applyAlignment="1">
      <alignment vertical="center" wrapText="1"/>
    </xf>
    <xf numFmtId="0" fontId="60" fillId="0" borderId="0" xfId="3" applyFont="1" applyAlignment="1">
      <alignment vertical="center" wrapText="1"/>
    </xf>
    <xf numFmtId="0" fontId="60" fillId="0" borderId="182" xfId="3" applyFont="1" applyBorder="1">
      <alignment vertical="center"/>
    </xf>
    <xf numFmtId="0" fontId="60" fillId="0" borderId="184" xfId="3" applyFont="1" applyBorder="1">
      <alignment vertical="center"/>
    </xf>
    <xf numFmtId="0" fontId="74" fillId="0" borderId="183" xfId="3" applyFont="1" applyBorder="1">
      <alignment vertical="center"/>
    </xf>
    <xf numFmtId="0" fontId="74" fillId="0" borderId="185" xfId="3" applyFont="1" applyBorder="1" applyAlignment="1">
      <alignment horizontal="center" vertical="center" wrapText="1"/>
    </xf>
    <xf numFmtId="0" fontId="74" fillId="0" borderId="186" xfId="3" applyFont="1" applyBorder="1" applyAlignment="1">
      <alignment horizontal="center" vertical="center" wrapText="1"/>
    </xf>
    <xf numFmtId="0" fontId="74" fillId="0" borderId="187" xfId="3" applyFont="1" applyBorder="1" applyAlignment="1">
      <alignment horizontal="center" vertical="center" wrapText="1"/>
    </xf>
    <xf numFmtId="0" fontId="74" fillId="0" borderId="188" xfId="3" applyFont="1" applyBorder="1" applyAlignment="1">
      <alignment horizontal="center" vertical="center" wrapText="1"/>
    </xf>
    <xf numFmtId="0" fontId="74" fillId="0" borderId="189" xfId="3" applyFont="1" applyBorder="1" applyAlignment="1">
      <alignment horizontal="center" vertical="center" wrapText="1"/>
    </xf>
    <xf numFmtId="0" fontId="74" fillId="0" borderId="190" xfId="3" applyFont="1" applyBorder="1" applyAlignment="1">
      <alignment horizontal="center" vertical="center" wrapText="1"/>
    </xf>
    <xf numFmtId="0" fontId="0" fillId="0" borderId="0" xfId="0" applyFont="1"/>
    <xf numFmtId="0" fontId="76" fillId="0" borderId="0" xfId="0" applyFont="1"/>
    <xf numFmtId="0" fontId="76" fillId="0" borderId="0" xfId="0" applyFont="1" applyAlignment="1">
      <alignment horizontal="left"/>
    </xf>
    <xf numFmtId="0" fontId="76" fillId="0" borderId="0" xfId="0" applyFont="1" applyAlignment="1"/>
    <xf numFmtId="0" fontId="77" fillId="0" borderId="0" xfId="3" applyFont="1" applyAlignment="1">
      <alignment horizontal="left" vertical="center"/>
    </xf>
    <xf numFmtId="0" fontId="77" fillId="0" borderId="5" xfId="3" applyFont="1" applyBorder="1" applyAlignment="1">
      <alignment horizontal="center" vertical="center" wrapText="1"/>
    </xf>
    <xf numFmtId="0" fontId="78" fillId="0" borderId="0" xfId="0" applyFont="1"/>
    <xf numFmtId="0" fontId="78" fillId="0" borderId="0" xfId="3" applyFont="1">
      <alignment vertical="center"/>
    </xf>
    <xf numFmtId="0" fontId="79" fillId="0" borderId="5" xfId="3" applyFont="1" applyBorder="1" applyAlignment="1">
      <alignment horizontal="center" vertical="center" wrapText="1"/>
    </xf>
    <xf numFmtId="0" fontId="79" fillId="0" borderId="5" xfId="3" applyFont="1" applyBorder="1" applyAlignment="1">
      <alignment horizontal="center" vertical="center"/>
    </xf>
    <xf numFmtId="0" fontId="79" fillId="0" borderId="89" xfId="3" applyFont="1" applyBorder="1" applyAlignment="1">
      <alignment horizontal="center" vertical="center" wrapText="1"/>
    </xf>
    <xf numFmtId="0" fontId="79" fillId="0" borderId="8" xfId="3" applyFont="1" applyBorder="1" applyAlignment="1">
      <alignment horizontal="center" vertical="center" wrapText="1"/>
    </xf>
    <xf numFmtId="0" fontId="79" fillId="0" borderId="9" xfId="3" applyFont="1" applyBorder="1" applyAlignment="1">
      <alignment horizontal="center" vertical="center" wrapText="1"/>
    </xf>
    <xf numFmtId="0" fontId="79" fillId="2" borderId="5" xfId="1" applyNumberFormat="1" applyFont="1" applyFill="1" applyBorder="1" applyAlignment="1">
      <alignment horizontal="center" vertical="center" wrapText="1"/>
    </xf>
    <xf numFmtId="0" fontId="79" fillId="0" borderId="6" xfId="3" applyFont="1" applyBorder="1" applyAlignment="1">
      <alignment horizontal="center" vertical="center"/>
    </xf>
    <xf numFmtId="0" fontId="79" fillId="2" borderId="89" xfId="1" applyNumberFormat="1" applyFont="1" applyFill="1" applyBorder="1" applyAlignment="1">
      <alignment horizontal="center" vertical="center" wrapText="1"/>
    </xf>
    <xf numFmtId="0" fontId="79" fillId="2" borderId="154" xfId="1" applyNumberFormat="1" applyFont="1" applyFill="1" applyBorder="1" applyAlignment="1">
      <alignment horizontal="center" vertical="center" wrapText="1"/>
    </xf>
    <xf numFmtId="0" fontId="79" fillId="2" borderId="9" xfId="1" applyNumberFormat="1" applyFont="1" applyFill="1" applyBorder="1" applyAlignment="1">
      <alignment horizontal="center" vertical="center" wrapText="1"/>
    </xf>
    <xf numFmtId="0" fontId="80" fillId="0" borderId="0" xfId="0" applyFont="1"/>
    <xf numFmtId="0" fontId="80" fillId="0" borderId="5" xfId="0" applyFont="1" applyBorder="1" applyAlignment="1">
      <alignment vertical="top" wrapText="1"/>
    </xf>
    <xf numFmtId="0" fontId="80" fillId="0" borderId="89" xfId="0" applyFont="1" applyFill="1" applyBorder="1" applyAlignment="1">
      <alignment vertical="top" wrapText="1"/>
    </xf>
    <xf numFmtId="0" fontId="80" fillId="2" borderId="89" xfId="1" applyNumberFormat="1" applyFont="1" applyFill="1" applyBorder="1" applyAlignment="1">
      <alignment horizontal="left" vertical="top" wrapText="1"/>
    </xf>
    <xf numFmtId="0" fontId="80" fillId="2" borderId="154" xfId="1" applyNumberFormat="1" applyFont="1" applyFill="1" applyBorder="1" applyAlignment="1">
      <alignment horizontal="left" vertical="top" wrapText="1"/>
    </xf>
    <xf numFmtId="0" fontId="80" fillId="2" borderId="9" xfId="1" applyNumberFormat="1" applyFont="1" applyFill="1" applyBorder="1" applyAlignment="1">
      <alignment horizontal="left" vertical="top" wrapText="1"/>
    </xf>
    <xf numFmtId="0" fontId="79" fillId="2" borderId="51" xfId="1" applyNumberFormat="1" applyFont="1" applyFill="1" applyBorder="1" applyAlignment="1">
      <alignment horizontal="center" vertical="center" wrapText="1"/>
    </xf>
    <xf numFmtId="0" fontId="80" fillId="0" borderId="0" xfId="3" applyFont="1" applyAlignment="1">
      <alignment horizontal="left" vertical="center"/>
    </xf>
    <xf numFmtId="0" fontId="80" fillId="2" borderId="5" xfId="1" applyNumberFormat="1" applyFont="1" applyFill="1" applyBorder="1" applyAlignment="1">
      <alignment horizontal="left" vertical="top" wrapText="1"/>
    </xf>
    <xf numFmtId="0" fontId="80" fillId="2" borderId="6" xfId="1" applyNumberFormat="1" applyFont="1" applyFill="1" applyBorder="1" applyAlignment="1">
      <alignment vertical="top" wrapText="1"/>
    </xf>
    <xf numFmtId="0" fontId="80" fillId="2" borderId="6" xfId="1" applyNumberFormat="1" applyFont="1" applyFill="1" applyBorder="1" applyAlignment="1">
      <alignment horizontal="left" vertical="top" wrapText="1"/>
    </xf>
    <xf numFmtId="0" fontId="80" fillId="0" borderId="6" xfId="1" applyNumberFormat="1" applyFont="1" applyFill="1" applyBorder="1" applyAlignment="1">
      <alignment horizontal="left" vertical="top" wrapText="1"/>
    </xf>
    <xf numFmtId="0" fontId="80" fillId="0" borderId="5" xfId="1" applyNumberFormat="1" applyFont="1" applyFill="1" applyBorder="1" applyAlignment="1">
      <alignment horizontal="left" vertical="top" wrapText="1"/>
    </xf>
    <xf numFmtId="0" fontId="80" fillId="0" borderId="0" xfId="0" applyFont="1" applyAlignment="1">
      <alignment horizontal="left"/>
    </xf>
    <xf numFmtId="0" fontId="79" fillId="0" borderId="154" xfId="0" applyFont="1" applyBorder="1"/>
    <xf numFmtId="0" fontId="80" fillId="0" borderId="0" xfId="3" applyFont="1" applyAlignment="1">
      <alignment vertical="center"/>
    </xf>
    <xf numFmtId="0" fontId="80" fillId="2" borderId="5" xfId="1" applyNumberFormat="1" applyFont="1" applyFill="1" applyBorder="1" applyAlignment="1">
      <alignment vertical="top" wrapText="1"/>
    </xf>
    <xf numFmtId="0" fontId="80" fillId="2" borderId="89" xfId="1" applyNumberFormat="1" applyFont="1" applyFill="1" applyBorder="1" applyAlignment="1">
      <alignment vertical="top" wrapText="1"/>
    </xf>
    <xf numFmtId="0" fontId="80" fillId="0" borderId="154" xfId="0" applyFont="1" applyBorder="1" applyAlignment="1"/>
    <xf numFmtId="0" fontId="80" fillId="2" borderId="154" xfId="1" applyNumberFormat="1" applyFont="1" applyFill="1" applyBorder="1" applyAlignment="1">
      <alignment vertical="top" wrapText="1"/>
    </xf>
    <xf numFmtId="0" fontId="80" fillId="0" borderId="154" xfId="1" applyNumberFormat="1" applyFont="1" applyFill="1" applyBorder="1" applyAlignment="1">
      <alignment vertical="top" wrapText="1"/>
    </xf>
    <xf numFmtId="0" fontId="80" fillId="0" borderId="9" xfId="1" applyNumberFormat="1" applyFont="1" applyFill="1" applyBorder="1" applyAlignment="1">
      <alignment horizontal="left" vertical="top" wrapText="1"/>
    </xf>
    <xf numFmtId="0" fontId="80" fillId="0" borderId="0" xfId="0" applyFont="1" applyAlignment="1"/>
    <xf numFmtId="0" fontId="79" fillId="6" borderId="5" xfId="0" applyFont="1" applyFill="1" applyBorder="1" applyAlignment="1">
      <alignment horizontal="center" vertical="center"/>
    </xf>
    <xf numFmtId="0" fontId="80" fillId="0" borderId="5" xfId="0" applyFont="1" applyBorder="1" applyAlignment="1">
      <alignment vertical="center" wrapText="1"/>
    </xf>
    <xf numFmtId="0" fontId="80" fillId="0" borderId="51" xfId="0" applyFont="1" applyBorder="1" applyAlignment="1">
      <alignment vertical="center" wrapText="1"/>
    </xf>
    <xf numFmtId="0" fontId="81" fillId="0" borderId="5" xfId="0" applyFont="1" applyBorder="1" applyAlignment="1">
      <alignment vertical="center" wrapText="1"/>
    </xf>
    <xf numFmtId="0" fontId="1" fillId="0" borderId="0" xfId="3">
      <alignment vertical="center"/>
    </xf>
    <xf numFmtId="0" fontId="82" fillId="0" borderId="97" xfId="3" applyFont="1" applyBorder="1">
      <alignment vertical="center"/>
    </xf>
    <xf numFmtId="0" fontId="82" fillId="0" borderId="0" xfId="3" applyFont="1">
      <alignment vertical="center"/>
    </xf>
    <xf numFmtId="0" fontId="82" fillId="0" borderId="191" xfId="3" applyFont="1" applyBorder="1">
      <alignment vertical="center"/>
    </xf>
    <xf numFmtId="0" fontId="82" fillId="0" borderId="184" xfId="3" applyFont="1" applyBorder="1">
      <alignment vertical="center"/>
    </xf>
    <xf numFmtId="0" fontId="82" fillId="0" borderId="183" xfId="3" applyFont="1" applyBorder="1">
      <alignment vertical="center"/>
    </xf>
    <xf numFmtId="0" fontId="1" fillId="0" borderId="192" xfId="3" applyBorder="1">
      <alignment vertical="center"/>
    </xf>
    <xf numFmtId="0" fontId="1" fillId="0" borderId="59" xfId="3" applyBorder="1">
      <alignment vertical="center"/>
    </xf>
    <xf numFmtId="0" fontId="1" fillId="0" borderId="61" xfId="3" applyBorder="1">
      <alignment vertical="center"/>
    </xf>
    <xf numFmtId="0" fontId="1" fillId="0" borderId="137" xfId="3" applyBorder="1">
      <alignment vertical="center"/>
    </xf>
    <xf numFmtId="0" fontId="1" fillId="0" borderId="32" xfId="3" applyBorder="1">
      <alignment vertical="center"/>
    </xf>
    <xf numFmtId="0" fontId="1" fillId="0" borderId="140" xfId="3" applyBorder="1">
      <alignment vertical="center"/>
    </xf>
    <xf numFmtId="0" fontId="1" fillId="0" borderId="125" xfId="3" applyBorder="1">
      <alignment vertical="center"/>
    </xf>
    <xf numFmtId="0" fontId="1" fillId="0" borderId="126" xfId="3" applyBorder="1">
      <alignment vertical="center"/>
    </xf>
    <xf numFmtId="0" fontId="1" fillId="0" borderId="0" xfId="3" applyFill="1"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353">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3"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mlaLink="$AP$5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AP$63"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GBox" lockText="1" noThreeD="1"/>
</file>

<file path=xl/ctrlProps/ctrlProp82.xml><?xml version="1.0" encoding="utf-8"?>
<formControlPr xmlns="http://schemas.microsoft.com/office/spreadsheetml/2009/9/main" objectType="Radio" firstButton="1" fmlaLink="$AH$6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GBox" lockText="1" noThreeD="1"/>
</file>

<file path=xl/ctrlProps/ctrlProp93.xml><?xml version="1.0" encoding="utf-8"?>
<formControlPr xmlns="http://schemas.microsoft.com/office/spreadsheetml/2009/9/main" objectType="Radio" firstButton="1" fmlaLink="$AP$5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lockText="1" noThreeD="1"/>
</file>

<file path=xl/ctrlProps/ctrlProp96.xml><?xml version="1.0" encoding="utf-8"?>
<formControlPr xmlns="http://schemas.microsoft.com/office/spreadsheetml/2009/9/main" objectType="Radio" fmlaLink="$AP$58"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lockText="1" noThreeD="1"/>
</file>

<file path=xl/ctrlProps/ctrlProp100.xml><?xml version="1.0" encoding="utf-8"?>
<formControlPr xmlns="http://schemas.microsoft.com/office/spreadsheetml/2009/9/main" objectType="Radio" fmlaLink="$AP$6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AP$62"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firstButton="1" fmlaLink="$AP$5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mlaLink="$AP$5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mlaLink="$AP$59"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mlaLink="$AP$6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mlaLink="$AH$6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mlaLink="$AH$6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2"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lockText="1" noThreeD="1"/>
</file>

<file path=xl/ctrlProps/ctrlProp123.xml><?xml version="1.0" encoding="utf-8"?>
<formControlPr xmlns="http://schemas.microsoft.com/office/spreadsheetml/2009/9/main" objectType="Radio" firstButton="1" fmlaLink="$AP$61"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fmlaLink="$AP$5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mlaLink="$AP$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AH$57"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H$5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firstButton="1" fmlaLink="$AH$59"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firstButton="1" fmlaLink="$AH$63"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firstButton="1" fmlaLink="$AP$63"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GBox" lockText="1" noThreeD="1"/>
</file>

<file path=xl/ctrlProps/ctrlProp147.xml><?xml version="1.0" encoding="utf-8"?>
<formControlPr xmlns="http://schemas.microsoft.com/office/spreadsheetml/2009/9/main" objectType="Radio" firstButton="1" fmlaLink="$AH$60"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GBox" lockText="1" noThreeD="1"/>
</file>

<file path=xl/ctrlProps/ctrlProp160.xml><?xml version="1.0" encoding="utf-8"?>
<formControlPr xmlns="http://schemas.microsoft.com/office/spreadsheetml/2009/9/main" objectType="Radio" firstButton="1" fmlaLink="$AP$62"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Radio" firstButton="1" fmlaLink="$AP$57"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AP$59"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firstButton="1" fmlaLink="$AH$61"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2"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GBox" lockText="1" noThreeD="1"/>
</file>

<file path=xl/ctrlProps/ctrlProp172.xml><?xml version="1.0" encoding="utf-8"?>
<formControlPr xmlns="http://schemas.microsoft.com/office/spreadsheetml/2009/9/main" objectType="Radio" firstButton="1" fmlaLink="$AP$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P$58"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Radio" firstButton="1" fmlaLink="$AP$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Radio" firstButton="1" fmlaLink="$AH$57"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AH$5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Radio" firstButton="1" fmlaLink="$AH$59"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firstButton="1" fmlaLink="$AH$63"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firstButton="1" fmlaLink="$AP$63"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GBox" lockText="1" noThreeD="1"/>
</file>

<file path=xl/ctrlProps/ctrlProp196.xml><?xml version="1.0" encoding="utf-8"?>
<formControlPr xmlns="http://schemas.microsoft.com/office/spreadsheetml/2009/9/main" objectType="Radio" firstButton="1" fmlaLink="$AH$60"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GBox" lockText="1" noThreeD="1"/>
</file>

<file path=xl/ctrlProps/ctrlProp209.xml><?xml version="1.0" encoding="utf-8"?>
<formControlPr xmlns="http://schemas.microsoft.com/office/spreadsheetml/2009/9/main" objectType="Radio" firstButton="1" fmlaLink="$AP$62"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AP$57"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AP$59"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checked="Checked" lockText="1" noThreeD="1"/>
</file>

<file path=xl/ctrlProps/ctrlProp216.xml><?xml version="1.0" encoding="utf-8"?>
<formControlPr xmlns="http://schemas.microsoft.com/office/spreadsheetml/2009/9/main" objectType="Radio" firstButton="1" fmlaLink="$AH$61"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2"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GBox" lockText="1" noThreeD="1"/>
</file>

<file path=xl/ctrlProps/ctrlProp221.xml><?xml version="1.0" encoding="utf-8"?>
<formControlPr xmlns="http://schemas.microsoft.com/office/spreadsheetml/2009/9/main" objectType="Radio" firstButton="1" fmlaLink="$AP$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P$58"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checked="Checked" lockText="1" noThreeD="1"/>
</file>

<file path=xl/ctrlProps/ctrlProp226.xml><?xml version="1.0" encoding="utf-8"?>
<formControlPr xmlns="http://schemas.microsoft.com/office/spreadsheetml/2009/9/main" objectType="Radio" firstButton="1" fmlaLink="$AP$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Radio" firstButton="1" fmlaLink="$AH$57"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firstButton="1" fmlaLink="$AH$58"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lockText="1" noThreeD="1"/>
</file>

<file path=xl/ctrlProps/ctrlProp234.xml><?xml version="1.0" encoding="utf-8"?>
<formControlPr xmlns="http://schemas.microsoft.com/office/spreadsheetml/2009/9/main" objectType="Radio" firstButton="1" fmlaLink="$AH$59"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Radio" firstButton="1" fmlaLink="$AH$63"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Radio" firstButton="1" fmlaLink="$AP$63"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GBox" lockText="1" noThreeD="1"/>
</file>

<file path=xl/ctrlProps/ctrlProp245.xml><?xml version="1.0" encoding="utf-8"?>
<formControlPr xmlns="http://schemas.microsoft.com/office/spreadsheetml/2009/9/main" objectType="Radio" firstButton="1" fmlaLink="$AH$60"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GBox" lockText="1" noThreeD="1"/>
</file>

<file path=xl/ctrlProps/ctrlProp258.xml><?xml version="1.0" encoding="utf-8"?>
<formControlPr xmlns="http://schemas.microsoft.com/office/spreadsheetml/2009/9/main" objectType="Radio" firstButton="1" fmlaLink="$AP$62" lockText="1" noThreeD="1"/>
</file>

<file path=xl/ctrlProps/ctrlProp259.xml><?xml version="1.0" encoding="utf-8"?>
<formControlPr xmlns="http://schemas.microsoft.com/office/spreadsheetml/2009/9/main" objectType="Radio" checked="Checked" lockText="1" noThreeD="1"/>
</file>

<file path=xl/ctrlProps/ctrlProp260.xml><?xml version="1.0" encoding="utf-8"?>
<formControlPr xmlns="http://schemas.microsoft.com/office/spreadsheetml/2009/9/main" objectType="Radio" firstButton="1" fmlaLink="$AP$57"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AP$59"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lockText="1" noThreeD="1"/>
</file>

<file path=xl/ctrlProps/ctrlProp265.xml><?xml version="1.0" encoding="utf-8"?>
<formControlPr xmlns="http://schemas.microsoft.com/office/spreadsheetml/2009/9/main" objectType="Radio" firstButton="1" fmlaLink="$AH$61"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2"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GBox" lockText="1" noThreeD="1"/>
</file>

<file path=xl/ctrlProps/ctrlProp270.xml><?xml version="1.0" encoding="utf-8"?>
<formControlPr xmlns="http://schemas.microsoft.com/office/spreadsheetml/2009/9/main" objectType="Radio" firstButton="1" fmlaLink="$AP$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P$58"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firstButton="1" fmlaLink="$AP$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Radio" firstButton="1" fmlaLink="$AH$57"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AH$58"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lockText="1" noThreeD="1"/>
</file>

<file path=xl/ctrlProps/ctrlProp283.xml><?xml version="1.0" encoding="utf-8"?>
<formControlPr xmlns="http://schemas.microsoft.com/office/spreadsheetml/2009/9/main" objectType="Radio" firstButton="1" fmlaLink="$AH$59"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Radio" firstButton="1" fmlaLink="$AH$63" lockText="1" noThreeD="1"/>
</file>

<file path=xl/ctrlProps/ctrlProp287.xml><?xml version="1.0" encoding="utf-8"?>
<formControlPr xmlns="http://schemas.microsoft.com/office/spreadsheetml/2009/9/main" objectType="Radio" checked="Checked" lockText="1" noThreeD="1"/>
</file>

<file path=xl/ctrlProps/ctrlProp288.xml><?xml version="1.0" encoding="utf-8"?>
<formControlPr xmlns="http://schemas.microsoft.com/office/spreadsheetml/2009/9/main" objectType="Radio" firstButton="1" fmlaLink="$AP$63"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GBox" lockText="1" noThreeD="1"/>
</file>

<file path=xl/ctrlProps/ctrlProp294.xml><?xml version="1.0" encoding="utf-8"?>
<formControlPr xmlns="http://schemas.microsoft.com/office/spreadsheetml/2009/9/main" objectType="Radio" firstButton="1" fmlaLink="$AH$60"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GBox" lockText="1" noThreeD="1"/>
</file>

<file path=xl/ctrlProps/ctrlProp307.xml><?xml version="1.0" encoding="utf-8"?>
<formControlPr xmlns="http://schemas.microsoft.com/office/spreadsheetml/2009/9/main" objectType="Radio" firstButton="1" fmlaLink="$AP$62" lockText="1" noThreeD="1"/>
</file>

<file path=xl/ctrlProps/ctrlProp308.xml><?xml version="1.0" encoding="utf-8"?>
<formControlPr xmlns="http://schemas.microsoft.com/office/spreadsheetml/2009/9/main" objectType="Radio" checked="Checked" lockText="1" noThreeD="1"/>
</file>

<file path=xl/ctrlProps/ctrlProp309.xml><?xml version="1.0" encoding="utf-8"?>
<formControlPr xmlns="http://schemas.microsoft.com/office/spreadsheetml/2009/9/main" objectType="Radio" firstButton="1" lockText="1" noThreeD="1"/>
</file>

<file path=xl/ctrlProps/ctrlProp310.xml><?xml version="1.0" encoding="utf-8"?>
<formControlPr xmlns="http://schemas.microsoft.com/office/spreadsheetml/2009/9/main" objectType="Radio" firstButton="1" fmlaLink="$AP$57" lockText="1" noThreeD="1"/>
</file>

<file path=xl/ctrlProps/ctrlProp311.xml><?xml version="1.0" encoding="utf-8"?>
<formControlPr xmlns="http://schemas.microsoft.com/office/spreadsheetml/2009/9/main" objectType="Radio" firstButton="1" fmlaLink="$AP$59"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checked="Checked" lockText="1" noThreeD="1"/>
</file>

<file path=xl/ctrlProps/ctrlProp314.xml><?xml version="1.0" encoding="utf-8"?>
<formControlPr xmlns="http://schemas.microsoft.com/office/spreadsheetml/2009/9/main" objectType="Radio" firstButton="1" fmlaLink="$AH$61"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2"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GBox" lockText="1" noThreeD="1"/>
</file>

<file path=xl/ctrlProps/ctrlProp319.xml><?xml version="1.0" encoding="utf-8"?>
<formControlPr xmlns="http://schemas.microsoft.com/office/spreadsheetml/2009/9/main" objectType="Radio" firstButton="1" fmlaLink="$AP$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P$58"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checked="Checked" lockText="1" noThreeD="1"/>
</file>

<file path=xl/ctrlProps/ctrlProp324.xml><?xml version="1.0" encoding="utf-8"?>
<formControlPr xmlns="http://schemas.microsoft.com/office/spreadsheetml/2009/9/main" objectType="Radio" firstButton="1" fmlaLink="$AP$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Radio" firstButton="1" fmlaLink="$AH$57"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AH$58"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checked="Checked" lockText="1" noThreeD="1"/>
</file>

<file path=xl/ctrlProps/ctrlProp332.xml><?xml version="1.0" encoding="utf-8"?>
<formControlPr xmlns="http://schemas.microsoft.com/office/spreadsheetml/2009/9/main" objectType="Radio" firstButton="1" fmlaLink="$AH$59"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Radio" firstButton="1" fmlaLink="$AH$63"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Radio" firstButton="1" fmlaLink="$AP$63"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GBox" lockText="1" noThreeD="1"/>
</file>

<file path=xl/ctrlProps/ctrlProp343.xml><?xml version="1.0" encoding="utf-8"?>
<formControlPr xmlns="http://schemas.microsoft.com/office/spreadsheetml/2009/9/main" objectType="Radio" firstButton="1" fmlaLink="$AH$60"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GBox" lockText="1" noThreeD="1"/>
</file>

<file path=xl/ctrlProps/ctrlProp356.xml><?xml version="1.0" encoding="utf-8"?>
<formControlPr xmlns="http://schemas.microsoft.com/office/spreadsheetml/2009/9/main" objectType="Radio" firstButton="1" fmlaLink="$AP$62" lockText="1" noThreeD="1"/>
</file>

<file path=xl/ctrlProps/ctrlProp357.xml><?xml version="1.0" encoding="utf-8"?>
<formControlPr xmlns="http://schemas.microsoft.com/office/spreadsheetml/2009/9/main" objectType="Radio" checked="Checked" lockText="1" noThreeD="1"/>
</file>

<file path=xl/ctrlProps/ctrlProp358.xml><?xml version="1.0" encoding="utf-8"?>
<formControlPr xmlns="http://schemas.microsoft.com/office/spreadsheetml/2009/9/main" objectType="Radio" firstButton="1" fmlaLink="$AP$5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AP$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checked="Checked" lockText="1" noThreeD="1"/>
</file>

<file path=xl/ctrlProps/ctrlProp363.xml><?xml version="1.0" encoding="utf-8"?>
<formControlPr xmlns="http://schemas.microsoft.com/office/spreadsheetml/2009/9/main" objectType="Radio" firstButton="1" fmlaLink="$AH$61"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2"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GBox" lockText="1" noThreeD="1"/>
</file>

<file path=xl/ctrlProps/ctrlProp368.xml><?xml version="1.0" encoding="utf-8"?>
<formControlPr xmlns="http://schemas.microsoft.com/office/spreadsheetml/2009/9/main" objectType="Radio" firstButton="1" fmlaLink="$AP$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P$58"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checked="Checked" lockText="1" noThreeD="1"/>
</file>

<file path=xl/ctrlProps/ctrlProp373.xml><?xml version="1.0" encoding="utf-8"?>
<formControlPr xmlns="http://schemas.microsoft.com/office/spreadsheetml/2009/9/main" objectType="Radio" firstButton="1" fmlaLink="$AP$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Radio" firstButton="1" fmlaLink="$AH$57"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AH$58"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checked="Checked" lockText="1" noThreeD="1"/>
</file>

<file path=xl/ctrlProps/ctrlProp381.xml><?xml version="1.0" encoding="utf-8"?>
<formControlPr xmlns="http://schemas.microsoft.com/office/spreadsheetml/2009/9/main" objectType="Radio" firstButton="1" fmlaLink="$AH$59"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checked="Checked" lockText="1" noThreeD="1"/>
</file>

<file path=xl/ctrlProps/ctrlProp384.xml><?xml version="1.0" encoding="utf-8"?>
<formControlPr xmlns="http://schemas.microsoft.com/office/spreadsheetml/2009/9/main" objectType="Radio" firstButton="1" fmlaLink="$AH$63" lockText="1" noThreeD="1"/>
</file>

<file path=xl/ctrlProps/ctrlProp385.xml><?xml version="1.0" encoding="utf-8"?>
<formControlPr xmlns="http://schemas.microsoft.com/office/spreadsheetml/2009/9/main" objectType="Radio" checked="Checked" lockText="1" noThreeD="1"/>
</file>

<file path=xl/ctrlProps/ctrlProp386.xml><?xml version="1.0" encoding="utf-8"?>
<formControlPr xmlns="http://schemas.microsoft.com/office/spreadsheetml/2009/9/main" objectType="Radio" firstButton="1" fmlaLink="$AP$63"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GBox" lockText="1" noThreeD="1"/>
</file>

<file path=xl/ctrlProps/ctrlProp392.xml><?xml version="1.0" encoding="utf-8"?>
<formControlPr xmlns="http://schemas.microsoft.com/office/spreadsheetml/2009/9/main" objectType="Radio" firstButton="1" fmlaLink="$AH$60"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GBox" lockText="1" noThreeD="1"/>
</file>

<file path=xl/ctrlProps/ctrlProp405.xml><?xml version="1.0" encoding="utf-8"?>
<formControlPr xmlns="http://schemas.microsoft.com/office/spreadsheetml/2009/9/main" objectType="Radio" firstButton="1" fmlaLink="$AP$62" lockText="1" noThreeD="1"/>
</file>

<file path=xl/ctrlProps/ctrlProp406.xml><?xml version="1.0" encoding="utf-8"?>
<formControlPr xmlns="http://schemas.microsoft.com/office/spreadsheetml/2009/9/main" objectType="Radio" checked="Checked" lockText="1" noThreeD="1"/>
</file>

<file path=xl/ctrlProps/ctrlProp407.xml><?xml version="1.0" encoding="utf-8"?>
<formControlPr xmlns="http://schemas.microsoft.com/office/spreadsheetml/2009/9/main" objectType="Radio" firstButton="1" fmlaLink="$AP$57"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AP$59"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checked="Checked" lockText="1" noThreeD="1"/>
</file>

<file path=xl/ctrlProps/ctrlProp412.xml><?xml version="1.0" encoding="utf-8"?>
<formControlPr xmlns="http://schemas.microsoft.com/office/spreadsheetml/2009/9/main" objectType="Radio" firstButton="1" fmlaLink="$AH$61"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2"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GBox" lockText="1" noThreeD="1"/>
</file>

<file path=xl/ctrlProps/ctrlProp417.xml><?xml version="1.0" encoding="utf-8"?>
<formControlPr xmlns="http://schemas.microsoft.com/office/spreadsheetml/2009/9/main" objectType="Radio" firstButton="1" fmlaLink="$AP$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P$58"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Radio" firstButton="1" fmlaLink="$AP$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Radio" firstButton="1" fmlaLink="$AH$57"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AH$58"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checked="Checked" lockText="1" noThreeD="1"/>
</file>

<file path=xl/ctrlProps/ctrlProp430.xml><?xml version="1.0" encoding="utf-8"?>
<formControlPr xmlns="http://schemas.microsoft.com/office/spreadsheetml/2009/9/main" objectType="Radio" firstButton="1" fmlaLink="$AH$59"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checked="Checked" lockText="1" noThreeD="1"/>
</file>

<file path=xl/ctrlProps/ctrlProp433.xml><?xml version="1.0" encoding="utf-8"?>
<formControlPr xmlns="http://schemas.microsoft.com/office/spreadsheetml/2009/9/main" objectType="Radio" firstButton="1" fmlaLink="$AH$63"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firstButton="1" fmlaLink="$AP$63"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GBox" lockText="1" noThreeD="1"/>
</file>

<file path=xl/ctrlProps/ctrlProp441.xml><?xml version="1.0" encoding="utf-8"?>
<formControlPr xmlns="http://schemas.microsoft.com/office/spreadsheetml/2009/9/main" objectType="Radio" firstButton="1" fmlaLink="$AH$6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GBox" lockText="1" noThreeD="1"/>
</file>

<file path=xl/ctrlProps/ctrlProp454.xml><?xml version="1.0" encoding="utf-8"?>
<formControlPr xmlns="http://schemas.microsoft.com/office/spreadsheetml/2009/9/main" objectType="Radio" firstButton="1" fmlaLink="$AP$62" lockText="1" noThreeD="1"/>
</file>

<file path=xl/ctrlProps/ctrlProp455.xml><?xml version="1.0" encoding="utf-8"?>
<formControlPr xmlns="http://schemas.microsoft.com/office/spreadsheetml/2009/9/main" objectType="Radio" checked="Checked" lockText="1" noThreeD="1"/>
</file>

<file path=xl/ctrlProps/ctrlProp456.xml><?xml version="1.0" encoding="utf-8"?>
<formControlPr xmlns="http://schemas.microsoft.com/office/spreadsheetml/2009/9/main" objectType="Radio" firstButton="1" fmlaLink="$AP$57"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firstButton="1" fmlaLink="$AP$59"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checked="Checked" lockText="1" noThreeD="1"/>
</file>

<file path=xl/ctrlProps/ctrlProp461.xml><?xml version="1.0" encoding="utf-8"?>
<formControlPr xmlns="http://schemas.microsoft.com/office/spreadsheetml/2009/9/main" objectType="Radio" firstButton="1" fmlaLink="$AH$61"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2"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GBox" lockText="1" noThreeD="1"/>
</file>

<file path=xl/ctrlProps/ctrlProp466.xml><?xml version="1.0" encoding="utf-8"?>
<formControlPr xmlns="http://schemas.microsoft.com/office/spreadsheetml/2009/9/main" objectType="Radio" firstButton="1" fmlaLink="$AP$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P$58"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checked="Checked" lockText="1" noThreeD="1"/>
</file>

<file path=xl/ctrlProps/ctrlProp471.xml><?xml version="1.0" encoding="utf-8"?>
<formControlPr xmlns="http://schemas.microsoft.com/office/spreadsheetml/2009/9/main" objectType="Radio" firstButton="1" fmlaLink="$AP$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Radio" firstButton="1" fmlaLink="$AH$57"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firstButton="1" fmlaLink="$AH$58"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checked="Checked" lockText="1" noThreeD="1"/>
</file>

<file path=xl/ctrlProps/ctrlProp479.xml><?xml version="1.0" encoding="utf-8"?>
<formControlPr xmlns="http://schemas.microsoft.com/office/spreadsheetml/2009/9/main" objectType="Radio" firstButton="1" fmlaLink="$AH$59"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checked="Checked" lockText="1" noThreeD="1"/>
</file>

<file path=xl/ctrlProps/ctrlProp482.xml><?xml version="1.0" encoding="utf-8"?>
<formControlPr xmlns="http://schemas.microsoft.com/office/spreadsheetml/2009/9/main" objectType="Radio" firstButton="1" fmlaLink="$AH$63" lockText="1" noThreeD="1"/>
</file>

<file path=xl/ctrlProps/ctrlProp483.xml><?xml version="1.0" encoding="utf-8"?>
<formControlPr xmlns="http://schemas.microsoft.com/office/spreadsheetml/2009/9/main" objectType="Radio" checked="Checked" lockText="1" noThreeD="1"/>
</file>

<file path=xl/ctrlProps/ctrlProp484.xml><?xml version="1.0" encoding="utf-8"?>
<formControlPr xmlns="http://schemas.microsoft.com/office/spreadsheetml/2009/9/main" objectType="Radio" firstButton="1" fmlaLink="$AP$63"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GBox" lockText="1" noThreeD="1"/>
</file>

<file path=xl/ctrlProps/ctrlProp490.xml><?xml version="1.0" encoding="utf-8"?>
<formControlPr xmlns="http://schemas.microsoft.com/office/spreadsheetml/2009/9/main" objectType="Radio" firstButton="1" fmlaLink="$AH$60"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GBox" lockText="1" noThreeD="1"/>
</file>

<file path=xl/ctrlProps/ctrlProp503.xml><?xml version="1.0" encoding="utf-8"?>
<formControlPr xmlns="http://schemas.microsoft.com/office/spreadsheetml/2009/9/main" objectType="Radio" firstButton="1" fmlaLink="$AP$62" lockText="1" noThreeD="1"/>
</file>

<file path=xl/ctrlProps/ctrlProp504.xml><?xml version="1.0" encoding="utf-8"?>
<formControlPr xmlns="http://schemas.microsoft.com/office/spreadsheetml/2009/9/main" objectType="Radio" checked="Checked" lockText="1" noThreeD="1"/>
</file>

<file path=xl/ctrlProps/ctrlProp505.xml><?xml version="1.0" encoding="utf-8"?>
<formControlPr xmlns="http://schemas.microsoft.com/office/spreadsheetml/2009/9/main" objectType="Radio" firstButton="1" fmlaLink="$AP$57"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firstButton="1" fmlaLink="$AP$59"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checked="Checked" lockText="1" noThreeD="1"/>
</file>

<file path=xl/ctrlProps/ctrlProp510.xml><?xml version="1.0" encoding="utf-8"?>
<formControlPr xmlns="http://schemas.microsoft.com/office/spreadsheetml/2009/9/main" objectType="Radio" firstButton="1" fmlaLink="$AH$61"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2"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GBox" lockText="1" noThreeD="1"/>
</file>

<file path=xl/ctrlProps/ctrlProp515.xml><?xml version="1.0" encoding="utf-8"?>
<formControlPr xmlns="http://schemas.microsoft.com/office/spreadsheetml/2009/9/main" objectType="Radio" firstButton="1" fmlaLink="$AP$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P$58"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checked="Checked" lockText="1" noThreeD="1"/>
</file>

<file path=xl/ctrlProps/ctrlProp520.xml><?xml version="1.0" encoding="utf-8"?>
<formControlPr xmlns="http://schemas.microsoft.com/office/spreadsheetml/2009/9/main" objectType="Radio" firstButton="1" fmlaLink="$AP$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Radio" firstButton="1" fmlaLink="$AH$57"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firstButton="1" fmlaLink="$AH$58"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checked="Checked" lockText="1" noThreeD="1"/>
</file>

<file path=xl/ctrlProps/ctrlProp528.xml><?xml version="1.0" encoding="utf-8"?>
<formControlPr xmlns="http://schemas.microsoft.com/office/spreadsheetml/2009/9/main" objectType="Radio" firstButton="1" fmlaLink="$AH$59"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checked="Checked" lockText="1" noThreeD="1"/>
</file>

<file path=xl/ctrlProps/ctrlProp531.xml><?xml version="1.0" encoding="utf-8"?>
<formControlPr xmlns="http://schemas.microsoft.com/office/spreadsheetml/2009/9/main" objectType="Radio" firstButton="1" fmlaLink="$AH$63" lockText="1" noThreeD="1"/>
</file>

<file path=xl/ctrlProps/ctrlProp532.xml><?xml version="1.0" encoding="utf-8"?>
<formControlPr xmlns="http://schemas.microsoft.com/office/spreadsheetml/2009/9/main" objectType="Radio" checked="Checked" lockText="1" noThreeD="1"/>
</file>

<file path=xl/ctrlProps/ctrlProp533.xml><?xml version="1.0" encoding="utf-8"?>
<formControlPr xmlns="http://schemas.microsoft.com/office/spreadsheetml/2009/9/main" objectType="Radio" firstButton="1" fmlaLink="$AP$63"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GBox" lockText="1" noThreeD="1"/>
</file>

<file path=xl/ctrlProps/ctrlProp539.xml><?xml version="1.0" encoding="utf-8"?>
<formControlPr xmlns="http://schemas.microsoft.com/office/spreadsheetml/2009/9/main" objectType="Radio" firstButton="1" fmlaLink="$AH$60"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GBox" lockText="1" noThreeD="1"/>
</file>

<file path=xl/ctrlProps/ctrlProp552.xml><?xml version="1.0" encoding="utf-8"?>
<formControlPr xmlns="http://schemas.microsoft.com/office/spreadsheetml/2009/9/main" objectType="Radio" firstButton="1" fmlaLink="$AP$62" lockText="1" noThreeD="1"/>
</file>

<file path=xl/ctrlProps/ctrlProp553.xml><?xml version="1.0" encoding="utf-8"?>
<formControlPr xmlns="http://schemas.microsoft.com/office/spreadsheetml/2009/9/main" objectType="Radio" checked="Checked" lockText="1" noThreeD="1"/>
</file>

<file path=xl/ctrlProps/ctrlProp554.xml><?xml version="1.0" encoding="utf-8"?>
<formControlPr xmlns="http://schemas.microsoft.com/office/spreadsheetml/2009/9/main" objectType="Radio" firstButton="1" fmlaLink="$AP$57"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firstButton="1" fmlaLink="$AP$59"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checked="Checked" lockText="1" noThreeD="1"/>
</file>

<file path=xl/ctrlProps/ctrlProp559.xml><?xml version="1.0" encoding="utf-8"?>
<formControlPr xmlns="http://schemas.microsoft.com/office/spreadsheetml/2009/9/main" objectType="Radio" firstButton="1" fmlaLink="$AH$61"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H$62" lockText="1" noThreeD="1"/>
</file>

<file path=xl/ctrlProps/ctrlProp562.xml><?xml version="1.0" encoding="utf-8"?>
<formControlPr xmlns="http://schemas.microsoft.com/office/spreadsheetml/2009/9/main" objectType="Radio" checked="Checked" lockText="1" noThreeD="1"/>
</file>

<file path=xl/ctrlProps/ctrlProp563.xml><?xml version="1.0" encoding="utf-8"?>
<formControlPr xmlns="http://schemas.microsoft.com/office/spreadsheetml/2009/9/main" objectType="GBox" lockText="1" noThreeD="1"/>
</file>

<file path=xl/ctrlProps/ctrlProp564.xml><?xml version="1.0" encoding="utf-8"?>
<formControlPr xmlns="http://schemas.microsoft.com/office/spreadsheetml/2009/9/main" objectType="Radio" firstButton="1" fmlaLink="$AP$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P$58"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checked="Checked" lockText="1" noThreeD="1"/>
</file>

<file path=xl/ctrlProps/ctrlProp569.xml><?xml version="1.0" encoding="utf-8"?>
<formControlPr xmlns="http://schemas.microsoft.com/office/spreadsheetml/2009/9/main" objectType="Radio" firstButton="1" fmlaLink="$AP$6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2" name="Group 41"/>
            <xdr:cNvGrpSpPr/>
          </xdr:nvGrpSpPr>
          <xdr:grpSpPr>
            <a:xfrm>
              <a:off x="1038225" y="3871976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28575</xdr:rowOff>
        </xdr:to>
        <xdr:grpSp>
          <xdr:nvGrpSpPr>
            <xdr:cNvPr id="3" name="Group 41"/>
            <xdr:cNvGrpSpPr/>
          </xdr:nvGrpSpPr>
          <xdr:grpSpPr>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5" name="Group 41"/>
            <xdr:cNvGrpSpPr/>
          </xdr:nvGrpSpPr>
          <xdr:grpSpPr>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72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179</xdr:row>
          <xdr:rowOff>1905</xdr:rowOff>
        </xdr:from>
        <xdr:to xmlns:xdr="http://schemas.openxmlformats.org/drawingml/2006/spreadsheetDrawing">
          <xdr:col>6</xdr:col>
          <xdr:colOff>19050</xdr:colOff>
          <xdr:row>183</xdr:row>
          <xdr:rowOff>0</xdr:rowOff>
        </xdr:to>
        <xdr:grpSp>
          <xdr:nvGrpSpPr>
            <xdr:cNvPr id="7" name="Group 41"/>
            <xdr:cNvGrpSpPr/>
          </xdr:nvGrpSpPr>
          <xdr:grpSpPr>
            <a:xfrm>
              <a:off x="1038225" y="4062603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57150</xdr:rowOff>
        </xdr:to>
        <xdr:grpSp>
          <xdr:nvGrpSpPr>
            <xdr:cNvPr id="8" name="Group 41"/>
            <xdr:cNvGrpSpPr/>
          </xdr:nvGrpSpPr>
          <xdr:grpSpPr>
            <a:xfrm>
              <a:off x="1038225" y="34042350"/>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6517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28937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184</xdr:row>
          <xdr:rowOff>2540</xdr:rowOff>
        </xdr:to>
        <xdr:grpSp>
          <xdr:nvGrpSpPr>
            <xdr:cNvPr id="17" name="Group 41"/>
            <xdr:cNvGrpSpPr/>
          </xdr:nvGrpSpPr>
          <xdr:grpSpPr>
            <a:xfrm>
              <a:off x="1038225" y="4155757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18" name="Group 41"/>
            <xdr:cNvGrpSpPr/>
          </xdr:nvGrpSpPr>
          <xdr:grpSpPr>
            <a:xfrm>
              <a:off x="200025" y="443769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19" name="Group 41"/>
            <xdr:cNvGrpSpPr/>
          </xdr:nvGrpSpPr>
          <xdr:grpSpPr>
            <a:xfrm>
              <a:off x="200025" y="443769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532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1164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7381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2776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6946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2211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4661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0797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7081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49880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5663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7949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59759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1473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3188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5474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8052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6967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1386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3100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5386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7761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29210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7938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27940</xdr:rowOff>
        </xdr:from>
        <xdr:to xmlns:xdr="http://schemas.openxmlformats.org/drawingml/2006/spreadsheetDrawing">
          <xdr:col>6</xdr:col>
          <xdr:colOff>0</xdr:colOff>
          <xdr:row>166</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374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257175</xdr:rowOff>
        </xdr:from>
        <xdr:to xmlns:xdr="http://schemas.openxmlformats.org/drawingml/2006/spreadsheetDrawing">
          <xdr:col>6</xdr:col>
          <xdr:colOff>0</xdr:colOff>
          <xdr:row>168</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6672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197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91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169</xdr:row>
          <xdr:rowOff>143510</xdr:rowOff>
        </xdr:from>
        <xdr:to xmlns:xdr="http://schemas.openxmlformats.org/drawingml/2006/spreadsheetDrawing">
          <xdr:col>6</xdr:col>
          <xdr:colOff>0</xdr:colOff>
          <xdr:row>171</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6266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27940</xdr:rowOff>
        </xdr:from>
        <xdr:to xmlns:xdr="http://schemas.openxmlformats.org/drawingml/2006/spreadsheetDrawing">
          <xdr:col>6</xdr:col>
          <xdr:colOff>0</xdr:colOff>
          <xdr:row>171</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8999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257175</xdr:rowOff>
        </xdr:from>
        <xdr:to xmlns:xdr="http://schemas.openxmlformats.org/drawingml/2006/spreadsheetDrawing">
          <xdr:col>6</xdr:col>
          <xdr:colOff>0</xdr:colOff>
          <xdr:row>173</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1922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722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43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43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40015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866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176</xdr:row>
          <xdr:rowOff>143510</xdr:rowOff>
        </xdr:from>
        <xdr:to xmlns:xdr="http://schemas.openxmlformats.org/drawingml/2006/spreadsheetDrawing">
          <xdr:col>6</xdr:col>
          <xdr:colOff>0</xdr:colOff>
          <xdr:row>178</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5806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48260</xdr:rowOff>
        </xdr:from>
        <xdr:to xmlns:xdr="http://schemas.openxmlformats.org/drawingml/2006/spreadsheetDrawing">
          <xdr:col>6</xdr:col>
          <xdr:colOff>9525</xdr:colOff>
          <xdr:row>181</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438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182</xdr:row>
          <xdr:rowOff>9525</xdr:rowOff>
        </xdr:from>
        <xdr:to xmlns:xdr="http://schemas.openxmlformats.org/drawingml/2006/spreadsheetDrawing">
          <xdr:col>6</xdr:col>
          <xdr:colOff>19050</xdr:colOff>
          <xdr:row>182</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289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46990</xdr:rowOff>
        </xdr:from>
        <xdr:to xmlns:xdr="http://schemas.openxmlformats.org/drawingml/2006/spreadsheetDrawing">
          <xdr:col>1</xdr:col>
          <xdr:colOff>219075</xdr:colOff>
          <xdr:row>187</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761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114300</xdr:rowOff>
        </xdr:from>
        <xdr:to xmlns:xdr="http://schemas.openxmlformats.org/drawingml/2006/spreadsheetDrawing">
          <xdr:col>1</xdr:col>
          <xdr:colOff>209550</xdr:colOff>
          <xdr:row>188</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768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104775</xdr:rowOff>
        </xdr:from>
        <xdr:to xmlns:xdr="http://schemas.openxmlformats.org/drawingml/2006/spreadsheetDrawing">
          <xdr:col>1</xdr:col>
          <xdr:colOff>219075</xdr:colOff>
          <xdr:row>189</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4149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8048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18415</xdr:rowOff>
        </xdr:from>
        <xdr:to xmlns:xdr="http://schemas.openxmlformats.org/drawingml/2006/spreadsheetDrawing">
          <xdr:col>1</xdr:col>
          <xdr:colOff>219075</xdr:colOff>
          <xdr:row>191</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1001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266065</xdr:rowOff>
        </xdr:from>
        <xdr:to xmlns:xdr="http://schemas.openxmlformats.org/drawingml/2006/spreadsheetDrawing">
          <xdr:col>1</xdr:col>
          <xdr:colOff>219075</xdr:colOff>
          <xdr:row>193</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477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5640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5642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4281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0951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164</xdr:row>
          <xdr:rowOff>152400</xdr:rowOff>
        </xdr:from>
        <xdr:to xmlns:xdr="http://schemas.openxmlformats.org/drawingml/2006/spreadsheetDrawing">
          <xdr:col>6</xdr:col>
          <xdr:colOff>0</xdr:colOff>
          <xdr:row>166</xdr:row>
          <xdr:rowOff>37465</xdr:rowOff>
        </xdr:to>
        <xdr:sp textlink="">
          <xdr:nvSpPr>
            <xdr:cNvPr id="35916" name="チェック 76" hidden="1">
              <a:extLst>
                <a:ext uri="{63B3BB69-23CF-44E3-9099-C40C66FF867C}">
                  <a14:compatExt spid="_x0000_s35916"/>
                </a:ext>
              </a:extLst>
            </xdr:cNvPr>
            <xdr:cNvSpPr>
              <a:spLocks noRot="1" noChangeShapeType="1"/>
            </xdr:cNvSpPr>
          </xdr:nvSpPr>
          <xdr:spPr>
            <a:xfrm>
              <a:off x="990600" y="38119050"/>
              <a:ext cx="20955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8" name="グループ化 5"/>
            <xdr:cNvGrpSpPr/>
          </xdr:nvGrpSpPr>
          <xdr:grpSpPr>
            <a:xfrm>
              <a:off x="4610100" y="4298315"/>
              <a:ext cx="304800" cy="415290"/>
              <a:chOff x="4501773" y="3772528"/>
              <a:chExt cx="303832" cy="486923"/>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28"/>
                <a:ext cx="303832" cy="248784"/>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11" name="グループ化 7"/>
            <xdr:cNvGrpSpPr/>
          </xdr:nvGrpSpPr>
          <xdr:grpSpPr>
            <a:xfrm>
              <a:off x="4600575" y="4866640"/>
              <a:ext cx="304800" cy="713740"/>
              <a:chOff x="4479758" y="4496255"/>
              <a:chExt cx="301792" cy="780106"/>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55"/>
                <a:ext cx="301792" cy="238121"/>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15" name="グループ化 1"/>
            <xdr:cNvGrpSpPr/>
          </xdr:nvGrpSpPr>
          <xdr:grpSpPr>
            <a:xfrm>
              <a:off x="4600575" y="5733415"/>
              <a:ext cx="304800" cy="697865"/>
              <a:chOff x="4549825" y="5456618"/>
              <a:chExt cx="308371" cy="762863"/>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8"/>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8"/>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600575" y="9344660"/>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21" name="グループ化 11"/>
            <xdr:cNvGrpSpPr/>
          </xdr:nvGrpSpPr>
          <xdr:grpSpPr>
            <a:xfrm>
              <a:off x="5972175" y="57334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25" name="グループ化 12"/>
            <xdr:cNvGrpSpPr/>
          </xdr:nvGrpSpPr>
          <xdr:grpSpPr>
            <a:xfrm>
              <a:off x="5972175" y="9157335"/>
              <a:ext cx="304800" cy="379095"/>
              <a:chOff x="5763126" y="8931919"/>
              <a:chExt cx="301792" cy="494768"/>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19"/>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19514" name="グループ 58" hidden="1">
              <a:extLst>
                <a:ext uri="{63B3BB69-23CF-44E3-9099-C40C66FF867C}">
                  <a14:compatExt spid="_x0000_s1951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238125</xdr:rowOff>
        </xdr:to>
        <xdr:grpSp>
          <xdr:nvGrpSpPr>
            <xdr:cNvPr id="19732" name="グループ化 6"/>
            <xdr:cNvGrpSpPr/>
          </xdr:nvGrpSpPr>
          <xdr:grpSpPr>
            <a:xfrm>
              <a:off x="4600575" y="6599555"/>
              <a:ext cx="304800" cy="685800"/>
              <a:chOff x="4549825" y="6438941"/>
              <a:chExt cx="308371" cy="779281"/>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1"/>
                <a:ext cx="308371" cy="238125"/>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19517" name="グループ 61" hidden="1">
              <a:extLst>
                <a:ext uri="{63B3BB69-23CF-44E3-9099-C40C66FF867C}">
                  <a14:compatExt spid="_x0000_s1951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19521" name="グループ 65" hidden="1">
              <a:extLst>
                <a:ext uri="{63B3BB69-23CF-44E3-9099-C40C66FF867C}">
                  <a14:compatExt spid="_x0000_s1952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19522" name="グループ 66" hidden="1">
              <a:extLst>
                <a:ext uri="{63B3BB69-23CF-44E3-9099-C40C66FF867C}">
                  <a14:compatExt spid="_x0000_s1952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19524" name="グループ 68" hidden="1">
              <a:extLst>
                <a:ext uri="{63B3BB69-23CF-44E3-9099-C40C66FF867C}">
                  <a14:compatExt spid="_x0000_s1952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44" name="グループ化 2"/>
        <xdr:cNvGrpSpPr/>
      </xdr:nvGrpSpPr>
      <xdr:grpSpPr>
        <a:xfrm>
          <a:off x="4598670" y="8272780"/>
          <a:ext cx="314960" cy="722630"/>
          <a:chOff x="4442217" y="7458095"/>
          <a:chExt cx="308940" cy="532501"/>
        </a:xfrm>
      </xdr:grpSpPr>
      <xdr:sp macro="" textlink="">
        <xdr:nvSpPr>
          <xdr:cNvPr id="19745" name="Option Button 74"/>
          <xdr:cNvSpPr/>
        </xdr:nvSpPr>
        <xdr:spPr>
          <a:xfrm>
            <a:off x="4445449" y="7458095"/>
            <a:ext cx="305708" cy="263980"/>
          </a:xfrm>
          <a:prstGeom prst="rect">
            <a:avLst/>
          </a:prstGeom>
          <a:noFill/>
          <a:ln>
            <a:noFill/>
          </a:ln>
        </xdr:spPr>
      </xdr:sp>
      <xdr:sp macro="" textlink="">
        <xdr:nvSpPr>
          <xdr:cNvPr id="19746"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47" name="グループ化 3"/>
            <xdr:cNvGrpSpPr/>
          </xdr:nvGrpSpPr>
          <xdr:grpSpPr>
            <a:xfrm>
              <a:off x="5974715" y="42792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95975" y="42792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51" name="グループ化 8"/>
            <xdr:cNvGrpSpPr/>
          </xdr:nvGrpSpPr>
          <xdr:grpSpPr>
            <a:xfrm>
              <a:off x="5972810" y="48615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905500" y="48088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56" name="グループ化 9"/>
            <xdr:cNvGrpSpPr/>
          </xdr:nvGrpSpPr>
          <xdr:grpSpPr>
            <a:xfrm>
              <a:off x="5970270" y="6595110"/>
              <a:ext cx="304800" cy="694690"/>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60" name="グループ化 14"/>
            <xdr:cNvGrpSpPr/>
          </xdr:nvGrpSpPr>
          <xdr:grpSpPr>
            <a:xfrm>
              <a:off x="5975985" y="8272780"/>
              <a:ext cx="220345" cy="702310"/>
              <a:chOff x="5767594" y="8168748"/>
              <a:chExt cx="217610" cy="79243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31" y="8168748"/>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63" name="グループ化 2"/>
        <xdr:cNvGrpSpPr/>
      </xdr:nvGrpSpPr>
      <xdr:grpSpPr>
        <a:xfrm>
          <a:off x="4600575" y="8272145"/>
          <a:ext cx="314325" cy="502920"/>
          <a:chOff x="44422" y="74580"/>
          <a:chExt cx="3089" cy="5325"/>
        </a:xfrm>
      </xdr:grpSpPr>
      <xdr:sp macro="" textlink="">
        <xdr:nvSpPr>
          <xdr:cNvPr id="19764" name="Option Button 74"/>
          <xdr:cNvSpPr/>
        </xdr:nvSpPr>
        <xdr:spPr>
          <a:xfrm>
            <a:off x="44454" y="74580"/>
            <a:ext cx="3057" cy="2640"/>
          </a:xfrm>
          <a:prstGeom prst="rect">
            <a:avLst/>
          </a:prstGeom>
          <a:noFill/>
          <a:ln>
            <a:noFill/>
          </a:ln>
        </xdr:spPr>
      </xdr:sp>
      <xdr:sp macro="" textlink="">
        <xdr:nvSpPr>
          <xdr:cNvPr id="19765"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66" name="グループ化 3"/>
            <xdr:cNvGrpSpPr/>
          </xdr:nvGrpSpPr>
          <xdr:grpSpPr>
            <a:xfrm>
              <a:off x="5972175" y="42792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9" name="グループ化 8"/>
            <xdr:cNvGrpSpPr/>
          </xdr:nvGrpSpPr>
          <xdr:grpSpPr>
            <a:xfrm>
              <a:off x="5972175" y="48723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73" name="グループ化 11"/>
            <xdr:cNvGrpSpPr/>
          </xdr:nvGrpSpPr>
          <xdr:grpSpPr>
            <a:xfrm>
              <a:off x="5972175" y="57334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77" name="グループ化 9"/>
            <xdr:cNvGrpSpPr/>
          </xdr:nvGrpSpPr>
          <xdr:grpSpPr>
            <a:xfrm>
              <a:off x="5972175" y="6599555"/>
              <a:ext cx="304800" cy="685800"/>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19781"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82" name="グループ化 32"/>
        <xdr:cNvGrpSpPr/>
      </xdr:nvGrpSpPr>
      <xdr:grpSpPr>
        <a:xfrm>
          <a:off x="4598670" y="7428230"/>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85"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86" name="グループ化 32"/>
            <xdr:cNvGrpSpPr/>
          </xdr:nvGrpSpPr>
          <xdr:grpSpPr>
            <a:xfrm>
              <a:off x="4598670" y="7428230"/>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9" name="グループ化 2"/>
        <xdr:cNvGrpSpPr/>
      </xdr:nvGrpSpPr>
      <xdr:grpSpPr>
        <a:xfrm>
          <a:off x="5972175" y="8272145"/>
          <a:ext cx="314325" cy="502920"/>
          <a:chOff x="44422" y="74580"/>
          <a:chExt cx="3089" cy="5325"/>
        </a:xfrm>
      </xdr:grpSpPr>
      <xdr:sp macro="" textlink="">
        <xdr:nvSpPr>
          <xdr:cNvPr id="19790" name="Option Button 74"/>
          <xdr:cNvSpPr/>
        </xdr:nvSpPr>
        <xdr:spPr>
          <a:xfrm>
            <a:off x="44454" y="74580"/>
            <a:ext cx="3057" cy="2640"/>
          </a:xfrm>
          <a:prstGeom prst="rect">
            <a:avLst/>
          </a:prstGeom>
          <a:noFill/>
          <a:ln>
            <a:noFill/>
          </a:ln>
        </xdr:spPr>
      </xdr:sp>
      <xdr:sp macro="" textlink="">
        <xdr:nvSpPr>
          <xdr:cNvPr id="1979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92"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93" name="グループ化 36"/>
            <xdr:cNvGrpSpPr/>
          </xdr:nvGrpSpPr>
          <xdr:grpSpPr>
            <a:xfrm>
              <a:off x="4609465" y="8265795"/>
              <a:ext cx="200025" cy="759460"/>
              <a:chOff x="4538988" y="8166017"/>
              <a:chExt cx="208649" cy="749793"/>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28" y="8166017"/>
                <a:ext cx="207109" cy="240338"/>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97" name="グループ化 27"/>
            <xdr:cNvGrpSpPr/>
          </xdr:nvGrpSpPr>
          <xdr:grpSpPr>
            <a:xfrm>
              <a:off x="5980430" y="7413625"/>
              <a:ext cx="304800" cy="725805"/>
              <a:chOff x="5809589" y="7290614"/>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14"/>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19800" name="グループ化 54"/>
        <xdr:cNvGrpSpPr/>
      </xdr:nvGrpSpPr>
      <xdr:grpSpPr>
        <a:xfrm>
          <a:off x="9659620" y="248920"/>
          <a:ext cx="9192260" cy="3268345"/>
          <a:chOff x="9535241" y="491613"/>
          <a:chExt cx="8060403" cy="3246693"/>
        </a:xfrm>
      </xdr:grpSpPr>
      <xdr:sp macro="" textlink="">
        <xdr:nvSpPr>
          <xdr:cNvPr id="19801"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802"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803"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804"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805"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806"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807" name="Group 241"/>
            <xdr:cNvGrpSpPr/>
          </xdr:nvGrpSpPr>
          <xdr:grpSpPr>
            <a:xfrm>
              <a:off x="5972175" y="48755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11" name="Group 263"/>
            <xdr:cNvGrpSpPr/>
          </xdr:nvGrpSpPr>
          <xdr:grpSpPr>
            <a:xfrm>
              <a:off x="5972175" y="6599555"/>
              <a:ext cx="304800" cy="685800"/>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53249" name="Option Button 1" hidden="1">
                <a:extLst>
                  <a:ext uri="{63B3BB69-23CF-44E3-9099-C40C66FF867C}">
                    <a14:compatExt spid="_x0000_s53249"/>
                  </a:ext>
                </a:extLst>
              </xdr:cNvPr>
              <xdr:cNvSpPr>
                <a:spLocks noRot="1" noChangeShapeType="1"/>
              </xdr:cNvSpPr>
            </xdr:nvSpPr>
            <xdr:spPr>
              <a:xfrm>
                <a:off x="4501773" y="3772528"/>
                <a:ext cx="303832" cy="248784"/>
              </a:xfrm>
              <a:prstGeom prst="rect"/>
            </xdr:spPr>
          </xdr:sp>
          <xdr:sp textlink="">
            <xdr:nvSpPr>
              <xdr:cNvPr id="53250" name="Option Button 2" hidden="1">
                <a:extLst>
                  <a:ext uri="{63B3BB69-23CF-44E3-9099-C40C66FF867C}">
                    <a14:compatExt spid="_x0000_s53250"/>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53251" name="Option Button 3" hidden="1">
                <a:extLst>
                  <a:ext uri="{63B3BB69-23CF-44E3-9099-C40C66FF867C}">
                    <a14:compatExt spid="_x0000_s53251"/>
                  </a:ext>
                </a:extLst>
              </xdr:cNvPr>
              <xdr:cNvSpPr>
                <a:spLocks noRot="1" noChangeShapeType="1"/>
              </xdr:cNvSpPr>
            </xdr:nvSpPr>
            <xdr:spPr>
              <a:xfrm>
                <a:off x="4479758" y="4496255"/>
                <a:ext cx="301792" cy="238121"/>
              </a:xfrm>
              <a:prstGeom prst="rect"/>
            </xdr:spPr>
          </xdr:sp>
          <xdr:sp textlink="">
            <xdr:nvSpPr>
              <xdr:cNvPr id="53252" name="Option Button 4" hidden="1">
                <a:extLst>
                  <a:ext uri="{63B3BB69-23CF-44E3-9099-C40C66FF867C}">
                    <a14:compatExt spid="_x0000_s53252"/>
                  </a:ext>
                </a:extLst>
              </xdr:cNvPr>
              <xdr:cNvSpPr>
                <a:spLocks noRot="1" noChangeShapeType="1"/>
              </xdr:cNvSpPr>
            </xdr:nvSpPr>
            <xdr:spPr>
              <a:xfrm>
                <a:off x="4479758" y="4771022"/>
                <a:ext cx="301792" cy="238124"/>
              </a:xfrm>
              <a:prstGeom prst="rect"/>
            </xdr:spPr>
          </xdr:sp>
          <xdr:sp textlink="">
            <xdr:nvSpPr>
              <xdr:cNvPr id="53253" name="Option Button 5" hidden="1">
                <a:extLst>
                  <a:ext uri="{63B3BB69-23CF-44E3-9099-C40C66FF867C}">
                    <a14:compatExt spid="_x0000_s53253"/>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53254" name="Option Button 6" hidden="1">
                <a:extLst>
                  <a:ext uri="{63B3BB69-23CF-44E3-9099-C40C66FF867C}">
                    <a14:compatExt spid="_x0000_s53254"/>
                  </a:ext>
                </a:extLst>
              </xdr:cNvPr>
              <xdr:cNvSpPr>
                <a:spLocks noRot="1" noChangeShapeType="1"/>
              </xdr:cNvSpPr>
            </xdr:nvSpPr>
            <xdr:spPr>
              <a:xfrm>
                <a:off x="4549825" y="5456618"/>
                <a:ext cx="308371" cy="238128"/>
              </a:xfrm>
              <a:prstGeom prst="rect"/>
            </xdr:spPr>
          </xdr:sp>
          <xdr:sp textlink="">
            <xdr:nvSpPr>
              <xdr:cNvPr id="53255" name="Option Button 7" hidden="1">
                <a:extLst>
                  <a:ext uri="{63B3BB69-23CF-44E3-9099-C40C66FF867C}">
                    <a14:compatExt spid="_x0000_s53255"/>
                  </a:ext>
                </a:extLst>
              </xdr:cNvPr>
              <xdr:cNvSpPr>
                <a:spLocks noRot="1" noChangeShapeType="1"/>
              </xdr:cNvSpPr>
            </xdr:nvSpPr>
            <xdr:spPr>
              <a:xfrm>
                <a:off x="4549825" y="5722888"/>
                <a:ext cx="308371" cy="228598"/>
              </a:xfrm>
              <a:prstGeom prst="rect"/>
            </xdr:spPr>
          </xdr:sp>
          <xdr:sp textlink="">
            <xdr:nvSpPr>
              <xdr:cNvPr id="53256" name="Option Button 8" hidden="1">
                <a:extLst>
                  <a:ext uri="{63B3BB69-23CF-44E3-9099-C40C66FF867C}">
                    <a14:compatExt spid="_x0000_s53256"/>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3257" name="オプション 9" hidden="1">
              <a:extLst>
                <a:ext uri="{63B3BB69-23CF-44E3-9099-C40C66FF867C}">
                  <a14:compatExt spid="_x0000_s5325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3258" name="オプション 10" hidden="1">
              <a:extLst>
                <a:ext uri="{63B3BB69-23CF-44E3-9099-C40C66FF867C}">
                  <a14:compatExt spid="_x0000_s5325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53259" name="オプション 11" hidden="1">
                <a:extLst>
                  <a:ext uri="{63B3BB69-23CF-44E3-9099-C40C66FF867C}">
                    <a14:compatExt spid="_x0000_s53259"/>
                  </a:ext>
                </a:extLst>
              </xdr:cNvPr>
              <xdr:cNvSpPr>
                <a:spLocks noRot="1" noChangeShapeType="1"/>
              </xdr:cNvSpPr>
            </xdr:nvSpPr>
            <xdr:spPr>
              <a:xfrm>
                <a:off x="5763126" y="8931919"/>
                <a:ext cx="301792" cy="238122"/>
              </a:xfrm>
              <a:prstGeom prst="rect"/>
            </xdr:spPr>
          </xdr:sp>
          <xdr:sp textlink="">
            <xdr:nvSpPr>
              <xdr:cNvPr id="53260" name="オプション 12" hidden="1">
                <a:extLst>
                  <a:ext uri="{63B3BB69-23CF-44E3-9099-C40C66FF867C}">
                    <a14:compatExt spid="_x0000_s53260"/>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3261" name="グループ 13" hidden="1">
              <a:extLst>
                <a:ext uri="{63B3BB69-23CF-44E3-9099-C40C66FF867C}">
                  <a14:compatExt spid="_x0000_s5326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3262" name="グループ 14" hidden="1">
              <a:extLst>
                <a:ext uri="{63B3BB69-23CF-44E3-9099-C40C66FF867C}">
                  <a14:compatExt spid="_x0000_s5326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3263" name="グループ 15" hidden="1">
              <a:extLst>
                <a:ext uri="{63B3BB69-23CF-44E3-9099-C40C66FF867C}">
                  <a14:compatExt spid="_x0000_s5326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3264" name="グループ 16" hidden="1">
              <a:extLst>
                <a:ext uri="{63B3BB69-23CF-44E3-9099-C40C66FF867C}">
                  <a14:compatExt spid="_x0000_s5326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3265" name="オプション 17" hidden="1">
                <a:extLst>
                  <a:ext uri="{63B3BB69-23CF-44E3-9099-C40C66FF867C}">
                    <a14:compatExt spid="_x0000_s53265"/>
                  </a:ext>
                </a:extLst>
              </xdr:cNvPr>
              <xdr:cNvSpPr>
                <a:spLocks noRot="1" noChangeShapeType="1"/>
              </xdr:cNvSpPr>
            </xdr:nvSpPr>
            <xdr:spPr>
              <a:xfrm>
                <a:off x="4549825" y="6438941"/>
                <a:ext cx="308371" cy="238125"/>
              </a:xfrm>
              <a:prstGeom prst="rect"/>
            </xdr:spPr>
          </xdr:sp>
          <xdr:sp textlink="">
            <xdr:nvSpPr>
              <xdr:cNvPr id="53266" name="オプション 18" hidden="1">
                <a:extLst>
                  <a:ext uri="{63B3BB69-23CF-44E3-9099-C40C66FF867C}">
                    <a14:compatExt spid="_x0000_s53266"/>
                  </a:ext>
                </a:extLst>
              </xdr:cNvPr>
              <xdr:cNvSpPr>
                <a:spLocks noRot="1" noChangeShapeType="1"/>
              </xdr:cNvSpPr>
            </xdr:nvSpPr>
            <xdr:spPr>
              <a:xfrm>
                <a:off x="4549825" y="6714679"/>
                <a:ext cx="308371" cy="219077"/>
              </a:xfrm>
              <a:prstGeom prst="rect"/>
            </xdr:spPr>
          </xdr:sp>
          <xdr:sp textlink="">
            <xdr:nvSpPr>
              <xdr:cNvPr id="53267" name="オプション 19" hidden="1">
                <a:extLst>
                  <a:ext uri="{63B3BB69-23CF-44E3-9099-C40C66FF867C}">
                    <a14:compatExt spid="_x0000_s5326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3268" name="グループ 20" hidden="1">
              <a:extLst>
                <a:ext uri="{63B3BB69-23CF-44E3-9099-C40C66FF867C}">
                  <a14:compatExt spid="_x0000_s5326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3269" name="グループ 21" hidden="1">
              <a:extLst>
                <a:ext uri="{63B3BB69-23CF-44E3-9099-C40C66FF867C}">
                  <a14:compatExt spid="_x0000_s5326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3270" name="グループ 22" hidden="1">
              <a:extLst>
                <a:ext uri="{63B3BB69-23CF-44E3-9099-C40C66FF867C}">
                  <a14:compatExt spid="_x0000_s5327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3271" name="グループ 23" hidden="1">
              <a:extLst>
                <a:ext uri="{63B3BB69-23CF-44E3-9099-C40C66FF867C}">
                  <a14:compatExt spid="_x0000_s5327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3272" name="グループ 24" hidden="1">
              <a:extLst>
                <a:ext uri="{63B3BB69-23CF-44E3-9099-C40C66FF867C}">
                  <a14:compatExt spid="_x0000_s5327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3273" name="グループ 25" hidden="1">
              <a:extLst>
                <a:ext uri="{63B3BB69-23CF-44E3-9099-C40C66FF867C}">
                  <a14:compatExt spid="_x0000_s5327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3274" name="グループ 26" hidden="1">
              <a:extLst>
                <a:ext uri="{63B3BB69-23CF-44E3-9099-C40C66FF867C}">
                  <a14:compatExt spid="_x0000_s5327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3275" name="グループ 27" hidden="1">
              <a:extLst>
                <a:ext uri="{63B3BB69-23CF-44E3-9099-C40C66FF867C}">
                  <a14:compatExt spid="_x0000_s5327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3276" name="グループ 28" hidden="1">
              <a:extLst>
                <a:ext uri="{63B3BB69-23CF-44E3-9099-C40C66FF867C}">
                  <a14:compatExt spid="_x0000_s5327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3277" name="グループ 29" hidden="1">
              <a:extLst>
                <a:ext uri="{63B3BB69-23CF-44E3-9099-C40C66FF867C}">
                  <a14:compatExt spid="_x0000_s5327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53278" name="オプション 30" hidden="1">
                <a:extLst>
                  <a:ext uri="{63B3BB69-23CF-44E3-9099-C40C66FF867C}">
                    <a14:compatExt spid="_x0000_s53278"/>
                  </a:ext>
                </a:extLst>
              </xdr:cNvPr>
              <xdr:cNvSpPr>
                <a:spLocks noRot="1" noChangeShapeType="1"/>
              </xdr:cNvSpPr>
            </xdr:nvSpPr>
            <xdr:spPr>
              <a:xfrm>
                <a:off x="5768131" y="8168748"/>
                <a:ext cx="217073" cy="237625"/>
              </a:xfrm>
              <a:prstGeom prst="rect"/>
            </xdr:spPr>
          </xdr:sp>
          <xdr:sp textlink="">
            <xdr:nvSpPr>
              <xdr:cNvPr id="53279" name="オプション 31" hidden="1">
                <a:extLst>
                  <a:ext uri="{63B3BB69-23CF-44E3-9099-C40C66FF867C}">
                    <a14:compatExt spid="_x0000_s53279"/>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3280" name="オプション 32" hidden="1">
                <a:extLst>
                  <a:ext uri="{63B3BB69-23CF-44E3-9099-C40C66FF867C}">
                    <a14:compatExt spid="_x0000_s53280"/>
                  </a:ext>
                </a:extLst>
              </xdr:cNvPr>
              <xdr:cNvSpPr>
                <a:spLocks noRot="1" noChangeShapeType="1"/>
              </xdr:cNvSpPr>
            </xdr:nvSpPr>
            <xdr:spPr>
              <a:xfrm>
                <a:off x="45017" y="37725"/>
                <a:ext cx="3039" cy="2488"/>
              </a:xfrm>
              <a:prstGeom prst="rect"/>
            </xdr:spPr>
          </xdr:sp>
          <xdr:sp textlink="">
            <xdr:nvSpPr>
              <xdr:cNvPr id="53281" name="オプション 33" hidden="1">
                <a:extLst>
                  <a:ext uri="{63B3BB69-23CF-44E3-9099-C40C66FF867C}">
                    <a14:compatExt spid="_x0000_s5328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3282" name="オプション 34" hidden="1">
                <a:extLst>
                  <a:ext uri="{63B3BB69-23CF-44E3-9099-C40C66FF867C}">
                    <a14:compatExt spid="_x0000_s53282"/>
                  </a:ext>
                </a:extLst>
              </xdr:cNvPr>
              <xdr:cNvSpPr>
                <a:spLocks noRot="1" noChangeShapeType="1"/>
              </xdr:cNvSpPr>
            </xdr:nvSpPr>
            <xdr:spPr>
              <a:xfrm>
                <a:off x="57631" y="54838"/>
                <a:ext cx="3018" cy="2286"/>
              </a:xfrm>
              <a:prstGeom prst="rect"/>
            </xdr:spPr>
          </xdr:sp>
          <xdr:sp textlink="">
            <xdr:nvSpPr>
              <xdr:cNvPr id="53283" name="オプション 35" hidden="1">
                <a:extLst>
                  <a:ext uri="{63B3BB69-23CF-44E3-9099-C40C66FF867C}">
                    <a14:compatExt spid="_x0000_s53283"/>
                  </a:ext>
                </a:extLst>
              </xdr:cNvPr>
              <xdr:cNvSpPr>
                <a:spLocks noRot="1" noChangeShapeType="1"/>
              </xdr:cNvSpPr>
            </xdr:nvSpPr>
            <xdr:spPr>
              <a:xfrm>
                <a:off x="57631" y="57586"/>
                <a:ext cx="3018" cy="2095"/>
              </a:xfrm>
              <a:prstGeom prst="rect"/>
            </xdr:spPr>
          </xdr:sp>
          <xdr:sp textlink="">
            <xdr:nvSpPr>
              <xdr:cNvPr id="53284" name="オプション 36" hidden="1">
                <a:extLst>
                  <a:ext uri="{63B3BB69-23CF-44E3-9099-C40C66FF867C}">
                    <a14:compatExt spid="_x0000_s5328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3285" name="オプション 37" hidden="1">
                <a:extLst>
                  <a:ext uri="{63B3BB69-23CF-44E3-9099-C40C66FF867C}">
                    <a14:compatExt spid="_x0000_s53285"/>
                  </a:ext>
                </a:extLst>
              </xdr:cNvPr>
              <xdr:cNvSpPr>
                <a:spLocks noRot="1" noChangeShapeType="1"/>
              </xdr:cNvSpPr>
            </xdr:nvSpPr>
            <xdr:spPr>
              <a:xfrm>
                <a:off x="45321" y="72871"/>
                <a:ext cx="2225" cy="2179"/>
              </a:xfrm>
              <a:prstGeom prst="rect"/>
            </xdr:spPr>
          </xdr:sp>
          <xdr:sp textlink="">
            <xdr:nvSpPr>
              <xdr:cNvPr id="53286" name="オプション 38" hidden="1">
                <a:extLst>
                  <a:ext uri="{63B3BB69-23CF-44E3-9099-C40C66FF867C}">
                    <a14:compatExt spid="_x0000_s5328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53287" name="オプション 39" hidden="1">
                <a:extLst>
                  <a:ext uri="{63B3BB69-23CF-44E3-9099-C40C66FF867C}">
                    <a14:compatExt spid="_x0000_s53287"/>
                  </a:ext>
                </a:extLst>
              </xdr:cNvPr>
              <xdr:cNvSpPr>
                <a:spLocks noRot="1" noChangeShapeType="1"/>
              </xdr:cNvSpPr>
            </xdr:nvSpPr>
            <xdr:spPr>
              <a:xfrm>
                <a:off x="4540528" y="8166017"/>
                <a:ext cx="207109" cy="240338"/>
              </a:xfrm>
              <a:prstGeom prst="rect"/>
            </xdr:spPr>
          </xdr:sp>
          <xdr:sp textlink="">
            <xdr:nvSpPr>
              <xdr:cNvPr id="53288" name="オプション 40" hidden="1">
                <a:extLst>
                  <a:ext uri="{63B3BB69-23CF-44E3-9099-C40C66FF867C}">
                    <a14:compatExt spid="_x0000_s53288"/>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3289" name="グループ 41" hidden="1">
              <a:extLst>
                <a:ext uri="{63B3BB69-23CF-44E3-9099-C40C66FF867C}">
                  <a14:compatExt spid="_x0000_s5328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53290" name="オプション 42" hidden="1">
                <a:extLst>
                  <a:ext uri="{63B3BB69-23CF-44E3-9099-C40C66FF867C}">
                    <a14:compatExt spid="_x0000_s53290"/>
                  </a:ext>
                </a:extLst>
              </xdr:cNvPr>
              <xdr:cNvSpPr>
                <a:spLocks noRot="1" noChangeShapeType="1"/>
              </xdr:cNvSpPr>
            </xdr:nvSpPr>
            <xdr:spPr>
              <a:xfrm>
                <a:off x="5809589" y="7290614"/>
                <a:ext cx="301594" cy="245575"/>
              </a:xfrm>
              <a:prstGeom prst="rect"/>
            </xdr:spPr>
          </xdr:sp>
          <xdr:sp textlink="">
            <xdr:nvSpPr>
              <xdr:cNvPr id="53291" name="オプション 43" hidden="1">
                <a:extLst>
                  <a:ext uri="{63B3BB69-23CF-44E3-9099-C40C66FF867C}">
                    <a14:compatExt spid="_x0000_s53291"/>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52</xdr:col>
      <xdr:colOff>201295</xdr:colOff>
      <xdr:row>1</xdr:row>
      <xdr:rowOff>95885</xdr:rowOff>
    </xdr:from>
    <xdr:to xmlns:xdr="http://schemas.openxmlformats.org/drawingml/2006/spreadsheetDrawing">
      <xdr:col>102</xdr:col>
      <xdr:colOff>592455</xdr:colOff>
      <xdr:row>14</xdr:row>
      <xdr:rowOff>127000</xdr:rowOff>
    </xdr:to>
    <xdr:grpSp>
      <xdr:nvGrpSpPr>
        <xdr:cNvPr id="51" name="グループ化 50"/>
        <xdr:cNvGrpSpPr/>
      </xdr:nvGrpSpPr>
      <xdr:grpSpPr>
        <a:xfrm>
          <a:off x="9202420" y="324485"/>
          <a:ext cx="9192260" cy="326961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3292" name="オプション 44" hidden="1">
                <a:extLst>
                  <a:ext uri="{63B3BB69-23CF-44E3-9099-C40C66FF867C}">
                    <a14:compatExt spid="_x0000_s53292"/>
                  </a:ext>
                </a:extLst>
              </xdr:cNvPr>
              <xdr:cNvSpPr>
                <a:spLocks noRot="1" noChangeShapeType="1"/>
              </xdr:cNvSpPr>
            </xdr:nvSpPr>
            <xdr:spPr>
              <a:xfrm>
                <a:off x="57686" y="45007"/>
                <a:ext cx="3018" cy="2462"/>
              </a:xfrm>
              <a:prstGeom prst="rect"/>
            </xdr:spPr>
          </xdr:sp>
          <xdr:sp textlink="">
            <xdr:nvSpPr>
              <xdr:cNvPr id="53293" name="オプション 45" hidden="1">
                <a:extLst>
                  <a:ext uri="{63B3BB69-23CF-44E3-9099-C40C66FF867C}">
                    <a14:compatExt spid="_x0000_s53293"/>
                  </a:ext>
                </a:extLst>
              </xdr:cNvPr>
              <xdr:cNvSpPr>
                <a:spLocks noRot="1" noChangeShapeType="1"/>
              </xdr:cNvSpPr>
            </xdr:nvSpPr>
            <xdr:spPr>
              <a:xfrm>
                <a:off x="57686" y="47817"/>
                <a:ext cx="3018" cy="2481"/>
              </a:xfrm>
              <a:prstGeom prst="rect"/>
            </xdr:spPr>
          </xdr:sp>
          <xdr:sp textlink="">
            <xdr:nvSpPr>
              <xdr:cNvPr id="53294" name="オプション 46" hidden="1">
                <a:extLst>
                  <a:ext uri="{63B3BB69-23CF-44E3-9099-C40C66FF867C}">
                    <a14:compatExt spid="_x0000_s5329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3295" name="オプション 47" hidden="1">
                <a:extLst>
                  <a:ext uri="{63B3BB69-23CF-44E3-9099-C40C66FF867C}">
                    <a14:compatExt spid="_x0000_s53295"/>
                  </a:ext>
                </a:extLst>
              </xdr:cNvPr>
              <xdr:cNvSpPr>
                <a:spLocks noRot="1" noChangeShapeType="1"/>
              </xdr:cNvSpPr>
            </xdr:nvSpPr>
            <xdr:spPr>
              <a:xfrm>
                <a:off x="57631" y="54838"/>
                <a:ext cx="3018" cy="2286"/>
              </a:xfrm>
              <a:prstGeom prst="rect"/>
            </xdr:spPr>
          </xdr:sp>
          <xdr:sp textlink="">
            <xdr:nvSpPr>
              <xdr:cNvPr id="53296" name="オプション 48" hidden="1">
                <a:extLst>
                  <a:ext uri="{63B3BB69-23CF-44E3-9099-C40C66FF867C}">
                    <a14:compatExt spid="_x0000_s53296"/>
                  </a:ext>
                </a:extLst>
              </xdr:cNvPr>
              <xdr:cNvSpPr>
                <a:spLocks noRot="1" noChangeShapeType="1"/>
              </xdr:cNvSpPr>
            </xdr:nvSpPr>
            <xdr:spPr>
              <a:xfrm>
                <a:off x="57631" y="57649"/>
                <a:ext cx="3018" cy="2096"/>
              </a:xfrm>
              <a:prstGeom prst="rect"/>
            </xdr:spPr>
          </xdr:sp>
          <xdr:sp textlink="">
            <xdr:nvSpPr>
              <xdr:cNvPr id="53297" name="オプション 49" hidden="1">
                <a:extLst>
                  <a:ext uri="{63B3BB69-23CF-44E3-9099-C40C66FF867C}">
                    <a14:compatExt spid="_x0000_s5329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65537" name="Option Button 1" hidden="1">
                <a:extLst>
                  <a:ext uri="{63B3BB69-23CF-44E3-9099-C40C66FF867C}">
                    <a14:compatExt spid="_x0000_s65537"/>
                  </a:ext>
                </a:extLst>
              </xdr:cNvPr>
              <xdr:cNvSpPr>
                <a:spLocks noRot="1" noChangeShapeType="1"/>
              </xdr:cNvSpPr>
            </xdr:nvSpPr>
            <xdr:spPr>
              <a:xfrm>
                <a:off x="4501773" y="3772528"/>
                <a:ext cx="303832" cy="248784"/>
              </a:xfrm>
              <a:prstGeom prst="rect"/>
            </xdr:spPr>
          </xdr:sp>
          <xdr:sp textlink="">
            <xdr:nvSpPr>
              <xdr:cNvPr id="65538" name="Option Button 2" hidden="1">
                <a:extLst>
                  <a:ext uri="{63B3BB69-23CF-44E3-9099-C40C66FF867C}">
                    <a14:compatExt spid="_x0000_s65538"/>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65539" name="Option Button 3" hidden="1">
                <a:extLst>
                  <a:ext uri="{63B3BB69-23CF-44E3-9099-C40C66FF867C}">
                    <a14:compatExt spid="_x0000_s65539"/>
                  </a:ext>
                </a:extLst>
              </xdr:cNvPr>
              <xdr:cNvSpPr>
                <a:spLocks noRot="1" noChangeShapeType="1"/>
              </xdr:cNvSpPr>
            </xdr:nvSpPr>
            <xdr:spPr>
              <a:xfrm>
                <a:off x="4479758" y="4496255"/>
                <a:ext cx="301792" cy="238121"/>
              </a:xfrm>
              <a:prstGeom prst="rect"/>
            </xdr:spPr>
          </xdr:sp>
          <xdr:sp textlink="">
            <xdr:nvSpPr>
              <xdr:cNvPr id="65540" name="Option Button 4" hidden="1">
                <a:extLst>
                  <a:ext uri="{63B3BB69-23CF-44E3-9099-C40C66FF867C}">
                    <a14:compatExt spid="_x0000_s65540"/>
                  </a:ext>
                </a:extLst>
              </xdr:cNvPr>
              <xdr:cNvSpPr>
                <a:spLocks noRot="1" noChangeShapeType="1"/>
              </xdr:cNvSpPr>
            </xdr:nvSpPr>
            <xdr:spPr>
              <a:xfrm>
                <a:off x="4479758" y="4771022"/>
                <a:ext cx="301792" cy="238124"/>
              </a:xfrm>
              <a:prstGeom prst="rect"/>
            </xdr:spPr>
          </xdr:sp>
          <xdr:sp textlink="">
            <xdr:nvSpPr>
              <xdr:cNvPr id="65541" name="Option Button 5" hidden="1">
                <a:extLst>
                  <a:ext uri="{63B3BB69-23CF-44E3-9099-C40C66FF867C}">
                    <a14:compatExt spid="_x0000_s65541"/>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65542" name="Option Button 6" hidden="1">
                <a:extLst>
                  <a:ext uri="{63B3BB69-23CF-44E3-9099-C40C66FF867C}">
                    <a14:compatExt spid="_x0000_s65542"/>
                  </a:ext>
                </a:extLst>
              </xdr:cNvPr>
              <xdr:cNvSpPr>
                <a:spLocks noRot="1" noChangeShapeType="1"/>
              </xdr:cNvSpPr>
            </xdr:nvSpPr>
            <xdr:spPr>
              <a:xfrm>
                <a:off x="4549825" y="5456618"/>
                <a:ext cx="308371" cy="238128"/>
              </a:xfrm>
              <a:prstGeom prst="rect"/>
            </xdr:spPr>
          </xdr:sp>
          <xdr:sp textlink="">
            <xdr:nvSpPr>
              <xdr:cNvPr id="65543" name="Option Button 7" hidden="1">
                <a:extLst>
                  <a:ext uri="{63B3BB69-23CF-44E3-9099-C40C66FF867C}">
                    <a14:compatExt spid="_x0000_s65543"/>
                  </a:ext>
                </a:extLst>
              </xdr:cNvPr>
              <xdr:cNvSpPr>
                <a:spLocks noRot="1" noChangeShapeType="1"/>
              </xdr:cNvSpPr>
            </xdr:nvSpPr>
            <xdr:spPr>
              <a:xfrm>
                <a:off x="4549825" y="5722888"/>
                <a:ext cx="308371" cy="228598"/>
              </a:xfrm>
              <a:prstGeom prst="rect"/>
            </xdr:spPr>
          </xdr:sp>
          <xdr:sp textlink="">
            <xdr:nvSpPr>
              <xdr:cNvPr id="65544" name="Option Button 8" hidden="1">
                <a:extLst>
                  <a:ext uri="{63B3BB69-23CF-44E3-9099-C40C66FF867C}">
                    <a14:compatExt spid="_x0000_s65544"/>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65545" name="オプション 9" hidden="1">
              <a:extLst>
                <a:ext uri="{63B3BB69-23CF-44E3-9099-C40C66FF867C}">
                  <a14:compatExt spid="_x0000_s65545"/>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65546" name="オプション 10" hidden="1">
              <a:extLst>
                <a:ext uri="{63B3BB69-23CF-44E3-9099-C40C66FF867C}">
                  <a14:compatExt spid="_x0000_s65546"/>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65547" name="オプション 11" hidden="1">
                <a:extLst>
                  <a:ext uri="{63B3BB69-23CF-44E3-9099-C40C66FF867C}">
                    <a14:compatExt spid="_x0000_s65547"/>
                  </a:ext>
                </a:extLst>
              </xdr:cNvPr>
              <xdr:cNvSpPr>
                <a:spLocks noRot="1" noChangeShapeType="1"/>
              </xdr:cNvSpPr>
            </xdr:nvSpPr>
            <xdr:spPr>
              <a:xfrm>
                <a:off x="5763126" y="8931919"/>
                <a:ext cx="301792" cy="238122"/>
              </a:xfrm>
              <a:prstGeom prst="rect"/>
            </xdr:spPr>
          </xdr:sp>
          <xdr:sp textlink="">
            <xdr:nvSpPr>
              <xdr:cNvPr id="65548" name="オプション 12" hidden="1">
                <a:extLst>
                  <a:ext uri="{63B3BB69-23CF-44E3-9099-C40C66FF867C}">
                    <a14:compatExt spid="_x0000_s65548"/>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65549" name="グループ 13" hidden="1">
              <a:extLst>
                <a:ext uri="{63B3BB69-23CF-44E3-9099-C40C66FF867C}">
                  <a14:compatExt spid="_x0000_s65549"/>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65550" name="グループ 14" hidden="1">
              <a:extLst>
                <a:ext uri="{63B3BB69-23CF-44E3-9099-C40C66FF867C}">
                  <a14:compatExt spid="_x0000_s65550"/>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65551" name="グループ 15" hidden="1">
              <a:extLst>
                <a:ext uri="{63B3BB69-23CF-44E3-9099-C40C66FF867C}">
                  <a14:compatExt spid="_x0000_s65551"/>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65552" name="グループ 16" hidden="1">
              <a:extLst>
                <a:ext uri="{63B3BB69-23CF-44E3-9099-C40C66FF867C}">
                  <a14:compatExt spid="_x0000_s65552"/>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65553" name="オプション 17" hidden="1">
                <a:extLst>
                  <a:ext uri="{63B3BB69-23CF-44E3-9099-C40C66FF867C}">
                    <a14:compatExt spid="_x0000_s65553"/>
                  </a:ext>
                </a:extLst>
              </xdr:cNvPr>
              <xdr:cNvSpPr>
                <a:spLocks noRot="1" noChangeShapeType="1"/>
              </xdr:cNvSpPr>
            </xdr:nvSpPr>
            <xdr:spPr>
              <a:xfrm>
                <a:off x="4549825" y="6438941"/>
                <a:ext cx="308371" cy="238125"/>
              </a:xfrm>
              <a:prstGeom prst="rect"/>
            </xdr:spPr>
          </xdr:sp>
          <xdr:sp textlink="">
            <xdr:nvSpPr>
              <xdr:cNvPr id="65554" name="オプション 18" hidden="1">
                <a:extLst>
                  <a:ext uri="{63B3BB69-23CF-44E3-9099-C40C66FF867C}">
                    <a14:compatExt spid="_x0000_s65554"/>
                  </a:ext>
                </a:extLst>
              </xdr:cNvPr>
              <xdr:cNvSpPr>
                <a:spLocks noRot="1" noChangeShapeType="1"/>
              </xdr:cNvSpPr>
            </xdr:nvSpPr>
            <xdr:spPr>
              <a:xfrm>
                <a:off x="4549825" y="6714679"/>
                <a:ext cx="308371" cy="219077"/>
              </a:xfrm>
              <a:prstGeom prst="rect"/>
            </xdr:spPr>
          </xdr:sp>
          <xdr:sp textlink="">
            <xdr:nvSpPr>
              <xdr:cNvPr id="65555" name="オプション 19" hidden="1">
                <a:extLst>
                  <a:ext uri="{63B3BB69-23CF-44E3-9099-C40C66FF867C}">
                    <a14:compatExt spid="_x0000_s65555"/>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65556" name="グループ 20" hidden="1">
              <a:extLst>
                <a:ext uri="{63B3BB69-23CF-44E3-9099-C40C66FF867C}">
                  <a14:compatExt spid="_x0000_s65556"/>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65557" name="グループ 21" hidden="1">
              <a:extLst>
                <a:ext uri="{63B3BB69-23CF-44E3-9099-C40C66FF867C}">
                  <a14:compatExt spid="_x0000_s6555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65558" name="グループ 22" hidden="1">
              <a:extLst>
                <a:ext uri="{63B3BB69-23CF-44E3-9099-C40C66FF867C}">
                  <a14:compatExt spid="_x0000_s65558"/>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65559" name="グループ 23" hidden="1">
              <a:extLst>
                <a:ext uri="{63B3BB69-23CF-44E3-9099-C40C66FF867C}">
                  <a14:compatExt spid="_x0000_s65559"/>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65560" name="グループ 24" hidden="1">
              <a:extLst>
                <a:ext uri="{63B3BB69-23CF-44E3-9099-C40C66FF867C}">
                  <a14:compatExt spid="_x0000_s65560"/>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65561" name="グループ 25" hidden="1">
              <a:extLst>
                <a:ext uri="{63B3BB69-23CF-44E3-9099-C40C66FF867C}">
                  <a14:compatExt spid="_x0000_s65561"/>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65562" name="グループ 26" hidden="1">
              <a:extLst>
                <a:ext uri="{63B3BB69-23CF-44E3-9099-C40C66FF867C}">
                  <a14:compatExt spid="_x0000_s65562"/>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65563" name="グループ 27" hidden="1">
              <a:extLst>
                <a:ext uri="{63B3BB69-23CF-44E3-9099-C40C66FF867C}">
                  <a14:compatExt spid="_x0000_s65563"/>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65564" name="グループ 28" hidden="1">
              <a:extLst>
                <a:ext uri="{63B3BB69-23CF-44E3-9099-C40C66FF867C}">
                  <a14:compatExt spid="_x0000_s65564"/>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65565" name="グループ 29" hidden="1">
              <a:extLst>
                <a:ext uri="{63B3BB69-23CF-44E3-9099-C40C66FF867C}">
                  <a14:compatExt spid="_x0000_s65565"/>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65566" name="オプション 30" hidden="1">
                <a:extLst>
                  <a:ext uri="{63B3BB69-23CF-44E3-9099-C40C66FF867C}">
                    <a14:compatExt spid="_x0000_s65566"/>
                  </a:ext>
                </a:extLst>
              </xdr:cNvPr>
              <xdr:cNvSpPr>
                <a:spLocks noRot="1" noChangeShapeType="1"/>
              </xdr:cNvSpPr>
            </xdr:nvSpPr>
            <xdr:spPr>
              <a:xfrm>
                <a:off x="5768131" y="8168748"/>
                <a:ext cx="217073" cy="237625"/>
              </a:xfrm>
              <a:prstGeom prst="rect"/>
            </xdr:spPr>
          </xdr:sp>
          <xdr:sp textlink="">
            <xdr:nvSpPr>
              <xdr:cNvPr id="65567" name="オプション 31" hidden="1">
                <a:extLst>
                  <a:ext uri="{63B3BB69-23CF-44E3-9099-C40C66FF867C}">
                    <a14:compatExt spid="_x0000_s65567"/>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65568" name="オプション 32" hidden="1">
                <a:extLst>
                  <a:ext uri="{63B3BB69-23CF-44E3-9099-C40C66FF867C}">
                    <a14:compatExt spid="_x0000_s65568"/>
                  </a:ext>
                </a:extLst>
              </xdr:cNvPr>
              <xdr:cNvSpPr>
                <a:spLocks noRot="1" noChangeShapeType="1"/>
              </xdr:cNvSpPr>
            </xdr:nvSpPr>
            <xdr:spPr>
              <a:xfrm>
                <a:off x="45017" y="37725"/>
                <a:ext cx="3039" cy="2488"/>
              </a:xfrm>
              <a:prstGeom prst="rect"/>
            </xdr:spPr>
          </xdr:sp>
          <xdr:sp textlink="">
            <xdr:nvSpPr>
              <xdr:cNvPr id="65569" name="オプション 33" hidden="1">
                <a:extLst>
                  <a:ext uri="{63B3BB69-23CF-44E3-9099-C40C66FF867C}">
                    <a14:compatExt spid="_x0000_s65569"/>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65570" name="オプション 34" hidden="1">
                <a:extLst>
                  <a:ext uri="{63B3BB69-23CF-44E3-9099-C40C66FF867C}">
                    <a14:compatExt spid="_x0000_s65570"/>
                  </a:ext>
                </a:extLst>
              </xdr:cNvPr>
              <xdr:cNvSpPr>
                <a:spLocks noRot="1" noChangeShapeType="1"/>
              </xdr:cNvSpPr>
            </xdr:nvSpPr>
            <xdr:spPr>
              <a:xfrm>
                <a:off x="57631" y="54838"/>
                <a:ext cx="3018" cy="2286"/>
              </a:xfrm>
              <a:prstGeom prst="rect"/>
            </xdr:spPr>
          </xdr:sp>
          <xdr:sp textlink="">
            <xdr:nvSpPr>
              <xdr:cNvPr id="65571" name="オプション 35" hidden="1">
                <a:extLst>
                  <a:ext uri="{63B3BB69-23CF-44E3-9099-C40C66FF867C}">
                    <a14:compatExt spid="_x0000_s65571"/>
                  </a:ext>
                </a:extLst>
              </xdr:cNvPr>
              <xdr:cNvSpPr>
                <a:spLocks noRot="1" noChangeShapeType="1"/>
              </xdr:cNvSpPr>
            </xdr:nvSpPr>
            <xdr:spPr>
              <a:xfrm>
                <a:off x="57631" y="57586"/>
                <a:ext cx="3018" cy="2095"/>
              </a:xfrm>
              <a:prstGeom prst="rect"/>
            </xdr:spPr>
          </xdr:sp>
          <xdr:sp textlink="">
            <xdr:nvSpPr>
              <xdr:cNvPr id="65572" name="オプション 36" hidden="1">
                <a:extLst>
                  <a:ext uri="{63B3BB69-23CF-44E3-9099-C40C66FF867C}">
                    <a14:compatExt spid="_x0000_s65572"/>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65573" name="オプション 37" hidden="1">
                <a:extLst>
                  <a:ext uri="{63B3BB69-23CF-44E3-9099-C40C66FF867C}">
                    <a14:compatExt spid="_x0000_s65573"/>
                  </a:ext>
                </a:extLst>
              </xdr:cNvPr>
              <xdr:cNvSpPr>
                <a:spLocks noRot="1" noChangeShapeType="1"/>
              </xdr:cNvSpPr>
            </xdr:nvSpPr>
            <xdr:spPr>
              <a:xfrm>
                <a:off x="45321" y="72871"/>
                <a:ext cx="2225" cy="2179"/>
              </a:xfrm>
              <a:prstGeom prst="rect"/>
            </xdr:spPr>
          </xdr:sp>
          <xdr:sp textlink="">
            <xdr:nvSpPr>
              <xdr:cNvPr id="65574" name="オプション 38" hidden="1">
                <a:extLst>
                  <a:ext uri="{63B3BB69-23CF-44E3-9099-C40C66FF867C}">
                    <a14:compatExt spid="_x0000_s6557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65575" name="オプション 39" hidden="1">
                <a:extLst>
                  <a:ext uri="{63B3BB69-23CF-44E3-9099-C40C66FF867C}">
                    <a14:compatExt spid="_x0000_s65575"/>
                  </a:ext>
                </a:extLst>
              </xdr:cNvPr>
              <xdr:cNvSpPr>
                <a:spLocks noRot="1" noChangeShapeType="1"/>
              </xdr:cNvSpPr>
            </xdr:nvSpPr>
            <xdr:spPr>
              <a:xfrm>
                <a:off x="4540528" y="8166017"/>
                <a:ext cx="207109" cy="240338"/>
              </a:xfrm>
              <a:prstGeom prst="rect"/>
            </xdr:spPr>
          </xdr:sp>
          <xdr:sp textlink="">
            <xdr:nvSpPr>
              <xdr:cNvPr id="65576" name="オプション 40" hidden="1">
                <a:extLst>
                  <a:ext uri="{63B3BB69-23CF-44E3-9099-C40C66FF867C}">
                    <a14:compatExt spid="_x0000_s65576"/>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65577" name="グループ 41" hidden="1">
              <a:extLst>
                <a:ext uri="{63B3BB69-23CF-44E3-9099-C40C66FF867C}">
                  <a14:compatExt spid="_x0000_s65577"/>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65578" name="オプション 42" hidden="1">
                <a:extLst>
                  <a:ext uri="{63B3BB69-23CF-44E3-9099-C40C66FF867C}">
                    <a14:compatExt spid="_x0000_s65578"/>
                  </a:ext>
                </a:extLst>
              </xdr:cNvPr>
              <xdr:cNvSpPr>
                <a:spLocks noRot="1" noChangeShapeType="1"/>
              </xdr:cNvSpPr>
            </xdr:nvSpPr>
            <xdr:spPr>
              <a:xfrm>
                <a:off x="5809589" y="7290614"/>
                <a:ext cx="301594" cy="245575"/>
              </a:xfrm>
              <a:prstGeom prst="rect"/>
            </xdr:spPr>
          </xdr:sp>
          <xdr:sp textlink="">
            <xdr:nvSpPr>
              <xdr:cNvPr id="65579" name="オプション 43" hidden="1">
                <a:extLst>
                  <a:ext uri="{63B3BB69-23CF-44E3-9099-C40C66FF867C}">
                    <a14:compatExt spid="_x0000_s65579"/>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65580" name="オプション 44" hidden="1">
                <a:extLst>
                  <a:ext uri="{63B3BB69-23CF-44E3-9099-C40C66FF867C}">
                    <a14:compatExt spid="_x0000_s65580"/>
                  </a:ext>
                </a:extLst>
              </xdr:cNvPr>
              <xdr:cNvSpPr>
                <a:spLocks noRot="1" noChangeShapeType="1"/>
              </xdr:cNvSpPr>
            </xdr:nvSpPr>
            <xdr:spPr>
              <a:xfrm>
                <a:off x="57686" y="45007"/>
                <a:ext cx="3018" cy="2462"/>
              </a:xfrm>
              <a:prstGeom prst="rect"/>
            </xdr:spPr>
          </xdr:sp>
          <xdr:sp textlink="">
            <xdr:nvSpPr>
              <xdr:cNvPr id="65581" name="オプション 45" hidden="1">
                <a:extLst>
                  <a:ext uri="{63B3BB69-23CF-44E3-9099-C40C66FF867C}">
                    <a14:compatExt spid="_x0000_s65581"/>
                  </a:ext>
                </a:extLst>
              </xdr:cNvPr>
              <xdr:cNvSpPr>
                <a:spLocks noRot="1" noChangeShapeType="1"/>
              </xdr:cNvSpPr>
            </xdr:nvSpPr>
            <xdr:spPr>
              <a:xfrm>
                <a:off x="57686" y="47817"/>
                <a:ext cx="3018" cy="2481"/>
              </a:xfrm>
              <a:prstGeom prst="rect"/>
            </xdr:spPr>
          </xdr:sp>
          <xdr:sp textlink="">
            <xdr:nvSpPr>
              <xdr:cNvPr id="65582" name="オプション 46" hidden="1">
                <a:extLst>
                  <a:ext uri="{63B3BB69-23CF-44E3-9099-C40C66FF867C}">
                    <a14:compatExt spid="_x0000_s6558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65583" name="オプション 47" hidden="1">
                <a:extLst>
                  <a:ext uri="{63B3BB69-23CF-44E3-9099-C40C66FF867C}">
                    <a14:compatExt spid="_x0000_s65583"/>
                  </a:ext>
                </a:extLst>
              </xdr:cNvPr>
              <xdr:cNvSpPr>
                <a:spLocks noRot="1" noChangeShapeType="1"/>
              </xdr:cNvSpPr>
            </xdr:nvSpPr>
            <xdr:spPr>
              <a:xfrm>
                <a:off x="57631" y="54838"/>
                <a:ext cx="3018" cy="2286"/>
              </a:xfrm>
              <a:prstGeom prst="rect"/>
            </xdr:spPr>
          </xdr:sp>
          <xdr:sp textlink="">
            <xdr:nvSpPr>
              <xdr:cNvPr id="65584" name="オプション 48" hidden="1">
                <a:extLst>
                  <a:ext uri="{63B3BB69-23CF-44E3-9099-C40C66FF867C}">
                    <a14:compatExt spid="_x0000_s65584"/>
                  </a:ext>
                </a:extLst>
              </xdr:cNvPr>
              <xdr:cNvSpPr>
                <a:spLocks noRot="1" noChangeShapeType="1"/>
              </xdr:cNvSpPr>
            </xdr:nvSpPr>
            <xdr:spPr>
              <a:xfrm>
                <a:off x="57631" y="57649"/>
                <a:ext cx="3018" cy="2096"/>
              </a:xfrm>
              <a:prstGeom prst="rect"/>
            </xdr:spPr>
          </xdr:sp>
          <xdr:sp textlink="">
            <xdr:nvSpPr>
              <xdr:cNvPr id="65585" name="オプション 49" hidden="1">
                <a:extLst>
                  <a:ext uri="{63B3BB69-23CF-44E3-9099-C40C66FF867C}">
                    <a14:compatExt spid="_x0000_s65585"/>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43009" name="Option Button 1" hidden="1">
                <a:extLst>
                  <a:ext uri="{63B3BB69-23CF-44E3-9099-C40C66FF867C}">
                    <a14:compatExt spid="_x0000_s43009"/>
                  </a:ext>
                </a:extLst>
              </xdr:cNvPr>
              <xdr:cNvSpPr>
                <a:spLocks noRot="1" noChangeShapeType="1"/>
              </xdr:cNvSpPr>
            </xdr:nvSpPr>
            <xdr:spPr>
              <a:xfrm>
                <a:off x="4501773" y="3772528"/>
                <a:ext cx="303832" cy="248784"/>
              </a:xfrm>
              <a:prstGeom prst="rect"/>
            </xdr:spPr>
          </xdr:sp>
          <xdr:sp textlink="">
            <xdr:nvSpPr>
              <xdr:cNvPr id="43010" name="Option Button 2" hidden="1">
                <a:extLst>
                  <a:ext uri="{63B3BB69-23CF-44E3-9099-C40C66FF867C}">
                    <a14:compatExt spid="_x0000_s43010"/>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43011" name="Option Button 3" hidden="1">
                <a:extLst>
                  <a:ext uri="{63B3BB69-23CF-44E3-9099-C40C66FF867C}">
                    <a14:compatExt spid="_x0000_s43011"/>
                  </a:ext>
                </a:extLst>
              </xdr:cNvPr>
              <xdr:cNvSpPr>
                <a:spLocks noRot="1" noChangeShapeType="1"/>
              </xdr:cNvSpPr>
            </xdr:nvSpPr>
            <xdr:spPr>
              <a:xfrm>
                <a:off x="4479758" y="4496255"/>
                <a:ext cx="301792" cy="238121"/>
              </a:xfrm>
              <a:prstGeom prst="rect"/>
            </xdr:spPr>
          </xdr:sp>
          <xdr:sp textlink="">
            <xdr:nvSpPr>
              <xdr:cNvPr id="43012" name="Option Button 4" hidden="1">
                <a:extLst>
                  <a:ext uri="{63B3BB69-23CF-44E3-9099-C40C66FF867C}">
                    <a14:compatExt spid="_x0000_s43012"/>
                  </a:ext>
                </a:extLst>
              </xdr:cNvPr>
              <xdr:cNvSpPr>
                <a:spLocks noRot="1" noChangeShapeType="1"/>
              </xdr:cNvSpPr>
            </xdr:nvSpPr>
            <xdr:spPr>
              <a:xfrm>
                <a:off x="4479758" y="4771022"/>
                <a:ext cx="301792" cy="238124"/>
              </a:xfrm>
              <a:prstGeom prst="rect"/>
            </xdr:spPr>
          </xdr:sp>
          <xdr:sp textlink="">
            <xdr:nvSpPr>
              <xdr:cNvPr id="43013" name="Option Button 5" hidden="1">
                <a:extLst>
                  <a:ext uri="{63B3BB69-23CF-44E3-9099-C40C66FF867C}">
                    <a14:compatExt spid="_x0000_s43013"/>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43014" name="Option Button 6" hidden="1">
                <a:extLst>
                  <a:ext uri="{63B3BB69-23CF-44E3-9099-C40C66FF867C}">
                    <a14:compatExt spid="_x0000_s43014"/>
                  </a:ext>
                </a:extLst>
              </xdr:cNvPr>
              <xdr:cNvSpPr>
                <a:spLocks noRot="1" noChangeShapeType="1"/>
              </xdr:cNvSpPr>
            </xdr:nvSpPr>
            <xdr:spPr>
              <a:xfrm>
                <a:off x="4549825" y="5456618"/>
                <a:ext cx="308371" cy="238128"/>
              </a:xfrm>
              <a:prstGeom prst="rect"/>
            </xdr:spPr>
          </xdr:sp>
          <xdr:sp textlink="">
            <xdr:nvSpPr>
              <xdr:cNvPr id="43015" name="Option Button 7" hidden="1">
                <a:extLst>
                  <a:ext uri="{63B3BB69-23CF-44E3-9099-C40C66FF867C}">
                    <a14:compatExt spid="_x0000_s43015"/>
                  </a:ext>
                </a:extLst>
              </xdr:cNvPr>
              <xdr:cNvSpPr>
                <a:spLocks noRot="1" noChangeShapeType="1"/>
              </xdr:cNvSpPr>
            </xdr:nvSpPr>
            <xdr:spPr>
              <a:xfrm>
                <a:off x="4549825" y="5722888"/>
                <a:ext cx="308371" cy="228598"/>
              </a:xfrm>
              <a:prstGeom prst="rect"/>
            </xdr:spPr>
          </xdr:sp>
          <xdr:sp textlink="">
            <xdr:nvSpPr>
              <xdr:cNvPr id="43016" name="Option Button 8" hidden="1">
                <a:extLst>
                  <a:ext uri="{63B3BB69-23CF-44E3-9099-C40C66FF867C}">
                    <a14:compatExt spid="_x0000_s43016"/>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43017" name="オプション 9" hidden="1">
              <a:extLst>
                <a:ext uri="{63B3BB69-23CF-44E3-9099-C40C66FF867C}">
                  <a14:compatExt spid="_x0000_s4301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43018" name="オプション 10" hidden="1">
              <a:extLst>
                <a:ext uri="{63B3BB69-23CF-44E3-9099-C40C66FF867C}">
                  <a14:compatExt spid="_x0000_s4301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43019" name="オプション 11" hidden="1">
                <a:extLst>
                  <a:ext uri="{63B3BB69-23CF-44E3-9099-C40C66FF867C}">
                    <a14:compatExt spid="_x0000_s43019"/>
                  </a:ext>
                </a:extLst>
              </xdr:cNvPr>
              <xdr:cNvSpPr>
                <a:spLocks noRot="1" noChangeShapeType="1"/>
              </xdr:cNvSpPr>
            </xdr:nvSpPr>
            <xdr:spPr>
              <a:xfrm>
                <a:off x="5763126" y="8931919"/>
                <a:ext cx="301792" cy="238122"/>
              </a:xfrm>
              <a:prstGeom prst="rect"/>
            </xdr:spPr>
          </xdr:sp>
          <xdr:sp textlink="">
            <xdr:nvSpPr>
              <xdr:cNvPr id="43020" name="オプション 12" hidden="1">
                <a:extLst>
                  <a:ext uri="{63B3BB69-23CF-44E3-9099-C40C66FF867C}">
                    <a14:compatExt spid="_x0000_s43020"/>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43021" name="グループ 13" hidden="1">
              <a:extLst>
                <a:ext uri="{63B3BB69-23CF-44E3-9099-C40C66FF867C}">
                  <a14:compatExt spid="_x0000_s4302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43022" name="グループ 14" hidden="1">
              <a:extLst>
                <a:ext uri="{63B3BB69-23CF-44E3-9099-C40C66FF867C}">
                  <a14:compatExt spid="_x0000_s4302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43023" name="グループ 15" hidden="1">
              <a:extLst>
                <a:ext uri="{63B3BB69-23CF-44E3-9099-C40C66FF867C}">
                  <a14:compatExt spid="_x0000_s4302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43024" name="グループ 16" hidden="1">
              <a:extLst>
                <a:ext uri="{63B3BB69-23CF-44E3-9099-C40C66FF867C}">
                  <a14:compatExt spid="_x0000_s4302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43025" name="オプション 17" hidden="1">
                <a:extLst>
                  <a:ext uri="{63B3BB69-23CF-44E3-9099-C40C66FF867C}">
                    <a14:compatExt spid="_x0000_s43025"/>
                  </a:ext>
                </a:extLst>
              </xdr:cNvPr>
              <xdr:cNvSpPr>
                <a:spLocks noRot="1" noChangeShapeType="1"/>
              </xdr:cNvSpPr>
            </xdr:nvSpPr>
            <xdr:spPr>
              <a:xfrm>
                <a:off x="4549825" y="6438941"/>
                <a:ext cx="308371" cy="238125"/>
              </a:xfrm>
              <a:prstGeom prst="rect"/>
            </xdr:spPr>
          </xdr:sp>
          <xdr:sp textlink="">
            <xdr:nvSpPr>
              <xdr:cNvPr id="43026" name="オプション 18" hidden="1">
                <a:extLst>
                  <a:ext uri="{63B3BB69-23CF-44E3-9099-C40C66FF867C}">
                    <a14:compatExt spid="_x0000_s43026"/>
                  </a:ext>
                </a:extLst>
              </xdr:cNvPr>
              <xdr:cNvSpPr>
                <a:spLocks noRot="1" noChangeShapeType="1"/>
              </xdr:cNvSpPr>
            </xdr:nvSpPr>
            <xdr:spPr>
              <a:xfrm>
                <a:off x="4549825" y="6714679"/>
                <a:ext cx="308371" cy="219077"/>
              </a:xfrm>
              <a:prstGeom prst="rect"/>
            </xdr:spPr>
          </xdr:sp>
          <xdr:sp textlink="">
            <xdr:nvSpPr>
              <xdr:cNvPr id="43027" name="オプション 19" hidden="1">
                <a:extLst>
                  <a:ext uri="{63B3BB69-23CF-44E3-9099-C40C66FF867C}">
                    <a14:compatExt spid="_x0000_s4302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43028" name="グループ 20" hidden="1">
              <a:extLst>
                <a:ext uri="{63B3BB69-23CF-44E3-9099-C40C66FF867C}">
                  <a14:compatExt spid="_x0000_s4302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43029" name="グループ 21" hidden="1">
              <a:extLst>
                <a:ext uri="{63B3BB69-23CF-44E3-9099-C40C66FF867C}">
                  <a14:compatExt spid="_x0000_s4302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43030" name="グループ 22" hidden="1">
              <a:extLst>
                <a:ext uri="{63B3BB69-23CF-44E3-9099-C40C66FF867C}">
                  <a14:compatExt spid="_x0000_s4303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43031" name="グループ 23" hidden="1">
              <a:extLst>
                <a:ext uri="{63B3BB69-23CF-44E3-9099-C40C66FF867C}">
                  <a14:compatExt spid="_x0000_s4303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43032" name="グループ 24" hidden="1">
              <a:extLst>
                <a:ext uri="{63B3BB69-23CF-44E3-9099-C40C66FF867C}">
                  <a14:compatExt spid="_x0000_s4303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43033" name="グループ 25" hidden="1">
              <a:extLst>
                <a:ext uri="{63B3BB69-23CF-44E3-9099-C40C66FF867C}">
                  <a14:compatExt spid="_x0000_s4303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43034" name="グループ 26" hidden="1">
              <a:extLst>
                <a:ext uri="{63B3BB69-23CF-44E3-9099-C40C66FF867C}">
                  <a14:compatExt spid="_x0000_s4303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43035" name="グループ 27" hidden="1">
              <a:extLst>
                <a:ext uri="{63B3BB69-23CF-44E3-9099-C40C66FF867C}">
                  <a14:compatExt spid="_x0000_s4303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43036" name="グループ 28" hidden="1">
              <a:extLst>
                <a:ext uri="{63B3BB69-23CF-44E3-9099-C40C66FF867C}">
                  <a14:compatExt spid="_x0000_s4303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43037" name="グループ 29" hidden="1">
              <a:extLst>
                <a:ext uri="{63B3BB69-23CF-44E3-9099-C40C66FF867C}">
                  <a14:compatExt spid="_x0000_s4303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43038" name="オプション 30" hidden="1">
                <a:extLst>
                  <a:ext uri="{63B3BB69-23CF-44E3-9099-C40C66FF867C}">
                    <a14:compatExt spid="_x0000_s43038"/>
                  </a:ext>
                </a:extLst>
              </xdr:cNvPr>
              <xdr:cNvSpPr>
                <a:spLocks noRot="1" noChangeShapeType="1"/>
              </xdr:cNvSpPr>
            </xdr:nvSpPr>
            <xdr:spPr>
              <a:xfrm>
                <a:off x="5768131" y="8168748"/>
                <a:ext cx="217073" cy="237625"/>
              </a:xfrm>
              <a:prstGeom prst="rect"/>
            </xdr:spPr>
          </xdr:sp>
          <xdr:sp textlink="">
            <xdr:nvSpPr>
              <xdr:cNvPr id="43039" name="オプション 31" hidden="1">
                <a:extLst>
                  <a:ext uri="{63B3BB69-23CF-44E3-9099-C40C66FF867C}">
                    <a14:compatExt spid="_x0000_s43039"/>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43040" name="オプション 32" hidden="1">
                <a:extLst>
                  <a:ext uri="{63B3BB69-23CF-44E3-9099-C40C66FF867C}">
                    <a14:compatExt spid="_x0000_s43040"/>
                  </a:ext>
                </a:extLst>
              </xdr:cNvPr>
              <xdr:cNvSpPr>
                <a:spLocks noRot="1" noChangeShapeType="1"/>
              </xdr:cNvSpPr>
            </xdr:nvSpPr>
            <xdr:spPr>
              <a:xfrm>
                <a:off x="45017" y="37725"/>
                <a:ext cx="3039" cy="2488"/>
              </a:xfrm>
              <a:prstGeom prst="rect"/>
            </xdr:spPr>
          </xdr:sp>
          <xdr:sp textlink="">
            <xdr:nvSpPr>
              <xdr:cNvPr id="43041" name="オプション 33" hidden="1">
                <a:extLst>
                  <a:ext uri="{63B3BB69-23CF-44E3-9099-C40C66FF867C}">
                    <a14:compatExt spid="_x0000_s4304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43042" name="オプション 34" hidden="1">
                <a:extLst>
                  <a:ext uri="{63B3BB69-23CF-44E3-9099-C40C66FF867C}">
                    <a14:compatExt spid="_x0000_s43042"/>
                  </a:ext>
                </a:extLst>
              </xdr:cNvPr>
              <xdr:cNvSpPr>
                <a:spLocks noRot="1" noChangeShapeType="1"/>
              </xdr:cNvSpPr>
            </xdr:nvSpPr>
            <xdr:spPr>
              <a:xfrm>
                <a:off x="57631" y="54838"/>
                <a:ext cx="3018" cy="2286"/>
              </a:xfrm>
              <a:prstGeom prst="rect"/>
            </xdr:spPr>
          </xdr:sp>
          <xdr:sp textlink="">
            <xdr:nvSpPr>
              <xdr:cNvPr id="43043" name="オプション 35" hidden="1">
                <a:extLst>
                  <a:ext uri="{63B3BB69-23CF-44E3-9099-C40C66FF867C}">
                    <a14:compatExt spid="_x0000_s43043"/>
                  </a:ext>
                </a:extLst>
              </xdr:cNvPr>
              <xdr:cNvSpPr>
                <a:spLocks noRot="1" noChangeShapeType="1"/>
              </xdr:cNvSpPr>
            </xdr:nvSpPr>
            <xdr:spPr>
              <a:xfrm>
                <a:off x="57631" y="57586"/>
                <a:ext cx="3018" cy="2095"/>
              </a:xfrm>
              <a:prstGeom prst="rect"/>
            </xdr:spPr>
          </xdr:sp>
          <xdr:sp textlink="">
            <xdr:nvSpPr>
              <xdr:cNvPr id="43044" name="オプション 36" hidden="1">
                <a:extLst>
                  <a:ext uri="{63B3BB69-23CF-44E3-9099-C40C66FF867C}">
                    <a14:compatExt spid="_x0000_s4304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43045" name="オプション 37" hidden="1">
                <a:extLst>
                  <a:ext uri="{63B3BB69-23CF-44E3-9099-C40C66FF867C}">
                    <a14:compatExt spid="_x0000_s43045"/>
                  </a:ext>
                </a:extLst>
              </xdr:cNvPr>
              <xdr:cNvSpPr>
                <a:spLocks noRot="1" noChangeShapeType="1"/>
              </xdr:cNvSpPr>
            </xdr:nvSpPr>
            <xdr:spPr>
              <a:xfrm>
                <a:off x="45321" y="72871"/>
                <a:ext cx="2225" cy="2179"/>
              </a:xfrm>
              <a:prstGeom prst="rect"/>
            </xdr:spPr>
          </xdr:sp>
          <xdr:sp textlink="">
            <xdr:nvSpPr>
              <xdr:cNvPr id="43046" name="オプション 38" hidden="1">
                <a:extLst>
                  <a:ext uri="{63B3BB69-23CF-44E3-9099-C40C66FF867C}">
                    <a14:compatExt spid="_x0000_s4304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43047" name="オプション 39" hidden="1">
                <a:extLst>
                  <a:ext uri="{63B3BB69-23CF-44E3-9099-C40C66FF867C}">
                    <a14:compatExt spid="_x0000_s43047"/>
                  </a:ext>
                </a:extLst>
              </xdr:cNvPr>
              <xdr:cNvSpPr>
                <a:spLocks noRot="1" noChangeShapeType="1"/>
              </xdr:cNvSpPr>
            </xdr:nvSpPr>
            <xdr:spPr>
              <a:xfrm>
                <a:off x="4540528" y="8166017"/>
                <a:ext cx="207109" cy="240338"/>
              </a:xfrm>
              <a:prstGeom prst="rect"/>
            </xdr:spPr>
          </xdr:sp>
          <xdr:sp textlink="">
            <xdr:nvSpPr>
              <xdr:cNvPr id="43048" name="オプション 40" hidden="1">
                <a:extLst>
                  <a:ext uri="{63B3BB69-23CF-44E3-9099-C40C66FF867C}">
                    <a14:compatExt spid="_x0000_s43048"/>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43049" name="グループ 41" hidden="1">
              <a:extLst>
                <a:ext uri="{63B3BB69-23CF-44E3-9099-C40C66FF867C}">
                  <a14:compatExt spid="_x0000_s4304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43050" name="オプション 42" hidden="1">
                <a:extLst>
                  <a:ext uri="{63B3BB69-23CF-44E3-9099-C40C66FF867C}">
                    <a14:compatExt spid="_x0000_s43050"/>
                  </a:ext>
                </a:extLst>
              </xdr:cNvPr>
              <xdr:cNvSpPr>
                <a:spLocks noRot="1" noChangeShapeType="1"/>
              </xdr:cNvSpPr>
            </xdr:nvSpPr>
            <xdr:spPr>
              <a:xfrm>
                <a:off x="5809589" y="7290614"/>
                <a:ext cx="301594" cy="245575"/>
              </a:xfrm>
              <a:prstGeom prst="rect"/>
            </xdr:spPr>
          </xdr:sp>
          <xdr:sp textlink="">
            <xdr:nvSpPr>
              <xdr:cNvPr id="43051" name="オプション 43" hidden="1">
                <a:extLst>
                  <a:ext uri="{63B3BB69-23CF-44E3-9099-C40C66FF867C}">
                    <a14:compatExt spid="_x0000_s43051"/>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43052" name="オプション 44" hidden="1">
                <a:extLst>
                  <a:ext uri="{63B3BB69-23CF-44E3-9099-C40C66FF867C}">
                    <a14:compatExt spid="_x0000_s43052"/>
                  </a:ext>
                </a:extLst>
              </xdr:cNvPr>
              <xdr:cNvSpPr>
                <a:spLocks noRot="1" noChangeShapeType="1"/>
              </xdr:cNvSpPr>
            </xdr:nvSpPr>
            <xdr:spPr>
              <a:xfrm>
                <a:off x="57686" y="45007"/>
                <a:ext cx="3018" cy="2462"/>
              </a:xfrm>
              <a:prstGeom prst="rect"/>
            </xdr:spPr>
          </xdr:sp>
          <xdr:sp textlink="">
            <xdr:nvSpPr>
              <xdr:cNvPr id="43053" name="オプション 45" hidden="1">
                <a:extLst>
                  <a:ext uri="{63B3BB69-23CF-44E3-9099-C40C66FF867C}">
                    <a14:compatExt spid="_x0000_s43053"/>
                  </a:ext>
                </a:extLst>
              </xdr:cNvPr>
              <xdr:cNvSpPr>
                <a:spLocks noRot="1" noChangeShapeType="1"/>
              </xdr:cNvSpPr>
            </xdr:nvSpPr>
            <xdr:spPr>
              <a:xfrm>
                <a:off x="57686" y="47817"/>
                <a:ext cx="3018" cy="2481"/>
              </a:xfrm>
              <a:prstGeom prst="rect"/>
            </xdr:spPr>
          </xdr:sp>
          <xdr:sp textlink="">
            <xdr:nvSpPr>
              <xdr:cNvPr id="43054" name="オプション 46" hidden="1">
                <a:extLst>
                  <a:ext uri="{63B3BB69-23CF-44E3-9099-C40C66FF867C}">
                    <a14:compatExt spid="_x0000_s4305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43055" name="オプション 47" hidden="1">
                <a:extLst>
                  <a:ext uri="{63B3BB69-23CF-44E3-9099-C40C66FF867C}">
                    <a14:compatExt spid="_x0000_s43055"/>
                  </a:ext>
                </a:extLst>
              </xdr:cNvPr>
              <xdr:cNvSpPr>
                <a:spLocks noRot="1" noChangeShapeType="1"/>
              </xdr:cNvSpPr>
            </xdr:nvSpPr>
            <xdr:spPr>
              <a:xfrm>
                <a:off x="57631" y="54838"/>
                <a:ext cx="3018" cy="2286"/>
              </a:xfrm>
              <a:prstGeom prst="rect"/>
            </xdr:spPr>
          </xdr:sp>
          <xdr:sp textlink="">
            <xdr:nvSpPr>
              <xdr:cNvPr id="43056" name="オプション 48" hidden="1">
                <a:extLst>
                  <a:ext uri="{63B3BB69-23CF-44E3-9099-C40C66FF867C}">
                    <a14:compatExt spid="_x0000_s43056"/>
                  </a:ext>
                </a:extLst>
              </xdr:cNvPr>
              <xdr:cNvSpPr>
                <a:spLocks noRot="1" noChangeShapeType="1"/>
              </xdr:cNvSpPr>
            </xdr:nvSpPr>
            <xdr:spPr>
              <a:xfrm>
                <a:off x="57631" y="57649"/>
                <a:ext cx="3018" cy="2096"/>
              </a:xfrm>
              <a:prstGeom prst="rect"/>
            </xdr:spPr>
          </xdr:sp>
          <xdr:sp textlink="">
            <xdr:nvSpPr>
              <xdr:cNvPr id="43057" name="オプション 49" hidden="1">
                <a:extLst>
                  <a:ext uri="{63B3BB69-23CF-44E3-9099-C40C66FF867C}">
                    <a14:compatExt spid="_x0000_s4305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54273" name="Option Button 1" hidden="1">
                <a:extLst>
                  <a:ext uri="{63B3BB69-23CF-44E3-9099-C40C66FF867C}">
                    <a14:compatExt spid="_x0000_s54273"/>
                  </a:ext>
                </a:extLst>
              </xdr:cNvPr>
              <xdr:cNvSpPr>
                <a:spLocks noRot="1" noChangeShapeType="1"/>
              </xdr:cNvSpPr>
            </xdr:nvSpPr>
            <xdr:spPr>
              <a:xfrm>
                <a:off x="4492278" y="3772557"/>
                <a:ext cx="303832" cy="243452"/>
              </a:xfrm>
              <a:prstGeom prst="rect"/>
            </xdr:spPr>
          </xdr:sp>
          <xdr:sp textlink="">
            <xdr:nvSpPr>
              <xdr:cNvPr id="54274" name="Option Button 2" hidden="1">
                <a:extLst>
                  <a:ext uri="{63B3BB69-23CF-44E3-9099-C40C66FF867C}">
                    <a14:compatExt spid="_x0000_s54274"/>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7"/>
              <a:chExt cx="301792" cy="780087"/>
            </a:xfrm>
          </xdr:grpSpPr>
          <xdr:sp textlink="">
            <xdr:nvSpPr>
              <xdr:cNvPr id="54275" name="Option Button 3" hidden="1">
                <a:extLst>
                  <a:ext uri="{63B3BB69-23CF-44E3-9099-C40C66FF867C}">
                    <a14:compatExt spid="_x0000_s54275"/>
                  </a:ext>
                </a:extLst>
              </xdr:cNvPr>
              <xdr:cNvSpPr>
                <a:spLocks noRot="1" noChangeShapeType="1"/>
              </xdr:cNvSpPr>
            </xdr:nvSpPr>
            <xdr:spPr>
              <a:xfrm>
                <a:off x="4470327" y="4496267"/>
                <a:ext cx="301792" cy="239225"/>
              </a:xfrm>
              <a:prstGeom prst="rect"/>
            </xdr:spPr>
          </xdr:sp>
          <xdr:sp textlink="">
            <xdr:nvSpPr>
              <xdr:cNvPr id="54276" name="Option Button 4" hidden="1">
                <a:extLst>
                  <a:ext uri="{63B3BB69-23CF-44E3-9099-C40C66FF867C}">
                    <a14:compatExt spid="_x0000_s54276"/>
                  </a:ext>
                </a:extLst>
              </xdr:cNvPr>
              <xdr:cNvSpPr>
                <a:spLocks noRot="1" noChangeShapeType="1"/>
              </xdr:cNvSpPr>
            </xdr:nvSpPr>
            <xdr:spPr>
              <a:xfrm>
                <a:off x="4470327" y="4766699"/>
                <a:ext cx="301792" cy="239225"/>
              </a:xfrm>
              <a:prstGeom prst="rect"/>
            </xdr:spPr>
          </xdr:sp>
          <xdr:sp textlink="">
            <xdr:nvSpPr>
              <xdr:cNvPr id="54277" name="Option Button 5" hidden="1">
                <a:extLst>
                  <a:ext uri="{63B3BB69-23CF-44E3-9099-C40C66FF867C}">
                    <a14:compatExt spid="_x0000_s54277"/>
                  </a:ext>
                </a:extLst>
              </xdr:cNvPr>
              <xdr:cNvSpPr>
                <a:spLocks noRot="1" noChangeShapeType="1"/>
              </xdr:cNvSpPr>
            </xdr:nvSpPr>
            <xdr:spPr>
              <a:xfrm>
                <a:off x="4470327" y="5026728"/>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4"/>
              <a:chExt cx="308373" cy="759871"/>
            </a:xfrm>
          </xdr:grpSpPr>
          <xdr:sp textlink="">
            <xdr:nvSpPr>
              <xdr:cNvPr id="54278" name="Option Button 6" hidden="1">
                <a:extLst>
                  <a:ext uri="{63B3BB69-23CF-44E3-9099-C40C66FF867C}">
                    <a14:compatExt spid="_x0000_s54278"/>
                  </a:ext>
                </a:extLst>
              </xdr:cNvPr>
              <xdr:cNvSpPr>
                <a:spLocks noRot="1" noChangeShapeType="1"/>
              </xdr:cNvSpPr>
            </xdr:nvSpPr>
            <xdr:spPr>
              <a:xfrm>
                <a:off x="4540192" y="5456624"/>
                <a:ext cx="308371" cy="239406"/>
              </a:xfrm>
              <a:prstGeom prst="rect"/>
            </xdr:spPr>
          </xdr:sp>
          <xdr:sp textlink="">
            <xdr:nvSpPr>
              <xdr:cNvPr id="54279" name="Option Button 7" hidden="1">
                <a:extLst>
                  <a:ext uri="{63B3BB69-23CF-44E3-9099-C40C66FF867C}">
                    <a14:compatExt spid="_x0000_s54279"/>
                  </a:ext>
                </a:extLst>
              </xdr:cNvPr>
              <xdr:cNvSpPr>
                <a:spLocks noRot="1" noChangeShapeType="1"/>
              </xdr:cNvSpPr>
            </xdr:nvSpPr>
            <xdr:spPr>
              <a:xfrm>
                <a:off x="4540194" y="5727252"/>
                <a:ext cx="308371" cy="228997"/>
              </a:xfrm>
              <a:prstGeom prst="rect"/>
            </xdr:spPr>
          </xdr:sp>
          <xdr:sp textlink="">
            <xdr:nvSpPr>
              <xdr:cNvPr id="54280" name="Option Button 8" hidden="1">
                <a:extLst>
                  <a:ext uri="{63B3BB69-23CF-44E3-9099-C40C66FF867C}">
                    <a14:compatExt spid="_x0000_s54280"/>
                  </a:ext>
                </a:extLst>
              </xdr:cNvPr>
              <xdr:cNvSpPr>
                <a:spLocks noRot="1" noChangeShapeType="1"/>
              </xdr:cNvSpPr>
            </xdr:nvSpPr>
            <xdr:spPr>
              <a:xfrm>
                <a:off x="4540194" y="5997906"/>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54281" name="オプション 9" hidden="1">
              <a:extLst>
                <a:ext uri="{63B3BB69-23CF-44E3-9099-C40C66FF867C}">
                  <a14:compatExt spid="_x0000_s54281"/>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45</xdr:row>
          <xdr:rowOff>9525</xdr:rowOff>
        </xdr:to>
        <xdr:sp textlink="">
          <xdr:nvSpPr>
            <xdr:cNvPr id="54282" name="オプション 10" hidden="1">
              <a:extLst>
                <a:ext uri="{63B3BB69-23CF-44E3-9099-C40C66FF867C}">
                  <a14:compatExt spid="_x0000_s54282"/>
                </a:ext>
              </a:extLst>
            </xdr:cNvPr>
            <xdr:cNvSpPr>
              <a:spLocks noRot="1" noChangeShapeType="1"/>
            </xdr:cNvSpPr>
          </xdr:nvSpPr>
          <xdr:spPr>
            <a:xfrm>
              <a:off x="4591050" y="9352280"/>
              <a:ext cx="295275" cy="22669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68"/>
              <a:chExt cx="301792" cy="494759"/>
            </a:xfrm>
          </xdr:grpSpPr>
          <xdr:sp textlink="">
            <xdr:nvSpPr>
              <xdr:cNvPr id="54283" name="オプション 11" hidden="1">
                <a:extLst>
                  <a:ext uri="{63B3BB69-23CF-44E3-9099-C40C66FF867C}">
                    <a14:compatExt spid="_x0000_s54283"/>
                  </a:ext>
                </a:extLst>
              </xdr:cNvPr>
              <xdr:cNvSpPr>
                <a:spLocks noRot="1" noChangeShapeType="1"/>
              </xdr:cNvSpPr>
            </xdr:nvSpPr>
            <xdr:spPr>
              <a:xfrm>
                <a:off x="5753695" y="8927968"/>
                <a:ext cx="301792" cy="241037"/>
              </a:xfrm>
              <a:prstGeom prst="rect"/>
            </xdr:spPr>
          </xdr:sp>
          <xdr:sp textlink="">
            <xdr:nvSpPr>
              <xdr:cNvPr id="54284" name="オプション 12" hidden="1">
                <a:extLst>
                  <a:ext uri="{63B3BB69-23CF-44E3-9099-C40C66FF867C}">
                    <a14:compatExt spid="_x0000_s54284"/>
                  </a:ext>
                </a:extLst>
              </xdr:cNvPr>
              <xdr:cNvSpPr>
                <a:spLocks noRot="1" noChangeShapeType="1"/>
              </xdr:cNvSpPr>
            </xdr:nvSpPr>
            <xdr:spPr>
              <a:xfrm>
                <a:off x="5753695" y="9207063"/>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54285" name="グループ 13" hidden="1">
              <a:extLst>
                <a:ext uri="{63B3BB69-23CF-44E3-9099-C40C66FF867C}">
                  <a14:compatExt spid="_x0000_s54285"/>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54286" name="グループ 14" hidden="1">
              <a:extLst>
                <a:ext uri="{63B3BB69-23CF-44E3-9099-C40C66FF867C}">
                  <a14:compatExt spid="_x0000_s54286"/>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54287" name="グループ 15" hidden="1">
              <a:extLst>
                <a:ext uri="{63B3BB69-23CF-44E3-9099-C40C66FF867C}">
                  <a14:compatExt spid="_x0000_s54287"/>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54288" name="グループ 16" hidden="1">
              <a:extLst>
                <a:ext uri="{63B3BB69-23CF-44E3-9099-C40C66FF867C}">
                  <a14:compatExt spid="_x0000_s54288"/>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2"/>
              <a:chExt cx="308373" cy="779251"/>
            </a:xfrm>
          </xdr:grpSpPr>
          <xdr:sp textlink="">
            <xdr:nvSpPr>
              <xdr:cNvPr id="54289" name="オプション 17" hidden="1">
                <a:extLst>
                  <a:ext uri="{63B3BB69-23CF-44E3-9099-C40C66FF867C}">
                    <a14:compatExt spid="_x0000_s54289"/>
                  </a:ext>
                </a:extLst>
              </xdr:cNvPr>
              <xdr:cNvSpPr>
                <a:spLocks noRot="1" noChangeShapeType="1"/>
              </xdr:cNvSpPr>
            </xdr:nvSpPr>
            <xdr:spPr>
              <a:xfrm>
                <a:off x="4540192" y="6438952"/>
                <a:ext cx="308371" cy="238111"/>
              </a:xfrm>
              <a:prstGeom prst="rect"/>
            </xdr:spPr>
          </xdr:sp>
          <xdr:sp textlink="">
            <xdr:nvSpPr>
              <xdr:cNvPr id="54290" name="オプション 18" hidden="1">
                <a:extLst>
                  <a:ext uri="{63B3BB69-23CF-44E3-9099-C40C66FF867C}">
                    <a14:compatExt spid="_x0000_s54290"/>
                  </a:ext>
                </a:extLst>
              </xdr:cNvPr>
              <xdr:cNvSpPr>
                <a:spLocks noRot="1" noChangeShapeType="1"/>
              </xdr:cNvSpPr>
            </xdr:nvSpPr>
            <xdr:spPr>
              <a:xfrm>
                <a:off x="4540194" y="6709517"/>
                <a:ext cx="308371" cy="227287"/>
              </a:xfrm>
              <a:prstGeom prst="rect"/>
            </xdr:spPr>
          </xdr:sp>
          <xdr:sp textlink="">
            <xdr:nvSpPr>
              <xdr:cNvPr id="54291" name="オプション 19" hidden="1">
                <a:extLst>
                  <a:ext uri="{63B3BB69-23CF-44E3-9099-C40C66FF867C}">
                    <a14:compatExt spid="_x0000_s54291"/>
                  </a:ext>
                </a:extLst>
              </xdr:cNvPr>
              <xdr:cNvSpPr>
                <a:spLocks noRot="1" noChangeShapeType="1"/>
              </xdr:cNvSpPr>
            </xdr:nvSpPr>
            <xdr:spPr>
              <a:xfrm>
                <a:off x="4540194" y="7001739"/>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54292" name="グループ 20" hidden="1">
              <a:extLst>
                <a:ext uri="{63B3BB69-23CF-44E3-9099-C40C66FF867C}">
                  <a14:compatExt spid="_x0000_s54292"/>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54293" name="グループ 21" hidden="1">
              <a:extLst>
                <a:ext uri="{63B3BB69-23CF-44E3-9099-C40C66FF867C}">
                  <a14:compatExt spid="_x0000_s54293"/>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54294" name="グループ 22" hidden="1">
              <a:extLst>
                <a:ext uri="{63B3BB69-23CF-44E3-9099-C40C66FF867C}">
                  <a14:compatExt spid="_x0000_s54294"/>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54295" name="グループ 23" hidden="1">
              <a:extLst>
                <a:ext uri="{63B3BB69-23CF-44E3-9099-C40C66FF867C}">
                  <a14:compatExt spid="_x0000_s54295"/>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54296" name="グループ 24" hidden="1">
              <a:extLst>
                <a:ext uri="{63B3BB69-23CF-44E3-9099-C40C66FF867C}">
                  <a14:compatExt spid="_x0000_s54296"/>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54297" name="グループ 25" hidden="1">
              <a:extLst>
                <a:ext uri="{63B3BB69-23CF-44E3-9099-C40C66FF867C}">
                  <a14:compatExt spid="_x0000_s54297"/>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54298" name="グループ 26" hidden="1">
              <a:extLst>
                <a:ext uri="{63B3BB69-23CF-44E3-9099-C40C66FF867C}">
                  <a14:compatExt spid="_x0000_s54298"/>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54299" name="グループ 27" hidden="1">
              <a:extLst>
                <a:ext uri="{63B3BB69-23CF-44E3-9099-C40C66FF867C}">
                  <a14:compatExt spid="_x0000_s54299"/>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54300" name="グループ 28" hidden="1">
              <a:extLst>
                <a:ext uri="{63B3BB69-23CF-44E3-9099-C40C66FF867C}">
                  <a14:compatExt spid="_x0000_s54300"/>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54301" name="グループ 29" hidden="1">
              <a:extLst>
                <a:ext uri="{63B3BB69-23CF-44E3-9099-C40C66FF867C}">
                  <a14:compatExt spid="_x0000_s54301"/>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598" y="8167936"/>
              <a:chExt cx="225534" cy="793288"/>
            </a:xfrm>
          </xdr:grpSpPr>
          <xdr:sp textlink="">
            <xdr:nvSpPr>
              <xdr:cNvPr id="54302" name="オプション 30" hidden="1">
                <a:extLst>
                  <a:ext uri="{63B3BB69-23CF-44E3-9099-C40C66FF867C}">
                    <a14:compatExt spid="_x0000_s54302"/>
                  </a:ext>
                </a:extLst>
              </xdr:cNvPr>
              <xdr:cNvSpPr>
                <a:spLocks noRot="1" noChangeShapeType="1"/>
              </xdr:cNvSpPr>
            </xdr:nvSpPr>
            <xdr:spPr>
              <a:xfrm>
                <a:off x="5754642" y="8167936"/>
                <a:ext cx="225490" cy="239071"/>
              </a:xfrm>
              <a:prstGeom prst="rect"/>
            </xdr:spPr>
          </xdr:sp>
          <xdr:sp textlink="">
            <xdr:nvSpPr>
              <xdr:cNvPr id="54303" name="オプション 31" hidden="1">
                <a:extLst>
                  <a:ext uri="{63B3BB69-23CF-44E3-9099-C40C66FF867C}">
                    <a14:compatExt spid="_x0000_s54303"/>
                  </a:ext>
                </a:extLst>
              </xdr:cNvPr>
              <xdr:cNvSpPr>
                <a:spLocks noRot="1" noChangeShapeType="1"/>
              </xdr:cNvSpPr>
            </xdr:nvSpPr>
            <xdr:spPr>
              <a:xfrm>
                <a:off x="5754598" y="8722153"/>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54304" name="オプション 32" hidden="1">
                <a:extLst>
                  <a:ext uri="{63B3BB69-23CF-44E3-9099-C40C66FF867C}">
                    <a14:compatExt spid="_x0000_s54304"/>
                  </a:ext>
                </a:extLst>
              </xdr:cNvPr>
              <xdr:cNvSpPr>
                <a:spLocks noRot="1" noChangeShapeType="1"/>
              </xdr:cNvSpPr>
            </xdr:nvSpPr>
            <xdr:spPr>
              <a:xfrm>
                <a:off x="44922" y="37725"/>
                <a:ext cx="3039" cy="2435"/>
              </a:xfrm>
              <a:prstGeom prst="rect"/>
            </xdr:spPr>
          </xdr:sp>
          <xdr:sp textlink="">
            <xdr:nvSpPr>
              <xdr:cNvPr id="54305" name="オプション 33" hidden="1">
                <a:extLst>
                  <a:ext uri="{63B3BB69-23CF-44E3-9099-C40C66FF867C}">
                    <a14:compatExt spid="_x0000_s54305"/>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54306" name="オプション 34" hidden="1">
                <a:extLst>
                  <a:ext uri="{63B3BB69-23CF-44E3-9099-C40C66FF867C}">
                    <a14:compatExt spid="_x0000_s54306"/>
                  </a:ext>
                </a:extLst>
              </xdr:cNvPr>
              <xdr:cNvSpPr>
                <a:spLocks noRot="1" noChangeShapeType="1"/>
              </xdr:cNvSpPr>
            </xdr:nvSpPr>
            <xdr:spPr>
              <a:xfrm>
                <a:off x="57537" y="54838"/>
                <a:ext cx="3018" cy="2310"/>
              </a:xfrm>
              <a:prstGeom prst="rect"/>
            </xdr:spPr>
          </xdr:sp>
          <xdr:sp textlink="">
            <xdr:nvSpPr>
              <xdr:cNvPr id="54307" name="オプション 35" hidden="1">
                <a:extLst>
                  <a:ext uri="{63B3BB69-23CF-44E3-9099-C40C66FF867C}">
                    <a14:compatExt spid="_x0000_s54307"/>
                  </a:ext>
                </a:extLst>
              </xdr:cNvPr>
              <xdr:cNvSpPr>
                <a:spLocks noRot="1" noChangeShapeType="1"/>
              </xdr:cNvSpPr>
            </xdr:nvSpPr>
            <xdr:spPr>
              <a:xfrm>
                <a:off x="57537" y="57568"/>
                <a:ext cx="3018" cy="2100"/>
              </a:xfrm>
              <a:prstGeom prst="rect"/>
            </xdr:spPr>
          </xdr:sp>
          <xdr:sp textlink="">
            <xdr:nvSpPr>
              <xdr:cNvPr id="54308" name="オプション 36" hidden="1">
                <a:extLst>
                  <a:ext uri="{63B3BB69-23CF-44E3-9099-C40C66FF867C}">
                    <a14:compatExt spid="_x0000_s54308"/>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54309" name="オプション 37" hidden="1">
                <a:extLst>
                  <a:ext uri="{63B3BB69-23CF-44E3-9099-C40C66FF867C}">
                    <a14:compatExt spid="_x0000_s54309"/>
                  </a:ext>
                </a:extLst>
              </xdr:cNvPr>
              <xdr:cNvSpPr>
                <a:spLocks noRot="1" noChangeShapeType="1"/>
              </xdr:cNvSpPr>
            </xdr:nvSpPr>
            <xdr:spPr>
              <a:xfrm>
                <a:off x="45247" y="72888"/>
                <a:ext cx="2167" cy="2129"/>
              </a:xfrm>
              <a:prstGeom prst="rect"/>
            </xdr:spPr>
          </xdr:sp>
          <xdr:sp textlink="">
            <xdr:nvSpPr>
              <xdr:cNvPr id="54310" name="オプション 38" hidden="1">
                <a:extLst>
                  <a:ext uri="{63B3BB69-23CF-44E3-9099-C40C66FF867C}">
                    <a14:compatExt spid="_x0000_s54310"/>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59" y="8163158"/>
              <a:chExt cx="208417" cy="748003"/>
            </a:xfrm>
          </xdr:grpSpPr>
          <xdr:sp textlink="">
            <xdr:nvSpPr>
              <xdr:cNvPr id="54311" name="オプション 39" hidden="1">
                <a:extLst>
                  <a:ext uri="{63B3BB69-23CF-44E3-9099-C40C66FF867C}">
                    <a14:compatExt spid="_x0000_s54311"/>
                  </a:ext>
                </a:extLst>
              </xdr:cNvPr>
              <xdr:cNvSpPr>
                <a:spLocks noRot="1" noChangeShapeType="1"/>
              </xdr:cNvSpPr>
            </xdr:nvSpPr>
            <xdr:spPr>
              <a:xfrm>
                <a:off x="4529959" y="8163158"/>
                <a:ext cx="208417" cy="239745"/>
              </a:xfrm>
              <a:prstGeom prst="rect"/>
            </xdr:spPr>
          </xdr:sp>
          <xdr:sp textlink="">
            <xdr:nvSpPr>
              <xdr:cNvPr id="54312" name="オプション 40" hidden="1">
                <a:extLst>
                  <a:ext uri="{63B3BB69-23CF-44E3-9099-C40C66FF867C}">
                    <a14:compatExt spid="_x0000_s54312"/>
                  </a:ext>
                </a:extLst>
              </xdr:cNvPr>
              <xdr:cNvSpPr>
                <a:spLocks noRot="1" noChangeShapeType="1"/>
              </xdr:cNvSpPr>
            </xdr:nvSpPr>
            <xdr:spPr>
              <a:xfrm>
                <a:off x="4529959" y="8642643"/>
                <a:ext cx="188568" cy="2685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54313" name="グループ 41" hidden="1">
              <a:extLst>
                <a:ext uri="{63B3BB69-23CF-44E3-9099-C40C66FF867C}">
                  <a14:compatExt spid="_x0000_s54313"/>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78" y="7286484"/>
              <a:chExt cx="301599" cy="710874"/>
            </a:xfrm>
          </xdr:grpSpPr>
          <xdr:sp textlink="">
            <xdr:nvSpPr>
              <xdr:cNvPr id="54314" name="オプション 42" hidden="1">
                <a:extLst>
                  <a:ext uri="{63B3BB69-23CF-44E3-9099-C40C66FF867C}">
                    <a14:compatExt spid="_x0000_s54314"/>
                  </a:ext>
                </a:extLst>
              </xdr:cNvPr>
              <xdr:cNvSpPr>
                <a:spLocks noRot="1" noChangeShapeType="1"/>
              </xdr:cNvSpPr>
            </xdr:nvSpPr>
            <xdr:spPr>
              <a:xfrm>
                <a:off x="5801278" y="7286484"/>
                <a:ext cx="301593" cy="246435"/>
              </a:xfrm>
              <a:prstGeom prst="rect"/>
            </xdr:spPr>
          </xdr:sp>
          <xdr:sp textlink="">
            <xdr:nvSpPr>
              <xdr:cNvPr id="54315" name="オプション 43" hidden="1">
                <a:extLst>
                  <a:ext uri="{63B3BB69-23CF-44E3-9099-C40C66FF867C}">
                    <a14:compatExt spid="_x0000_s54315"/>
                  </a:ext>
                </a:extLst>
              </xdr:cNvPr>
              <xdr:cNvSpPr>
                <a:spLocks noRot="1" noChangeShapeType="1"/>
              </xdr:cNvSpPr>
            </xdr:nvSpPr>
            <xdr:spPr>
              <a:xfrm>
                <a:off x="5801284" y="7750923"/>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54316" name="オプション 44" hidden="1">
                <a:extLst>
                  <a:ext uri="{63B3BB69-23CF-44E3-9099-C40C66FF867C}">
                    <a14:compatExt spid="_x0000_s54316"/>
                  </a:ext>
                </a:extLst>
              </xdr:cNvPr>
              <xdr:cNvSpPr>
                <a:spLocks noRot="1" noChangeShapeType="1"/>
              </xdr:cNvSpPr>
            </xdr:nvSpPr>
            <xdr:spPr>
              <a:xfrm>
                <a:off x="57592" y="45007"/>
                <a:ext cx="3018" cy="2508"/>
              </a:xfrm>
              <a:prstGeom prst="rect"/>
            </xdr:spPr>
          </xdr:sp>
          <xdr:sp textlink="">
            <xdr:nvSpPr>
              <xdr:cNvPr id="54317" name="オプション 45" hidden="1">
                <a:extLst>
                  <a:ext uri="{63B3BB69-23CF-44E3-9099-C40C66FF867C}">
                    <a14:compatExt spid="_x0000_s54317"/>
                  </a:ext>
                </a:extLst>
              </xdr:cNvPr>
              <xdr:cNvSpPr>
                <a:spLocks noRot="1" noChangeShapeType="1"/>
              </xdr:cNvSpPr>
            </xdr:nvSpPr>
            <xdr:spPr>
              <a:xfrm>
                <a:off x="57592" y="47857"/>
                <a:ext cx="3018" cy="2394"/>
              </a:xfrm>
              <a:prstGeom prst="rect"/>
            </xdr:spPr>
          </xdr:sp>
          <xdr:sp textlink="">
            <xdr:nvSpPr>
              <xdr:cNvPr id="54318" name="オプション 46" hidden="1">
                <a:extLst>
                  <a:ext uri="{63B3BB69-23CF-44E3-9099-C40C66FF867C}">
                    <a14:compatExt spid="_x0000_s54318"/>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54319" name="オプション 47" hidden="1">
                <a:extLst>
                  <a:ext uri="{63B3BB69-23CF-44E3-9099-C40C66FF867C}">
                    <a14:compatExt spid="_x0000_s54319"/>
                  </a:ext>
                </a:extLst>
              </xdr:cNvPr>
              <xdr:cNvSpPr>
                <a:spLocks noRot="1" noChangeShapeType="1"/>
              </xdr:cNvSpPr>
            </xdr:nvSpPr>
            <xdr:spPr>
              <a:xfrm>
                <a:off x="57537" y="54838"/>
                <a:ext cx="3018" cy="2323"/>
              </a:xfrm>
              <a:prstGeom prst="rect"/>
            </xdr:spPr>
          </xdr:sp>
          <xdr:sp textlink="">
            <xdr:nvSpPr>
              <xdr:cNvPr id="54320" name="オプション 48" hidden="1">
                <a:extLst>
                  <a:ext uri="{63B3BB69-23CF-44E3-9099-C40C66FF867C}">
                    <a14:compatExt spid="_x0000_s54320"/>
                  </a:ext>
                </a:extLst>
              </xdr:cNvPr>
              <xdr:cNvSpPr>
                <a:spLocks noRot="1" noChangeShapeType="1"/>
              </xdr:cNvSpPr>
            </xdr:nvSpPr>
            <xdr:spPr>
              <a:xfrm>
                <a:off x="57537" y="57603"/>
                <a:ext cx="3018" cy="2101"/>
              </a:xfrm>
              <a:prstGeom prst="rect"/>
            </xdr:spPr>
          </xdr:sp>
          <xdr:sp textlink="">
            <xdr:nvSpPr>
              <xdr:cNvPr id="54321" name="オプション 49" hidden="1">
                <a:extLst>
                  <a:ext uri="{63B3BB69-23CF-44E3-9099-C40C66FF867C}">
                    <a14:compatExt spid="_x0000_s54321"/>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55297" name="Option Button 1" hidden="1">
                <a:extLst>
                  <a:ext uri="{63B3BB69-23CF-44E3-9099-C40C66FF867C}">
                    <a14:compatExt spid="_x0000_s55297"/>
                  </a:ext>
                </a:extLst>
              </xdr:cNvPr>
              <xdr:cNvSpPr>
                <a:spLocks noRot="1" noChangeShapeType="1"/>
              </xdr:cNvSpPr>
            </xdr:nvSpPr>
            <xdr:spPr>
              <a:xfrm>
                <a:off x="4501773" y="3772528"/>
                <a:ext cx="303832" cy="248784"/>
              </a:xfrm>
              <a:prstGeom prst="rect"/>
            </xdr:spPr>
          </xdr:sp>
          <xdr:sp textlink="">
            <xdr:nvSpPr>
              <xdr:cNvPr id="55298" name="Option Button 2" hidden="1">
                <a:extLst>
                  <a:ext uri="{63B3BB69-23CF-44E3-9099-C40C66FF867C}">
                    <a14:compatExt spid="_x0000_s55298"/>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55299" name="Option Button 3" hidden="1">
                <a:extLst>
                  <a:ext uri="{63B3BB69-23CF-44E3-9099-C40C66FF867C}">
                    <a14:compatExt spid="_x0000_s55299"/>
                  </a:ext>
                </a:extLst>
              </xdr:cNvPr>
              <xdr:cNvSpPr>
                <a:spLocks noRot="1" noChangeShapeType="1"/>
              </xdr:cNvSpPr>
            </xdr:nvSpPr>
            <xdr:spPr>
              <a:xfrm>
                <a:off x="4479758" y="4496255"/>
                <a:ext cx="301792" cy="238121"/>
              </a:xfrm>
              <a:prstGeom prst="rect"/>
            </xdr:spPr>
          </xdr:sp>
          <xdr:sp textlink="">
            <xdr:nvSpPr>
              <xdr:cNvPr id="55300" name="Option Button 4" hidden="1">
                <a:extLst>
                  <a:ext uri="{63B3BB69-23CF-44E3-9099-C40C66FF867C}">
                    <a14:compatExt spid="_x0000_s55300"/>
                  </a:ext>
                </a:extLst>
              </xdr:cNvPr>
              <xdr:cNvSpPr>
                <a:spLocks noRot="1" noChangeShapeType="1"/>
              </xdr:cNvSpPr>
            </xdr:nvSpPr>
            <xdr:spPr>
              <a:xfrm>
                <a:off x="4479758" y="4771022"/>
                <a:ext cx="301792" cy="238124"/>
              </a:xfrm>
              <a:prstGeom prst="rect"/>
            </xdr:spPr>
          </xdr:sp>
          <xdr:sp textlink="">
            <xdr:nvSpPr>
              <xdr:cNvPr id="55301" name="Option Button 5" hidden="1">
                <a:extLst>
                  <a:ext uri="{63B3BB69-23CF-44E3-9099-C40C66FF867C}">
                    <a14:compatExt spid="_x0000_s55301"/>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55302" name="Option Button 6" hidden="1">
                <a:extLst>
                  <a:ext uri="{63B3BB69-23CF-44E3-9099-C40C66FF867C}">
                    <a14:compatExt spid="_x0000_s55302"/>
                  </a:ext>
                </a:extLst>
              </xdr:cNvPr>
              <xdr:cNvSpPr>
                <a:spLocks noRot="1" noChangeShapeType="1"/>
              </xdr:cNvSpPr>
            </xdr:nvSpPr>
            <xdr:spPr>
              <a:xfrm>
                <a:off x="4549825" y="5456618"/>
                <a:ext cx="308371" cy="238128"/>
              </a:xfrm>
              <a:prstGeom prst="rect"/>
            </xdr:spPr>
          </xdr:sp>
          <xdr:sp textlink="">
            <xdr:nvSpPr>
              <xdr:cNvPr id="55303" name="Option Button 7" hidden="1">
                <a:extLst>
                  <a:ext uri="{63B3BB69-23CF-44E3-9099-C40C66FF867C}">
                    <a14:compatExt spid="_x0000_s55303"/>
                  </a:ext>
                </a:extLst>
              </xdr:cNvPr>
              <xdr:cNvSpPr>
                <a:spLocks noRot="1" noChangeShapeType="1"/>
              </xdr:cNvSpPr>
            </xdr:nvSpPr>
            <xdr:spPr>
              <a:xfrm>
                <a:off x="4549825" y="5722888"/>
                <a:ext cx="308371" cy="228598"/>
              </a:xfrm>
              <a:prstGeom prst="rect"/>
            </xdr:spPr>
          </xdr:sp>
          <xdr:sp textlink="">
            <xdr:nvSpPr>
              <xdr:cNvPr id="55304" name="Option Button 8" hidden="1">
                <a:extLst>
                  <a:ext uri="{63B3BB69-23CF-44E3-9099-C40C66FF867C}">
                    <a14:compatExt spid="_x0000_s55304"/>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5305" name="オプション 9" hidden="1">
              <a:extLst>
                <a:ext uri="{63B3BB69-23CF-44E3-9099-C40C66FF867C}">
                  <a14:compatExt spid="_x0000_s55305"/>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5306" name="オプション 10" hidden="1">
              <a:extLst>
                <a:ext uri="{63B3BB69-23CF-44E3-9099-C40C66FF867C}">
                  <a14:compatExt spid="_x0000_s55306"/>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55307" name="オプション 11" hidden="1">
                <a:extLst>
                  <a:ext uri="{63B3BB69-23CF-44E3-9099-C40C66FF867C}">
                    <a14:compatExt spid="_x0000_s55307"/>
                  </a:ext>
                </a:extLst>
              </xdr:cNvPr>
              <xdr:cNvSpPr>
                <a:spLocks noRot="1" noChangeShapeType="1"/>
              </xdr:cNvSpPr>
            </xdr:nvSpPr>
            <xdr:spPr>
              <a:xfrm>
                <a:off x="5763126" y="8931919"/>
                <a:ext cx="301792" cy="238122"/>
              </a:xfrm>
              <a:prstGeom prst="rect"/>
            </xdr:spPr>
          </xdr:sp>
          <xdr:sp textlink="">
            <xdr:nvSpPr>
              <xdr:cNvPr id="55308" name="オプション 12" hidden="1">
                <a:extLst>
                  <a:ext uri="{63B3BB69-23CF-44E3-9099-C40C66FF867C}">
                    <a14:compatExt spid="_x0000_s55308"/>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5309" name="グループ 13" hidden="1">
              <a:extLst>
                <a:ext uri="{63B3BB69-23CF-44E3-9099-C40C66FF867C}">
                  <a14:compatExt spid="_x0000_s55309"/>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5310" name="グループ 14" hidden="1">
              <a:extLst>
                <a:ext uri="{63B3BB69-23CF-44E3-9099-C40C66FF867C}">
                  <a14:compatExt spid="_x0000_s55310"/>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5311" name="グループ 15" hidden="1">
              <a:extLst>
                <a:ext uri="{63B3BB69-23CF-44E3-9099-C40C66FF867C}">
                  <a14:compatExt spid="_x0000_s55311"/>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5312" name="グループ 16" hidden="1">
              <a:extLst>
                <a:ext uri="{63B3BB69-23CF-44E3-9099-C40C66FF867C}">
                  <a14:compatExt spid="_x0000_s55312"/>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5313" name="オプション 17" hidden="1">
                <a:extLst>
                  <a:ext uri="{63B3BB69-23CF-44E3-9099-C40C66FF867C}">
                    <a14:compatExt spid="_x0000_s55313"/>
                  </a:ext>
                </a:extLst>
              </xdr:cNvPr>
              <xdr:cNvSpPr>
                <a:spLocks noRot="1" noChangeShapeType="1"/>
              </xdr:cNvSpPr>
            </xdr:nvSpPr>
            <xdr:spPr>
              <a:xfrm>
                <a:off x="4549825" y="6438941"/>
                <a:ext cx="308371" cy="238125"/>
              </a:xfrm>
              <a:prstGeom prst="rect"/>
            </xdr:spPr>
          </xdr:sp>
          <xdr:sp textlink="">
            <xdr:nvSpPr>
              <xdr:cNvPr id="55314" name="オプション 18" hidden="1">
                <a:extLst>
                  <a:ext uri="{63B3BB69-23CF-44E3-9099-C40C66FF867C}">
                    <a14:compatExt spid="_x0000_s55314"/>
                  </a:ext>
                </a:extLst>
              </xdr:cNvPr>
              <xdr:cNvSpPr>
                <a:spLocks noRot="1" noChangeShapeType="1"/>
              </xdr:cNvSpPr>
            </xdr:nvSpPr>
            <xdr:spPr>
              <a:xfrm>
                <a:off x="4549825" y="6714679"/>
                <a:ext cx="308371" cy="219077"/>
              </a:xfrm>
              <a:prstGeom prst="rect"/>
            </xdr:spPr>
          </xdr:sp>
          <xdr:sp textlink="">
            <xdr:nvSpPr>
              <xdr:cNvPr id="55315" name="オプション 19" hidden="1">
                <a:extLst>
                  <a:ext uri="{63B3BB69-23CF-44E3-9099-C40C66FF867C}">
                    <a14:compatExt spid="_x0000_s55315"/>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5316" name="グループ 20" hidden="1">
              <a:extLst>
                <a:ext uri="{63B3BB69-23CF-44E3-9099-C40C66FF867C}">
                  <a14:compatExt spid="_x0000_s55316"/>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5317" name="グループ 21" hidden="1">
              <a:extLst>
                <a:ext uri="{63B3BB69-23CF-44E3-9099-C40C66FF867C}">
                  <a14:compatExt spid="_x0000_s5531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5318" name="グループ 22" hidden="1">
              <a:extLst>
                <a:ext uri="{63B3BB69-23CF-44E3-9099-C40C66FF867C}">
                  <a14:compatExt spid="_x0000_s55318"/>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5319" name="グループ 23" hidden="1">
              <a:extLst>
                <a:ext uri="{63B3BB69-23CF-44E3-9099-C40C66FF867C}">
                  <a14:compatExt spid="_x0000_s55319"/>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5320" name="グループ 24" hidden="1">
              <a:extLst>
                <a:ext uri="{63B3BB69-23CF-44E3-9099-C40C66FF867C}">
                  <a14:compatExt spid="_x0000_s55320"/>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5321" name="グループ 25" hidden="1">
              <a:extLst>
                <a:ext uri="{63B3BB69-23CF-44E3-9099-C40C66FF867C}">
                  <a14:compatExt spid="_x0000_s55321"/>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5322" name="グループ 26" hidden="1">
              <a:extLst>
                <a:ext uri="{63B3BB69-23CF-44E3-9099-C40C66FF867C}">
                  <a14:compatExt spid="_x0000_s55322"/>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5323" name="グループ 27" hidden="1">
              <a:extLst>
                <a:ext uri="{63B3BB69-23CF-44E3-9099-C40C66FF867C}">
                  <a14:compatExt spid="_x0000_s55323"/>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5324" name="グループ 28" hidden="1">
              <a:extLst>
                <a:ext uri="{63B3BB69-23CF-44E3-9099-C40C66FF867C}">
                  <a14:compatExt spid="_x0000_s55324"/>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5325" name="グループ 29" hidden="1">
              <a:extLst>
                <a:ext uri="{63B3BB69-23CF-44E3-9099-C40C66FF867C}">
                  <a14:compatExt spid="_x0000_s55325"/>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55326" name="オプション 30" hidden="1">
                <a:extLst>
                  <a:ext uri="{63B3BB69-23CF-44E3-9099-C40C66FF867C}">
                    <a14:compatExt spid="_x0000_s55326"/>
                  </a:ext>
                </a:extLst>
              </xdr:cNvPr>
              <xdr:cNvSpPr>
                <a:spLocks noRot="1" noChangeShapeType="1"/>
              </xdr:cNvSpPr>
            </xdr:nvSpPr>
            <xdr:spPr>
              <a:xfrm>
                <a:off x="5768131" y="8168748"/>
                <a:ext cx="217073" cy="237625"/>
              </a:xfrm>
              <a:prstGeom prst="rect"/>
            </xdr:spPr>
          </xdr:sp>
          <xdr:sp textlink="">
            <xdr:nvSpPr>
              <xdr:cNvPr id="55327" name="オプション 31" hidden="1">
                <a:extLst>
                  <a:ext uri="{63B3BB69-23CF-44E3-9099-C40C66FF867C}">
                    <a14:compatExt spid="_x0000_s55327"/>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5328" name="オプション 32" hidden="1">
                <a:extLst>
                  <a:ext uri="{63B3BB69-23CF-44E3-9099-C40C66FF867C}">
                    <a14:compatExt spid="_x0000_s55328"/>
                  </a:ext>
                </a:extLst>
              </xdr:cNvPr>
              <xdr:cNvSpPr>
                <a:spLocks noRot="1" noChangeShapeType="1"/>
              </xdr:cNvSpPr>
            </xdr:nvSpPr>
            <xdr:spPr>
              <a:xfrm>
                <a:off x="45017" y="37725"/>
                <a:ext cx="3039" cy="2488"/>
              </a:xfrm>
              <a:prstGeom prst="rect"/>
            </xdr:spPr>
          </xdr:sp>
          <xdr:sp textlink="">
            <xdr:nvSpPr>
              <xdr:cNvPr id="55329" name="オプション 33" hidden="1">
                <a:extLst>
                  <a:ext uri="{63B3BB69-23CF-44E3-9099-C40C66FF867C}">
                    <a14:compatExt spid="_x0000_s55329"/>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5330" name="オプション 34" hidden="1">
                <a:extLst>
                  <a:ext uri="{63B3BB69-23CF-44E3-9099-C40C66FF867C}">
                    <a14:compatExt spid="_x0000_s55330"/>
                  </a:ext>
                </a:extLst>
              </xdr:cNvPr>
              <xdr:cNvSpPr>
                <a:spLocks noRot="1" noChangeShapeType="1"/>
              </xdr:cNvSpPr>
            </xdr:nvSpPr>
            <xdr:spPr>
              <a:xfrm>
                <a:off x="57631" y="54838"/>
                <a:ext cx="3018" cy="2286"/>
              </a:xfrm>
              <a:prstGeom prst="rect"/>
            </xdr:spPr>
          </xdr:sp>
          <xdr:sp textlink="">
            <xdr:nvSpPr>
              <xdr:cNvPr id="55331" name="オプション 35" hidden="1">
                <a:extLst>
                  <a:ext uri="{63B3BB69-23CF-44E3-9099-C40C66FF867C}">
                    <a14:compatExt spid="_x0000_s55331"/>
                  </a:ext>
                </a:extLst>
              </xdr:cNvPr>
              <xdr:cNvSpPr>
                <a:spLocks noRot="1" noChangeShapeType="1"/>
              </xdr:cNvSpPr>
            </xdr:nvSpPr>
            <xdr:spPr>
              <a:xfrm>
                <a:off x="57631" y="57586"/>
                <a:ext cx="3018" cy="2095"/>
              </a:xfrm>
              <a:prstGeom prst="rect"/>
            </xdr:spPr>
          </xdr:sp>
          <xdr:sp textlink="">
            <xdr:nvSpPr>
              <xdr:cNvPr id="55332" name="オプション 36" hidden="1">
                <a:extLst>
                  <a:ext uri="{63B3BB69-23CF-44E3-9099-C40C66FF867C}">
                    <a14:compatExt spid="_x0000_s55332"/>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5333" name="オプション 37" hidden="1">
                <a:extLst>
                  <a:ext uri="{63B3BB69-23CF-44E3-9099-C40C66FF867C}">
                    <a14:compatExt spid="_x0000_s55333"/>
                  </a:ext>
                </a:extLst>
              </xdr:cNvPr>
              <xdr:cNvSpPr>
                <a:spLocks noRot="1" noChangeShapeType="1"/>
              </xdr:cNvSpPr>
            </xdr:nvSpPr>
            <xdr:spPr>
              <a:xfrm>
                <a:off x="45321" y="72871"/>
                <a:ext cx="2225" cy="2179"/>
              </a:xfrm>
              <a:prstGeom prst="rect"/>
            </xdr:spPr>
          </xdr:sp>
          <xdr:sp textlink="">
            <xdr:nvSpPr>
              <xdr:cNvPr id="55334" name="オプション 38" hidden="1">
                <a:extLst>
                  <a:ext uri="{63B3BB69-23CF-44E3-9099-C40C66FF867C}">
                    <a14:compatExt spid="_x0000_s5533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55335" name="オプション 39" hidden="1">
                <a:extLst>
                  <a:ext uri="{63B3BB69-23CF-44E3-9099-C40C66FF867C}">
                    <a14:compatExt spid="_x0000_s55335"/>
                  </a:ext>
                </a:extLst>
              </xdr:cNvPr>
              <xdr:cNvSpPr>
                <a:spLocks noRot="1" noChangeShapeType="1"/>
              </xdr:cNvSpPr>
            </xdr:nvSpPr>
            <xdr:spPr>
              <a:xfrm>
                <a:off x="4540528" y="8166017"/>
                <a:ext cx="207109" cy="240338"/>
              </a:xfrm>
              <a:prstGeom prst="rect"/>
            </xdr:spPr>
          </xdr:sp>
          <xdr:sp textlink="">
            <xdr:nvSpPr>
              <xdr:cNvPr id="55336" name="オプション 40" hidden="1">
                <a:extLst>
                  <a:ext uri="{63B3BB69-23CF-44E3-9099-C40C66FF867C}">
                    <a14:compatExt spid="_x0000_s55336"/>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5337" name="グループ 41" hidden="1">
              <a:extLst>
                <a:ext uri="{63B3BB69-23CF-44E3-9099-C40C66FF867C}">
                  <a14:compatExt spid="_x0000_s55337"/>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55338" name="オプション 42" hidden="1">
                <a:extLst>
                  <a:ext uri="{63B3BB69-23CF-44E3-9099-C40C66FF867C}">
                    <a14:compatExt spid="_x0000_s55338"/>
                  </a:ext>
                </a:extLst>
              </xdr:cNvPr>
              <xdr:cNvSpPr>
                <a:spLocks noRot="1" noChangeShapeType="1"/>
              </xdr:cNvSpPr>
            </xdr:nvSpPr>
            <xdr:spPr>
              <a:xfrm>
                <a:off x="5809589" y="7290614"/>
                <a:ext cx="301594" cy="245575"/>
              </a:xfrm>
              <a:prstGeom prst="rect"/>
            </xdr:spPr>
          </xdr:sp>
          <xdr:sp textlink="">
            <xdr:nvSpPr>
              <xdr:cNvPr id="55339" name="オプション 43" hidden="1">
                <a:extLst>
                  <a:ext uri="{63B3BB69-23CF-44E3-9099-C40C66FF867C}">
                    <a14:compatExt spid="_x0000_s55339"/>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5340" name="オプション 44" hidden="1">
                <a:extLst>
                  <a:ext uri="{63B3BB69-23CF-44E3-9099-C40C66FF867C}">
                    <a14:compatExt spid="_x0000_s55340"/>
                  </a:ext>
                </a:extLst>
              </xdr:cNvPr>
              <xdr:cNvSpPr>
                <a:spLocks noRot="1" noChangeShapeType="1"/>
              </xdr:cNvSpPr>
            </xdr:nvSpPr>
            <xdr:spPr>
              <a:xfrm>
                <a:off x="57686" y="45007"/>
                <a:ext cx="3018" cy="2462"/>
              </a:xfrm>
              <a:prstGeom prst="rect"/>
            </xdr:spPr>
          </xdr:sp>
          <xdr:sp textlink="">
            <xdr:nvSpPr>
              <xdr:cNvPr id="55341" name="オプション 45" hidden="1">
                <a:extLst>
                  <a:ext uri="{63B3BB69-23CF-44E3-9099-C40C66FF867C}">
                    <a14:compatExt spid="_x0000_s55341"/>
                  </a:ext>
                </a:extLst>
              </xdr:cNvPr>
              <xdr:cNvSpPr>
                <a:spLocks noRot="1" noChangeShapeType="1"/>
              </xdr:cNvSpPr>
            </xdr:nvSpPr>
            <xdr:spPr>
              <a:xfrm>
                <a:off x="57686" y="47817"/>
                <a:ext cx="3018" cy="2481"/>
              </a:xfrm>
              <a:prstGeom prst="rect"/>
            </xdr:spPr>
          </xdr:sp>
          <xdr:sp textlink="">
            <xdr:nvSpPr>
              <xdr:cNvPr id="55342" name="オプション 46" hidden="1">
                <a:extLst>
                  <a:ext uri="{63B3BB69-23CF-44E3-9099-C40C66FF867C}">
                    <a14:compatExt spid="_x0000_s5534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5343" name="オプション 47" hidden="1">
                <a:extLst>
                  <a:ext uri="{63B3BB69-23CF-44E3-9099-C40C66FF867C}">
                    <a14:compatExt spid="_x0000_s55343"/>
                  </a:ext>
                </a:extLst>
              </xdr:cNvPr>
              <xdr:cNvSpPr>
                <a:spLocks noRot="1" noChangeShapeType="1"/>
              </xdr:cNvSpPr>
            </xdr:nvSpPr>
            <xdr:spPr>
              <a:xfrm>
                <a:off x="57631" y="54838"/>
                <a:ext cx="3018" cy="2286"/>
              </a:xfrm>
              <a:prstGeom prst="rect"/>
            </xdr:spPr>
          </xdr:sp>
          <xdr:sp textlink="">
            <xdr:nvSpPr>
              <xdr:cNvPr id="55344" name="オプション 48" hidden="1">
                <a:extLst>
                  <a:ext uri="{63B3BB69-23CF-44E3-9099-C40C66FF867C}">
                    <a14:compatExt spid="_x0000_s55344"/>
                  </a:ext>
                </a:extLst>
              </xdr:cNvPr>
              <xdr:cNvSpPr>
                <a:spLocks noRot="1" noChangeShapeType="1"/>
              </xdr:cNvSpPr>
            </xdr:nvSpPr>
            <xdr:spPr>
              <a:xfrm>
                <a:off x="57631" y="57649"/>
                <a:ext cx="3018" cy="2096"/>
              </a:xfrm>
              <a:prstGeom prst="rect"/>
            </xdr:spPr>
          </xdr:sp>
          <xdr:sp textlink="">
            <xdr:nvSpPr>
              <xdr:cNvPr id="55345" name="オプション 49" hidden="1">
                <a:extLst>
                  <a:ext uri="{63B3BB69-23CF-44E3-9099-C40C66FF867C}">
                    <a14:compatExt spid="_x0000_s55345"/>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56321" name="Option Button 1" hidden="1">
                <a:extLst>
                  <a:ext uri="{63B3BB69-23CF-44E3-9099-C40C66FF867C}">
                    <a14:compatExt spid="_x0000_s56321"/>
                  </a:ext>
                </a:extLst>
              </xdr:cNvPr>
              <xdr:cNvSpPr>
                <a:spLocks noRot="1" noChangeShapeType="1"/>
              </xdr:cNvSpPr>
            </xdr:nvSpPr>
            <xdr:spPr>
              <a:xfrm>
                <a:off x="4501773" y="3772528"/>
                <a:ext cx="303832" cy="248784"/>
              </a:xfrm>
              <a:prstGeom prst="rect"/>
            </xdr:spPr>
          </xdr:sp>
          <xdr:sp textlink="">
            <xdr:nvSpPr>
              <xdr:cNvPr id="56322" name="Option Button 2" hidden="1">
                <a:extLst>
                  <a:ext uri="{63B3BB69-23CF-44E3-9099-C40C66FF867C}">
                    <a14:compatExt spid="_x0000_s56322"/>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56323" name="Option Button 3" hidden="1">
                <a:extLst>
                  <a:ext uri="{63B3BB69-23CF-44E3-9099-C40C66FF867C}">
                    <a14:compatExt spid="_x0000_s56323"/>
                  </a:ext>
                </a:extLst>
              </xdr:cNvPr>
              <xdr:cNvSpPr>
                <a:spLocks noRot="1" noChangeShapeType="1"/>
              </xdr:cNvSpPr>
            </xdr:nvSpPr>
            <xdr:spPr>
              <a:xfrm>
                <a:off x="4479758" y="4496255"/>
                <a:ext cx="301792" cy="238121"/>
              </a:xfrm>
              <a:prstGeom prst="rect"/>
            </xdr:spPr>
          </xdr:sp>
          <xdr:sp textlink="">
            <xdr:nvSpPr>
              <xdr:cNvPr id="56324" name="Option Button 4" hidden="1">
                <a:extLst>
                  <a:ext uri="{63B3BB69-23CF-44E3-9099-C40C66FF867C}">
                    <a14:compatExt spid="_x0000_s56324"/>
                  </a:ext>
                </a:extLst>
              </xdr:cNvPr>
              <xdr:cNvSpPr>
                <a:spLocks noRot="1" noChangeShapeType="1"/>
              </xdr:cNvSpPr>
            </xdr:nvSpPr>
            <xdr:spPr>
              <a:xfrm>
                <a:off x="4479758" y="4771022"/>
                <a:ext cx="301792" cy="238124"/>
              </a:xfrm>
              <a:prstGeom prst="rect"/>
            </xdr:spPr>
          </xdr:sp>
          <xdr:sp textlink="">
            <xdr:nvSpPr>
              <xdr:cNvPr id="56325" name="Option Button 5" hidden="1">
                <a:extLst>
                  <a:ext uri="{63B3BB69-23CF-44E3-9099-C40C66FF867C}">
                    <a14:compatExt spid="_x0000_s56325"/>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56326" name="Option Button 6" hidden="1">
                <a:extLst>
                  <a:ext uri="{63B3BB69-23CF-44E3-9099-C40C66FF867C}">
                    <a14:compatExt spid="_x0000_s56326"/>
                  </a:ext>
                </a:extLst>
              </xdr:cNvPr>
              <xdr:cNvSpPr>
                <a:spLocks noRot="1" noChangeShapeType="1"/>
              </xdr:cNvSpPr>
            </xdr:nvSpPr>
            <xdr:spPr>
              <a:xfrm>
                <a:off x="4549825" y="5456618"/>
                <a:ext cx="308371" cy="238128"/>
              </a:xfrm>
              <a:prstGeom prst="rect"/>
            </xdr:spPr>
          </xdr:sp>
          <xdr:sp textlink="">
            <xdr:nvSpPr>
              <xdr:cNvPr id="56327" name="Option Button 7" hidden="1">
                <a:extLst>
                  <a:ext uri="{63B3BB69-23CF-44E3-9099-C40C66FF867C}">
                    <a14:compatExt spid="_x0000_s56327"/>
                  </a:ext>
                </a:extLst>
              </xdr:cNvPr>
              <xdr:cNvSpPr>
                <a:spLocks noRot="1" noChangeShapeType="1"/>
              </xdr:cNvSpPr>
            </xdr:nvSpPr>
            <xdr:spPr>
              <a:xfrm>
                <a:off x="4549825" y="5722888"/>
                <a:ext cx="308371" cy="228598"/>
              </a:xfrm>
              <a:prstGeom prst="rect"/>
            </xdr:spPr>
          </xdr:sp>
          <xdr:sp textlink="">
            <xdr:nvSpPr>
              <xdr:cNvPr id="56328" name="Option Button 8" hidden="1">
                <a:extLst>
                  <a:ext uri="{63B3BB69-23CF-44E3-9099-C40C66FF867C}">
                    <a14:compatExt spid="_x0000_s56328"/>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6329" name="オプション 9" hidden="1">
              <a:extLst>
                <a:ext uri="{63B3BB69-23CF-44E3-9099-C40C66FF867C}">
                  <a14:compatExt spid="_x0000_s56329"/>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6330" name="オプション 10" hidden="1">
              <a:extLst>
                <a:ext uri="{63B3BB69-23CF-44E3-9099-C40C66FF867C}">
                  <a14:compatExt spid="_x0000_s56330"/>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56331" name="オプション 11" hidden="1">
                <a:extLst>
                  <a:ext uri="{63B3BB69-23CF-44E3-9099-C40C66FF867C}">
                    <a14:compatExt spid="_x0000_s56331"/>
                  </a:ext>
                </a:extLst>
              </xdr:cNvPr>
              <xdr:cNvSpPr>
                <a:spLocks noRot="1" noChangeShapeType="1"/>
              </xdr:cNvSpPr>
            </xdr:nvSpPr>
            <xdr:spPr>
              <a:xfrm>
                <a:off x="5763126" y="8931919"/>
                <a:ext cx="301792" cy="238122"/>
              </a:xfrm>
              <a:prstGeom prst="rect"/>
            </xdr:spPr>
          </xdr:sp>
          <xdr:sp textlink="">
            <xdr:nvSpPr>
              <xdr:cNvPr id="56332" name="オプション 12" hidden="1">
                <a:extLst>
                  <a:ext uri="{63B3BB69-23CF-44E3-9099-C40C66FF867C}">
                    <a14:compatExt spid="_x0000_s56332"/>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6333" name="グループ 13" hidden="1">
              <a:extLst>
                <a:ext uri="{63B3BB69-23CF-44E3-9099-C40C66FF867C}">
                  <a14:compatExt spid="_x0000_s56333"/>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6334" name="グループ 14" hidden="1">
              <a:extLst>
                <a:ext uri="{63B3BB69-23CF-44E3-9099-C40C66FF867C}">
                  <a14:compatExt spid="_x0000_s56334"/>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6335" name="グループ 15" hidden="1">
              <a:extLst>
                <a:ext uri="{63B3BB69-23CF-44E3-9099-C40C66FF867C}">
                  <a14:compatExt spid="_x0000_s56335"/>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6336" name="グループ 16" hidden="1">
              <a:extLst>
                <a:ext uri="{63B3BB69-23CF-44E3-9099-C40C66FF867C}">
                  <a14:compatExt spid="_x0000_s56336"/>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6337" name="オプション 17" hidden="1">
                <a:extLst>
                  <a:ext uri="{63B3BB69-23CF-44E3-9099-C40C66FF867C}">
                    <a14:compatExt spid="_x0000_s56337"/>
                  </a:ext>
                </a:extLst>
              </xdr:cNvPr>
              <xdr:cNvSpPr>
                <a:spLocks noRot="1" noChangeShapeType="1"/>
              </xdr:cNvSpPr>
            </xdr:nvSpPr>
            <xdr:spPr>
              <a:xfrm>
                <a:off x="4549825" y="6438941"/>
                <a:ext cx="308371" cy="238125"/>
              </a:xfrm>
              <a:prstGeom prst="rect"/>
            </xdr:spPr>
          </xdr:sp>
          <xdr:sp textlink="">
            <xdr:nvSpPr>
              <xdr:cNvPr id="56338" name="オプション 18" hidden="1">
                <a:extLst>
                  <a:ext uri="{63B3BB69-23CF-44E3-9099-C40C66FF867C}">
                    <a14:compatExt spid="_x0000_s56338"/>
                  </a:ext>
                </a:extLst>
              </xdr:cNvPr>
              <xdr:cNvSpPr>
                <a:spLocks noRot="1" noChangeShapeType="1"/>
              </xdr:cNvSpPr>
            </xdr:nvSpPr>
            <xdr:spPr>
              <a:xfrm>
                <a:off x="4549825" y="6714679"/>
                <a:ext cx="308371" cy="219077"/>
              </a:xfrm>
              <a:prstGeom prst="rect"/>
            </xdr:spPr>
          </xdr:sp>
          <xdr:sp textlink="">
            <xdr:nvSpPr>
              <xdr:cNvPr id="56339" name="オプション 19" hidden="1">
                <a:extLst>
                  <a:ext uri="{63B3BB69-23CF-44E3-9099-C40C66FF867C}">
                    <a14:compatExt spid="_x0000_s56339"/>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6340" name="グループ 20" hidden="1">
              <a:extLst>
                <a:ext uri="{63B3BB69-23CF-44E3-9099-C40C66FF867C}">
                  <a14:compatExt spid="_x0000_s56340"/>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6341" name="グループ 21" hidden="1">
              <a:extLst>
                <a:ext uri="{63B3BB69-23CF-44E3-9099-C40C66FF867C}">
                  <a14:compatExt spid="_x0000_s56341"/>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6342" name="グループ 22" hidden="1">
              <a:extLst>
                <a:ext uri="{63B3BB69-23CF-44E3-9099-C40C66FF867C}">
                  <a14:compatExt spid="_x0000_s56342"/>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6343" name="グループ 23" hidden="1">
              <a:extLst>
                <a:ext uri="{63B3BB69-23CF-44E3-9099-C40C66FF867C}">
                  <a14:compatExt spid="_x0000_s56343"/>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6344" name="グループ 24" hidden="1">
              <a:extLst>
                <a:ext uri="{63B3BB69-23CF-44E3-9099-C40C66FF867C}">
                  <a14:compatExt spid="_x0000_s56344"/>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6345" name="グループ 25" hidden="1">
              <a:extLst>
                <a:ext uri="{63B3BB69-23CF-44E3-9099-C40C66FF867C}">
                  <a14:compatExt spid="_x0000_s56345"/>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6346" name="グループ 26" hidden="1">
              <a:extLst>
                <a:ext uri="{63B3BB69-23CF-44E3-9099-C40C66FF867C}">
                  <a14:compatExt spid="_x0000_s56346"/>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6347" name="グループ 27" hidden="1">
              <a:extLst>
                <a:ext uri="{63B3BB69-23CF-44E3-9099-C40C66FF867C}">
                  <a14:compatExt spid="_x0000_s56347"/>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6348" name="グループ 28" hidden="1">
              <a:extLst>
                <a:ext uri="{63B3BB69-23CF-44E3-9099-C40C66FF867C}">
                  <a14:compatExt spid="_x0000_s56348"/>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6349" name="グループ 29" hidden="1">
              <a:extLst>
                <a:ext uri="{63B3BB69-23CF-44E3-9099-C40C66FF867C}">
                  <a14:compatExt spid="_x0000_s56349"/>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56350" name="オプション 30" hidden="1">
                <a:extLst>
                  <a:ext uri="{63B3BB69-23CF-44E3-9099-C40C66FF867C}">
                    <a14:compatExt spid="_x0000_s56350"/>
                  </a:ext>
                </a:extLst>
              </xdr:cNvPr>
              <xdr:cNvSpPr>
                <a:spLocks noRot="1" noChangeShapeType="1"/>
              </xdr:cNvSpPr>
            </xdr:nvSpPr>
            <xdr:spPr>
              <a:xfrm>
                <a:off x="5768131" y="8168748"/>
                <a:ext cx="217073" cy="237625"/>
              </a:xfrm>
              <a:prstGeom prst="rect"/>
            </xdr:spPr>
          </xdr:sp>
          <xdr:sp textlink="">
            <xdr:nvSpPr>
              <xdr:cNvPr id="56351" name="オプション 31" hidden="1">
                <a:extLst>
                  <a:ext uri="{63B3BB69-23CF-44E3-9099-C40C66FF867C}">
                    <a14:compatExt spid="_x0000_s56351"/>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6352" name="オプション 32" hidden="1">
                <a:extLst>
                  <a:ext uri="{63B3BB69-23CF-44E3-9099-C40C66FF867C}">
                    <a14:compatExt spid="_x0000_s56352"/>
                  </a:ext>
                </a:extLst>
              </xdr:cNvPr>
              <xdr:cNvSpPr>
                <a:spLocks noRot="1" noChangeShapeType="1"/>
              </xdr:cNvSpPr>
            </xdr:nvSpPr>
            <xdr:spPr>
              <a:xfrm>
                <a:off x="45017" y="37725"/>
                <a:ext cx="3039" cy="2488"/>
              </a:xfrm>
              <a:prstGeom prst="rect"/>
            </xdr:spPr>
          </xdr:sp>
          <xdr:sp textlink="">
            <xdr:nvSpPr>
              <xdr:cNvPr id="56353" name="オプション 33" hidden="1">
                <a:extLst>
                  <a:ext uri="{63B3BB69-23CF-44E3-9099-C40C66FF867C}">
                    <a14:compatExt spid="_x0000_s56353"/>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6354" name="オプション 34" hidden="1">
                <a:extLst>
                  <a:ext uri="{63B3BB69-23CF-44E3-9099-C40C66FF867C}">
                    <a14:compatExt spid="_x0000_s56354"/>
                  </a:ext>
                </a:extLst>
              </xdr:cNvPr>
              <xdr:cNvSpPr>
                <a:spLocks noRot="1" noChangeShapeType="1"/>
              </xdr:cNvSpPr>
            </xdr:nvSpPr>
            <xdr:spPr>
              <a:xfrm>
                <a:off x="57631" y="54838"/>
                <a:ext cx="3018" cy="2286"/>
              </a:xfrm>
              <a:prstGeom prst="rect"/>
            </xdr:spPr>
          </xdr:sp>
          <xdr:sp textlink="">
            <xdr:nvSpPr>
              <xdr:cNvPr id="56355" name="オプション 35" hidden="1">
                <a:extLst>
                  <a:ext uri="{63B3BB69-23CF-44E3-9099-C40C66FF867C}">
                    <a14:compatExt spid="_x0000_s56355"/>
                  </a:ext>
                </a:extLst>
              </xdr:cNvPr>
              <xdr:cNvSpPr>
                <a:spLocks noRot="1" noChangeShapeType="1"/>
              </xdr:cNvSpPr>
            </xdr:nvSpPr>
            <xdr:spPr>
              <a:xfrm>
                <a:off x="57631" y="57586"/>
                <a:ext cx="3018" cy="2095"/>
              </a:xfrm>
              <a:prstGeom prst="rect"/>
            </xdr:spPr>
          </xdr:sp>
          <xdr:sp textlink="">
            <xdr:nvSpPr>
              <xdr:cNvPr id="56356" name="オプション 36" hidden="1">
                <a:extLst>
                  <a:ext uri="{63B3BB69-23CF-44E3-9099-C40C66FF867C}">
                    <a14:compatExt spid="_x0000_s56356"/>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6357" name="オプション 37" hidden="1">
                <a:extLst>
                  <a:ext uri="{63B3BB69-23CF-44E3-9099-C40C66FF867C}">
                    <a14:compatExt spid="_x0000_s56357"/>
                  </a:ext>
                </a:extLst>
              </xdr:cNvPr>
              <xdr:cNvSpPr>
                <a:spLocks noRot="1" noChangeShapeType="1"/>
              </xdr:cNvSpPr>
            </xdr:nvSpPr>
            <xdr:spPr>
              <a:xfrm>
                <a:off x="45321" y="72871"/>
                <a:ext cx="2225" cy="2179"/>
              </a:xfrm>
              <a:prstGeom prst="rect"/>
            </xdr:spPr>
          </xdr:sp>
          <xdr:sp textlink="">
            <xdr:nvSpPr>
              <xdr:cNvPr id="56358" name="オプション 38" hidden="1">
                <a:extLst>
                  <a:ext uri="{63B3BB69-23CF-44E3-9099-C40C66FF867C}">
                    <a14:compatExt spid="_x0000_s5635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56359" name="オプション 39" hidden="1">
                <a:extLst>
                  <a:ext uri="{63B3BB69-23CF-44E3-9099-C40C66FF867C}">
                    <a14:compatExt spid="_x0000_s56359"/>
                  </a:ext>
                </a:extLst>
              </xdr:cNvPr>
              <xdr:cNvSpPr>
                <a:spLocks noRot="1" noChangeShapeType="1"/>
              </xdr:cNvSpPr>
            </xdr:nvSpPr>
            <xdr:spPr>
              <a:xfrm>
                <a:off x="4540528" y="8166017"/>
                <a:ext cx="207109" cy="240338"/>
              </a:xfrm>
              <a:prstGeom prst="rect"/>
            </xdr:spPr>
          </xdr:sp>
          <xdr:sp textlink="">
            <xdr:nvSpPr>
              <xdr:cNvPr id="56360" name="オプション 40" hidden="1">
                <a:extLst>
                  <a:ext uri="{63B3BB69-23CF-44E3-9099-C40C66FF867C}">
                    <a14:compatExt spid="_x0000_s56360"/>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6361" name="グループ 41" hidden="1">
              <a:extLst>
                <a:ext uri="{63B3BB69-23CF-44E3-9099-C40C66FF867C}">
                  <a14:compatExt spid="_x0000_s56361"/>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56362" name="オプション 42" hidden="1">
                <a:extLst>
                  <a:ext uri="{63B3BB69-23CF-44E3-9099-C40C66FF867C}">
                    <a14:compatExt spid="_x0000_s56362"/>
                  </a:ext>
                </a:extLst>
              </xdr:cNvPr>
              <xdr:cNvSpPr>
                <a:spLocks noRot="1" noChangeShapeType="1"/>
              </xdr:cNvSpPr>
            </xdr:nvSpPr>
            <xdr:spPr>
              <a:xfrm>
                <a:off x="5809589" y="7290614"/>
                <a:ext cx="301594" cy="245575"/>
              </a:xfrm>
              <a:prstGeom prst="rect"/>
            </xdr:spPr>
          </xdr:sp>
          <xdr:sp textlink="">
            <xdr:nvSpPr>
              <xdr:cNvPr id="56363" name="オプション 43" hidden="1">
                <a:extLst>
                  <a:ext uri="{63B3BB69-23CF-44E3-9099-C40C66FF867C}">
                    <a14:compatExt spid="_x0000_s56363"/>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6364" name="オプション 44" hidden="1">
                <a:extLst>
                  <a:ext uri="{63B3BB69-23CF-44E3-9099-C40C66FF867C}">
                    <a14:compatExt spid="_x0000_s56364"/>
                  </a:ext>
                </a:extLst>
              </xdr:cNvPr>
              <xdr:cNvSpPr>
                <a:spLocks noRot="1" noChangeShapeType="1"/>
              </xdr:cNvSpPr>
            </xdr:nvSpPr>
            <xdr:spPr>
              <a:xfrm>
                <a:off x="57686" y="45007"/>
                <a:ext cx="3018" cy="2462"/>
              </a:xfrm>
              <a:prstGeom prst="rect"/>
            </xdr:spPr>
          </xdr:sp>
          <xdr:sp textlink="">
            <xdr:nvSpPr>
              <xdr:cNvPr id="56365" name="オプション 45" hidden="1">
                <a:extLst>
                  <a:ext uri="{63B3BB69-23CF-44E3-9099-C40C66FF867C}">
                    <a14:compatExt spid="_x0000_s56365"/>
                  </a:ext>
                </a:extLst>
              </xdr:cNvPr>
              <xdr:cNvSpPr>
                <a:spLocks noRot="1" noChangeShapeType="1"/>
              </xdr:cNvSpPr>
            </xdr:nvSpPr>
            <xdr:spPr>
              <a:xfrm>
                <a:off x="57686" y="47817"/>
                <a:ext cx="3018" cy="2481"/>
              </a:xfrm>
              <a:prstGeom prst="rect"/>
            </xdr:spPr>
          </xdr:sp>
          <xdr:sp textlink="">
            <xdr:nvSpPr>
              <xdr:cNvPr id="56366" name="オプション 46" hidden="1">
                <a:extLst>
                  <a:ext uri="{63B3BB69-23CF-44E3-9099-C40C66FF867C}">
                    <a14:compatExt spid="_x0000_s5636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6367" name="オプション 47" hidden="1">
                <a:extLst>
                  <a:ext uri="{63B3BB69-23CF-44E3-9099-C40C66FF867C}">
                    <a14:compatExt spid="_x0000_s56367"/>
                  </a:ext>
                </a:extLst>
              </xdr:cNvPr>
              <xdr:cNvSpPr>
                <a:spLocks noRot="1" noChangeShapeType="1"/>
              </xdr:cNvSpPr>
            </xdr:nvSpPr>
            <xdr:spPr>
              <a:xfrm>
                <a:off x="57631" y="54838"/>
                <a:ext cx="3018" cy="2286"/>
              </a:xfrm>
              <a:prstGeom prst="rect"/>
            </xdr:spPr>
          </xdr:sp>
          <xdr:sp textlink="">
            <xdr:nvSpPr>
              <xdr:cNvPr id="56368" name="オプション 48" hidden="1">
                <a:extLst>
                  <a:ext uri="{63B3BB69-23CF-44E3-9099-C40C66FF867C}">
                    <a14:compatExt spid="_x0000_s56368"/>
                  </a:ext>
                </a:extLst>
              </xdr:cNvPr>
              <xdr:cNvSpPr>
                <a:spLocks noRot="1" noChangeShapeType="1"/>
              </xdr:cNvSpPr>
            </xdr:nvSpPr>
            <xdr:spPr>
              <a:xfrm>
                <a:off x="57631" y="57649"/>
                <a:ext cx="3018" cy="2096"/>
              </a:xfrm>
              <a:prstGeom prst="rect"/>
            </xdr:spPr>
          </xdr:sp>
          <xdr:sp textlink="">
            <xdr:nvSpPr>
              <xdr:cNvPr id="56369" name="オプション 49" hidden="1">
                <a:extLst>
                  <a:ext uri="{63B3BB69-23CF-44E3-9099-C40C66FF867C}">
                    <a14:compatExt spid="_x0000_s56369"/>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57345" name="Option Button 1" hidden="1">
                <a:extLst>
                  <a:ext uri="{63B3BB69-23CF-44E3-9099-C40C66FF867C}">
                    <a14:compatExt spid="_x0000_s57345"/>
                  </a:ext>
                </a:extLst>
              </xdr:cNvPr>
              <xdr:cNvSpPr>
                <a:spLocks noRot="1" noChangeShapeType="1"/>
              </xdr:cNvSpPr>
            </xdr:nvSpPr>
            <xdr:spPr>
              <a:xfrm>
                <a:off x="4501773" y="3772528"/>
                <a:ext cx="303832" cy="248784"/>
              </a:xfrm>
              <a:prstGeom prst="rect"/>
            </xdr:spPr>
          </xdr:sp>
          <xdr:sp textlink="">
            <xdr:nvSpPr>
              <xdr:cNvPr id="57346" name="Option Button 2" hidden="1">
                <a:extLst>
                  <a:ext uri="{63B3BB69-23CF-44E3-9099-C40C66FF867C}">
                    <a14:compatExt spid="_x0000_s57346"/>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57347" name="Option Button 3" hidden="1">
                <a:extLst>
                  <a:ext uri="{63B3BB69-23CF-44E3-9099-C40C66FF867C}">
                    <a14:compatExt spid="_x0000_s57347"/>
                  </a:ext>
                </a:extLst>
              </xdr:cNvPr>
              <xdr:cNvSpPr>
                <a:spLocks noRot="1" noChangeShapeType="1"/>
              </xdr:cNvSpPr>
            </xdr:nvSpPr>
            <xdr:spPr>
              <a:xfrm>
                <a:off x="4479758" y="4496255"/>
                <a:ext cx="301792" cy="238121"/>
              </a:xfrm>
              <a:prstGeom prst="rect"/>
            </xdr:spPr>
          </xdr:sp>
          <xdr:sp textlink="">
            <xdr:nvSpPr>
              <xdr:cNvPr id="57348" name="Option Button 4" hidden="1">
                <a:extLst>
                  <a:ext uri="{63B3BB69-23CF-44E3-9099-C40C66FF867C}">
                    <a14:compatExt spid="_x0000_s57348"/>
                  </a:ext>
                </a:extLst>
              </xdr:cNvPr>
              <xdr:cNvSpPr>
                <a:spLocks noRot="1" noChangeShapeType="1"/>
              </xdr:cNvSpPr>
            </xdr:nvSpPr>
            <xdr:spPr>
              <a:xfrm>
                <a:off x="4479758" y="4771022"/>
                <a:ext cx="301792" cy="238124"/>
              </a:xfrm>
              <a:prstGeom prst="rect"/>
            </xdr:spPr>
          </xdr:sp>
          <xdr:sp textlink="">
            <xdr:nvSpPr>
              <xdr:cNvPr id="57349" name="Option Button 5" hidden="1">
                <a:extLst>
                  <a:ext uri="{63B3BB69-23CF-44E3-9099-C40C66FF867C}">
                    <a14:compatExt spid="_x0000_s57349"/>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57350" name="Option Button 6" hidden="1">
                <a:extLst>
                  <a:ext uri="{63B3BB69-23CF-44E3-9099-C40C66FF867C}">
                    <a14:compatExt spid="_x0000_s57350"/>
                  </a:ext>
                </a:extLst>
              </xdr:cNvPr>
              <xdr:cNvSpPr>
                <a:spLocks noRot="1" noChangeShapeType="1"/>
              </xdr:cNvSpPr>
            </xdr:nvSpPr>
            <xdr:spPr>
              <a:xfrm>
                <a:off x="4549825" y="5456618"/>
                <a:ext cx="308371" cy="238128"/>
              </a:xfrm>
              <a:prstGeom prst="rect"/>
            </xdr:spPr>
          </xdr:sp>
          <xdr:sp textlink="">
            <xdr:nvSpPr>
              <xdr:cNvPr id="57351" name="Option Button 7" hidden="1">
                <a:extLst>
                  <a:ext uri="{63B3BB69-23CF-44E3-9099-C40C66FF867C}">
                    <a14:compatExt spid="_x0000_s57351"/>
                  </a:ext>
                </a:extLst>
              </xdr:cNvPr>
              <xdr:cNvSpPr>
                <a:spLocks noRot="1" noChangeShapeType="1"/>
              </xdr:cNvSpPr>
            </xdr:nvSpPr>
            <xdr:spPr>
              <a:xfrm>
                <a:off x="4549825" y="5722888"/>
                <a:ext cx="308371" cy="228598"/>
              </a:xfrm>
              <a:prstGeom prst="rect"/>
            </xdr:spPr>
          </xdr:sp>
          <xdr:sp textlink="">
            <xdr:nvSpPr>
              <xdr:cNvPr id="57352" name="Option Button 8" hidden="1">
                <a:extLst>
                  <a:ext uri="{63B3BB69-23CF-44E3-9099-C40C66FF867C}">
                    <a14:compatExt spid="_x0000_s57352"/>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7353" name="オプション 9" hidden="1">
              <a:extLst>
                <a:ext uri="{63B3BB69-23CF-44E3-9099-C40C66FF867C}">
                  <a14:compatExt spid="_x0000_s57353"/>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7354" name="オプション 10" hidden="1">
              <a:extLst>
                <a:ext uri="{63B3BB69-23CF-44E3-9099-C40C66FF867C}">
                  <a14:compatExt spid="_x0000_s57354"/>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57355" name="オプション 11" hidden="1">
                <a:extLst>
                  <a:ext uri="{63B3BB69-23CF-44E3-9099-C40C66FF867C}">
                    <a14:compatExt spid="_x0000_s57355"/>
                  </a:ext>
                </a:extLst>
              </xdr:cNvPr>
              <xdr:cNvSpPr>
                <a:spLocks noRot="1" noChangeShapeType="1"/>
              </xdr:cNvSpPr>
            </xdr:nvSpPr>
            <xdr:spPr>
              <a:xfrm>
                <a:off x="5763126" y="8931919"/>
                <a:ext cx="301792" cy="238122"/>
              </a:xfrm>
              <a:prstGeom prst="rect"/>
            </xdr:spPr>
          </xdr:sp>
          <xdr:sp textlink="">
            <xdr:nvSpPr>
              <xdr:cNvPr id="57356" name="オプション 12" hidden="1">
                <a:extLst>
                  <a:ext uri="{63B3BB69-23CF-44E3-9099-C40C66FF867C}">
                    <a14:compatExt spid="_x0000_s57356"/>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7357" name="グループ 13" hidden="1">
              <a:extLst>
                <a:ext uri="{63B3BB69-23CF-44E3-9099-C40C66FF867C}">
                  <a14:compatExt spid="_x0000_s57357"/>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7358" name="グループ 14" hidden="1">
              <a:extLst>
                <a:ext uri="{63B3BB69-23CF-44E3-9099-C40C66FF867C}">
                  <a14:compatExt spid="_x0000_s57358"/>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7359" name="グループ 15" hidden="1">
              <a:extLst>
                <a:ext uri="{63B3BB69-23CF-44E3-9099-C40C66FF867C}">
                  <a14:compatExt spid="_x0000_s57359"/>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7360" name="グループ 16" hidden="1">
              <a:extLst>
                <a:ext uri="{63B3BB69-23CF-44E3-9099-C40C66FF867C}">
                  <a14:compatExt spid="_x0000_s57360"/>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7361" name="オプション 17" hidden="1">
                <a:extLst>
                  <a:ext uri="{63B3BB69-23CF-44E3-9099-C40C66FF867C}">
                    <a14:compatExt spid="_x0000_s57361"/>
                  </a:ext>
                </a:extLst>
              </xdr:cNvPr>
              <xdr:cNvSpPr>
                <a:spLocks noRot="1" noChangeShapeType="1"/>
              </xdr:cNvSpPr>
            </xdr:nvSpPr>
            <xdr:spPr>
              <a:xfrm>
                <a:off x="4549825" y="6438941"/>
                <a:ext cx="308371" cy="238125"/>
              </a:xfrm>
              <a:prstGeom prst="rect"/>
            </xdr:spPr>
          </xdr:sp>
          <xdr:sp textlink="">
            <xdr:nvSpPr>
              <xdr:cNvPr id="57362" name="オプション 18" hidden="1">
                <a:extLst>
                  <a:ext uri="{63B3BB69-23CF-44E3-9099-C40C66FF867C}">
                    <a14:compatExt spid="_x0000_s57362"/>
                  </a:ext>
                </a:extLst>
              </xdr:cNvPr>
              <xdr:cNvSpPr>
                <a:spLocks noRot="1" noChangeShapeType="1"/>
              </xdr:cNvSpPr>
            </xdr:nvSpPr>
            <xdr:spPr>
              <a:xfrm>
                <a:off x="4549825" y="6714679"/>
                <a:ext cx="308371" cy="219077"/>
              </a:xfrm>
              <a:prstGeom prst="rect"/>
            </xdr:spPr>
          </xdr:sp>
          <xdr:sp textlink="">
            <xdr:nvSpPr>
              <xdr:cNvPr id="57363" name="オプション 19" hidden="1">
                <a:extLst>
                  <a:ext uri="{63B3BB69-23CF-44E3-9099-C40C66FF867C}">
                    <a14:compatExt spid="_x0000_s57363"/>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7364" name="グループ 20" hidden="1">
              <a:extLst>
                <a:ext uri="{63B3BB69-23CF-44E3-9099-C40C66FF867C}">
                  <a14:compatExt spid="_x0000_s57364"/>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7365" name="グループ 21" hidden="1">
              <a:extLst>
                <a:ext uri="{63B3BB69-23CF-44E3-9099-C40C66FF867C}">
                  <a14:compatExt spid="_x0000_s57365"/>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7366" name="グループ 22" hidden="1">
              <a:extLst>
                <a:ext uri="{63B3BB69-23CF-44E3-9099-C40C66FF867C}">
                  <a14:compatExt spid="_x0000_s57366"/>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7367" name="グループ 23" hidden="1">
              <a:extLst>
                <a:ext uri="{63B3BB69-23CF-44E3-9099-C40C66FF867C}">
                  <a14:compatExt spid="_x0000_s57367"/>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7368" name="グループ 24" hidden="1">
              <a:extLst>
                <a:ext uri="{63B3BB69-23CF-44E3-9099-C40C66FF867C}">
                  <a14:compatExt spid="_x0000_s57368"/>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7369" name="グループ 25" hidden="1">
              <a:extLst>
                <a:ext uri="{63B3BB69-23CF-44E3-9099-C40C66FF867C}">
                  <a14:compatExt spid="_x0000_s57369"/>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7370" name="グループ 26" hidden="1">
              <a:extLst>
                <a:ext uri="{63B3BB69-23CF-44E3-9099-C40C66FF867C}">
                  <a14:compatExt spid="_x0000_s57370"/>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7371" name="グループ 27" hidden="1">
              <a:extLst>
                <a:ext uri="{63B3BB69-23CF-44E3-9099-C40C66FF867C}">
                  <a14:compatExt spid="_x0000_s57371"/>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7372" name="グループ 28" hidden="1">
              <a:extLst>
                <a:ext uri="{63B3BB69-23CF-44E3-9099-C40C66FF867C}">
                  <a14:compatExt spid="_x0000_s57372"/>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7373" name="グループ 29" hidden="1">
              <a:extLst>
                <a:ext uri="{63B3BB69-23CF-44E3-9099-C40C66FF867C}">
                  <a14:compatExt spid="_x0000_s57373"/>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57374" name="オプション 30" hidden="1">
                <a:extLst>
                  <a:ext uri="{63B3BB69-23CF-44E3-9099-C40C66FF867C}">
                    <a14:compatExt spid="_x0000_s57374"/>
                  </a:ext>
                </a:extLst>
              </xdr:cNvPr>
              <xdr:cNvSpPr>
                <a:spLocks noRot="1" noChangeShapeType="1"/>
              </xdr:cNvSpPr>
            </xdr:nvSpPr>
            <xdr:spPr>
              <a:xfrm>
                <a:off x="5768131" y="8168748"/>
                <a:ext cx="217073" cy="237625"/>
              </a:xfrm>
              <a:prstGeom prst="rect"/>
            </xdr:spPr>
          </xdr:sp>
          <xdr:sp textlink="">
            <xdr:nvSpPr>
              <xdr:cNvPr id="57375" name="オプション 31" hidden="1">
                <a:extLst>
                  <a:ext uri="{63B3BB69-23CF-44E3-9099-C40C66FF867C}">
                    <a14:compatExt spid="_x0000_s57375"/>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7376" name="オプション 32" hidden="1">
                <a:extLst>
                  <a:ext uri="{63B3BB69-23CF-44E3-9099-C40C66FF867C}">
                    <a14:compatExt spid="_x0000_s57376"/>
                  </a:ext>
                </a:extLst>
              </xdr:cNvPr>
              <xdr:cNvSpPr>
                <a:spLocks noRot="1" noChangeShapeType="1"/>
              </xdr:cNvSpPr>
            </xdr:nvSpPr>
            <xdr:spPr>
              <a:xfrm>
                <a:off x="45017" y="37725"/>
                <a:ext cx="3039" cy="2488"/>
              </a:xfrm>
              <a:prstGeom prst="rect"/>
            </xdr:spPr>
          </xdr:sp>
          <xdr:sp textlink="">
            <xdr:nvSpPr>
              <xdr:cNvPr id="57377" name="オプション 33" hidden="1">
                <a:extLst>
                  <a:ext uri="{63B3BB69-23CF-44E3-9099-C40C66FF867C}">
                    <a14:compatExt spid="_x0000_s57377"/>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7378" name="オプション 34" hidden="1">
                <a:extLst>
                  <a:ext uri="{63B3BB69-23CF-44E3-9099-C40C66FF867C}">
                    <a14:compatExt spid="_x0000_s57378"/>
                  </a:ext>
                </a:extLst>
              </xdr:cNvPr>
              <xdr:cNvSpPr>
                <a:spLocks noRot="1" noChangeShapeType="1"/>
              </xdr:cNvSpPr>
            </xdr:nvSpPr>
            <xdr:spPr>
              <a:xfrm>
                <a:off x="57631" y="54838"/>
                <a:ext cx="3018" cy="2286"/>
              </a:xfrm>
              <a:prstGeom prst="rect"/>
            </xdr:spPr>
          </xdr:sp>
          <xdr:sp textlink="">
            <xdr:nvSpPr>
              <xdr:cNvPr id="57379" name="オプション 35" hidden="1">
                <a:extLst>
                  <a:ext uri="{63B3BB69-23CF-44E3-9099-C40C66FF867C}">
                    <a14:compatExt spid="_x0000_s57379"/>
                  </a:ext>
                </a:extLst>
              </xdr:cNvPr>
              <xdr:cNvSpPr>
                <a:spLocks noRot="1" noChangeShapeType="1"/>
              </xdr:cNvSpPr>
            </xdr:nvSpPr>
            <xdr:spPr>
              <a:xfrm>
                <a:off x="57631" y="57586"/>
                <a:ext cx="3018" cy="2095"/>
              </a:xfrm>
              <a:prstGeom prst="rect"/>
            </xdr:spPr>
          </xdr:sp>
          <xdr:sp textlink="">
            <xdr:nvSpPr>
              <xdr:cNvPr id="57380" name="オプション 36" hidden="1">
                <a:extLst>
                  <a:ext uri="{63B3BB69-23CF-44E3-9099-C40C66FF867C}">
                    <a14:compatExt spid="_x0000_s57380"/>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7381" name="オプション 37" hidden="1">
                <a:extLst>
                  <a:ext uri="{63B3BB69-23CF-44E3-9099-C40C66FF867C}">
                    <a14:compatExt spid="_x0000_s57381"/>
                  </a:ext>
                </a:extLst>
              </xdr:cNvPr>
              <xdr:cNvSpPr>
                <a:spLocks noRot="1" noChangeShapeType="1"/>
              </xdr:cNvSpPr>
            </xdr:nvSpPr>
            <xdr:spPr>
              <a:xfrm>
                <a:off x="45321" y="72871"/>
                <a:ext cx="2225" cy="2179"/>
              </a:xfrm>
              <a:prstGeom prst="rect"/>
            </xdr:spPr>
          </xdr:sp>
          <xdr:sp textlink="">
            <xdr:nvSpPr>
              <xdr:cNvPr id="57382" name="オプション 38" hidden="1">
                <a:extLst>
                  <a:ext uri="{63B3BB69-23CF-44E3-9099-C40C66FF867C}">
                    <a14:compatExt spid="_x0000_s5738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57383" name="オプション 39" hidden="1">
                <a:extLst>
                  <a:ext uri="{63B3BB69-23CF-44E3-9099-C40C66FF867C}">
                    <a14:compatExt spid="_x0000_s57383"/>
                  </a:ext>
                </a:extLst>
              </xdr:cNvPr>
              <xdr:cNvSpPr>
                <a:spLocks noRot="1" noChangeShapeType="1"/>
              </xdr:cNvSpPr>
            </xdr:nvSpPr>
            <xdr:spPr>
              <a:xfrm>
                <a:off x="4540528" y="8166017"/>
                <a:ext cx="207109" cy="240338"/>
              </a:xfrm>
              <a:prstGeom prst="rect"/>
            </xdr:spPr>
          </xdr:sp>
          <xdr:sp textlink="">
            <xdr:nvSpPr>
              <xdr:cNvPr id="57384" name="オプション 40" hidden="1">
                <a:extLst>
                  <a:ext uri="{63B3BB69-23CF-44E3-9099-C40C66FF867C}">
                    <a14:compatExt spid="_x0000_s57384"/>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7385" name="グループ 41" hidden="1">
              <a:extLst>
                <a:ext uri="{63B3BB69-23CF-44E3-9099-C40C66FF867C}">
                  <a14:compatExt spid="_x0000_s57385"/>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57386" name="オプション 42" hidden="1">
                <a:extLst>
                  <a:ext uri="{63B3BB69-23CF-44E3-9099-C40C66FF867C}">
                    <a14:compatExt spid="_x0000_s57386"/>
                  </a:ext>
                </a:extLst>
              </xdr:cNvPr>
              <xdr:cNvSpPr>
                <a:spLocks noRot="1" noChangeShapeType="1"/>
              </xdr:cNvSpPr>
            </xdr:nvSpPr>
            <xdr:spPr>
              <a:xfrm>
                <a:off x="5809589" y="7290614"/>
                <a:ext cx="301594" cy="245575"/>
              </a:xfrm>
              <a:prstGeom prst="rect"/>
            </xdr:spPr>
          </xdr:sp>
          <xdr:sp textlink="">
            <xdr:nvSpPr>
              <xdr:cNvPr id="57387" name="オプション 43" hidden="1">
                <a:extLst>
                  <a:ext uri="{63B3BB69-23CF-44E3-9099-C40C66FF867C}">
                    <a14:compatExt spid="_x0000_s57387"/>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7388" name="オプション 44" hidden="1">
                <a:extLst>
                  <a:ext uri="{63B3BB69-23CF-44E3-9099-C40C66FF867C}">
                    <a14:compatExt spid="_x0000_s57388"/>
                  </a:ext>
                </a:extLst>
              </xdr:cNvPr>
              <xdr:cNvSpPr>
                <a:spLocks noRot="1" noChangeShapeType="1"/>
              </xdr:cNvSpPr>
            </xdr:nvSpPr>
            <xdr:spPr>
              <a:xfrm>
                <a:off x="57686" y="45007"/>
                <a:ext cx="3018" cy="2462"/>
              </a:xfrm>
              <a:prstGeom prst="rect"/>
            </xdr:spPr>
          </xdr:sp>
          <xdr:sp textlink="">
            <xdr:nvSpPr>
              <xdr:cNvPr id="57389" name="オプション 45" hidden="1">
                <a:extLst>
                  <a:ext uri="{63B3BB69-23CF-44E3-9099-C40C66FF867C}">
                    <a14:compatExt spid="_x0000_s57389"/>
                  </a:ext>
                </a:extLst>
              </xdr:cNvPr>
              <xdr:cNvSpPr>
                <a:spLocks noRot="1" noChangeShapeType="1"/>
              </xdr:cNvSpPr>
            </xdr:nvSpPr>
            <xdr:spPr>
              <a:xfrm>
                <a:off x="57686" y="47817"/>
                <a:ext cx="3018" cy="2481"/>
              </a:xfrm>
              <a:prstGeom prst="rect"/>
            </xdr:spPr>
          </xdr:sp>
          <xdr:sp textlink="">
            <xdr:nvSpPr>
              <xdr:cNvPr id="57390" name="オプション 46" hidden="1">
                <a:extLst>
                  <a:ext uri="{63B3BB69-23CF-44E3-9099-C40C66FF867C}">
                    <a14:compatExt spid="_x0000_s5739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7391" name="オプション 47" hidden="1">
                <a:extLst>
                  <a:ext uri="{63B3BB69-23CF-44E3-9099-C40C66FF867C}">
                    <a14:compatExt spid="_x0000_s57391"/>
                  </a:ext>
                </a:extLst>
              </xdr:cNvPr>
              <xdr:cNvSpPr>
                <a:spLocks noRot="1" noChangeShapeType="1"/>
              </xdr:cNvSpPr>
            </xdr:nvSpPr>
            <xdr:spPr>
              <a:xfrm>
                <a:off x="57631" y="54838"/>
                <a:ext cx="3018" cy="2286"/>
              </a:xfrm>
              <a:prstGeom prst="rect"/>
            </xdr:spPr>
          </xdr:sp>
          <xdr:sp textlink="">
            <xdr:nvSpPr>
              <xdr:cNvPr id="57392" name="オプション 48" hidden="1">
                <a:extLst>
                  <a:ext uri="{63B3BB69-23CF-44E3-9099-C40C66FF867C}">
                    <a14:compatExt spid="_x0000_s57392"/>
                  </a:ext>
                </a:extLst>
              </xdr:cNvPr>
              <xdr:cNvSpPr>
                <a:spLocks noRot="1" noChangeShapeType="1"/>
              </xdr:cNvSpPr>
            </xdr:nvSpPr>
            <xdr:spPr>
              <a:xfrm>
                <a:off x="57631" y="57649"/>
                <a:ext cx="3018" cy="2096"/>
              </a:xfrm>
              <a:prstGeom prst="rect"/>
            </xdr:spPr>
          </xdr:sp>
          <xdr:sp textlink="">
            <xdr:nvSpPr>
              <xdr:cNvPr id="57393" name="オプション 49" hidden="1">
                <a:extLst>
                  <a:ext uri="{63B3BB69-23CF-44E3-9099-C40C66FF867C}">
                    <a14:compatExt spid="_x0000_s57393"/>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58369" name="Option Button 1" hidden="1">
                <a:extLst>
                  <a:ext uri="{63B3BB69-23CF-44E3-9099-C40C66FF867C}">
                    <a14:compatExt spid="_x0000_s58369"/>
                  </a:ext>
                </a:extLst>
              </xdr:cNvPr>
              <xdr:cNvSpPr>
                <a:spLocks noRot="1" noChangeShapeType="1"/>
              </xdr:cNvSpPr>
            </xdr:nvSpPr>
            <xdr:spPr>
              <a:xfrm>
                <a:off x="4501773" y="3772528"/>
                <a:ext cx="303832" cy="248784"/>
              </a:xfrm>
              <a:prstGeom prst="rect"/>
            </xdr:spPr>
          </xdr:sp>
          <xdr:sp textlink="">
            <xdr:nvSpPr>
              <xdr:cNvPr id="58370" name="Option Button 2" hidden="1">
                <a:extLst>
                  <a:ext uri="{63B3BB69-23CF-44E3-9099-C40C66FF867C}">
                    <a14:compatExt spid="_x0000_s58370"/>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58371" name="Option Button 3" hidden="1">
                <a:extLst>
                  <a:ext uri="{63B3BB69-23CF-44E3-9099-C40C66FF867C}">
                    <a14:compatExt spid="_x0000_s58371"/>
                  </a:ext>
                </a:extLst>
              </xdr:cNvPr>
              <xdr:cNvSpPr>
                <a:spLocks noRot="1" noChangeShapeType="1"/>
              </xdr:cNvSpPr>
            </xdr:nvSpPr>
            <xdr:spPr>
              <a:xfrm>
                <a:off x="4479758" y="4496255"/>
                <a:ext cx="301792" cy="238121"/>
              </a:xfrm>
              <a:prstGeom prst="rect"/>
            </xdr:spPr>
          </xdr:sp>
          <xdr:sp textlink="">
            <xdr:nvSpPr>
              <xdr:cNvPr id="58372" name="Option Button 4" hidden="1">
                <a:extLst>
                  <a:ext uri="{63B3BB69-23CF-44E3-9099-C40C66FF867C}">
                    <a14:compatExt spid="_x0000_s58372"/>
                  </a:ext>
                </a:extLst>
              </xdr:cNvPr>
              <xdr:cNvSpPr>
                <a:spLocks noRot="1" noChangeShapeType="1"/>
              </xdr:cNvSpPr>
            </xdr:nvSpPr>
            <xdr:spPr>
              <a:xfrm>
                <a:off x="4479758" y="4771022"/>
                <a:ext cx="301792" cy="238124"/>
              </a:xfrm>
              <a:prstGeom prst="rect"/>
            </xdr:spPr>
          </xdr:sp>
          <xdr:sp textlink="">
            <xdr:nvSpPr>
              <xdr:cNvPr id="58373" name="Option Button 5" hidden="1">
                <a:extLst>
                  <a:ext uri="{63B3BB69-23CF-44E3-9099-C40C66FF867C}">
                    <a14:compatExt spid="_x0000_s58373"/>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58374" name="Option Button 6" hidden="1">
                <a:extLst>
                  <a:ext uri="{63B3BB69-23CF-44E3-9099-C40C66FF867C}">
                    <a14:compatExt spid="_x0000_s58374"/>
                  </a:ext>
                </a:extLst>
              </xdr:cNvPr>
              <xdr:cNvSpPr>
                <a:spLocks noRot="1" noChangeShapeType="1"/>
              </xdr:cNvSpPr>
            </xdr:nvSpPr>
            <xdr:spPr>
              <a:xfrm>
                <a:off x="4549825" y="5456618"/>
                <a:ext cx="308371" cy="238128"/>
              </a:xfrm>
              <a:prstGeom prst="rect"/>
            </xdr:spPr>
          </xdr:sp>
          <xdr:sp textlink="">
            <xdr:nvSpPr>
              <xdr:cNvPr id="58375" name="Option Button 7" hidden="1">
                <a:extLst>
                  <a:ext uri="{63B3BB69-23CF-44E3-9099-C40C66FF867C}">
                    <a14:compatExt spid="_x0000_s58375"/>
                  </a:ext>
                </a:extLst>
              </xdr:cNvPr>
              <xdr:cNvSpPr>
                <a:spLocks noRot="1" noChangeShapeType="1"/>
              </xdr:cNvSpPr>
            </xdr:nvSpPr>
            <xdr:spPr>
              <a:xfrm>
                <a:off x="4549825" y="5722888"/>
                <a:ext cx="308371" cy="228598"/>
              </a:xfrm>
              <a:prstGeom prst="rect"/>
            </xdr:spPr>
          </xdr:sp>
          <xdr:sp textlink="">
            <xdr:nvSpPr>
              <xdr:cNvPr id="58376" name="Option Button 8" hidden="1">
                <a:extLst>
                  <a:ext uri="{63B3BB69-23CF-44E3-9099-C40C66FF867C}">
                    <a14:compatExt spid="_x0000_s58376"/>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8377" name="オプション 9" hidden="1">
              <a:extLst>
                <a:ext uri="{63B3BB69-23CF-44E3-9099-C40C66FF867C}">
                  <a14:compatExt spid="_x0000_s5837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8378" name="オプション 10" hidden="1">
              <a:extLst>
                <a:ext uri="{63B3BB69-23CF-44E3-9099-C40C66FF867C}">
                  <a14:compatExt spid="_x0000_s5837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58379" name="オプション 11" hidden="1">
                <a:extLst>
                  <a:ext uri="{63B3BB69-23CF-44E3-9099-C40C66FF867C}">
                    <a14:compatExt spid="_x0000_s58379"/>
                  </a:ext>
                </a:extLst>
              </xdr:cNvPr>
              <xdr:cNvSpPr>
                <a:spLocks noRot="1" noChangeShapeType="1"/>
              </xdr:cNvSpPr>
            </xdr:nvSpPr>
            <xdr:spPr>
              <a:xfrm>
                <a:off x="5763126" y="8931919"/>
                <a:ext cx="301792" cy="238122"/>
              </a:xfrm>
              <a:prstGeom prst="rect"/>
            </xdr:spPr>
          </xdr:sp>
          <xdr:sp textlink="">
            <xdr:nvSpPr>
              <xdr:cNvPr id="58380" name="オプション 12" hidden="1">
                <a:extLst>
                  <a:ext uri="{63B3BB69-23CF-44E3-9099-C40C66FF867C}">
                    <a14:compatExt spid="_x0000_s58380"/>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8381" name="グループ 13" hidden="1">
              <a:extLst>
                <a:ext uri="{63B3BB69-23CF-44E3-9099-C40C66FF867C}">
                  <a14:compatExt spid="_x0000_s5838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8382" name="グループ 14" hidden="1">
              <a:extLst>
                <a:ext uri="{63B3BB69-23CF-44E3-9099-C40C66FF867C}">
                  <a14:compatExt spid="_x0000_s5838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8383" name="グループ 15" hidden="1">
              <a:extLst>
                <a:ext uri="{63B3BB69-23CF-44E3-9099-C40C66FF867C}">
                  <a14:compatExt spid="_x0000_s5838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8384" name="グループ 16" hidden="1">
              <a:extLst>
                <a:ext uri="{63B3BB69-23CF-44E3-9099-C40C66FF867C}">
                  <a14:compatExt spid="_x0000_s5838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8385" name="オプション 17" hidden="1">
                <a:extLst>
                  <a:ext uri="{63B3BB69-23CF-44E3-9099-C40C66FF867C}">
                    <a14:compatExt spid="_x0000_s58385"/>
                  </a:ext>
                </a:extLst>
              </xdr:cNvPr>
              <xdr:cNvSpPr>
                <a:spLocks noRot="1" noChangeShapeType="1"/>
              </xdr:cNvSpPr>
            </xdr:nvSpPr>
            <xdr:spPr>
              <a:xfrm>
                <a:off x="4549825" y="6438941"/>
                <a:ext cx="308371" cy="238125"/>
              </a:xfrm>
              <a:prstGeom prst="rect"/>
            </xdr:spPr>
          </xdr:sp>
          <xdr:sp textlink="">
            <xdr:nvSpPr>
              <xdr:cNvPr id="58386" name="オプション 18" hidden="1">
                <a:extLst>
                  <a:ext uri="{63B3BB69-23CF-44E3-9099-C40C66FF867C}">
                    <a14:compatExt spid="_x0000_s58386"/>
                  </a:ext>
                </a:extLst>
              </xdr:cNvPr>
              <xdr:cNvSpPr>
                <a:spLocks noRot="1" noChangeShapeType="1"/>
              </xdr:cNvSpPr>
            </xdr:nvSpPr>
            <xdr:spPr>
              <a:xfrm>
                <a:off x="4549825" y="6714679"/>
                <a:ext cx="308371" cy="219077"/>
              </a:xfrm>
              <a:prstGeom prst="rect"/>
            </xdr:spPr>
          </xdr:sp>
          <xdr:sp textlink="">
            <xdr:nvSpPr>
              <xdr:cNvPr id="58387" name="オプション 19" hidden="1">
                <a:extLst>
                  <a:ext uri="{63B3BB69-23CF-44E3-9099-C40C66FF867C}">
                    <a14:compatExt spid="_x0000_s5838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8388" name="グループ 20" hidden="1">
              <a:extLst>
                <a:ext uri="{63B3BB69-23CF-44E3-9099-C40C66FF867C}">
                  <a14:compatExt spid="_x0000_s5838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8389" name="グループ 21" hidden="1">
              <a:extLst>
                <a:ext uri="{63B3BB69-23CF-44E3-9099-C40C66FF867C}">
                  <a14:compatExt spid="_x0000_s5838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8390" name="グループ 22" hidden="1">
              <a:extLst>
                <a:ext uri="{63B3BB69-23CF-44E3-9099-C40C66FF867C}">
                  <a14:compatExt spid="_x0000_s5839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8391" name="グループ 23" hidden="1">
              <a:extLst>
                <a:ext uri="{63B3BB69-23CF-44E3-9099-C40C66FF867C}">
                  <a14:compatExt spid="_x0000_s5839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8392" name="グループ 24" hidden="1">
              <a:extLst>
                <a:ext uri="{63B3BB69-23CF-44E3-9099-C40C66FF867C}">
                  <a14:compatExt spid="_x0000_s5839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8393" name="グループ 25" hidden="1">
              <a:extLst>
                <a:ext uri="{63B3BB69-23CF-44E3-9099-C40C66FF867C}">
                  <a14:compatExt spid="_x0000_s5839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8394" name="グループ 26" hidden="1">
              <a:extLst>
                <a:ext uri="{63B3BB69-23CF-44E3-9099-C40C66FF867C}">
                  <a14:compatExt spid="_x0000_s5839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8395" name="グループ 27" hidden="1">
              <a:extLst>
                <a:ext uri="{63B3BB69-23CF-44E3-9099-C40C66FF867C}">
                  <a14:compatExt spid="_x0000_s5839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8396" name="グループ 28" hidden="1">
              <a:extLst>
                <a:ext uri="{63B3BB69-23CF-44E3-9099-C40C66FF867C}">
                  <a14:compatExt spid="_x0000_s5839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8397" name="グループ 29" hidden="1">
              <a:extLst>
                <a:ext uri="{63B3BB69-23CF-44E3-9099-C40C66FF867C}">
                  <a14:compatExt spid="_x0000_s5839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58398" name="オプション 30" hidden="1">
                <a:extLst>
                  <a:ext uri="{63B3BB69-23CF-44E3-9099-C40C66FF867C}">
                    <a14:compatExt spid="_x0000_s58398"/>
                  </a:ext>
                </a:extLst>
              </xdr:cNvPr>
              <xdr:cNvSpPr>
                <a:spLocks noRot="1" noChangeShapeType="1"/>
              </xdr:cNvSpPr>
            </xdr:nvSpPr>
            <xdr:spPr>
              <a:xfrm>
                <a:off x="5768131" y="8168748"/>
                <a:ext cx="217073" cy="237625"/>
              </a:xfrm>
              <a:prstGeom prst="rect"/>
            </xdr:spPr>
          </xdr:sp>
          <xdr:sp textlink="">
            <xdr:nvSpPr>
              <xdr:cNvPr id="58399" name="オプション 31" hidden="1">
                <a:extLst>
                  <a:ext uri="{63B3BB69-23CF-44E3-9099-C40C66FF867C}">
                    <a14:compatExt spid="_x0000_s58399"/>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8400" name="オプション 32" hidden="1">
                <a:extLst>
                  <a:ext uri="{63B3BB69-23CF-44E3-9099-C40C66FF867C}">
                    <a14:compatExt spid="_x0000_s58400"/>
                  </a:ext>
                </a:extLst>
              </xdr:cNvPr>
              <xdr:cNvSpPr>
                <a:spLocks noRot="1" noChangeShapeType="1"/>
              </xdr:cNvSpPr>
            </xdr:nvSpPr>
            <xdr:spPr>
              <a:xfrm>
                <a:off x="45017" y="37725"/>
                <a:ext cx="3039" cy="2488"/>
              </a:xfrm>
              <a:prstGeom prst="rect"/>
            </xdr:spPr>
          </xdr:sp>
          <xdr:sp textlink="">
            <xdr:nvSpPr>
              <xdr:cNvPr id="58401" name="オプション 33" hidden="1">
                <a:extLst>
                  <a:ext uri="{63B3BB69-23CF-44E3-9099-C40C66FF867C}">
                    <a14:compatExt spid="_x0000_s5840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8402" name="オプション 34" hidden="1">
                <a:extLst>
                  <a:ext uri="{63B3BB69-23CF-44E3-9099-C40C66FF867C}">
                    <a14:compatExt spid="_x0000_s58402"/>
                  </a:ext>
                </a:extLst>
              </xdr:cNvPr>
              <xdr:cNvSpPr>
                <a:spLocks noRot="1" noChangeShapeType="1"/>
              </xdr:cNvSpPr>
            </xdr:nvSpPr>
            <xdr:spPr>
              <a:xfrm>
                <a:off x="57631" y="54838"/>
                <a:ext cx="3018" cy="2286"/>
              </a:xfrm>
              <a:prstGeom prst="rect"/>
            </xdr:spPr>
          </xdr:sp>
          <xdr:sp textlink="">
            <xdr:nvSpPr>
              <xdr:cNvPr id="58403" name="オプション 35" hidden="1">
                <a:extLst>
                  <a:ext uri="{63B3BB69-23CF-44E3-9099-C40C66FF867C}">
                    <a14:compatExt spid="_x0000_s58403"/>
                  </a:ext>
                </a:extLst>
              </xdr:cNvPr>
              <xdr:cNvSpPr>
                <a:spLocks noRot="1" noChangeShapeType="1"/>
              </xdr:cNvSpPr>
            </xdr:nvSpPr>
            <xdr:spPr>
              <a:xfrm>
                <a:off x="57631" y="57586"/>
                <a:ext cx="3018" cy="2095"/>
              </a:xfrm>
              <a:prstGeom prst="rect"/>
            </xdr:spPr>
          </xdr:sp>
          <xdr:sp textlink="">
            <xdr:nvSpPr>
              <xdr:cNvPr id="58404" name="オプション 36" hidden="1">
                <a:extLst>
                  <a:ext uri="{63B3BB69-23CF-44E3-9099-C40C66FF867C}">
                    <a14:compatExt spid="_x0000_s5840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8405" name="オプション 37" hidden="1">
                <a:extLst>
                  <a:ext uri="{63B3BB69-23CF-44E3-9099-C40C66FF867C}">
                    <a14:compatExt spid="_x0000_s58405"/>
                  </a:ext>
                </a:extLst>
              </xdr:cNvPr>
              <xdr:cNvSpPr>
                <a:spLocks noRot="1" noChangeShapeType="1"/>
              </xdr:cNvSpPr>
            </xdr:nvSpPr>
            <xdr:spPr>
              <a:xfrm>
                <a:off x="45321" y="72871"/>
                <a:ext cx="2225" cy="2179"/>
              </a:xfrm>
              <a:prstGeom prst="rect"/>
            </xdr:spPr>
          </xdr:sp>
          <xdr:sp textlink="">
            <xdr:nvSpPr>
              <xdr:cNvPr id="58406" name="オプション 38" hidden="1">
                <a:extLst>
                  <a:ext uri="{63B3BB69-23CF-44E3-9099-C40C66FF867C}">
                    <a14:compatExt spid="_x0000_s5840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58407" name="オプション 39" hidden="1">
                <a:extLst>
                  <a:ext uri="{63B3BB69-23CF-44E3-9099-C40C66FF867C}">
                    <a14:compatExt spid="_x0000_s58407"/>
                  </a:ext>
                </a:extLst>
              </xdr:cNvPr>
              <xdr:cNvSpPr>
                <a:spLocks noRot="1" noChangeShapeType="1"/>
              </xdr:cNvSpPr>
            </xdr:nvSpPr>
            <xdr:spPr>
              <a:xfrm>
                <a:off x="4540528" y="8166017"/>
                <a:ext cx="207109" cy="240338"/>
              </a:xfrm>
              <a:prstGeom prst="rect"/>
            </xdr:spPr>
          </xdr:sp>
          <xdr:sp textlink="">
            <xdr:nvSpPr>
              <xdr:cNvPr id="58408" name="オプション 40" hidden="1">
                <a:extLst>
                  <a:ext uri="{63B3BB69-23CF-44E3-9099-C40C66FF867C}">
                    <a14:compatExt spid="_x0000_s58408"/>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8409" name="グループ 41" hidden="1">
              <a:extLst>
                <a:ext uri="{63B3BB69-23CF-44E3-9099-C40C66FF867C}">
                  <a14:compatExt spid="_x0000_s5840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58410" name="オプション 42" hidden="1">
                <a:extLst>
                  <a:ext uri="{63B3BB69-23CF-44E3-9099-C40C66FF867C}">
                    <a14:compatExt spid="_x0000_s58410"/>
                  </a:ext>
                </a:extLst>
              </xdr:cNvPr>
              <xdr:cNvSpPr>
                <a:spLocks noRot="1" noChangeShapeType="1"/>
              </xdr:cNvSpPr>
            </xdr:nvSpPr>
            <xdr:spPr>
              <a:xfrm>
                <a:off x="5809589" y="7290614"/>
                <a:ext cx="301594" cy="245575"/>
              </a:xfrm>
              <a:prstGeom prst="rect"/>
            </xdr:spPr>
          </xdr:sp>
          <xdr:sp textlink="">
            <xdr:nvSpPr>
              <xdr:cNvPr id="58411" name="オプション 43" hidden="1">
                <a:extLst>
                  <a:ext uri="{63B3BB69-23CF-44E3-9099-C40C66FF867C}">
                    <a14:compatExt spid="_x0000_s58411"/>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8412" name="オプション 44" hidden="1">
                <a:extLst>
                  <a:ext uri="{63B3BB69-23CF-44E3-9099-C40C66FF867C}">
                    <a14:compatExt spid="_x0000_s58412"/>
                  </a:ext>
                </a:extLst>
              </xdr:cNvPr>
              <xdr:cNvSpPr>
                <a:spLocks noRot="1" noChangeShapeType="1"/>
              </xdr:cNvSpPr>
            </xdr:nvSpPr>
            <xdr:spPr>
              <a:xfrm>
                <a:off x="57686" y="45007"/>
                <a:ext cx="3018" cy="2462"/>
              </a:xfrm>
              <a:prstGeom prst="rect"/>
            </xdr:spPr>
          </xdr:sp>
          <xdr:sp textlink="">
            <xdr:nvSpPr>
              <xdr:cNvPr id="58413" name="オプション 45" hidden="1">
                <a:extLst>
                  <a:ext uri="{63B3BB69-23CF-44E3-9099-C40C66FF867C}">
                    <a14:compatExt spid="_x0000_s58413"/>
                  </a:ext>
                </a:extLst>
              </xdr:cNvPr>
              <xdr:cNvSpPr>
                <a:spLocks noRot="1" noChangeShapeType="1"/>
              </xdr:cNvSpPr>
            </xdr:nvSpPr>
            <xdr:spPr>
              <a:xfrm>
                <a:off x="57686" y="47817"/>
                <a:ext cx="3018" cy="2481"/>
              </a:xfrm>
              <a:prstGeom prst="rect"/>
            </xdr:spPr>
          </xdr:sp>
          <xdr:sp textlink="">
            <xdr:nvSpPr>
              <xdr:cNvPr id="58414" name="オプション 46" hidden="1">
                <a:extLst>
                  <a:ext uri="{63B3BB69-23CF-44E3-9099-C40C66FF867C}">
                    <a14:compatExt spid="_x0000_s5841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8415" name="オプション 47" hidden="1">
                <a:extLst>
                  <a:ext uri="{63B3BB69-23CF-44E3-9099-C40C66FF867C}">
                    <a14:compatExt spid="_x0000_s58415"/>
                  </a:ext>
                </a:extLst>
              </xdr:cNvPr>
              <xdr:cNvSpPr>
                <a:spLocks noRot="1" noChangeShapeType="1"/>
              </xdr:cNvSpPr>
            </xdr:nvSpPr>
            <xdr:spPr>
              <a:xfrm>
                <a:off x="57631" y="54838"/>
                <a:ext cx="3018" cy="2286"/>
              </a:xfrm>
              <a:prstGeom prst="rect"/>
            </xdr:spPr>
          </xdr:sp>
          <xdr:sp textlink="">
            <xdr:nvSpPr>
              <xdr:cNvPr id="58416" name="オプション 48" hidden="1">
                <a:extLst>
                  <a:ext uri="{63B3BB69-23CF-44E3-9099-C40C66FF867C}">
                    <a14:compatExt spid="_x0000_s58416"/>
                  </a:ext>
                </a:extLst>
              </xdr:cNvPr>
              <xdr:cNvSpPr>
                <a:spLocks noRot="1" noChangeShapeType="1"/>
              </xdr:cNvSpPr>
            </xdr:nvSpPr>
            <xdr:spPr>
              <a:xfrm>
                <a:off x="57631" y="57649"/>
                <a:ext cx="3018" cy="2096"/>
              </a:xfrm>
              <a:prstGeom prst="rect"/>
            </xdr:spPr>
          </xdr:sp>
          <xdr:sp textlink="">
            <xdr:nvSpPr>
              <xdr:cNvPr id="58417" name="オプション 49" hidden="1">
                <a:extLst>
                  <a:ext uri="{63B3BB69-23CF-44E3-9099-C40C66FF867C}">
                    <a14:compatExt spid="_x0000_s5841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28"/>
              <a:chExt cx="303832" cy="486923"/>
            </a:xfrm>
          </xdr:grpSpPr>
          <xdr:sp textlink="">
            <xdr:nvSpPr>
              <xdr:cNvPr id="49153" name="Option Button 1" hidden="1">
                <a:extLst>
                  <a:ext uri="{63B3BB69-23CF-44E3-9099-C40C66FF867C}">
                    <a14:compatExt spid="_x0000_s49153"/>
                  </a:ext>
                </a:extLst>
              </xdr:cNvPr>
              <xdr:cNvSpPr>
                <a:spLocks noRot="1" noChangeShapeType="1"/>
              </xdr:cNvSpPr>
            </xdr:nvSpPr>
            <xdr:spPr>
              <a:xfrm>
                <a:off x="4501773" y="3772528"/>
                <a:ext cx="303832" cy="248784"/>
              </a:xfrm>
              <a:prstGeom prst="rect"/>
            </xdr:spPr>
          </xdr:sp>
          <xdr:sp textlink="">
            <xdr:nvSpPr>
              <xdr:cNvPr id="49154" name="Option Button 2" hidden="1">
                <a:extLst>
                  <a:ext uri="{63B3BB69-23CF-44E3-9099-C40C66FF867C}">
                    <a14:compatExt spid="_x0000_s49154"/>
                  </a:ext>
                </a:extLst>
              </xdr:cNvPr>
              <xdr:cNvSpPr>
                <a:spLocks noRot="1" noChangeShapeType="1"/>
              </xdr:cNvSpPr>
            </xdr:nvSpPr>
            <xdr:spPr>
              <a:xfrm>
                <a:off x="4501773" y="402132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55"/>
              <a:chExt cx="301792" cy="780106"/>
            </a:xfrm>
          </xdr:grpSpPr>
          <xdr:sp textlink="">
            <xdr:nvSpPr>
              <xdr:cNvPr id="49155" name="Option Button 3" hidden="1">
                <a:extLst>
                  <a:ext uri="{63B3BB69-23CF-44E3-9099-C40C66FF867C}">
                    <a14:compatExt spid="_x0000_s49155"/>
                  </a:ext>
                </a:extLst>
              </xdr:cNvPr>
              <xdr:cNvSpPr>
                <a:spLocks noRot="1" noChangeShapeType="1"/>
              </xdr:cNvSpPr>
            </xdr:nvSpPr>
            <xdr:spPr>
              <a:xfrm>
                <a:off x="4479758" y="4496255"/>
                <a:ext cx="301792" cy="238121"/>
              </a:xfrm>
              <a:prstGeom prst="rect"/>
            </xdr:spPr>
          </xdr:sp>
          <xdr:sp textlink="">
            <xdr:nvSpPr>
              <xdr:cNvPr id="49156" name="Option Button 4" hidden="1">
                <a:extLst>
                  <a:ext uri="{63B3BB69-23CF-44E3-9099-C40C66FF867C}">
                    <a14:compatExt spid="_x0000_s49156"/>
                  </a:ext>
                </a:extLst>
              </xdr:cNvPr>
              <xdr:cNvSpPr>
                <a:spLocks noRot="1" noChangeShapeType="1"/>
              </xdr:cNvSpPr>
            </xdr:nvSpPr>
            <xdr:spPr>
              <a:xfrm>
                <a:off x="4479758" y="4771022"/>
                <a:ext cx="301792" cy="238124"/>
              </a:xfrm>
              <a:prstGeom prst="rect"/>
            </xdr:spPr>
          </xdr:sp>
          <xdr:sp textlink="">
            <xdr:nvSpPr>
              <xdr:cNvPr id="49157" name="Option Button 5" hidden="1">
                <a:extLst>
                  <a:ext uri="{63B3BB69-23CF-44E3-9099-C40C66FF867C}">
                    <a14:compatExt spid="_x0000_s49157"/>
                  </a:ext>
                </a:extLst>
              </xdr:cNvPr>
              <xdr:cNvSpPr>
                <a:spLocks noRot="1" noChangeShapeType="1"/>
              </xdr:cNvSpPr>
            </xdr:nvSpPr>
            <xdr:spPr>
              <a:xfrm>
                <a:off x="4479758" y="5028208"/>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8"/>
              <a:chExt cx="308371" cy="762863"/>
            </a:xfrm>
          </xdr:grpSpPr>
          <xdr:sp textlink="">
            <xdr:nvSpPr>
              <xdr:cNvPr id="49158" name="Option Button 6" hidden="1">
                <a:extLst>
                  <a:ext uri="{63B3BB69-23CF-44E3-9099-C40C66FF867C}">
                    <a14:compatExt spid="_x0000_s49158"/>
                  </a:ext>
                </a:extLst>
              </xdr:cNvPr>
              <xdr:cNvSpPr>
                <a:spLocks noRot="1" noChangeShapeType="1"/>
              </xdr:cNvSpPr>
            </xdr:nvSpPr>
            <xdr:spPr>
              <a:xfrm>
                <a:off x="4549825" y="5456618"/>
                <a:ext cx="308371" cy="238128"/>
              </a:xfrm>
              <a:prstGeom prst="rect"/>
            </xdr:spPr>
          </xdr:sp>
          <xdr:sp textlink="">
            <xdr:nvSpPr>
              <xdr:cNvPr id="49159" name="Option Button 7" hidden="1">
                <a:extLst>
                  <a:ext uri="{63B3BB69-23CF-44E3-9099-C40C66FF867C}">
                    <a14:compatExt spid="_x0000_s49159"/>
                  </a:ext>
                </a:extLst>
              </xdr:cNvPr>
              <xdr:cNvSpPr>
                <a:spLocks noRot="1" noChangeShapeType="1"/>
              </xdr:cNvSpPr>
            </xdr:nvSpPr>
            <xdr:spPr>
              <a:xfrm>
                <a:off x="4549825" y="5722888"/>
                <a:ext cx="308371" cy="228598"/>
              </a:xfrm>
              <a:prstGeom prst="rect"/>
            </xdr:spPr>
          </xdr:sp>
          <xdr:sp textlink="">
            <xdr:nvSpPr>
              <xdr:cNvPr id="49160" name="Option Button 8" hidden="1">
                <a:extLst>
                  <a:ext uri="{63B3BB69-23CF-44E3-9099-C40C66FF867C}">
                    <a14:compatExt spid="_x0000_s49160"/>
                  </a:ext>
                </a:extLst>
              </xdr:cNvPr>
              <xdr:cNvSpPr>
                <a:spLocks noRot="1" noChangeShapeType="1"/>
              </xdr:cNvSpPr>
            </xdr:nvSpPr>
            <xdr:spPr>
              <a:xfrm>
                <a:off x="4549825" y="600040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49161" name="オプション 9" hidden="1">
              <a:extLst>
                <a:ext uri="{63B3BB69-23CF-44E3-9099-C40C66FF867C}">
                  <a14:compatExt spid="_x0000_s49161"/>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49162" name="オプション 10" hidden="1">
              <a:extLst>
                <a:ext uri="{63B3BB69-23CF-44E3-9099-C40C66FF867C}">
                  <a14:compatExt spid="_x0000_s49162"/>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19"/>
              <a:chExt cx="301792" cy="494768"/>
            </a:xfrm>
          </xdr:grpSpPr>
          <xdr:sp textlink="">
            <xdr:nvSpPr>
              <xdr:cNvPr id="49163" name="オプション 11" hidden="1">
                <a:extLst>
                  <a:ext uri="{63B3BB69-23CF-44E3-9099-C40C66FF867C}">
                    <a14:compatExt spid="_x0000_s49163"/>
                  </a:ext>
                </a:extLst>
              </xdr:cNvPr>
              <xdr:cNvSpPr>
                <a:spLocks noRot="1" noChangeShapeType="1"/>
              </xdr:cNvSpPr>
            </xdr:nvSpPr>
            <xdr:spPr>
              <a:xfrm>
                <a:off x="5763126" y="8931919"/>
                <a:ext cx="301792" cy="238122"/>
              </a:xfrm>
              <a:prstGeom prst="rect"/>
            </xdr:spPr>
          </xdr:sp>
          <xdr:sp textlink="">
            <xdr:nvSpPr>
              <xdr:cNvPr id="49164" name="オプション 12" hidden="1">
                <a:extLst>
                  <a:ext uri="{63B3BB69-23CF-44E3-9099-C40C66FF867C}">
                    <a14:compatExt spid="_x0000_s49164"/>
                  </a:ext>
                </a:extLst>
              </xdr:cNvPr>
              <xdr:cNvSpPr>
                <a:spLocks noRot="1" noChangeShapeType="1"/>
              </xdr:cNvSpPr>
            </xdr:nvSpPr>
            <xdr:spPr>
              <a:xfrm>
                <a:off x="5763126" y="920761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49165" name="グループ 13" hidden="1">
              <a:extLst>
                <a:ext uri="{63B3BB69-23CF-44E3-9099-C40C66FF867C}">
                  <a14:compatExt spid="_x0000_s49165"/>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49166" name="グループ 14" hidden="1">
              <a:extLst>
                <a:ext uri="{63B3BB69-23CF-44E3-9099-C40C66FF867C}">
                  <a14:compatExt spid="_x0000_s49166"/>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49167" name="グループ 15" hidden="1">
              <a:extLst>
                <a:ext uri="{63B3BB69-23CF-44E3-9099-C40C66FF867C}">
                  <a14:compatExt spid="_x0000_s49167"/>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49168" name="グループ 16" hidden="1">
              <a:extLst>
                <a:ext uri="{63B3BB69-23CF-44E3-9099-C40C66FF867C}">
                  <a14:compatExt spid="_x0000_s49168"/>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49169" name="オプション 17" hidden="1">
                <a:extLst>
                  <a:ext uri="{63B3BB69-23CF-44E3-9099-C40C66FF867C}">
                    <a14:compatExt spid="_x0000_s49169"/>
                  </a:ext>
                </a:extLst>
              </xdr:cNvPr>
              <xdr:cNvSpPr>
                <a:spLocks noRot="1" noChangeShapeType="1"/>
              </xdr:cNvSpPr>
            </xdr:nvSpPr>
            <xdr:spPr>
              <a:xfrm>
                <a:off x="4549825" y="6438941"/>
                <a:ext cx="308371" cy="238125"/>
              </a:xfrm>
              <a:prstGeom prst="rect"/>
            </xdr:spPr>
          </xdr:sp>
          <xdr:sp textlink="">
            <xdr:nvSpPr>
              <xdr:cNvPr id="49170" name="オプション 18" hidden="1">
                <a:extLst>
                  <a:ext uri="{63B3BB69-23CF-44E3-9099-C40C66FF867C}">
                    <a14:compatExt spid="_x0000_s49170"/>
                  </a:ext>
                </a:extLst>
              </xdr:cNvPr>
              <xdr:cNvSpPr>
                <a:spLocks noRot="1" noChangeShapeType="1"/>
              </xdr:cNvSpPr>
            </xdr:nvSpPr>
            <xdr:spPr>
              <a:xfrm>
                <a:off x="4549825" y="6714679"/>
                <a:ext cx="308371" cy="219077"/>
              </a:xfrm>
              <a:prstGeom prst="rect"/>
            </xdr:spPr>
          </xdr:sp>
          <xdr:sp textlink="">
            <xdr:nvSpPr>
              <xdr:cNvPr id="49171" name="オプション 19" hidden="1">
                <a:extLst>
                  <a:ext uri="{63B3BB69-23CF-44E3-9099-C40C66FF867C}">
                    <a14:compatExt spid="_x0000_s49171"/>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49172" name="グループ 20" hidden="1">
              <a:extLst>
                <a:ext uri="{63B3BB69-23CF-44E3-9099-C40C66FF867C}">
                  <a14:compatExt spid="_x0000_s49172"/>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49173" name="グループ 21" hidden="1">
              <a:extLst>
                <a:ext uri="{63B3BB69-23CF-44E3-9099-C40C66FF867C}">
                  <a14:compatExt spid="_x0000_s49173"/>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49174" name="グループ 22" hidden="1">
              <a:extLst>
                <a:ext uri="{63B3BB69-23CF-44E3-9099-C40C66FF867C}">
                  <a14:compatExt spid="_x0000_s49174"/>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49175" name="グループ 23" hidden="1">
              <a:extLst>
                <a:ext uri="{63B3BB69-23CF-44E3-9099-C40C66FF867C}">
                  <a14:compatExt spid="_x0000_s49175"/>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49176" name="グループ 24" hidden="1">
              <a:extLst>
                <a:ext uri="{63B3BB69-23CF-44E3-9099-C40C66FF867C}">
                  <a14:compatExt spid="_x0000_s49176"/>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49177" name="グループ 25" hidden="1">
              <a:extLst>
                <a:ext uri="{63B3BB69-23CF-44E3-9099-C40C66FF867C}">
                  <a14:compatExt spid="_x0000_s49177"/>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49178" name="グループ 26" hidden="1">
              <a:extLst>
                <a:ext uri="{63B3BB69-23CF-44E3-9099-C40C66FF867C}">
                  <a14:compatExt spid="_x0000_s49178"/>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49179" name="グループ 27" hidden="1">
              <a:extLst>
                <a:ext uri="{63B3BB69-23CF-44E3-9099-C40C66FF867C}">
                  <a14:compatExt spid="_x0000_s49179"/>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49180" name="グループ 28" hidden="1">
              <a:extLst>
                <a:ext uri="{63B3BB69-23CF-44E3-9099-C40C66FF867C}">
                  <a14:compatExt spid="_x0000_s49180"/>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49181" name="グループ 29" hidden="1">
              <a:extLst>
                <a:ext uri="{63B3BB69-23CF-44E3-9099-C40C66FF867C}">
                  <a14:compatExt spid="_x0000_s49181"/>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94" y="8168748"/>
              <a:chExt cx="217610" cy="792431"/>
            </a:xfrm>
          </xdr:grpSpPr>
          <xdr:sp textlink="">
            <xdr:nvSpPr>
              <xdr:cNvPr id="49182" name="オプション 30" hidden="1">
                <a:extLst>
                  <a:ext uri="{63B3BB69-23CF-44E3-9099-C40C66FF867C}">
                    <a14:compatExt spid="_x0000_s49182"/>
                  </a:ext>
                </a:extLst>
              </xdr:cNvPr>
              <xdr:cNvSpPr>
                <a:spLocks noRot="1" noChangeShapeType="1"/>
              </xdr:cNvSpPr>
            </xdr:nvSpPr>
            <xdr:spPr>
              <a:xfrm>
                <a:off x="5768131" y="8168748"/>
                <a:ext cx="217073" cy="237625"/>
              </a:xfrm>
              <a:prstGeom prst="rect"/>
            </xdr:spPr>
          </xdr:sp>
          <xdr:sp textlink="">
            <xdr:nvSpPr>
              <xdr:cNvPr id="49183" name="オプション 31" hidden="1">
                <a:extLst>
                  <a:ext uri="{63B3BB69-23CF-44E3-9099-C40C66FF867C}">
                    <a14:compatExt spid="_x0000_s49183"/>
                  </a:ext>
                </a:extLst>
              </xdr:cNvPr>
              <xdr:cNvSpPr>
                <a:spLocks noRot="1" noChangeShapeType="1"/>
              </xdr:cNvSpPr>
            </xdr:nvSpPr>
            <xdr:spPr>
              <a:xfrm>
                <a:off x="5767594" y="8723053"/>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49184" name="オプション 32" hidden="1">
                <a:extLst>
                  <a:ext uri="{63B3BB69-23CF-44E3-9099-C40C66FF867C}">
                    <a14:compatExt spid="_x0000_s49184"/>
                  </a:ext>
                </a:extLst>
              </xdr:cNvPr>
              <xdr:cNvSpPr>
                <a:spLocks noRot="1" noChangeShapeType="1"/>
              </xdr:cNvSpPr>
            </xdr:nvSpPr>
            <xdr:spPr>
              <a:xfrm>
                <a:off x="45017" y="37725"/>
                <a:ext cx="3039" cy="2488"/>
              </a:xfrm>
              <a:prstGeom prst="rect"/>
            </xdr:spPr>
          </xdr:sp>
          <xdr:sp textlink="">
            <xdr:nvSpPr>
              <xdr:cNvPr id="49185" name="オプション 33" hidden="1">
                <a:extLst>
                  <a:ext uri="{63B3BB69-23CF-44E3-9099-C40C66FF867C}">
                    <a14:compatExt spid="_x0000_s49185"/>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49186" name="オプション 34" hidden="1">
                <a:extLst>
                  <a:ext uri="{63B3BB69-23CF-44E3-9099-C40C66FF867C}">
                    <a14:compatExt spid="_x0000_s49186"/>
                  </a:ext>
                </a:extLst>
              </xdr:cNvPr>
              <xdr:cNvSpPr>
                <a:spLocks noRot="1" noChangeShapeType="1"/>
              </xdr:cNvSpPr>
            </xdr:nvSpPr>
            <xdr:spPr>
              <a:xfrm>
                <a:off x="57631" y="54838"/>
                <a:ext cx="3018" cy="2286"/>
              </a:xfrm>
              <a:prstGeom prst="rect"/>
            </xdr:spPr>
          </xdr:sp>
          <xdr:sp textlink="">
            <xdr:nvSpPr>
              <xdr:cNvPr id="49187" name="オプション 35" hidden="1">
                <a:extLst>
                  <a:ext uri="{63B3BB69-23CF-44E3-9099-C40C66FF867C}">
                    <a14:compatExt spid="_x0000_s49187"/>
                  </a:ext>
                </a:extLst>
              </xdr:cNvPr>
              <xdr:cNvSpPr>
                <a:spLocks noRot="1" noChangeShapeType="1"/>
              </xdr:cNvSpPr>
            </xdr:nvSpPr>
            <xdr:spPr>
              <a:xfrm>
                <a:off x="57631" y="57586"/>
                <a:ext cx="3018" cy="2095"/>
              </a:xfrm>
              <a:prstGeom prst="rect"/>
            </xdr:spPr>
          </xdr:sp>
          <xdr:sp textlink="">
            <xdr:nvSpPr>
              <xdr:cNvPr id="49188" name="オプション 36" hidden="1">
                <a:extLst>
                  <a:ext uri="{63B3BB69-23CF-44E3-9099-C40C66FF867C}">
                    <a14:compatExt spid="_x0000_s49188"/>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-30480</xdr:colOff>
          <xdr:row>7</xdr:row>
          <xdr:rowOff>3175</xdr:rowOff>
        </xdr:from>
        <xdr:to xmlns:xdr="http://schemas.openxmlformats.org/drawingml/2006/spreadsheetDrawing">
          <xdr:col>0</xdr:col>
          <xdr:colOff>-30480</xdr:colOff>
          <xdr:row>7</xdr:row>
          <xdr:rowOff>3175</xdr:rowOff>
        </xdr:to>
        <xdr:grpSp>
          <xdr:nvGrpSpPr>
            <xdr:cNvPr id="39" name="Group 136" hidden="1"/>
            <xdr:cNvGrpSpPr/>
          </xdr:nvGrpSpPr>
          <xdr:grpSpPr>
            <a:xfrm>
              <a:off x="-3048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49189" name="オプション 37" hidden="1">
                <a:extLst>
                  <a:ext uri="{63B3BB69-23CF-44E3-9099-C40C66FF867C}">
                    <a14:compatExt spid="_x0000_s49189"/>
                  </a:ext>
                </a:extLst>
              </xdr:cNvPr>
              <xdr:cNvSpPr>
                <a:spLocks noRot="1" noChangeShapeType="1"/>
              </xdr:cNvSpPr>
            </xdr:nvSpPr>
            <xdr:spPr>
              <a:xfrm>
                <a:off x="45321" y="72871"/>
                <a:ext cx="2225" cy="2179"/>
              </a:xfrm>
              <a:prstGeom prst="rect"/>
            </xdr:spPr>
          </xdr:sp>
          <xdr:sp textlink="">
            <xdr:nvSpPr>
              <xdr:cNvPr id="49190" name="オプション 38" hidden="1">
                <a:extLst>
                  <a:ext uri="{63B3BB69-23CF-44E3-9099-C40C66FF867C}">
                    <a14:compatExt spid="_x0000_s4919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8" y="8166017"/>
              <a:chExt cx="208649" cy="749793"/>
            </a:xfrm>
          </xdr:grpSpPr>
          <xdr:sp textlink="">
            <xdr:nvSpPr>
              <xdr:cNvPr id="49191" name="オプション 39" hidden="1">
                <a:extLst>
                  <a:ext uri="{63B3BB69-23CF-44E3-9099-C40C66FF867C}">
                    <a14:compatExt spid="_x0000_s49191"/>
                  </a:ext>
                </a:extLst>
              </xdr:cNvPr>
              <xdr:cNvSpPr>
                <a:spLocks noRot="1" noChangeShapeType="1"/>
              </xdr:cNvSpPr>
            </xdr:nvSpPr>
            <xdr:spPr>
              <a:xfrm>
                <a:off x="4540528" y="8166017"/>
                <a:ext cx="207109" cy="240338"/>
              </a:xfrm>
              <a:prstGeom prst="rect"/>
            </xdr:spPr>
          </xdr:sp>
          <xdr:sp textlink="">
            <xdr:nvSpPr>
              <xdr:cNvPr id="49192" name="オプション 40" hidden="1">
                <a:extLst>
                  <a:ext uri="{63B3BB69-23CF-44E3-9099-C40C66FF867C}">
                    <a14:compatExt spid="_x0000_s49192"/>
                  </a:ext>
                </a:extLst>
              </xdr:cNvPr>
              <xdr:cNvSpPr>
                <a:spLocks noRot="1" noChangeShapeType="1"/>
              </xdr:cNvSpPr>
            </xdr:nvSpPr>
            <xdr:spPr>
              <a:xfrm>
                <a:off x="4538988" y="864069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49193" name="グループ 41" hidden="1">
              <a:extLst>
                <a:ext uri="{63B3BB69-23CF-44E3-9099-C40C66FF867C}">
                  <a14:compatExt spid="_x0000_s49193"/>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4"/>
              <a:chExt cx="301595" cy="707491"/>
            </a:xfrm>
          </xdr:grpSpPr>
          <xdr:sp textlink="">
            <xdr:nvSpPr>
              <xdr:cNvPr id="49194" name="オプション 42" hidden="1">
                <a:extLst>
                  <a:ext uri="{63B3BB69-23CF-44E3-9099-C40C66FF867C}">
                    <a14:compatExt spid="_x0000_s49194"/>
                  </a:ext>
                </a:extLst>
              </xdr:cNvPr>
              <xdr:cNvSpPr>
                <a:spLocks noRot="1" noChangeShapeType="1"/>
              </xdr:cNvSpPr>
            </xdr:nvSpPr>
            <xdr:spPr>
              <a:xfrm>
                <a:off x="5809589" y="7290614"/>
                <a:ext cx="301594" cy="245575"/>
              </a:xfrm>
              <a:prstGeom prst="rect"/>
            </xdr:spPr>
          </xdr:sp>
          <xdr:sp textlink="">
            <xdr:nvSpPr>
              <xdr:cNvPr id="49195" name="オプション 43" hidden="1">
                <a:extLst>
                  <a:ext uri="{63B3BB69-23CF-44E3-9099-C40C66FF867C}">
                    <a14:compatExt spid="_x0000_s49195"/>
                  </a:ext>
                </a:extLst>
              </xdr:cNvPr>
              <xdr:cNvSpPr>
                <a:spLocks noRot="1" noChangeShapeType="1"/>
              </xdr:cNvSpPr>
            </xdr:nvSpPr>
            <xdr:spPr>
              <a:xfrm>
                <a:off x="5809590" y="775253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49196" name="オプション 44" hidden="1">
                <a:extLst>
                  <a:ext uri="{63B3BB69-23CF-44E3-9099-C40C66FF867C}">
                    <a14:compatExt spid="_x0000_s49196"/>
                  </a:ext>
                </a:extLst>
              </xdr:cNvPr>
              <xdr:cNvSpPr>
                <a:spLocks noRot="1" noChangeShapeType="1"/>
              </xdr:cNvSpPr>
            </xdr:nvSpPr>
            <xdr:spPr>
              <a:xfrm>
                <a:off x="57686" y="45007"/>
                <a:ext cx="3018" cy="2462"/>
              </a:xfrm>
              <a:prstGeom prst="rect"/>
            </xdr:spPr>
          </xdr:sp>
          <xdr:sp textlink="">
            <xdr:nvSpPr>
              <xdr:cNvPr id="49197" name="オプション 45" hidden="1">
                <a:extLst>
                  <a:ext uri="{63B3BB69-23CF-44E3-9099-C40C66FF867C}">
                    <a14:compatExt spid="_x0000_s49197"/>
                  </a:ext>
                </a:extLst>
              </xdr:cNvPr>
              <xdr:cNvSpPr>
                <a:spLocks noRot="1" noChangeShapeType="1"/>
              </xdr:cNvSpPr>
            </xdr:nvSpPr>
            <xdr:spPr>
              <a:xfrm>
                <a:off x="57686" y="47817"/>
                <a:ext cx="3018" cy="2481"/>
              </a:xfrm>
              <a:prstGeom prst="rect"/>
            </xdr:spPr>
          </xdr:sp>
          <xdr:sp textlink="">
            <xdr:nvSpPr>
              <xdr:cNvPr id="49198" name="オプション 46" hidden="1">
                <a:extLst>
                  <a:ext uri="{63B3BB69-23CF-44E3-9099-C40C66FF867C}">
                    <a14:compatExt spid="_x0000_s4919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49199" name="オプション 47" hidden="1">
                <a:extLst>
                  <a:ext uri="{63B3BB69-23CF-44E3-9099-C40C66FF867C}">
                    <a14:compatExt spid="_x0000_s49199"/>
                  </a:ext>
                </a:extLst>
              </xdr:cNvPr>
              <xdr:cNvSpPr>
                <a:spLocks noRot="1" noChangeShapeType="1"/>
              </xdr:cNvSpPr>
            </xdr:nvSpPr>
            <xdr:spPr>
              <a:xfrm>
                <a:off x="57631" y="54838"/>
                <a:ext cx="3018" cy="2286"/>
              </a:xfrm>
              <a:prstGeom prst="rect"/>
            </xdr:spPr>
          </xdr:sp>
          <xdr:sp textlink="">
            <xdr:nvSpPr>
              <xdr:cNvPr id="49200" name="オプション 48" hidden="1">
                <a:extLst>
                  <a:ext uri="{63B3BB69-23CF-44E3-9099-C40C66FF867C}">
                    <a14:compatExt spid="_x0000_s49200"/>
                  </a:ext>
                </a:extLst>
              </xdr:cNvPr>
              <xdr:cNvSpPr>
                <a:spLocks noRot="1" noChangeShapeType="1"/>
              </xdr:cNvSpPr>
            </xdr:nvSpPr>
            <xdr:spPr>
              <a:xfrm>
                <a:off x="57631" y="57649"/>
                <a:ext cx="3018" cy="2096"/>
              </a:xfrm>
              <a:prstGeom prst="rect"/>
            </xdr:spPr>
          </xdr:sp>
          <xdr:sp textlink="">
            <xdr:nvSpPr>
              <xdr:cNvPr id="49201" name="オプション 49" hidden="1">
                <a:extLst>
                  <a:ext uri="{63B3BB69-23CF-44E3-9099-C40C66FF867C}">
                    <a14:compatExt spid="_x0000_s49201"/>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3.xml" /><Relationship Id="rId5" Type="http://schemas.openxmlformats.org/officeDocument/2006/relationships/ctrlProp" Target="../ctrlProps/ctrlProp64.xml" /><Relationship Id="rId6" Type="http://schemas.openxmlformats.org/officeDocument/2006/relationships/ctrlProp" Target="../ctrlProps/ctrlProp65.xml" /><Relationship Id="rId7" Type="http://schemas.openxmlformats.org/officeDocument/2006/relationships/ctrlProp" Target="../ctrlProps/ctrlProp66.xml" /><Relationship Id="rId8" Type="http://schemas.openxmlformats.org/officeDocument/2006/relationships/ctrlProp" Target="../ctrlProps/ctrlProp67.xml" /><Relationship Id="rId9" Type="http://schemas.openxmlformats.org/officeDocument/2006/relationships/ctrlProp" Target="../ctrlProps/ctrlProp68.xml" /><Relationship Id="rId10" Type="http://schemas.openxmlformats.org/officeDocument/2006/relationships/ctrlProp" Target="../ctrlProps/ctrlProp69.xml" /><Relationship Id="rId11" Type="http://schemas.openxmlformats.org/officeDocument/2006/relationships/ctrlProp" Target="../ctrlProps/ctrlProp70.xml" /><Relationship Id="rId12" Type="http://schemas.openxmlformats.org/officeDocument/2006/relationships/ctrlProp" Target="../ctrlProps/ctrlProp71.xml" /><Relationship Id="rId13" Type="http://schemas.openxmlformats.org/officeDocument/2006/relationships/ctrlProp" Target="../ctrlProps/ctrlProp72.xml" /><Relationship Id="rId14" Type="http://schemas.openxmlformats.org/officeDocument/2006/relationships/ctrlProp" Target="../ctrlProps/ctrlProp73.xml" /><Relationship Id="rId15" Type="http://schemas.openxmlformats.org/officeDocument/2006/relationships/ctrlProp" Target="../ctrlProps/ctrlProp74.xml" /><Relationship Id="rId16" Type="http://schemas.openxmlformats.org/officeDocument/2006/relationships/ctrlProp" Target="../ctrlProps/ctrlProp75.xml" /><Relationship Id="rId17" Type="http://schemas.openxmlformats.org/officeDocument/2006/relationships/ctrlProp" Target="../ctrlProps/ctrlProp76.xml" /><Relationship Id="rId18" Type="http://schemas.openxmlformats.org/officeDocument/2006/relationships/ctrlProp" Target="../ctrlProps/ctrlProp77.xml" /><Relationship Id="rId19" Type="http://schemas.openxmlformats.org/officeDocument/2006/relationships/ctrlProp" Target="../ctrlProps/ctrlProp78.xml" /><Relationship Id="rId20" Type="http://schemas.openxmlformats.org/officeDocument/2006/relationships/ctrlProp" Target="../ctrlProps/ctrlProp79.xml" /><Relationship Id="rId21" Type="http://schemas.openxmlformats.org/officeDocument/2006/relationships/ctrlProp" Target="../ctrlProps/ctrlProp80.xml" /><Relationship Id="rId22" Type="http://schemas.openxmlformats.org/officeDocument/2006/relationships/ctrlProp" Target="../ctrlProps/ctrlProp81.xml" /><Relationship Id="rId23" Type="http://schemas.openxmlformats.org/officeDocument/2006/relationships/ctrlProp" Target="../ctrlProps/ctrlProp82.xml" /><Relationship Id="rId24" Type="http://schemas.openxmlformats.org/officeDocument/2006/relationships/ctrlProp" Target="../ctrlProps/ctrlProp83.xml" /><Relationship Id="rId25" Type="http://schemas.openxmlformats.org/officeDocument/2006/relationships/ctrlProp" Target="../ctrlProps/ctrlProp84.xml" /><Relationship Id="rId26" Type="http://schemas.openxmlformats.org/officeDocument/2006/relationships/ctrlProp" Target="../ctrlProps/ctrlProp85.xml" /><Relationship Id="rId27" Type="http://schemas.openxmlformats.org/officeDocument/2006/relationships/ctrlProp" Target="../ctrlProps/ctrlProp86.xml" /><Relationship Id="rId28" Type="http://schemas.openxmlformats.org/officeDocument/2006/relationships/ctrlProp" Target="../ctrlProps/ctrlProp87.xml" /><Relationship Id="rId29" Type="http://schemas.openxmlformats.org/officeDocument/2006/relationships/ctrlProp" Target="../ctrlProps/ctrlProp88.xml" /><Relationship Id="rId30" Type="http://schemas.openxmlformats.org/officeDocument/2006/relationships/ctrlProp" Target="../ctrlProps/ctrlProp89.xml" /><Relationship Id="rId31" Type="http://schemas.openxmlformats.org/officeDocument/2006/relationships/ctrlProp" Target="../ctrlProps/ctrlProp90.xml" /><Relationship Id="rId32" Type="http://schemas.openxmlformats.org/officeDocument/2006/relationships/ctrlProp" Target="../ctrlProps/ctrlProp91.xml" /><Relationship Id="rId33" Type="http://schemas.openxmlformats.org/officeDocument/2006/relationships/ctrlProp" Target="../ctrlProps/ctrlProp92.xml" /><Relationship Id="rId34" Type="http://schemas.openxmlformats.org/officeDocument/2006/relationships/ctrlProp" Target="../ctrlProps/ctrlProp93.xml" /><Relationship Id="rId35" Type="http://schemas.openxmlformats.org/officeDocument/2006/relationships/ctrlProp" Target="../ctrlProps/ctrlProp94.xml" /><Relationship Id="rId36" Type="http://schemas.openxmlformats.org/officeDocument/2006/relationships/ctrlProp" Target="../ctrlProps/ctrlProp95.xml" /><Relationship Id="rId37" Type="http://schemas.openxmlformats.org/officeDocument/2006/relationships/ctrlProp" Target="../ctrlProps/ctrlProp96.xml" /><Relationship Id="rId38" Type="http://schemas.openxmlformats.org/officeDocument/2006/relationships/ctrlProp" Target="../ctrlProps/ctrlProp97.xml" /><Relationship Id="rId39" Type="http://schemas.openxmlformats.org/officeDocument/2006/relationships/ctrlProp" Target="../ctrlProps/ctrlProp98.xml" /><Relationship Id="rId40" Type="http://schemas.openxmlformats.org/officeDocument/2006/relationships/ctrlProp" Target="../ctrlProps/ctrlProp99.xml" /><Relationship Id="rId41" Type="http://schemas.openxmlformats.org/officeDocument/2006/relationships/ctrlProp" Target="../ctrlProps/ctrlProp100.xml" /><Relationship Id="rId42" Type="http://schemas.openxmlformats.org/officeDocument/2006/relationships/ctrlProp" Target="../ctrlProps/ctrlProp101.xml" /><Relationship Id="rId43" Type="http://schemas.openxmlformats.org/officeDocument/2006/relationships/ctrlProp" Target="../ctrlProps/ctrlProp102.xml" /><Relationship Id="rId44" Type="http://schemas.openxmlformats.org/officeDocument/2006/relationships/ctrlProp" Target="../ctrlProps/ctrlProp103.xml" /><Relationship Id="rId45" Type="http://schemas.openxmlformats.org/officeDocument/2006/relationships/ctrlProp" Target="../ctrlProps/ctrlProp104.xml" /><Relationship Id="rId46" Type="http://schemas.openxmlformats.org/officeDocument/2006/relationships/ctrlProp" Target="../ctrlProps/ctrlProp105.xml" /><Relationship Id="rId47" Type="http://schemas.openxmlformats.org/officeDocument/2006/relationships/ctrlProp" Target="../ctrlProps/ctrlProp106.xml" /><Relationship Id="rId48" Type="http://schemas.openxmlformats.org/officeDocument/2006/relationships/ctrlProp" Target="../ctrlProps/ctrlProp107.xml" /><Relationship Id="rId49" Type="http://schemas.openxmlformats.org/officeDocument/2006/relationships/ctrlProp" Target="../ctrlProps/ctrlProp108.xml" /><Relationship Id="rId50" Type="http://schemas.openxmlformats.org/officeDocument/2006/relationships/ctrlProp" Target="../ctrlProps/ctrlProp109.xml" /><Relationship Id="rId51" Type="http://schemas.openxmlformats.org/officeDocument/2006/relationships/ctrlProp" Target="../ctrlProps/ctrlProp110.xml" /><Relationship Id="rId52" Type="http://schemas.openxmlformats.org/officeDocument/2006/relationships/ctrlProp" Target="../ctrlProps/ctrlProp111.xml" /><Relationship Id="rId53" Type="http://schemas.openxmlformats.org/officeDocument/2006/relationships/ctrlProp" Target="../ctrlProps/ctrlProp112.xml" /><Relationship Id="rId54" Type="http://schemas.openxmlformats.org/officeDocument/2006/relationships/ctrlProp" Target="../ctrlProps/ctrlProp113.xml" /><Relationship Id="rId55" Type="http://schemas.openxmlformats.org/officeDocument/2006/relationships/ctrlProp" Target="../ctrlProps/ctrlProp114.xml" /><Relationship Id="rId56" Type="http://schemas.openxmlformats.org/officeDocument/2006/relationships/ctrlProp" Target="../ctrlProps/ctrlProp115.xml" /><Relationship Id="rId57" Type="http://schemas.openxmlformats.org/officeDocument/2006/relationships/ctrlProp" Target="../ctrlProps/ctrlProp116.xml" /><Relationship Id="rId58" Type="http://schemas.openxmlformats.org/officeDocument/2006/relationships/ctrlProp" Target="../ctrlProps/ctrlProp117.xml" /><Relationship Id="rId59" Type="http://schemas.openxmlformats.org/officeDocument/2006/relationships/ctrlProp" Target="../ctrlProps/ctrlProp118.xml" /><Relationship Id="rId60" Type="http://schemas.openxmlformats.org/officeDocument/2006/relationships/ctrlProp" Target="../ctrlProps/ctrlProp119.xml" /><Relationship Id="rId61" Type="http://schemas.openxmlformats.org/officeDocument/2006/relationships/ctrlProp" Target="../ctrlProps/ctrlProp120.xml" /><Relationship Id="rId62" Type="http://schemas.openxmlformats.org/officeDocument/2006/relationships/ctrlProp" Target="../ctrlProps/ctrlProp121.xml" /><Relationship Id="rId63" Type="http://schemas.openxmlformats.org/officeDocument/2006/relationships/ctrlProp" Target="../ctrlProps/ctrlProp122.xml" /><Relationship Id="rId64" Type="http://schemas.openxmlformats.org/officeDocument/2006/relationships/ctrlProp" Target="../ctrlProps/ctrlProp123.xml" /><Relationship Id="rId65" Type="http://schemas.openxmlformats.org/officeDocument/2006/relationships/ctrlProp" Target="../ctrlProps/ctrlProp124.xml" /><Relationship Id="rId66" Type="http://schemas.openxmlformats.org/officeDocument/2006/relationships/ctrlProp" Target="../ctrlProps/ctrlProp125.xml" /><Relationship Id="rId67" Type="http://schemas.openxmlformats.org/officeDocument/2006/relationships/ctrlProp" Target="../ctrlProps/ctrlProp126.xml" /><Relationship Id="rId68" Type="http://schemas.openxmlformats.org/officeDocument/2006/relationships/ctrlProp" Target="../ctrlProps/ctrlProp127.xml" /><Relationship Id="rId69" Type="http://schemas.openxmlformats.org/officeDocument/2006/relationships/ctrlProp" Target="../ctrlProps/ctrlProp128.xml" /><Relationship Id="rId70" Type="http://schemas.openxmlformats.org/officeDocument/2006/relationships/ctrlProp" Target="../ctrlProps/ctrlProp129.xml" /><Relationship Id="rId71" Type="http://schemas.openxmlformats.org/officeDocument/2006/relationships/ctrlProp" Target="../ctrlProps/ctrlProp130.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1.xml" /><Relationship Id="rId5" Type="http://schemas.openxmlformats.org/officeDocument/2006/relationships/ctrlProp" Target="../ctrlProps/ctrlProp132.xml" /><Relationship Id="rId6" Type="http://schemas.openxmlformats.org/officeDocument/2006/relationships/ctrlProp" Target="../ctrlProps/ctrlProp133.xml" /><Relationship Id="rId7" Type="http://schemas.openxmlformats.org/officeDocument/2006/relationships/ctrlProp" Target="../ctrlProps/ctrlProp134.xml" /><Relationship Id="rId8" Type="http://schemas.openxmlformats.org/officeDocument/2006/relationships/ctrlProp" Target="../ctrlProps/ctrlProp135.xml" /><Relationship Id="rId9" Type="http://schemas.openxmlformats.org/officeDocument/2006/relationships/ctrlProp" Target="../ctrlProps/ctrlProp136.xml" /><Relationship Id="rId10" Type="http://schemas.openxmlformats.org/officeDocument/2006/relationships/ctrlProp" Target="../ctrlProps/ctrlProp137.xml" /><Relationship Id="rId11" Type="http://schemas.openxmlformats.org/officeDocument/2006/relationships/ctrlProp" Target="../ctrlProps/ctrlProp138.xml" /><Relationship Id="rId12" Type="http://schemas.openxmlformats.org/officeDocument/2006/relationships/ctrlProp" Target="../ctrlProps/ctrlProp139.xml" /><Relationship Id="rId13" Type="http://schemas.openxmlformats.org/officeDocument/2006/relationships/ctrlProp" Target="../ctrlProps/ctrlProp140.xml" /><Relationship Id="rId14" Type="http://schemas.openxmlformats.org/officeDocument/2006/relationships/ctrlProp" Target="../ctrlProps/ctrlProp141.xml" /><Relationship Id="rId15" Type="http://schemas.openxmlformats.org/officeDocument/2006/relationships/ctrlProp" Target="../ctrlProps/ctrlProp142.xml" /><Relationship Id="rId16" Type="http://schemas.openxmlformats.org/officeDocument/2006/relationships/ctrlProp" Target="../ctrlProps/ctrlProp143.xml" /><Relationship Id="rId17" Type="http://schemas.openxmlformats.org/officeDocument/2006/relationships/ctrlProp" Target="../ctrlProps/ctrlProp144.xml" /><Relationship Id="rId18" Type="http://schemas.openxmlformats.org/officeDocument/2006/relationships/ctrlProp" Target="../ctrlProps/ctrlProp145.xml" /><Relationship Id="rId19" Type="http://schemas.openxmlformats.org/officeDocument/2006/relationships/ctrlProp" Target="../ctrlProps/ctrlProp146.xml" /><Relationship Id="rId20" Type="http://schemas.openxmlformats.org/officeDocument/2006/relationships/ctrlProp" Target="../ctrlProps/ctrlProp147.xml" /><Relationship Id="rId21" Type="http://schemas.openxmlformats.org/officeDocument/2006/relationships/ctrlProp" Target="../ctrlProps/ctrlProp148.xml" /><Relationship Id="rId22" Type="http://schemas.openxmlformats.org/officeDocument/2006/relationships/ctrlProp" Target="../ctrlProps/ctrlProp149.xml" /><Relationship Id="rId23" Type="http://schemas.openxmlformats.org/officeDocument/2006/relationships/ctrlProp" Target="../ctrlProps/ctrlProp150.xml" /><Relationship Id="rId24" Type="http://schemas.openxmlformats.org/officeDocument/2006/relationships/ctrlProp" Target="../ctrlProps/ctrlProp151.xml" /><Relationship Id="rId25" Type="http://schemas.openxmlformats.org/officeDocument/2006/relationships/ctrlProp" Target="../ctrlProps/ctrlProp152.xml" /><Relationship Id="rId26" Type="http://schemas.openxmlformats.org/officeDocument/2006/relationships/ctrlProp" Target="../ctrlProps/ctrlProp153.xml" /><Relationship Id="rId27" Type="http://schemas.openxmlformats.org/officeDocument/2006/relationships/ctrlProp" Target="../ctrlProps/ctrlProp154.xml" /><Relationship Id="rId28" Type="http://schemas.openxmlformats.org/officeDocument/2006/relationships/ctrlProp" Target="../ctrlProps/ctrlProp155.xml" /><Relationship Id="rId29" Type="http://schemas.openxmlformats.org/officeDocument/2006/relationships/ctrlProp" Target="../ctrlProps/ctrlProp156.xml" /><Relationship Id="rId30" Type="http://schemas.openxmlformats.org/officeDocument/2006/relationships/ctrlProp" Target="../ctrlProps/ctrlProp157.xml" /><Relationship Id="rId31" Type="http://schemas.openxmlformats.org/officeDocument/2006/relationships/ctrlProp" Target="../ctrlProps/ctrlProp158.xml" /><Relationship Id="rId32" Type="http://schemas.openxmlformats.org/officeDocument/2006/relationships/ctrlProp" Target="../ctrlProps/ctrlProp159.xml" /><Relationship Id="rId33" Type="http://schemas.openxmlformats.org/officeDocument/2006/relationships/ctrlProp" Target="../ctrlProps/ctrlProp160.xml" /><Relationship Id="rId34" Type="http://schemas.openxmlformats.org/officeDocument/2006/relationships/ctrlProp" Target="../ctrlProps/ctrlProp161.xml" /><Relationship Id="rId35" Type="http://schemas.openxmlformats.org/officeDocument/2006/relationships/ctrlProp" Target="../ctrlProps/ctrlProp162.xml" /><Relationship Id="rId36" Type="http://schemas.openxmlformats.org/officeDocument/2006/relationships/ctrlProp" Target="../ctrlProps/ctrlProp163.xml" /><Relationship Id="rId37" Type="http://schemas.openxmlformats.org/officeDocument/2006/relationships/ctrlProp" Target="../ctrlProps/ctrlProp164.xml" /><Relationship Id="rId38" Type="http://schemas.openxmlformats.org/officeDocument/2006/relationships/ctrlProp" Target="../ctrlProps/ctrlProp165.xml" /><Relationship Id="rId39" Type="http://schemas.openxmlformats.org/officeDocument/2006/relationships/ctrlProp" Target="../ctrlProps/ctrlProp166.xml" /><Relationship Id="rId40" Type="http://schemas.openxmlformats.org/officeDocument/2006/relationships/ctrlProp" Target="../ctrlProps/ctrlProp167.xml" /><Relationship Id="rId41" Type="http://schemas.openxmlformats.org/officeDocument/2006/relationships/ctrlProp" Target="../ctrlProps/ctrlProp168.xml" /><Relationship Id="rId42" Type="http://schemas.openxmlformats.org/officeDocument/2006/relationships/ctrlProp" Target="../ctrlProps/ctrlProp169.xml" /><Relationship Id="rId43" Type="http://schemas.openxmlformats.org/officeDocument/2006/relationships/ctrlProp" Target="../ctrlProps/ctrlProp170.xml" /><Relationship Id="rId44" Type="http://schemas.openxmlformats.org/officeDocument/2006/relationships/ctrlProp" Target="../ctrlProps/ctrlProp171.xml" /><Relationship Id="rId45" Type="http://schemas.openxmlformats.org/officeDocument/2006/relationships/ctrlProp" Target="../ctrlProps/ctrlProp172.xml" /><Relationship Id="rId46" Type="http://schemas.openxmlformats.org/officeDocument/2006/relationships/ctrlProp" Target="../ctrlProps/ctrlProp173.xml" /><Relationship Id="rId47" Type="http://schemas.openxmlformats.org/officeDocument/2006/relationships/ctrlProp" Target="../ctrlProps/ctrlProp174.xml" /><Relationship Id="rId48" Type="http://schemas.openxmlformats.org/officeDocument/2006/relationships/ctrlProp" Target="../ctrlProps/ctrlProp175.xml" /><Relationship Id="rId49" Type="http://schemas.openxmlformats.org/officeDocument/2006/relationships/ctrlProp" Target="../ctrlProps/ctrlProp176.xml" /><Relationship Id="rId50" Type="http://schemas.openxmlformats.org/officeDocument/2006/relationships/ctrlProp" Target="../ctrlProps/ctrlProp177.xml" /><Relationship Id="rId51" Type="http://schemas.openxmlformats.org/officeDocument/2006/relationships/ctrlProp" Target="../ctrlProps/ctrlProp178.xml" /><Relationship Id="rId52" Type="http://schemas.openxmlformats.org/officeDocument/2006/relationships/ctrlProp" Target="../ctrlProps/ctrlProp179.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80.xml" /><Relationship Id="rId5" Type="http://schemas.openxmlformats.org/officeDocument/2006/relationships/ctrlProp" Target="../ctrlProps/ctrlProp181.xml" /><Relationship Id="rId6" Type="http://schemas.openxmlformats.org/officeDocument/2006/relationships/ctrlProp" Target="../ctrlProps/ctrlProp182.xml" /><Relationship Id="rId7" Type="http://schemas.openxmlformats.org/officeDocument/2006/relationships/ctrlProp" Target="../ctrlProps/ctrlProp183.xml" /><Relationship Id="rId8" Type="http://schemas.openxmlformats.org/officeDocument/2006/relationships/ctrlProp" Target="../ctrlProps/ctrlProp184.xml" /><Relationship Id="rId9" Type="http://schemas.openxmlformats.org/officeDocument/2006/relationships/ctrlProp" Target="../ctrlProps/ctrlProp185.xml" /><Relationship Id="rId10" Type="http://schemas.openxmlformats.org/officeDocument/2006/relationships/ctrlProp" Target="../ctrlProps/ctrlProp186.xml" /><Relationship Id="rId11" Type="http://schemas.openxmlformats.org/officeDocument/2006/relationships/ctrlProp" Target="../ctrlProps/ctrlProp187.xml" /><Relationship Id="rId12" Type="http://schemas.openxmlformats.org/officeDocument/2006/relationships/ctrlProp" Target="../ctrlProps/ctrlProp188.xml" /><Relationship Id="rId13" Type="http://schemas.openxmlformats.org/officeDocument/2006/relationships/ctrlProp" Target="../ctrlProps/ctrlProp189.xml" /><Relationship Id="rId14" Type="http://schemas.openxmlformats.org/officeDocument/2006/relationships/ctrlProp" Target="../ctrlProps/ctrlProp190.xml" /><Relationship Id="rId15" Type="http://schemas.openxmlformats.org/officeDocument/2006/relationships/ctrlProp" Target="../ctrlProps/ctrlProp191.xml" /><Relationship Id="rId16" Type="http://schemas.openxmlformats.org/officeDocument/2006/relationships/ctrlProp" Target="../ctrlProps/ctrlProp192.xml" /><Relationship Id="rId17" Type="http://schemas.openxmlformats.org/officeDocument/2006/relationships/ctrlProp" Target="../ctrlProps/ctrlProp193.xml" /><Relationship Id="rId18" Type="http://schemas.openxmlformats.org/officeDocument/2006/relationships/ctrlProp" Target="../ctrlProps/ctrlProp194.xml" /><Relationship Id="rId19" Type="http://schemas.openxmlformats.org/officeDocument/2006/relationships/ctrlProp" Target="../ctrlProps/ctrlProp195.xml" /><Relationship Id="rId20" Type="http://schemas.openxmlformats.org/officeDocument/2006/relationships/ctrlProp" Target="../ctrlProps/ctrlProp196.xml" /><Relationship Id="rId21" Type="http://schemas.openxmlformats.org/officeDocument/2006/relationships/ctrlProp" Target="../ctrlProps/ctrlProp197.xml" /><Relationship Id="rId22" Type="http://schemas.openxmlformats.org/officeDocument/2006/relationships/ctrlProp" Target="../ctrlProps/ctrlProp198.xml" /><Relationship Id="rId23" Type="http://schemas.openxmlformats.org/officeDocument/2006/relationships/ctrlProp" Target="../ctrlProps/ctrlProp199.xml" /><Relationship Id="rId24" Type="http://schemas.openxmlformats.org/officeDocument/2006/relationships/ctrlProp" Target="../ctrlProps/ctrlProp200.xml" /><Relationship Id="rId25" Type="http://schemas.openxmlformats.org/officeDocument/2006/relationships/ctrlProp" Target="../ctrlProps/ctrlProp201.xml" /><Relationship Id="rId26" Type="http://schemas.openxmlformats.org/officeDocument/2006/relationships/ctrlProp" Target="../ctrlProps/ctrlProp202.xml" /><Relationship Id="rId27" Type="http://schemas.openxmlformats.org/officeDocument/2006/relationships/ctrlProp" Target="../ctrlProps/ctrlProp203.xml" /><Relationship Id="rId28" Type="http://schemas.openxmlformats.org/officeDocument/2006/relationships/ctrlProp" Target="../ctrlProps/ctrlProp204.xml" /><Relationship Id="rId29" Type="http://schemas.openxmlformats.org/officeDocument/2006/relationships/ctrlProp" Target="../ctrlProps/ctrlProp205.xml" /><Relationship Id="rId30" Type="http://schemas.openxmlformats.org/officeDocument/2006/relationships/ctrlProp" Target="../ctrlProps/ctrlProp206.xml" /><Relationship Id="rId31" Type="http://schemas.openxmlformats.org/officeDocument/2006/relationships/ctrlProp" Target="../ctrlProps/ctrlProp207.xml" /><Relationship Id="rId32" Type="http://schemas.openxmlformats.org/officeDocument/2006/relationships/ctrlProp" Target="../ctrlProps/ctrlProp208.xml" /><Relationship Id="rId33" Type="http://schemas.openxmlformats.org/officeDocument/2006/relationships/ctrlProp" Target="../ctrlProps/ctrlProp209.xml" /><Relationship Id="rId34" Type="http://schemas.openxmlformats.org/officeDocument/2006/relationships/ctrlProp" Target="../ctrlProps/ctrlProp210.xml" /><Relationship Id="rId35" Type="http://schemas.openxmlformats.org/officeDocument/2006/relationships/ctrlProp" Target="../ctrlProps/ctrlProp211.xml" /><Relationship Id="rId36" Type="http://schemas.openxmlformats.org/officeDocument/2006/relationships/ctrlProp" Target="../ctrlProps/ctrlProp212.xml" /><Relationship Id="rId37" Type="http://schemas.openxmlformats.org/officeDocument/2006/relationships/ctrlProp" Target="../ctrlProps/ctrlProp213.xml" /><Relationship Id="rId38" Type="http://schemas.openxmlformats.org/officeDocument/2006/relationships/ctrlProp" Target="../ctrlProps/ctrlProp214.xml" /><Relationship Id="rId39" Type="http://schemas.openxmlformats.org/officeDocument/2006/relationships/ctrlProp" Target="../ctrlProps/ctrlProp215.xml" /><Relationship Id="rId40" Type="http://schemas.openxmlformats.org/officeDocument/2006/relationships/ctrlProp" Target="../ctrlProps/ctrlProp216.xml" /><Relationship Id="rId41" Type="http://schemas.openxmlformats.org/officeDocument/2006/relationships/ctrlProp" Target="../ctrlProps/ctrlProp217.xml" /><Relationship Id="rId42" Type="http://schemas.openxmlformats.org/officeDocument/2006/relationships/ctrlProp" Target="../ctrlProps/ctrlProp218.xml" /><Relationship Id="rId43" Type="http://schemas.openxmlformats.org/officeDocument/2006/relationships/ctrlProp" Target="../ctrlProps/ctrlProp219.xml" /><Relationship Id="rId44" Type="http://schemas.openxmlformats.org/officeDocument/2006/relationships/ctrlProp" Target="../ctrlProps/ctrlProp220.xml" /><Relationship Id="rId45" Type="http://schemas.openxmlformats.org/officeDocument/2006/relationships/ctrlProp" Target="../ctrlProps/ctrlProp221.xml" /><Relationship Id="rId46" Type="http://schemas.openxmlformats.org/officeDocument/2006/relationships/ctrlProp" Target="../ctrlProps/ctrlProp222.xml" /><Relationship Id="rId47" Type="http://schemas.openxmlformats.org/officeDocument/2006/relationships/ctrlProp" Target="../ctrlProps/ctrlProp223.xml" /><Relationship Id="rId48" Type="http://schemas.openxmlformats.org/officeDocument/2006/relationships/ctrlProp" Target="../ctrlProps/ctrlProp224.xml" /><Relationship Id="rId49" Type="http://schemas.openxmlformats.org/officeDocument/2006/relationships/ctrlProp" Target="../ctrlProps/ctrlProp225.xml" /><Relationship Id="rId50" Type="http://schemas.openxmlformats.org/officeDocument/2006/relationships/ctrlProp" Target="../ctrlProps/ctrlProp226.xml" /><Relationship Id="rId51" Type="http://schemas.openxmlformats.org/officeDocument/2006/relationships/ctrlProp" Target="../ctrlProps/ctrlProp227.xml" /><Relationship Id="rId52" Type="http://schemas.openxmlformats.org/officeDocument/2006/relationships/ctrlProp" Target="../ctrlProps/ctrlProp228.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9.xml" /><Relationship Id="rId5" Type="http://schemas.openxmlformats.org/officeDocument/2006/relationships/ctrlProp" Target="../ctrlProps/ctrlProp230.xml" /><Relationship Id="rId6" Type="http://schemas.openxmlformats.org/officeDocument/2006/relationships/ctrlProp" Target="../ctrlProps/ctrlProp231.xml" /><Relationship Id="rId7" Type="http://schemas.openxmlformats.org/officeDocument/2006/relationships/ctrlProp" Target="../ctrlProps/ctrlProp232.xml" /><Relationship Id="rId8" Type="http://schemas.openxmlformats.org/officeDocument/2006/relationships/ctrlProp" Target="../ctrlProps/ctrlProp233.xml" /><Relationship Id="rId9" Type="http://schemas.openxmlformats.org/officeDocument/2006/relationships/ctrlProp" Target="../ctrlProps/ctrlProp234.xml" /><Relationship Id="rId10" Type="http://schemas.openxmlformats.org/officeDocument/2006/relationships/ctrlProp" Target="../ctrlProps/ctrlProp235.xml" /><Relationship Id="rId11" Type="http://schemas.openxmlformats.org/officeDocument/2006/relationships/ctrlProp" Target="../ctrlProps/ctrlProp236.xml" /><Relationship Id="rId12" Type="http://schemas.openxmlformats.org/officeDocument/2006/relationships/ctrlProp" Target="../ctrlProps/ctrlProp237.xml" /><Relationship Id="rId13" Type="http://schemas.openxmlformats.org/officeDocument/2006/relationships/ctrlProp" Target="../ctrlProps/ctrlProp238.xml" /><Relationship Id="rId14" Type="http://schemas.openxmlformats.org/officeDocument/2006/relationships/ctrlProp" Target="../ctrlProps/ctrlProp239.xml" /><Relationship Id="rId15" Type="http://schemas.openxmlformats.org/officeDocument/2006/relationships/ctrlProp" Target="../ctrlProps/ctrlProp240.xml" /><Relationship Id="rId16" Type="http://schemas.openxmlformats.org/officeDocument/2006/relationships/ctrlProp" Target="../ctrlProps/ctrlProp241.xml" /><Relationship Id="rId17" Type="http://schemas.openxmlformats.org/officeDocument/2006/relationships/ctrlProp" Target="../ctrlProps/ctrlProp242.xml" /><Relationship Id="rId18" Type="http://schemas.openxmlformats.org/officeDocument/2006/relationships/ctrlProp" Target="../ctrlProps/ctrlProp243.xml" /><Relationship Id="rId19" Type="http://schemas.openxmlformats.org/officeDocument/2006/relationships/ctrlProp" Target="../ctrlProps/ctrlProp244.xml" /><Relationship Id="rId20" Type="http://schemas.openxmlformats.org/officeDocument/2006/relationships/ctrlProp" Target="../ctrlProps/ctrlProp245.xml" /><Relationship Id="rId21" Type="http://schemas.openxmlformats.org/officeDocument/2006/relationships/ctrlProp" Target="../ctrlProps/ctrlProp246.xml" /><Relationship Id="rId22" Type="http://schemas.openxmlformats.org/officeDocument/2006/relationships/ctrlProp" Target="../ctrlProps/ctrlProp247.xml" /><Relationship Id="rId23" Type="http://schemas.openxmlformats.org/officeDocument/2006/relationships/ctrlProp" Target="../ctrlProps/ctrlProp248.xml" /><Relationship Id="rId24" Type="http://schemas.openxmlformats.org/officeDocument/2006/relationships/ctrlProp" Target="../ctrlProps/ctrlProp249.xml" /><Relationship Id="rId25" Type="http://schemas.openxmlformats.org/officeDocument/2006/relationships/ctrlProp" Target="../ctrlProps/ctrlProp250.xml" /><Relationship Id="rId26" Type="http://schemas.openxmlformats.org/officeDocument/2006/relationships/ctrlProp" Target="../ctrlProps/ctrlProp251.xml" /><Relationship Id="rId27" Type="http://schemas.openxmlformats.org/officeDocument/2006/relationships/ctrlProp" Target="../ctrlProps/ctrlProp252.xml" /><Relationship Id="rId28" Type="http://schemas.openxmlformats.org/officeDocument/2006/relationships/ctrlProp" Target="../ctrlProps/ctrlProp253.xml" /><Relationship Id="rId29" Type="http://schemas.openxmlformats.org/officeDocument/2006/relationships/ctrlProp" Target="../ctrlProps/ctrlProp254.xml" /><Relationship Id="rId30" Type="http://schemas.openxmlformats.org/officeDocument/2006/relationships/ctrlProp" Target="../ctrlProps/ctrlProp255.xml" /><Relationship Id="rId31" Type="http://schemas.openxmlformats.org/officeDocument/2006/relationships/ctrlProp" Target="../ctrlProps/ctrlProp256.xml" /><Relationship Id="rId32" Type="http://schemas.openxmlformats.org/officeDocument/2006/relationships/ctrlProp" Target="../ctrlProps/ctrlProp257.xml" /><Relationship Id="rId33" Type="http://schemas.openxmlformats.org/officeDocument/2006/relationships/ctrlProp" Target="../ctrlProps/ctrlProp258.xml" /><Relationship Id="rId34" Type="http://schemas.openxmlformats.org/officeDocument/2006/relationships/ctrlProp" Target="../ctrlProps/ctrlProp259.xml" /><Relationship Id="rId35" Type="http://schemas.openxmlformats.org/officeDocument/2006/relationships/ctrlProp" Target="../ctrlProps/ctrlProp260.xml" /><Relationship Id="rId36" Type="http://schemas.openxmlformats.org/officeDocument/2006/relationships/ctrlProp" Target="../ctrlProps/ctrlProp261.xml" /><Relationship Id="rId37" Type="http://schemas.openxmlformats.org/officeDocument/2006/relationships/ctrlProp" Target="../ctrlProps/ctrlProp262.xml" /><Relationship Id="rId38" Type="http://schemas.openxmlformats.org/officeDocument/2006/relationships/ctrlProp" Target="../ctrlProps/ctrlProp263.xml" /><Relationship Id="rId39" Type="http://schemas.openxmlformats.org/officeDocument/2006/relationships/ctrlProp" Target="../ctrlProps/ctrlProp264.xml" /><Relationship Id="rId40" Type="http://schemas.openxmlformats.org/officeDocument/2006/relationships/ctrlProp" Target="../ctrlProps/ctrlProp265.xml" /><Relationship Id="rId41" Type="http://schemas.openxmlformats.org/officeDocument/2006/relationships/ctrlProp" Target="../ctrlProps/ctrlProp266.xml" /><Relationship Id="rId42" Type="http://schemas.openxmlformats.org/officeDocument/2006/relationships/ctrlProp" Target="../ctrlProps/ctrlProp267.xml" /><Relationship Id="rId43" Type="http://schemas.openxmlformats.org/officeDocument/2006/relationships/ctrlProp" Target="../ctrlProps/ctrlProp268.xml" /><Relationship Id="rId44" Type="http://schemas.openxmlformats.org/officeDocument/2006/relationships/ctrlProp" Target="../ctrlProps/ctrlProp269.xml" /><Relationship Id="rId45" Type="http://schemas.openxmlformats.org/officeDocument/2006/relationships/ctrlProp" Target="../ctrlProps/ctrlProp270.xml" /><Relationship Id="rId46" Type="http://schemas.openxmlformats.org/officeDocument/2006/relationships/ctrlProp" Target="../ctrlProps/ctrlProp271.xml" /><Relationship Id="rId47" Type="http://schemas.openxmlformats.org/officeDocument/2006/relationships/ctrlProp" Target="../ctrlProps/ctrlProp272.xml" /><Relationship Id="rId48" Type="http://schemas.openxmlformats.org/officeDocument/2006/relationships/ctrlProp" Target="../ctrlProps/ctrlProp273.xml" /><Relationship Id="rId49" Type="http://schemas.openxmlformats.org/officeDocument/2006/relationships/ctrlProp" Target="../ctrlProps/ctrlProp274.xml" /><Relationship Id="rId50" Type="http://schemas.openxmlformats.org/officeDocument/2006/relationships/ctrlProp" Target="../ctrlProps/ctrlProp275.xml" /><Relationship Id="rId51" Type="http://schemas.openxmlformats.org/officeDocument/2006/relationships/ctrlProp" Target="../ctrlProps/ctrlProp276.xml" /><Relationship Id="rId52" Type="http://schemas.openxmlformats.org/officeDocument/2006/relationships/ctrlProp" Target="../ctrlProps/ctrlProp277.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8.xml" /><Relationship Id="rId5" Type="http://schemas.openxmlformats.org/officeDocument/2006/relationships/ctrlProp" Target="../ctrlProps/ctrlProp279.xml" /><Relationship Id="rId6" Type="http://schemas.openxmlformats.org/officeDocument/2006/relationships/ctrlProp" Target="../ctrlProps/ctrlProp280.xml" /><Relationship Id="rId7" Type="http://schemas.openxmlformats.org/officeDocument/2006/relationships/ctrlProp" Target="../ctrlProps/ctrlProp281.xml" /><Relationship Id="rId8" Type="http://schemas.openxmlformats.org/officeDocument/2006/relationships/ctrlProp" Target="../ctrlProps/ctrlProp282.xml" /><Relationship Id="rId9" Type="http://schemas.openxmlformats.org/officeDocument/2006/relationships/ctrlProp" Target="../ctrlProps/ctrlProp283.xml" /><Relationship Id="rId10" Type="http://schemas.openxmlformats.org/officeDocument/2006/relationships/ctrlProp" Target="../ctrlProps/ctrlProp284.xml" /><Relationship Id="rId11" Type="http://schemas.openxmlformats.org/officeDocument/2006/relationships/ctrlProp" Target="../ctrlProps/ctrlProp285.xml" /><Relationship Id="rId12" Type="http://schemas.openxmlformats.org/officeDocument/2006/relationships/ctrlProp" Target="../ctrlProps/ctrlProp286.xml" /><Relationship Id="rId13" Type="http://schemas.openxmlformats.org/officeDocument/2006/relationships/ctrlProp" Target="../ctrlProps/ctrlProp287.xml" /><Relationship Id="rId14" Type="http://schemas.openxmlformats.org/officeDocument/2006/relationships/ctrlProp" Target="../ctrlProps/ctrlProp288.xml" /><Relationship Id="rId15" Type="http://schemas.openxmlformats.org/officeDocument/2006/relationships/ctrlProp" Target="../ctrlProps/ctrlProp289.xml" /><Relationship Id="rId16" Type="http://schemas.openxmlformats.org/officeDocument/2006/relationships/ctrlProp" Target="../ctrlProps/ctrlProp290.xml" /><Relationship Id="rId17" Type="http://schemas.openxmlformats.org/officeDocument/2006/relationships/ctrlProp" Target="../ctrlProps/ctrlProp291.xml" /><Relationship Id="rId18" Type="http://schemas.openxmlformats.org/officeDocument/2006/relationships/ctrlProp" Target="../ctrlProps/ctrlProp292.xml" /><Relationship Id="rId19" Type="http://schemas.openxmlformats.org/officeDocument/2006/relationships/ctrlProp" Target="../ctrlProps/ctrlProp293.xml" /><Relationship Id="rId20" Type="http://schemas.openxmlformats.org/officeDocument/2006/relationships/ctrlProp" Target="../ctrlProps/ctrlProp294.xml" /><Relationship Id="rId21" Type="http://schemas.openxmlformats.org/officeDocument/2006/relationships/ctrlProp" Target="../ctrlProps/ctrlProp295.xml" /><Relationship Id="rId22" Type="http://schemas.openxmlformats.org/officeDocument/2006/relationships/ctrlProp" Target="../ctrlProps/ctrlProp296.xml" /><Relationship Id="rId23" Type="http://schemas.openxmlformats.org/officeDocument/2006/relationships/ctrlProp" Target="../ctrlProps/ctrlProp297.xml" /><Relationship Id="rId24" Type="http://schemas.openxmlformats.org/officeDocument/2006/relationships/ctrlProp" Target="../ctrlProps/ctrlProp298.xml" /><Relationship Id="rId25" Type="http://schemas.openxmlformats.org/officeDocument/2006/relationships/ctrlProp" Target="../ctrlProps/ctrlProp299.xml" /><Relationship Id="rId26" Type="http://schemas.openxmlformats.org/officeDocument/2006/relationships/ctrlProp" Target="../ctrlProps/ctrlProp300.xml" /><Relationship Id="rId27" Type="http://schemas.openxmlformats.org/officeDocument/2006/relationships/ctrlProp" Target="../ctrlProps/ctrlProp301.xml" /><Relationship Id="rId28" Type="http://schemas.openxmlformats.org/officeDocument/2006/relationships/ctrlProp" Target="../ctrlProps/ctrlProp302.xml" /><Relationship Id="rId29" Type="http://schemas.openxmlformats.org/officeDocument/2006/relationships/ctrlProp" Target="../ctrlProps/ctrlProp303.xml" /><Relationship Id="rId30" Type="http://schemas.openxmlformats.org/officeDocument/2006/relationships/ctrlProp" Target="../ctrlProps/ctrlProp304.xml" /><Relationship Id="rId31" Type="http://schemas.openxmlformats.org/officeDocument/2006/relationships/ctrlProp" Target="../ctrlProps/ctrlProp305.xml" /><Relationship Id="rId32" Type="http://schemas.openxmlformats.org/officeDocument/2006/relationships/ctrlProp" Target="../ctrlProps/ctrlProp306.xml" /><Relationship Id="rId33" Type="http://schemas.openxmlformats.org/officeDocument/2006/relationships/ctrlProp" Target="../ctrlProps/ctrlProp307.xml" /><Relationship Id="rId34" Type="http://schemas.openxmlformats.org/officeDocument/2006/relationships/ctrlProp" Target="../ctrlProps/ctrlProp308.xml" /><Relationship Id="rId35" Type="http://schemas.openxmlformats.org/officeDocument/2006/relationships/ctrlProp" Target="../ctrlProps/ctrlProp309.xml" /><Relationship Id="rId36" Type="http://schemas.openxmlformats.org/officeDocument/2006/relationships/ctrlProp" Target="../ctrlProps/ctrlProp310.xml" /><Relationship Id="rId37" Type="http://schemas.openxmlformats.org/officeDocument/2006/relationships/ctrlProp" Target="../ctrlProps/ctrlProp311.xml" /><Relationship Id="rId38" Type="http://schemas.openxmlformats.org/officeDocument/2006/relationships/ctrlProp" Target="../ctrlProps/ctrlProp312.xml" /><Relationship Id="rId39" Type="http://schemas.openxmlformats.org/officeDocument/2006/relationships/ctrlProp" Target="../ctrlProps/ctrlProp313.xml" /><Relationship Id="rId40" Type="http://schemas.openxmlformats.org/officeDocument/2006/relationships/ctrlProp" Target="../ctrlProps/ctrlProp314.xml" /><Relationship Id="rId41" Type="http://schemas.openxmlformats.org/officeDocument/2006/relationships/ctrlProp" Target="../ctrlProps/ctrlProp315.xml" /><Relationship Id="rId42" Type="http://schemas.openxmlformats.org/officeDocument/2006/relationships/ctrlProp" Target="../ctrlProps/ctrlProp316.xml" /><Relationship Id="rId43" Type="http://schemas.openxmlformats.org/officeDocument/2006/relationships/ctrlProp" Target="../ctrlProps/ctrlProp317.xml" /><Relationship Id="rId44" Type="http://schemas.openxmlformats.org/officeDocument/2006/relationships/ctrlProp" Target="../ctrlProps/ctrlProp318.xml" /><Relationship Id="rId45" Type="http://schemas.openxmlformats.org/officeDocument/2006/relationships/ctrlProp" Target="../ctrlProps/ctrlProp319.xml" /><Relationship Id="rId46" Type="http://schemas.openxmlformats.org/officeDocument/2006/relationships/ctrlProp" Target="../ctrlProps/ctrlProp320.xml" /><Relationship Id="rId47" Type="http://schemas.openxmlformats.org/officeDocument/2006/relationships/ctrlProp" Target="../ctrlProps/ctrlProp321.xml" /><Relationship Id="rId48" Type="http://schemas.openxmlformats.org/officeDocument/2006/relationships/ctrlProp" Target="../ctrlProps/ctrlProp322.xml" /><Relationship Id="rId49" Type="http://schemas.openxmlformats.org/officeDocument/2006/relationships/ctrlProp" Target="../ctrlProps/ctrlProp323.xml" /><Relationship Id="rId50" Type="http://schemas.openxmlformats.org/officeDocument/2006/relationships/ctrlProp" Target="../ctrlProps/ctrlProp324.xml" /><Relationship Id="rId51" Type="http://schemas.openxmlformats.org/officeDocument/2006/relationships/ctrlProp" Target="../ctrlProps/ctrlProp325.xml" /><Relationship Id="rId52" Type="http://schemas.openxmlformats.org/officeDocument/2006/relationships/ctrlProp" Target="../ctrlProps/ctrlProp326.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7.xml" /><Relationship Id="rId5" Type="http://schemas.openxmlformats.org/officeDocument/2006/relationships/ctrlProp" Target="../ctrlProps/ctrlProp328.xml" /><Relationship Id="rId6" Type="http://schemas.openxmlformats.org/officeDocument/2006/relationships/ctrlProp" Target="../ctrlProps/ctrlProp329.xml" /><Relationship Id="rId7" Type="http://schemas.openxmlformats.org/officeDocument/2006/relationships/ctrlProp" Target="../ctrlProps/ctrlProp330.xml" /><Relationship Id="rId8" Type="http://schemas.openxmlformats.org/officeDocument/2006/relationships/ctrlProp" Target="../ctrlProps/ctrlProp331.xml" /><Relationship Id="rId9" Type="http://schemas.openxmlformats.org/officeDocument/2006/relationships/ctrlProp" Target="../ctrlProps/ctrlProp332.xml" /><Relationship Id="rId10" Type="http://schemas.openxmlformats.org/officeDocument/2006/relationships/ctrlProp" Target="../ctrlProps/ctrlProp333.xml" /><Relationship Id="rId11" Type="http://schemas.openxmlformats.org/officeDocument/2006/relationships/ctrlProp" Target="../ctrlProps/ctrlProp334.xml" /><Relationship Id="rId12" Type="http://schemas.openxmlformats.org/officeDocument/2006/relationships/ctrlProp" Target="../ctrlProps/ctrlProp335.xml" /><Relationship Id="rId13" Type="http://schemas.openxmlformats.org/officeDocument/2006/relationships/ctrlProp" Target="../ctrlProps/ctrlProp336.xml" /><Relationship Id="rId14" Type="http://schemas.openxmlformats.org/officeDocument/2006/relationships/ctrlProp" Target="../ctrlProps/ctrlProp337.xml" /><Relationship Id="rId15" Type="http://schemas.openxmlformats.org/officeDocument/2006/relationships/ctrlProp" Target="../ctrlProps/ctrlProp338.xml" /><Relationship Id="rId16" Type="http://schemas.openxmlformats.org/officeDocument/2006/relationships/ctrlProp" Target="../ctrlProps/ctrlProp339.xml" /><Relationship Id="rId17" Type="http://schemas.openxmlformats.org/officeDocument/2006/relationships/ctrlProp" Target="../ctrlProps/ctrlProp340.xml" /><Relationship Id="rId18" Type="http://schemas.openxmlformats.org/officeDocument/2006/relationships/ctrlProp" Target="../ctrlProps/ctrlProp341.xml" /><Relationship Id="rId19" Type="http://schemas.openxmlformats.org/officeDocument/2006/relationships/ctrlProp" Target="../ctrlProps/ctrlProp342.xml" /><Relationship Id="rId20" Type="http://schemas.openxmlformats.org/officeDocument/2006/relationships/ctrlProp" Target="../ctrlProps/ctrlProp343.xml" /><Relationship Id="rId21" Type="http://schemas.openxmlformats.org/officeDocument/2006/relationships/ctrlProp" Target="../ctrlProps/ctrlProp344.xml" /><Relationship Id="rId22" Type="http://schemas.openxmlformats.org/officeDocument/2006/relationships/ctrlProp" Target="../ctrlProps/ctrlProp345.xml" /><Relationship Id="rId23" Type="http://schemas.openxmlformats.org/officeDocument/2006/relationships/ctrlProp" Target="../ctrlProps/ctrlProp346.xml" /><Relationship Id="rId24" Type="http://schemas.openxmlformats.org/officeDocument/2006/relationships/ctrlProp" Target="../ctrlProps/ctrlProp347.xml" /><Relationship Id="rId25" Type="http://schemas.openxmlformats.org/officeDocument/2006/relationships/ctrlProp" Target="../ctrlProps/ctrlProp348.xml" /><Relationship Id="rId26" Type="http://schemas.openxmlformats.org/officeDocument/2006/relationships/ctrlProp" Target="../ctrlProps/ctrlProp349.xml" /><Relationship Id="rId27" Type="http://schemas.openxmlformats.org/officeDocument/2006/relationships/ctrlProp" Target="../ctrlProps/ctrlProp350.xml" /><Relationship Id="rId28" Type="http://schemas.openxmlformats.org/officeDocument/2006/relationships/ctrlProp" Target="../ctrlProps/ctrlProp351.xml" /><Relationship Id="rId29" Type="http://schemas.openxmlformats.org/officeDocument/2006/relationships/ctrlProp" Target="../ctrlProps/ctrlProp352.xml" /><Relationship Id="rId30" Type="http://schemas.openxmlformats.org/officeDocument/2006/relationships/ctrlProp" Target="../ctrlProps/ctrlProp353.xml" /><Relationship Id="rId31" Type="http://schemas.openxmlformats.org/officeDocument/2006/relationships/ctrlProp" Target="../ctrlProps/ctrlProp354.xml" /><Relationship Id="rId32" Type="http://schemas.openxmlformats.org/officeDocument/2006/relationships/ctrlProp" Target="../ctrlProps/ctrlProp355.xml" /><Relationship Id="rId33" Type="http://schemas.openxmlformats.org/officeDocument/2006/relationships/ctrlProp" Target="../ctrlProps/ctrlProp356.xml" /><Relationship Id="rId34" Type="http://schemas.openxmlformats.org/officeDocument/2006/relationships/ctrlProp" Target="../ctrlProps/ctrlProp357.xml" /><Relationship Id="rId35" Type="http://schemas.openxmlformats.org/officeDocument/2006/relationships/ctrlProp" Target="../ctrlProps/ctrlProp358.xml" /><Relationship Id="rId36" Type="http://schemas.openxmlformats.org/officeDocument/2006/relationships/ctrlProp" Target="../ctrlProps/ctrlProp359.xml" /><Relationship Id="rId37" Type="http://schemas.openxmlformats.org/officeDocument/2006/relationships/ctrlProp" Target="../ctrlProps/ctrlProp360.xml" /><Relationship Id="rId38" Type="http://schemas.openxmlformats.org/officeDocument/2006/relationships/ctrlProp" Target="../ctrlProps/ctrlProp361.xml" /><Relationship Id="rId39" Type="http://schemas.openxmlformats.org/officeDocument/2006/relationships/ctrlProp" Target="../ctrlProps/ctrlProp362.xml" /><Relationship Id="rId40" Type="http://schemas.openxmlformats.org/officeDocument/2006/relationships/ctrlProp" Target="../ctrlProps/ctrlProp363.xml" /><Relationship Id="rId41" Type="http://schemas.openxmlformats.org/officeDocument/2006/relationships/ctrlProp" Target="../ctrlProps/ctrlProp364.xml" /><Relationship Id="rId42" Type="http://schemas.openxmlformats.org/officeDocument/2006/relationships/ctrlProp" Target="../ctrlProps/ctrlProp365.xml" /><Relationship Id="rId43" Type="http://schemas.openxmlformats.org/officeDocument/2006/relationships/ctrlProp" Target="../ctrlProps/ctrlProp366.xml" /><Relationship Id="rId44" Type="http://schemas.openxmlformats.org/officeDocument/2006/relationships/ctrlProp" Target="../ctrlProps/ctrlProp367.xml" /><Relationship Id="rId45" Type="http://schemas.openxmlformats.org/officeDocument/2006/relationships/ctrlProp" Target="../ctrlProps/ctrlProp368.xml" /><Relationship Id="rId46" Type="http://schemas.openxmlformats.org/officeDocument/2006/relationships/ctrlProp" Target="../ctrlProps/ctrlProp369.xml" /><Relationship Id="rId47" Type="http://schemas.openxmlformats.org/officeDocument/2006/relationships/ctrlProp" Target="../ctrlProps/ctrlProp370.xml" /><Relationship Id="rId48" Type="http://schemas.openxmlformats.org/officeDocument/2006/relationships/ctrlProp" Target="../ctrlProps/ctrlProp371.xml" /><Relationship Id="rId49" Type="http://schemas.openxmlformats.org/officeDocument/2006/relationships/ctrlProp" Target="../ctrlProps/ctrlProp372.xml" /><Relationship Id="rId50" Type="http://schemas.openxmlformats.org/officeDocument/2006/relationships/ctrlProp" Target="../ctrlProps/ctrlProp373.xml" /><Relationship Id="rId51" Type="http://schemas.openxmlformats.org/officeDocument/2006/relationships/ctrlProp" Target="../ctrlProps/ctrlProp374.xml" /><Relationship Id="rId52" Type="http://schemas.openxmlformats.org/officeDocument/2006/relationships/ctrlProp" Target="../ctrlProps/ctrlProp375.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6.xml" /><Relationship Id="rId5" Type="http://schemas.openxmlformats.org/officeDocument/2006/relationships/ctrlProp" Target="../ctrlProps/ctrlProp377.xml" /><Relationship Id="rId6" Type="http://schemas.openxmlformats.org/officeDocument/2006/relationships/ctrlProp" Target="../ctrlProps/ctrlProp378.xml" /><Relationship Id="rId7" Type="http://schemas.openxmlformats.org/officeDocument/2006/relationships/ctrlProp" Target="../ctrlProps/ctrlProp379.xml" /><Relationship Id="rId8" Type="http://schemas.openxmlformats.org/officeDocument/2006/relationships/ctrlProp" Target="../ctrlProps/ctrlProp380.xml" /><Relationship Id="rId9" Type="http://schemas.openxmlformats.org/officeDocument/2006/relationships/ctrlProp" Target="../ctrlProps/ctrlProp381.xml" /><Relationship Id="rId10" Type="http://schemas.openxmlformats.org/officeDocument/2006/relationships/ctrlProp" Target="../ctrlProps/ctrlProp382.xml" /><Relationship Id="rId11" Type="http://schemas.openxmlformats.org/officeDocument/2006/relationships/ctrlProp" Target="../ctrlProps/ctrlProp383.xml" /><Relationship Id="rId12" Type="http://schemas.openxmlformats.org/officeDocument/2006/relationships/ctrlProp" Target="../ctrlProps/ctrlProp384.xml" /><Relationship Id="rId13" Type="http://schemas.openxmlformats.org/officeDocument/2006/relationships/ctrlProp" Target="../ctrlProps/ctrlProp385.xml" /><Relationship Id="rId14" Type="http://schemas.openxmlformats.org/officeDocument/2006/relationships/ctrlProp" Target="../ctrlProps/ctrlProp386.xml" /><Relationship Id="rId15" Type="http://schemas.openxmlformats.org/officeDocument/2006/relationships/ctrlProp" Target="../ctrlProps/ctrlProp387.xml" /><Relationship Id="rId16" Type="http://schemas.openxmlformats.org/officeDocument/2006/relationships/ctrlProp" Target="../ctrlProps/ctrlProp388.xml" /><Relationship Id="rId17" Type="http://schemas.openxmlformats.org/officeDocument/2006/relationships/ctrlProp" Target="../ctrlProps/ctrlProp389.xml" /><Relationship Id="rId18" Type="http://schemas.openxmlformats.org/officeDocument/2006/relationships/ctrlProp" Target="../ctrlProps/ctrlProp390.xml" /><Relationship Id="rId19" Type="http://schemas.openxmlformats.org/officeDocument/2006/relationships/ctrlProp" Target="../ctrlProps/ctrlProp391.xml" /><Relationship Id="rId20" Type="http://schemas.openxmlformats.org/officeDocument/2006/relationships/ctrlProp" Target="../ctrlProps/ctrlProp392.xml" /><Relationship Id="rId21" Type="http://schemas.openxmlformats.org/officeDocument/2006/relationships/ctrlProp" Target="../ctrlProps/ctrlProp393.xml" /><Relationship Id="rId22" Type="http://schemas.openxmlformats.org/officeDocument/2006/relationships/ctrlProp" Target="../ctrlProps/ctrlProp394.xml" /><Relationship Id="rId23" Type="http://schemas.openxmlformats.org/officeDocument/2006/relationships/ctrlProp" Target="../ctrlProps/ctrlProp395.xml" /><Relationship Id="rId24" Type="http://schemas.openxmlformats.org/officeDocument/2006/relationships/ctrlProp" Target="../ctrlProps/ctrlProp396.xml" /><Relationship Id="rId25" Type="http://schemas.openxmlformats.org/officeDocument/2006/relationships/ctrlProp" Target="../ctrlProps/ctrlProp397.xml" /><Relationship Id="rId26" Type="http://schemas.openxmlformats.org/officeDocument/2006/relationships/ctrlProp" Target="../ctrlProps/ctrlProp398.xml" /><Relationship Id="rId27" Type="http://schemas.openxmlformats.org/officeDocument/2006/relationships/ctrlProp" Target="../ctrlProps/ctrlProp399.xml" /><Relationship Id="rId28" Type="http://schemas.openxmlformats.org/officeDocument/2006/relationships/ctrlProp" Target="../ctrlProps/ctrlProp400.xml" /><Relationship Id="rId29" Type="http://schemas.openxmlformats.org/officeDocument/2006/relationships/ctrlProp" Target="../ctrlProps/ctrlProp401.xml" /><Relationship Id="rId30" Type="http://schemas.openxmlformats.org/officeDocument/2006/relationships/ctrlProp" Target="../ctrlProps/ctrlProp402.xml" /><Relationship Id="rId31" Type="http://schemas.openxmlformats.org/officeDocument/2006/relationships/ctrlProp" Target="../ctrlProps/ctrlProp403.xml" /><Relationship Id="rId32" Type="http://schemas.openxmlformats.org/officeDocument/2006/relationships/ctrlProp" Target="../ctrlProps/ctrlProp404.xml" /><Relationship Id="rId33" Type="http://schemas.openxmlformats.org/officeDocument/2006/relationships/ctrlProp" Target="../ctrlProps/ctrlProp405.xml" /><Relationship Id="rId34" Type="http://schemas.openxmlformats.org/officeDocument/2006/relationships/ctrlProp" Target="../ctrlProps/ctrlProp406.xml" /><Relationship Id="rId35" Type="http://schemas.openxmlformats.org/officeDocument/2006/relationships/ctrlProp" Target="../ctrlProps/ctrlProp407.xml" /><Relationship Id="rId36" Type="http://schemas.openxmlformats.org/officeDocument/2006/relationships/ctrlProp" Target="../ctrlProps/ctrlProp408.xml" /><Relationship Id="rId37" Type="http://schemas.openxmlformats.org/officeDocument/2006/relationships/ctrlProp" Target="../ctrlProps/ctrlProp409.xml" /><Relationship Id="rId38" Type="http://schemas.openxmlformats.org/officeDocument/2006/relationships/ctrlProp" Target="../ctrlProps/ctrlProp410.xml" /><Relationship Id="rId39" Type="http://schemas.openxmlformats.org/officeDocument/2006/relationships/ctrlProp" Target="../ctrlProps/ctrlProp411.xml" /><Relationship Id="rId40" Type="http://schemas.openxmlformats.org/officeDocument/2006/relationships/ctrlProp" Target="../ctrlProps/ctrlProp412.xml" /><Relationship Id="rId41" Type="http://schemas.openxmlformats.org/officeDocument/2006/relationships/ctrlProp" Target="../ctrlProps/ctrlProp413.xml" /><Relationship Id="rId42" Type="http://schemas.openxmlformats.org/officeDocument/2006/relationships/ctrlProp" Target="../ctrlProps/ctrlProp414.xml" /><Relationship Id="rId43" Type="http://schemas.openxmlformats.org/officeDocument/2006/relationships/ctrlProp" Target="../ctrlProps/ctrlProp415.xml" /><Relationship Id="rId44" Type="http://schemas.openxmlformats.org/officeDocument/2006/relationships/ctrlProp" Target="../ctrlProps/ctrlProp416.xml" /><Relationship Id="rId45" Type="http://schemas.openxmlformats.org/officeDocument/2006/relationships/ctrlProp" Target="../ctrlProps/ctrlProp417.xml" /><Relationship Id="rId46" Type="http://schemas.openxmlformats.org/officeDocument/2006/relationships/ctrlProp" Target="../ctrlProps/ctrlProp418.xml" /><Relationship Id="rId47" Type="http://schemas.openxmlformats.org/officeDocument/2006/relationships/ctrlProp" Target="../ctrlProps/ctrlProp419.xml" /><Relationship Id="rId48" Type="http://schemas.openxmlformats.org/officeDocument/2006/relationships/ctrlProp" Target="../ctrlProps/ctrlProp420.xml" /><Relationship Id="rId49" Type="http://schemas.openxmlformats.org/officeDocument/2006/relationships/ctrlProp" Target="../ctrlProps/ctrlProp421.xml" /><Relationship Id="rId50" Type="http://schemas.openxmlformats.org/officeDocument/2006/relationships/ctrlProp" Target="../ctrlProps/ctrlProp422.xml" /><Relationship Id="rId51" Type="http://schemas.openxmlformats.org/officeDocument/2006/relationships/ctrlProp" Target="../ctrlProps/ctrlProp423.xml" /><Relationship Id="rId52" Type="http://schemas.openxmlformats.org/officeDocument/2006/relationships/ctrlProp" Target="../ctrlProps/ctrlProp424.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5.xml" /><Relationship Id="rId5" Type="http://schemas.openxmlformats.org/officeDocument/2006/relationships/ctrlProp" Target="../ctrlProps/ctrlProp426.xml" /><Relationship Id="rId6" Type="http://schemas.openxmlformats.org/officeDocument/2006/relationships/ctrlProp" Target="../ctrlProps/ctrlProp427.xml" /><Relationship Id="rId7" Type="http://schemas.openxmlformats.org/officeDocument/2006/relationships/ctrlProp" Target="../ctrlProps/ctrlProp428.xml" /><Relationship Id="rId8" Type="http://schemas.openxmlformats.org/officeDocument/2006/relationships/ctrlProp" Target="../ctrlProps/ctrlProp429.xml" /><Relationship Id="rId9" Type="http://schemas.openxmlformats.org/officeDocument/2006/relationships/ctrlProp" Target="../ctrlProps/ctrlProp430.xml" /><Relationship Id="rId10" Type="http://schemas.openxmlformats.org/officeDocument/2006/relationships/ctrlProp" Target="../ctrlProps/ctrlProp431.xml" /><Relationship Id="rId11" Type="http://schemas.openxmlformats.org/officeDocument/2006/relationships/ctrlProp" Target="../ctrlProps/ctrlProp432.xml" /><Relationship Id="rId12" Type="http://schemas.openxmlformats.org/officeDocument/2006/relationships/ctrlProp" Target="../ctrlProps/ctrlProp433.xml" /><Relationship Id="rId13" Type="http://schemas.openxmlformats.org/officeDocument/2006/relationships/ctrlProp" Target="../ctrlProps/ctrlProp434.xml" /><Relationship Id="rId14" Type="http://schemas.openxmlformats.org/officeDocument/2006/relationships/ctrlProp" Target="../ctrlProps/ctrlProp435.xml" /><Relationship Id="rId15" Type="http://schemas.openxmlformats.org/officeDocument/2006/relationships/ctrlProp" Target="../ctrlProps/ctrlProp436.xml" /><Relationship Id="rId16" Type="http://schemas.openxmlformats.org/officeDocument/2006/relationships/ctrlProp" Target="../ctrlProps/ctrlProp437.xml" /><Relationship Id="rId17" Type="http://schemas.openxmlformats.org/officeDocument/2006/relationships/ctrlProp" Target="../ctrlProps/ctrlProp438.xml" /><Relationship Id="rId18" Type="http://schemas.openxmlformats.org/officeDocument/2006/relationships/ctrlProp" Target="../ctrlProps/ctrlProp439.xml" /><Relationship Id="rId19" Type="http://schemas.openxmlformats.org/officeDocument/2006/relationships/ctrlProp" Target="../ctrlProps/ctrlProp440.xml" /><Relationship Id="rId20" Type="http://schemas.openxmlformats.org/officeDocument/2006/relationships/ctrlProp" Target="../ctrlProps/ctrlProp441.xml" /><Relationship Id="rId21" Type="http://schemas.openxmlformats.org/officeDocument/2006/relationships/ctrlProp" Target="../ctrlProps/ctrlProp442.xml" /><Relationship Id="rId22" Type="http://schemas.openxmlformats.org/officeDocument/2006/relationships/ctrlProp" Target="../ctrlProps/ctrlProp443.xml" /><Relationship Id="rId23" Type="http://schemas.openxmlformats.org/officeDocument/2006/relationships/ctrlProp" Target="../ctrlProps/ctrlProp444.xml" /><Relationship Id="rId24" Type="http://schemas.openxmlformats.org/officeDocument/2006/relationships/ctrlProp" Target="../ctrlProps/ctrlProp445.xml" /><Relationship Id="rId25" Type="http://schemas.openxmlformats.org/officeDocument/2006/relationships/ctrlProp" Target="../ctrlProps/ctrlProp446.xml" /><Relationship Id="rId26" Type="http://schemas.openxmlformats.org/officeDocument/2006/relationships/ctrlProp" Target="../ctrlProps/ctrlProp447.xml" /><Relationship Id="rId27" Type="http://schemas.openxmlformats.org/officeDocument/2006/relationships/ctrlProp" Target="../ctrlProps/ctrlProp448.xml" /><Relationship Id="rId28" Type="http://schemas.openxmlformats.org/officeDocument/2006/relationships/ctrlProp" Target="../ctrlProps/ctrlProp449.xml" /><Relationship Id="rId29" Type="http://schemas.openxmlformats.org/officeDocument/2006/relationships/ctrlProp" Target="../ctrlProps/ctrlProp450.xml" /><Relationship Id="rId30" Type="http://schemas.openxmlformats.org/officeDocument/2006/relationships/ctrlProp" Target="../ctrlProps/ctrlProp451.xml" /><Relationship Id="rId31" Type="http://schemas.openxmlformats.org/officeDocument/2006/relationships/ctrlProp" Target="../ctrlProps/ctrlProp452.xml" /><Relationship Id="rId32" Type="http://schemas.openxmlformats.org/officeDocument/2006/relationships/ctrlProp" Target="../ctrlProps/ctrlProp453.xml" /><Relationship Id="rId33" Type="http://schemas.openxmlformats.org/officeDocument/2006/relationships/ctrlProp" Target="../ctrlProps/ctrlProp454.xml" /><Relationship Id="rId34" Type="http://schemas.openxmlformats.org/officeDocument/2006/relationships/ctrlProp" Target="../ctrlProps/ctrlProp455.xml" /><Relationship Id="rId35" Type="http://schemas.openxmlformats.org/officeDocument/2006/relationships/ctrlProp" Target="../ctrlProps/ctrlProp456.xml" /><Relationship Id="rId36" Type="http://schemas.openxmlformats.org/officeDocument/2006/relationships/ctrlProp" Target="../ctrlProps/ctrlProp457.xml" /><Relationship Id="rId37" Type="http://schemas.openxmlformats.org/officeDocument/2006/relationships/ctrlProp" Target="../ctrlProps/ctrlProp458.xml" /><Relationship Id="rId38" Type="http://schemas.openxmlformats.org/officeDocument/2006/relationships/ctrlProp" Target="../ctrlProps/ctrlProp459.xml" /><Relationship Id="rId39" Type="http://schemas.openxmlformats.org/officeDocument/2006/relationships/ctrlProp" Target="../ctrlProps/ctrlProp460.xml" /><Relationship Id="rId40" Type="http://schemas.openxmlformats.org/officeDocument/2006/relationships/ctrlProp" Target="../ctrlProps/ctrlProp461.xml" /><Relationship Id="rId41" Type="http://schemas.openxmlformats.org/officeDocument/2006/relationships/ctrlProp" Target="../ctrlProps/ctrlProp462.xml" /><Relationship Id="rId42" Type="http://schemas.openxmlformats.org/officeDocument/2006/relationships/ctrlProp" Target="../ctrlProps/ctrlProp463.xml" /><Relationship Id="rId43" Type="http://schemas.openxmlformats.org/officeDocument/2006/relationships/ctrlProp" Target="../ctrlProps/ctrlProp464.xml" /><Relationship Id="rId44" Type="http://schemas.openxmlformats.org/officeDocument/2006/relationships/ctrlProp" Target="../ctrlProps/ctrlProp465.xml" /><Relationship Id="rId45" Type="http://schemas.openxmlformats.org/officeDocument/2006/relationships/ctrlProp" Target="../ctrlProps/ctrlProp466.xml" /><Relationship Id="rId46" Type="http://schemas.openxmlformats.org/officeDocument/2006/relationships/ctrlProp" Target="../ctrlProps/ctrlProp467.xml" /><Relationship Id="rId47" Type="http://schemas.openxmlformats.org/officeDocument/2006/relationships/ctrlProp" Target="../ctrlProps/ctrlProp468.xml" /><Relationship Id="rId48" Type="http://schemas.openxmlformats.org/officeDocument/2006/relationships/ctrlProp" Target="../ctrlProps/ctrlProp469.xml" /><Relationship Id="rId49" Type="http://schemas.openxmlformats.org/officeDocument/2006/relationships/ctrlProp" Target="../ctrlProps/ctrlProp470.xml" /><Relationship Id="rId50" Type="http://schemas.openxmlformats.org/officeDocument/2006/relationships/ctrlProp" Target="../ctrlProps/ctrlProp471.xml" /><Relationship Id="rId51" Type="http://schemas.openxmlformats.org/officeDocument/2006/relationships/ctrlProp" Target="../ctrlProps/ctrlProp472.xml" /><Relationship Id="rId52" Type="http://schemas.openxmlformats.org/officeDocument/2006/relationships/ctrlProp" Target="../ctrlProps/ctrlProp473.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4.xml" /><Relationship Id="rId5" Type="http://schemas.openxmlformats.org/officeDocument/2006/relationships/ctrlProp" Target="../ctrlProps/ctrlProp475.xml" /><Relationship Id="rId6" Type="http://schemas.openxmlformats.org/officeDocument/2006/relationships/ctrlProp" Target="../ctrlProps/ctrlProp476.xml" /><Relationship Id="rId7" Type="http://schemas.openxmlformats.org/officeDocument/2006/relationships/ctrlProp" Target="../ctrlProps/ctrlProp477.xml" /><Relationship Id="rId8" Type="http://schemas.openxmlformats.org/officeDocument/2006/relationships/ctrlProp" Target="../ctrlProps/ctrlProp478.xml" /><Relationship Id="rId9" Type="http://schemas.openxmlformats.org/officeDocument/2006/relationships/ctrlProp" Target="../ctrlProps/ctrlProp479.xml" /><Relationship Id="rId10" Type="http://schemas.openxmlformats.org/officeDocument/2006/relationships/ctrlProp" Target="../ctrlProps/ctrlProp480.xml" /><Relationship Id="rId11" Type="http://schemas.openxmlformats.org/officeDocument/2006/relationships/ctrlProp" Target="../ctrlProps/ctrlProp481.xml" /><Relationship Id="rId12" Type="http://schemas.openxmlformats.org/officeDocument/2006/relationships/ctrlProp" Target="../ctrlProps/ctrlProp482.xml" /><Relationship Id="rId13" Type="http://schemas.openxmlformats.org/officeDocument/2006/relationships/ctrlProp" Target="../ctrlProps/ctrlProp483.xml" /><Relationship Id="rId14" Type="http://schemas.openxmlformats.org/officeDocument/2006/relationships/ctrlProp" Target="../ctrlProps/ctrlProp484.xml" /><Relationship Id="rId15" Type="http://schemas.openxmlformats.org/officeDocument/2006/relationships/ctrlProp" Target="../ctrlProps/ctrlProp485.xml" /><Relationship Id="rId16" Type="http://schemas.openxmlformats.org/officeDocument/2006/relationships/ctrlProp" Target="../ctrlProps/ctrlProp486.xml" /><Relationship Id="rId17" Type="http://schemas.openxmlformats.org/officeDocument/2006/relationships/ctrlProp" Target="../ctrlProps/ctrlProp487.xml" /><Relationship Id="rId18" Type="http://schemas.openxmlformats.org/officeDocument/2006/relationships/ctrlProp" Target="../ctrlProps/ctrlProp488.xml" /><Relationship Id="rId19" Type="http://schemas.openxmlformats.org/officeDocument/2006/relationships/ctrlProp" Target="../ctrlProps/ctrlProp489.xml" /><Relationship Id="rId20" Type="http://schemas.openxmlformats.org/officeDocument/2006/relationships/ctrlProp" Target="../ctrlProps/ctrlProp490.xml" /><Relationship Id="rId21" Type="http://schemas.openxmlformats.org/officeDocument/2006/relationships/ctrlProp" Target="../ctrlProps/ctrlProp491.xml" /><Relationship Id="rId22" Type="http://schemas.openxmlformats.org/officeDocument/2006/relationships/ctrlProp" Target="../ctrlProps/ctrlProp492.xml" /><Relationship Id="rId23" Type="http://schemas.openxmlformats.org/officeDocument/2006/relationships/ctrlProp" Target="../ctrlProps/ctrlProp493.xml" /><Relationship Id="rId24" Type="http://schemas.openxmlformats.org/officeDocument/2006/relationships/ctrlProp" Target="../ctrlProps/ctrlProp494.xml" /><Relationship Id="rId25" Type="http://schemas.openxmlformats.org/officeDocument/2006/relationships/ctrlProp" Target="../ctrlProps/ctrlProp495.xml" /><Relationship Id="rId26" Type="http://schemas.openxmlformats.org/officeDocument/2006/relationships/ctrlProp" Target="../ctrlProps/ctrlProp496.xml" /><Relationship Id="rId27" Type="http://schemas.openxmlformats.org/officeDocument/2006/relationships/ctrlProp" Target="../ctrlProps/ctrlProp497.xml" /><Relationship Id="rId28" Type="http://schemas.openxmlformats.org/officeDocument/2006/relationships/ctrlProp" Target="../ctrlProps/ctrlProp498.xml" /><Relationship Id="rId29" Type="http://schemas.openxmlformats.org/officeDocument/2006/relationships/ctrlProp" Target="../ctrlProps/ctrlProp499.xml" /><Relationship Id="rId30" Type="http://schemas.openxmlformats.org/officeDocument/2006/relationships/ctrlProp" Target="../ctrlProps/ctrlProp500.xml" /><Relationship Id="rId31" Type="http://schemas.openxmlformats.org/officeDocument/2006/relationships/ctrlProp" Target="../ctrlProps/ctrlProp501.xml" /><Relationship Id="rId32" Type="http://schemas.openxmlformats.org/officeDocument/2006/relationships/ctrlProp" Target="../ctrlProps/ctrlProp502.xml" /><Relationship Id="rId33" Type="http://schemas.openxmlformats.org/officeDocument/2006/relationships/ctrlProp" Target="../ctrlProps/ctrlProp503.xml" /><Relationship Id="rId34" Type="http://schemas.openxmlformats.org/officeDocument/2006/relationships/ctrlProp" Target="../ctrlProps/ctrlProp504.xml" /><Relationship Id="rId35" Type="http://schemas.openxmlformats.org/officeDocument/2006/relationships/ctrlProp" Target="../ctrlProps/ctrlProp505.xml" /><Relationship Id="rId36" Type="http://schemas.openxmlformats.org/officeDocument/2006/relationships/ctrlProp" Target="../ctrlProps/ctrlProp506.xml" /><Relationship Id="rId37" Type="http://schemas.openxmlformats.org/officeDocument/2006/relationships/ctrlProp" Target="../ctrlProps/ctrlProp507.xml" /><Relationship Id="rId38" Type="http://schemas.openxmlformats.org/officeDocument/2006/relationships/ctrlProp" Target="../ctrlProps/ctrlProp508.xml" /><Relationship Id="rId39" Type="http://schemas.openxmlformats.org/officeDocument/2006/relationships/ctrlProp" Target="../ctrlProps/ctrlProp509.xml" /><Relationship Id="rId40" Type="http://schemas.openxmlformats.org/officeDocument/2006/relationships/ctrlProp" Target="../ctrlProps/ctrlProp510.xml" /><Relationship Id="rId41" Type="http://schemas.openxmlformats.org/officeDocument/2006/relationships/ctrlProp" Target="../ctrlProps/ctrlProp511.xml" /><Relationship Id="rId42" Type="http://schemas.openxmlformats.org/officeDocument/2006/relationships/ctrlProp" Target="../ctrlProps/ctrlProp512.xml" /><Relationship Id="rId43" Type="http://schemas.openxmlformats.org/officeDocument/2006/relationships/ctrlProp" Target="../ctrlProps/ctrlProp513.xml" /><Relationship Id="rId44" Type="http://schemas.openxmlformats.org/officeDocument/2006/relationships/ctrlProp" Target="../ctrlProps/ctrlProp514.xml" /><Relationship Id="rId45" Type="http://schemas.openxmlformats.org/officeDocument/2006/relationships/ctrlProp" Target="../ctrlProps/ctrlProp515.xml" /><Relationship Id="rId46" Type="http://schemas.openxmlformats.org/officeDocument/2006/relationships/ctrlProp" Target="../ctrlProps/ctrlProp516.xml" /><Relationship Id="rId47" Type="http://schemas.openxmlformats.org/officeDocument/2006/relationships/ctrlProp" Target="../ctrlProps/ctrlProp517.xml" /><Relationship Id="rId48" Type="http://schemas.openxmlformats.org/officeDocument/2006/relationships/ctrlProp" Target="../ctrlProps/ctrlProp518.xml" /><Relationship Id="rId49" Type="http://schemas.openxmlformats.org/officeDocument/2006/relationships/ctrlProp" Target="../ctrlProps/ctrlProp519.xml" /><Relationship Id="rId50" Type="http://schemas.openxmlformats.org/officeDocument/2006/relationships/ctrlProp" Target="../ctrlProps/ctrlProp520.xml" /><Relationship Id="rId51" Type="http://schemas.openxmlformats.org/officeDocument/2006/relationships/ctrlProp" Target="../ctrlProps/ctrlProp521.xml" /><Relationship Id="rId52" Type="http://schemas.openxmlformats.org/officeDocument/2006/relationships/ctrlProp" Target="../ctrlProps/ctrlProp522.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3.xml" /><Relationship Id="rId5" Type="http://schemas.openxmlformats.org/officeDocument/2006/relationships/ctrlProp" Target="../ctrlProps/ctrlProp524.xml" /><Relationship Id="rId6" Type="http://schemas.openxmlformats.org/officeDocument/2006/relationships/ctrlProp" Target="../ctrlProps/ctrlProp525.xml" /><Relationship Id="rId7" Type="http://schemas.openxmlformats.org/officeDocument/2006/relationships/ctrlProp" Target="../ctrlProps/ctrlProp526.xml" /><Relationship Id="rId8" Type="http://schemas.openxmlformats.org/officeDocument/2006/relationships/ctrlProp" Target="../ctrlProps/ctrlProp527.xml" /><Relationship Id="rId9" Type="http://schemas.openxmlformats.org/officeDocument/2006/relationships/ctrlProp" Target="../ctrlProps/ctrlProp528.xml" /><Relationship Id="rId10" Type="http://schemas.openxmlformats.org/officeDocument/2006/relationships/ctrlProp" Target="../ctrlProps/ctrlProp529.xml" /><Relationship Id="rId11" Type="http://schemas.openxmlformats.org/officeDocument/2006/relationships/ctrlProp" Target="../ctrlProps/ctrlProp530.xml" /><Relationship Id="rId12" Type="http://schemas.openxmlformats.org/officeDocument/2006/relationships/ctrlProp" Target="../ctrlProps/ctrlProp531.xml" /><Relationship Id="rId13" Type="http://schemas.openxmlformats.org/officeDocument/2006/relationships/ctrlProp" Target="../ctrlProps/ctrlProp532.xml" /><Relationship Id="rId14" Type="http://schemas.openxmlformats.org/officeDocument/2006/relationships/ctrlProp" Target="../ctrlProps/ctrlProp533.xml" /><Relationship Id="rId15" Type="http://schemas.openxmlformats.org/officeDocument/2006/relationships/ctrlProp" Target="../ctrlProps/ctrlProp534.xml" /><Relationship Id="rId16" Type="http://schemas.openxmlformats.org/officeDocument/2006/relationships/ctrlProp" Target="../ctrlProps/ctrlProp535.xml" /><Relationship Id="rId17" Type="http://schemas.openxmlformats.org/officeDocument/2006/relationships/ctrlProp" Target="../ctrlProps/ctrlProp536.xml" /><Relationship Id="rId18" Type="http://schemas.openxmlformats.org/officeDocument/2006/relationships/ctrlProp" Target="../ctrlProps/ctrlProp537.xml" /><Relationship Id="rId19" Type="http://schemas.openxmlformats.org/officeDocument/2006/relationships/ctrlProp" Target="../ctrlProps/ctrlProp538.xml" /><Relationship Id="rId20" Type="http://schemas.openxmlformats.org/officeDocument/2006/relationships/ctrlProp" Target="../ctrlProps/ctrlProp539.xml" /><Relationship Id="rId21" Type="http://schemas.openxmlformats.org/officeDocument/2006/relationships/ctrlProp" Target="../ctrlProps/ctrlProp540.xml" /><Relationship Id="rId22" Type="http://schemas.openxmlformats.org/officeDocument/2006/relationships/ctrlProp" Target="../ctrlProps/ctrlProp541.xml" /><Relationship Id="rId23" Type="http://schemas.openxmlformats.org/officeDocument/2006/relationships/ctrlProp" Target="../ctrlProps/ctrlProp542.xml" /><Relationship Id="rId24" Type="http://schemas.openxmlformats.org/officeDocument/2006/relationships/ctrlProp" Target="../ctrlProps/ctrlProp543.xml" /><Relationship Id="rId25" Type="http://schemas.openxmlformats.org/officeDocument/2006/relationships/ctrlProp" Target="../ctrlProps/ctrlProp544.xml" /><Relationship Id="rId26" Type="http://schemas.openxmlformats.org/officeDocument/2006/relationships/ctrlProp" Target="../ctrlProps/ctrlProp545.xml" /><Relationship Id="rId27" Type="http://schemas.openxmlformats.org/officeDocument/2006/relationships/ctrlProp" Target="../ctrlProps/ctrlProp546.xml" /><Relationship Id="rId28" Type="http://schemas.openxmlformats.org/officeDocument/2006/relationships/ctrlProp" Target="../ctrlProps/ctrlProp547.xml" /><Relationship Id="rId29" Type="http://schemas.openxmlformats.org/officeDocument/2006/relationships/ctrlProp" Target="../ctrlProps/ctrlProp548.xml" /><Relationship Id="rId30" Type="http://schemas.openxmlformats.org/officeDocument/2006/relationships/ctrlProp" Target="../ctrlProps/ctrlProp549.xml" /><Relationship Id="rId31" Type="http://schemas.openxmlformats.org/officeDocument/2006/relationships/ctrlProp" Target="../ctrlProps/ctrlProp550.xml" /><Relationship Id="rId32" Type="http://schemas.openxmlformats.org/officeDocument/2006/relationships/ctrlProp" Target="../ctrlProps/ctrlProp551.xml" /><Relationship Id="rId33" Type="http://schemas.openxmlformats.org/officeDocument/2006/relationships/ctrlProp" Target="../ctrlProps/ctrlProp552.xml" /><Relationship Id="rId34" Type="http://schemas.openxmlformats.org/officeDocument/2006/relationships/ctrlProp" Target="../ctrlProps/ctrlProp553.xml" /><Relationship Id="rId35" Type="http://schemas.openxmlformats.org/officeDocument/2006/relationships/ctrlProp" Target="../ctrlProps/ctrlProp554.xml" /><Relationship Id="rId36" Type="http://schemas.openxmlformats.org/officeDocument/2006/relationships/ctrlProp" Target="../ctrlProps/ctrlProp555.xml" /><Relationship Id="rId37" Type="http://schemas.openxmlformats.org/officeDocument/2006/relationships/ctrlProp" Target="../ctrlProps/ctrlProp556.xml" /><Relationship Id="rId38" Type="http://schemas.openxmlformats.org/officeDocument/2006/relationships/ctrlProp" Target="../ctrlProps/ctrlProp557.xml" /><Relationship Id="rId39" Type="http://schemas.openxmlformats.org/officeDocument/2006/relationships/ctrlProp" Target="../ctrlProps/ctrlProp558.xml" /><Relationship Id="rId40" Type="http://schemas.openxmlformats.org/officeDocument/2006/relationships/ctrlProp" Target="../ctrlProps/ctrlProp559.xml" /><Relationship Id="rId41" Type="http://schemas.openxmlformats.org/officeDocument/2006/relationships/ctrlProp" Target="../ctrlProps/ctrlProp560.xml" /><Relationship Id="rId42" Type="http://schemas.openxmlformats.org/officeDocument/2006/relationships/ctrlProp" Target="../ctrlProps/ctrlProp561.xml" /><Relationship Id="rId43" Type="http://schemas.openxmlformats.org/officeDocument/2006/relationships/ctrlProp" Target="../ctrlProps/ctrlProp562.xml" /><Relationship Id="rId44" Type="http://schemas.openxmlformats.org/officeDocument/2006/relationships/ctrlProp" Target="../ctrlProps/ctrlProp563.xml" /><Relationship Id="rId45" Type="http://schemas.openxmlformats.org/officeDocument/2006/relationships/ctrlProp" Target="../ctrlProps/ctrlProp564.xml" /><Relationship Id="rId46" Type="http://schemas.openxmlformats.org/officeDocument/2006/relationships/ctrlProp" Target="../ctrlProps/ctrlProp565.xml" /><Relationship Id="rId47" Type="http://schemas.openxmlformats.org/officeDocument/2006/relationships/ctrlProp" Target="../ctrlProps/ctrlProp566.xml" /><Relationship Id="rId48" Type="http://schemas.openxmlformats.org/officeDocument/2006/relationships/ctrlProp" Target="../ctrlProps/ctrlProp567.xml" /><Relationship Id="rId49" Type="http://schemas.openxmlformats.org/officeDocument/2006/relationships/ctrlProp" Target="../ctrlProps/ctrlProp568.xml" /><Relationship Id="rId50" Type="http://schemas.openxmlformats.org/officeDocument/2006/relationships/ctrlProp" Target="../ctrlProps/ctrlProp569.xml" /><Relationship Id="rId51" Type="http://schemas.openxmlformats.org/officeDocument/2006/relationships/ctrlProp" Target="../ctrlProps/ctrlProp570.xml" /><Relationship Id="rId52" Type="http://schemas.openxmlformats.org/officeDocument/2006/relationships/ctrlProp" Target="../ctrlProps/ctrlProp571.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50"/>
  <sheetViews>
    <sheetView tabSelected="1"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1339</v>
      </c>
      <c r="C1" s="10"/>
      <c r="D1" s="10"/>
      <c r="E1" s="10"/>
      <c r="F1" s="10"/>
      <c r="G1" s="10"/>
      <c r="H1" s="10"/>
      <c r="I1" s="10"/>
      <c r="J1" s="10"/>
      <c r="K1" s="10"/>
      <c r="L1" s="10"/>
      <c r="M1" s="10"/>
      <c r="N1" s="10"/>
      <c r="O1" s="10"/>
      <c r="P1" s="10"/>
      <c r="Q1" s="10"/>
      <c r="R1" s="10"/>
      <c r="S1" s="10"/>
      <c r="T1" s="10"/>
      <c r="U1" s="10"/>
      <c r="V1" s="10"/>
      <c r="W1" s="10"/>
      <c r="X1" s="10"/>
      <c r="Y1" s="10"/>
      <c r="Z1" s="489" t="s">
        <v>124</v>
      </c>
      <c r="AA1" s="489"/>
      <c r="AB1" s="489"/>
      <c r="AC1" s="489"/>
      <c r="AD1" s="528"/>
      <c r="AE1" s="528"/>
      <c r="AF1" s="528"/>
      <c r="AG1" s="528"/>
      <c r="AH1" s="528"/>
      <c r="AI1" s="528"/>
      <c r="AJ1" s="528"/>
      <c r="AK1" s="528"/>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2260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7"/>
      <c r="AM3" s="643"/>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2157</v>
      </c>
      <c r="C5" s="19"/>
      <c r="D5" s="19"/>
      <c r="E5" s="19"/>
      <c r="F5" s="19"/>
      <c r="G5" s="19"/>
      <c r="H5" s="19"/>
      <c r="I5" s="19"/>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8"/>
    </row>
    <row r="6" spans="1:39" s="2" customFormat="1" ht="13.5" customHeight="1">
      <c r="A6" s="9"/>
      <c r="B6" s="20" t="s">
        <v>103</v>
      </c>
      <c r="C6" s="117"/>
      <c r="D6" s="117"/>
      <c r="E6" s="117"/>
      <c r="F6" s="117"/>
      <c r="G6" s="277"/>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580"/>
      <c r="AL6" s="9"/>
    </row>
    <row r="7" spans="1:39" s="2" customFormat="1" ht="25.5" customHeight="1">
      <c r="A7" s="9"/>
      <c r="B7" s="21" t="s">
        <v>97</v>
      </c>
      <c r="C7" s="118"/>
      <c r="D7" s="118"/>
      <c r="E7" s="118"/>
      <c r="F7" s="118"/>
      <c r="G7" s="27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581"/>
      <c r="AL7" s="9"/>
    </row>
    <row r="8" spans="1:39" s="2" customFormat="1" ht="12.75" customHeight="1">
      <c r="A8" s="9"/>
      <c r="B8" s="22" t="s">
        <v>2158</v>
      </c>
      <c r="C8" s="119"/>
      <c r="D8" s="119"/>
      <c r="E8" s="119"/>
      <c r="F8" s="119"/>
      <c r="G8" s="279"/>
      <c r="H8" s="310" t="s">
        <v>2240</v>
      </c>
      <c r="I8" s="327"/>
      <c r="J8" s="327"/>
      <c r="K8" s="353" t="s">
        <v>111</v>
      </c>
      <c r="L8" s="327"/>
      <c r="M8" s="360"/>
      <c r="N8" s="366"/>
      <c r="O8" s="371"/>
      <c r="P8" s="371"/>
      <c r="Q8" s="371"/>
      <c r="R8" s="371"/>
      <c r="S8" s="371"/>
      <c r="T8" s="371"/>
      <c r="U8" s="371"/>
      <c r="V8" s="371"/>
      <c r="W8" s="371"/>
      <c r="X8" s="371"/>
      <c r="Y8" s="371"/>
      <c r="Z8" s="371"/>
      <c r="AA8" s="371"/>
      <c r="AB8" s="371"/>
      <c r="AC8" s="371"/>
      <c r="AD8" s="371"/>
      <c r="AE8" s="371"/>
      <c r="AF8" s="371"/>
      <c r="AG8" s="371"/>
      <c r="AH8" s="371"/>
      <c r="AI8" s="371"/>
      <c r="AJ8" s="371"/>
      <c r="AK8" s="582"/>
      <c r="AL8" s="9"/>
    </row>
    <row r="9" spans="1:39" s="2" customFormat="1" ht="16.5" customHeight="1">
      <c r="A9" s="9"/>
      <c r="B9" s="23"/>
      <c r="C9" s="120"/>
      <c r="D9" s="120"/>
      <c r="E9" s="120"/>
      <c r="F9" s="120"/>
      <c r="G9" s="280"/>
      <c r="H9" s="311"/>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583"/>
      <c r="AL9" s="9"/>
    </row>
    <row r="10" spans="1:39" s="2" customFormat="1" ht="16.5" customHeight="1">
      <c r="A10" s="9"/>
      <c r="B10" s="23"/>
      <c r="C10" s="120"/>
      <c r="D10" s="120"/>
      <c r="E10" s="120"/>
      <c r="F10" s="120"/>
      <c r="G10" s="280"/>
      <c r="H10" s="312"/>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584"/>
      <c r="AL10" s="9"/>
    </row>
    <row r="11" spans="1:39" s="2" customFormat="1" ht="13.5" customHeight="1">
      <c r="A11" s="9"/>
      <c r="B11" s="24" t="s">
        <v>103</v>
      </c>
      <c r="C11" s="121"/>
      <c r="D11" s="121"/>
      <c r="E11" s="121"/>
      <c r="F11" s="121"/>
      <c r="G11" s="281"/>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580"/>
      <c r="AL11" s="9"/>
    </row>
    <row r="12" spans="1:39" s="2" customFormat="1" ht="22.5" customHeight="1">
      <c r="A12" s="9"/>
      <c r="B12" s="23" t="s">
        <v>1639</v>
      </c>
      <c r="C12" s="120"/>
      <c r="D12" s="120"/>
      <c r="E12" s="120"/>
      <c r="F12" s="120"/>
      <c r="G12" s="280"/>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584"/>
      <c r="AL12" s="9"/>
    </row>
    <row r="13" spans="1:39" s="2" customFormat="1" ht="18.75" customHeight="1">
      <c r="A13" s="9"/>
      <c r="B13" s="25" t="s">
        <v>983</v>
      </c>
      <c r="C13" s="25"/>
      <c r="D13" s="25"/>
      <c r="E13" s="25"/>
      <c r="F13" s="25"/>
      <c r="G13" s="25"/>
      <c r="H13" s="314" t="s">
        <v>113</v>
      </c>
      <c r="I13" s="25"/>
      <c r="J13" s="25"/>
      <c r="K13" s="25"/>
      <c r="L13" s="358"/>
      <c r="M13" s="361"/>
      <c r="N13" s="361"/>
      <c r="O13" s="361"/>
      <c r="P13" s="361"/>
      <c r="Q13" s="361"/>
      <c r="R13" s="361"/>
      <c r="S13" s="361"/>
      <c r="T13" s="361"/>
      <c r="U13" s="432"/>
      <c r="V13" s="446" t="s">
        <v>2249</v>
      </c>
      <c r="W13" s="458"/>
      <c r="X13" s="458"/>
      <c r="Y13" s="314"/>
      <c r="Z13" s="490"/>
      <c r="AA13" s="361"/>
      <c r="AB13" s="361"/>
      <c r="AC13" s="361"/>
      <c r="AD13" s="361"/>
      <c r="AE13" s="361"/>
      <c r="AF13" s="361"/>
      <c r="AG13" s="361"/>
      <c r="AH13" s="361"/>
      <c r="AI13" s="361"/>
      <c r="AJ13" s="361"/>
      <c r="AK13" s="432"/>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146</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91</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12</v>
      </c>
      <c r="C17" s="124"/>
      <c r="D17" s="124"/>
      <c r="E17" s="124"/>
      <c r="F17" s="124"/>
      <c r="G17" s="124"/>
      <c r="H17" s="124"/>
      <c r="I17" s="124"/>
      <c r="J17" s="124"/>
      <c r="K17" s="124"/>
      <c r="L17" s="124"/>
      <c r="M17" s="124"/>
      <c r="N17" s="124"/>
      <c r="O17" s="124"/>
      <c r="P17" s="124"/>
      <c r="Q17" s="124"/>
      <c r="R17" s="124"/>
      <c r="S17" s="124"/>
      <c r="T17" s="124"/>
      <c r="U17" s="124"/>
      <c r="V17" s="124"/>
      <c r="W17" s="459"/>
      <c r="X17" s="10"/>
      <c r="Y17" s="10"/>
      <c r="Z17" s="10"/>
      <c r="AA17" s="10"/>
      <c r="AB17" s="10"/>
      <c r="AC17" s="10"/>
      <c r="AD17" s="10"/>
      <c r="AE17" s="10"/>
      <c r="AF17" s="10"/>
      <c r="AG17" s="10"/>
      <c r="AH17" s="10"/>
      <c r="AI17" s="10"/>
      <c r="AJ17" s="10"/>
      <c r="AK17" s="10"/>
      <c r="AL17" s="8"/>
    </row>
    <row r="18" spans="1:55" ht="26.25" customHeight="1">
      <c r="A18" s="8"/>
      <c r="B18" s="29" t="s">
        <v>80</v>
      </c>
      <c r="C18" s="125" t="s">
        <v>45</v>
      </c>
      <c r="D18" s="125"/>
      <c r="E18" s="125"/>
      <c r="F18" s="125"/>
      <c r="G18" s="125"/>
      <c r="H18" s="125"/>
      <c r="I18" s="125"/>
      <c r="J18" s="125"/>
      <c r="K18" s="125"/>
      <c r="L18" s="125"/>
      <c r="M18" s="125"/>
      <c r="N18" s="125"/>
      <c r="O18" s="125"/>
      <c r="P18" s="379"/>
      <c r="Q18" s="387">
        <f>SUM('別紙様式6-2 事業所個票１:事業所個票10'!V51,'別紙様式6-2 事業所個票１:事業所個票10'!AC51)</f>
        <v>0</v>
      </c>
      <c r="R18" s="397"/>
      <c r="S18" s="397"/>
      <c r="T18" s="397"/>
      <c r="U18" s="397"/>
      <c r="V18" s="447"/>
      <c r="W18" s="460" t="s">
        <v>2259</v>
      </c>
      <c r="X18" s="8"/>
      <c r="Y18" s="8"/>
      <c r="Z18" s="10"/>
      <c r="AA18" s="10"/>
      <c r="AB18" s="10"/>
      <c r="AC18" s="10"/>
      <c r="AD18" s="8"/>
      <c r="AE18" s="8"/>
      <c r="AF18" s="8"/>
      <c r="AG18" s="8"/>
      <c r="AH18" s="8"/>
      <c r="AI18" s="8"/>
      <c r="AJ18" s="8"/>
      <c r="AK18" s="8"/>
      <c r="AL18" s="8"/>
    </row>
    <row r="19" spans="1:55" ht="26.25" customHeight="1">
      <c r="A19" s="8"/>
      <c r="B19" s="30"/>
      <c r="C19" s="126" t="s">
        <v>106</v>
      </c>
      <c r="D19" s="128" t="s">
        <v>154</v>
      </c>
      <c r="E19" s="128"/>
      <c r="F19" s="128"/>
      <c r="G19" s="128"/>
      <c r="H19" s="128"/>
      <c r="I19" s="128"/>
      <c r="J19" s="128"/>
      <c r="K19" s="128"/>
      <c r="L19" s="128"/>
      <c r="M19" s="128"/>
      <c r="N19" s="128"/>
      <c r="O19" s="128"/>
      <c r="P19" s="380"/>
      <c r="Q19" s="387">
        <f>SUM('別紙様式6-2 事業所個票１:事業所個票10'!BI51)</f>
        <v>0</v>
      </c>
      <c r="R19" s="397"/>
      <c r="S19" s="397"/>
      <c r="T19" s="397"/>
      <c r="U19" s="397"/>
      <c r="V19" s="447"/>
      <c r="W19" s="460" t="s">
        <v>153</v>
      </c>
      <c r="X19" s="8"/>
      <c r="Y19" s="8"/>
      <c r="Z19" s="10"/>
      <c r="AA19" s="10"/>
      <c r="AB19" s="8"/>
      <c r="AC19" s="8"/>
      <c r="AD19" s="8"/>
      <c r="AE19" s="8"/>
      <c r="AF19" s="8"/>
      <c r="AG19" s="8"/>
      <c r="AH19" s="8"/>
      <c r="AI19" s="8"/>
      <c r="AJ19" s="8"/>
      <c r="AK19" s="8"/>
      <c r="AL19" s="8"/>
    </row>
    <row r="20" spans="1:55" ht="30" customHeight="1">
      <c r="A20" s="8"/>
      <c r="B20" s="31"/>
      <c r="C20" s="127"/>
      <c r="D20" s="204" t="s">
        <v>89</v>
      </c>
      <c r="E20" s="128" t="s">
        <v>158</v>
      </c>
      <c r="F20" s="128"/>
      <c r="G20" s="128"/>
      <c r="H20" s="128"/>
      <c r="I20" s="128"/>
      <c r="J20" s="128"/>
      <c r="K20" s="128"/>
      <c r="L20" s="128"/>
      <c r="M20" s="128"/>
      <c r="N20" s="128"/>
      <c r="O20" s="128"/>
      <c r="P20" s="381"/>
      <c r="Q20" s="388"/>
      <c r="R20" s="398"/>
      <c r="S20" s="398"/>
      <c r="T20" s="398"/>
      <c r="U20" s="398"/>
      <c r="V20" s="448"/>
      <c r="W20" s="461" t="s">
        <v>153</v>
      </c>
      <c r="X20" s="10" t="s">
        <v>162</v>
      </c>
      <c r="Y20" s="471" t="str">
        <f>IF(Q20&gt;Q19,"×","")</f>
        <v/>
      </c>
      <c r="Z20" s="8"/>
      <c r="AA20" s="8"/>
      <c r="AB20" s="8"/>
      <c r="AC20" s="8"/>
      <c r="AD20" s="8"/>
      <c r="AE20" s="8"/>
      <c r="AF20" s="8"/>
      <c r="AG20" s="8"/>
      <c r="AH20" s="8"/>
      <c r="AI20" s="8"/>
      <c r="AJ20" s="8"/>
      <c r="AK20" s="8"/>
      <c r="AL20" s="8"/>
      <c r="AM20" s="644" t="s">
        <v>1216</v>
      </c>
      <c r="AN20" s="674"/>
      <c r="AO20" s="674"/>
      <c r="AP20" s="674"/>
      <c r="AQ20" s="674"/>
      <c r="AR20" s="674"/>
      <c r="AS20" s="674"/>
      <c r="AT20" s="674"/>
      <c r="AU20" s="674"/>
      <c r="AV20" s="674"/>
      <c r="AW20" s="674"/>
      <c r="AX20" s="674"/>
      <c r="AY20" s="674"/>
      <c r="AZ20" s="674"/>
      <c r="BA20" s="674"/>
      <c r="BB20" s="674"/>
      <c r="BC20" s="700"/>
    </row>
    <row r="21" spans="1:55" ht="28.5" customHeight="1">
      <c r="A21" s="8"/>
      <c r="B21" s="32" t="s">
        <v>65</v>
      </c>
      <c r="C21" s="128" t="s">
        <v>2183</v>
      </c>
      <c r="D21" s="125"/>
      <c r="E21" s="125"/>
      <c r="F21" s="125"/>
      <c r="G21" s="125"/>
      <c r="H21" s="125"/>
      <c r="I21" s="125"/>
      <c r="J21" s="125"/>
      <c r="K21" s="125"/>
      <c r="L21" s="125"/>
      <c r="M21" s="125"/>
      <c r="N21" s="125"/>
      <c r="O21" s="125"/>
      <c r="P21" s="125"/>
      <c r="Q21" s="387">
        <f>Q18-Q20</f>
        <v>0</v>
      </c>
      <c r="R21" s="397"/>
      <c r="S21" s="397"/>
      <c r="T21" s="397"/>
      <c r="U21" s="397"/>
      <c r="V21" s="447"/>
      <c r="W21" s="462" t="s">
        <v>153</v>
      </c>
      <c r="X21" s="10" t="s">
        <v>162</v>
      </c>
      <c r="Y21" s="472" t="str">
        <f>IFERROR(IF(Q22&gt;=Q21,"○","×"),"")</f>
        <v>○</v>
      </c>
      <c r="Z21" s="8"/>
      <c r="AA21" s="8"/>
      <c r="AB21" s="8"/>
      <c r="AC21" s="8"/>
      <c r="AD21" s="8"/>
      <c r="AE21" s="8"/>
      <c r="AF21" s="8"/>
      <c r="AG21" s="8"/>
      <c r="AH21" s="8"/>
      <c r="AI21" s="8"/>
      <c r="AJ21" s="8"/>
      <c r="AK21" s="8"/>
      <c r="AL21" s="8"/>
      <c r="AM21" s="645" t="s">
        <v>2168</v>
      </c>
      <c r="AN21" s="675"/>
      <c r="AO21" s="675"/>
      <c r="AP21" s="675"/>
      <c r="AQ21" s="675"/>
      <c r="AR21" s="675"/>
      <c r="AS21" s="675"/>
      <c r="AT21" s="675"/>
      <c r="AU21" s="675"/>
      <c r="AV21" s="675"/>
      <c r="AW21" s="675"/>
      <c r="AX21" s="675"/>
      <c r="AY21" s="675"/>
      <c r="AZ21" s="675"/>
      <c r="BA21" s="675"/>
      <c r="BB21" s="675"/>
      <c r="BC21" s="701"/>
    </row>
    <row r="22" spans="1:55" ht="30" customHeight="1">
      <c r="A22" s="8"/>
      <c r="B22" s="32" t="s">
        <v>164</v>
      </c>
      <c r="C22" s="128" t="s">
        <v>176</v>
      </c>
      <c r="D22" s="128"/>
      <c r="E22" s="128"/>
      <c r="F22" s="128"/>
      <c r="G22" s="128"/>
      <c r="H22" s="128"/>
      <c r="I22" s="128"/>
      <c r="J22" s="128"/>
      <c r="K22" s="128"/>
      <c r="L22" s="128"/>
      <c r="M22" s="128"/>
      <c r="N22" s="128"/>
      <c r="O22" s="128"/>
      <c r="P22" s="128"/>
      <c r="Q22" s="388"/>
      <c r="R22" s="398"/>
      <c r="S22" s="398"/>
      <c r="T22" s="398"/>
      <c r="U22" s="398"/>
      <c r="V22" s="448"/>
      <c r="W22" s="463" t="s">
        <v>153</v>
      </c>
      <c r="X22" s="10" t="s">
        <v>162</v>
      </c>
      <c r="Y22" s="473"/>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180</v>
      </c>
      <c r="C24" s="124"/>
      <c r="D24" s="124"/>
      <c r="E24" s="124"/>
      <c r="F24" s="124"/>
      <c r="G24" s="124"/>
      <c r="H24" s="124"/>
      <c r="I24" s="124"/>
      <c r="J24" s="124"/>
      <c r="K24" s="124"/>
      <c r="L24" s="124"/>
      <c r="M24" s="124"/>
      <c r="N24" s="124"/>
      <c r="O24" s="124"/>
      <c r="P24" s="124"/>
      <c r="Q24" s="389"/>
      <c r="R24" s="389"/>
      <c r="S24" s="389"/>
      <c r="T24" s="389"/>
      <c r="U24" s="389"/>
      <c r="V24" s="389"/>
      <c r="W24" s="459"/>
      <c r="X24" s="10"/>
      <c r="Y24" s="10"/>
      <c r="Z24" s="10"/>
      <c r="AA24" s="10"/>
      <c r="AB24" s="8"/>
      <c r="AC24" s="8"/>
      <c r="AD24" s="8"/>
      <c r="AE24" s="8"/>
      <c r="AF24" s="8"/>
      <c r="AG24" s="8"/>
      <c r="AH24" s="8"/>
      <c r="AI24" s="8"/>
      <c r="AJ24" s="8"/>
      <c r="AK24" s="8"/>
      <c r="AL24" s="8"/>
    </row>
    <row r="25" spans="1:55" ht="27" customHeight="1">
      <c r="A25" s="8"/>
      <c r="B25" s="32" t="s">
        <v>35</v>
      </c>
      <c r="C25" s="128" t="s">
        <v>2184</v>
      </c>
      <c r="D25" s="128"/>
      <c r="E25" s="128"/>
      <c r="F25" s="128"/>
      <c r="G25" s="128"/>
      <c r="H25" s="128"/>
      <c r="I25" s="128"/>
      <c r="J25" s="128"/>
      <c r="K25" s="128"/>
      <c r="L25" s="128"/>
      <c r="M25" s="128"/>
      <c r="N25" s="128"/>
      <c r="O25" s="128"/>
      <c r="P25" s="380"/>
      <c r="Q25" s="390">
        <f>Q19-Q20</f>
        <v>0</v>
      </c>
      <c r="R25" s="399"/>
      <c r="S25" s="399"/>
      <c r="T25" s="399"/>
      <c r="U25" s="399"/>
      <c r="V25" s="399"/>
      <c r="W25" s="460" t="s">
        <v>153</v>
      </c>
      <c r="X25" s="10" t="s">
        <v>162</v>
      </c>
      <c r="Y25" s="474" t="str">
        <f>IFERROR(IF(Q25&lt;=0,"",IF(Q26&gt;=Q25,"○","△")),"")</f>
        <v/>
      </c>
      <c r="Z25" s="10" t="s">
        <v>162</v>
      </c>
      <c r="AA25" s="472" t="str">
        <f>IFERROR(IF(Y25="△",IF(Q28&gt;=Q25,"○","△"),""),"")</f>
        <v/>
      </c>
      <c r="AB25" s="8"/>
      <c r="AC25" s="8"/>
      <c r="AD25" s="8"/>
      <c r="AE25" s="8"/>
      <c r="AF25" s="8"/>
      <c r="AG25" s="8"/>
      <c r="AH25" s="8"/>
      <c r="AI25" s="8"/>
      <c r="AJ25" s="8"/>
      <c r="AK25" s="8"/>
      <c r="AL25" s="8"/>
    </row>
    <row r="26" spans="1:55" ht="37.5" customHeight="1">
      <c r="A26" s="8"/>
      <c r="B26" s="32" t="s">
        <v>185</v>
      </c>
      <c r="C26" s="128" t="s">
        <v>2229</v>
      </c>
      <c r="D26" s="128"/>
      <c r="E26" s="128"/>
      <c r="F26" s="128"/>
      <c r="G26" s="128"/>
      <c r="H26" s="128"/>
      <c r="I26" s="128"/>
      <c r="J26" s="128"/>
      <c r="K26" s="128"/>
      <c r="L26" s="128"/>
      <c r="M26" s="128"/>
      <c r="N26" s="128"/>
      <c r="O26" s="128"/>
      <c r="P26" s="380"/>
      <c r="Q26" s="388"/>
      <c r="R26" s="398"/>
      <c r="S26" s="398"/>
      <c r="T26" s="398"/>
      <c r="U26" s="398"/>
      <c r="V26" s="448"/>
      <c r="W26" s="460" t="s">
        <v>153</v>
      </c>
      <c r="X26" s="10" t="s">
        <v>162</v>
      </c>
      <c r="Y26" s="475"/>
      <c r="Z26" s="10"/>
      <c r="AA26" s="507"/>
      <c r="AB26" s="8"/>
      <c r="AC26" s="8"/>
      <c r="AD26" s="8"/>
      <c r="AE26" s="8"/>
      <c r="AF26" s="8"/>
      <c r="AG26" s="8"/>
      <c r="AH26" s="8"/>
      <c r="AI26" s="8"/>
      <c r="AJ26" s="8"/>
      <c r="AK26" s="8"/>
      <c r="AL26" s="8"/>
    </row>
    <row r="27" spans="1:55" ht="26.25" customHeight="1">
      <c r="A27" s="8"/>
      <c r="B27" s="32" t="s">
        <v>132</v>
      </c>
      <c r="C27" s="128" t="s">
        <v>2185</v>
      </c>
      <c r="D27" s="128"/>
      <c r="E27" s="128"/>
      <c r="F27" s="128"/>
      <c r="G27" s="128"/>
      <c r="H27" s="128"/>
      <c r="I27" s="128"/>
      <c r="J27" s="128"/>
      <c r="K27" s="128"/>
      <c r="L27" s="128"/>
      <c r="M27" s="128"/>
      <c r="N27" s="128"/>
      <c r="O27" s="128"/>
      <c r="P27" s="380"/>
      <c r="Q27" s="388"/>
      <c r="R27" s="398"/>
      <c r="S27" s="398"/>
      <c r="T27" s="398"/>
      <c r="U27" s="398"/>
      <c r="V27" s="448"/>
      <c r="W27" s="460" t="s">
        <v>153</v>
      </c>
      <c r="X27" s="10"/>
      <c r="Y27" s="10"/>
      <c r="Z27" s="10"/>
      <c r="AA27" s="507"/>
      <c r="AB27" s="8"/>
      <c r="AC27" s="8"/>
      <c r="AD27" s="8"/>
      <c r="AE27" s="8"/>
      <c r="AF27" s="8"/>
      <c r="AG27" s="8"/>
      <c r="AH27" s="8"/>
      <c r="AI27" s="8"/>
      <c r="AJ27" s="8"/>
      <c r="AK27" s="8"/>
      <c r="AL27" s="8"/>
      <c r="AM27" s="646" t="s">
        <v>2230</v>
      </c>
      <c r="AN27" s="676"/>
      <c r="AO27" s="676"/>
      <c r="AP27" s="676"/>
      <c r="AQ27" s="676"/>
      <c r="AR27" s="676"/>
      <c r="AS27" s="676"/>
      <c r="AT27" s="676"/>
      <c r="AU27" s="676"/>
      <c r="AV27" s="676"/>
      <c r="AW27" s="676"/>
      <c r="AX27" s="676"/>
      <c r="AY27" s="676"/>
      <c r="AZ27" s="676"/>
      <c r="BA27" s="676"/>
      <c r="BB27" s="676"/>
      <c r="BC27" s="702"/>
    </row>
    <row r="28" spans="1:55" ht="16.5" customHeight="1">
      <c r="A28" s="8"/>
      <c r="B28" s="32" t="s">
        <v>142</v>
      </c>
      <c r="C28" s="128" t="s">
        <v>1083</v>
      </c>
      <c r="D28" s="128"/>
      <c r="E28" s="128"/>
      <c r="F28" s="128"/>
      <c r="G28" s="128"/>
      <c r="H28" s="128"/>
      <c r="I28" s="128"/>
      <c r="J28" s="128"/>
      <c r="K28" s="128"/>
      <c r="L28" s="128"/>
      <c r="M28" s="128"/>
      <c r="N28" s="128"/>
      <c r="O28" s="128"/>
      <c r="P28" s="380"/>
      <c r="Q28" s="391">
        <f>Q26+Q27</f>
        <v>0</v>
      </c>
      <c r="R28" s="400"/>
      <c r="S28" s="400"/>
      <c r="T28" s="400"/>
      <c r="U28" s="400"/>
      <c r="V28" s="449"/>
      <c r="W28" s="460" t="s">
        <v>153</v>
      </c>
      <c r="X28" s="8"/>
      <c r="Y28" s="8"/>
      <c r="Z28" s="8" t="s">
        <v>162</v>
      </c>
      <c r="AA28" s="473"/>
      <c r="AB28" s="8"/>
      <c r="AC28" s="8"/>
      <c r="AD28" s="8"/>
      <c r="AE28" s="8"/>
      <c r="AF28" s="8"/>
      <c r="AG28" s="8"/>
      <c r="AH28" s="8"/>
      <c r="AI28" s="8"/>
      <c r="AJ28" s="8"/>
      <c r="AK28" s="8"/>
      <c r="AL28" s="8"/>
      <c r="AM28" s="647"/>
      <c r="AN28" s="677"/>
      <c r="AO28" s="677"/>
      <c r="AP28" s="677"/>
      <c r="AQ28" s="677"/>
      <c r="AR28" s="677"/>
      <c r="AS28" s="677"/>
      <c r="AT28" s="677"/>
      <c r="AU28" s="677"/>
      <c r="AV28" s="677"/>
      <c r="AW28" s="677"/>
      <c r="AX28" s="677"/>
      <c r="AY28" s="677"/>
      <c r="AZ28" s="677"/>
      <c r="BA28" s="677"/>
      <c r="BB28" s="677"/>
      <c r="BC28" s="703"/>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9"/>
      <c r="AV29" s="651"/>
      <c r="AW29" s="651"/>
      <c r="AX29" s="651"/>
      <c r="AY29" s="651"/>
      <c r="AZ29" s="651"/>
    </row>
    <row r="30" spans="1:55" ht="16.5" customHeight="1">
      <c r="A30" s="11"/>
      <c r="B30" s="12" t="s">
        <v>136</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51</v>
      </c>
      <c r="C31" s="80" t="s">
        <v>2254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51</v>
      </c>
      <c r="C32" s="80" t="s">
        <v>2261</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51</v>
      </c>
      <c r="C33" s="80" t="s">
        <v>2262</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51</v>
      </c>
      <c r="C34" s="80" t="s">
        <v>1360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2152</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8" t="b">
        <v>0</v>
      </c>
      <c r="BA36" s="697"/>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162</v>
      </c>
      <c r="AB37" s="471" t="str">
        <f>IFERROR(IF(AM36=TRUE,"○","×"),"")</f>
        <v>×</v>
      </c>
      <c r="AC37" s="10"/>
      <c r="AD37" s="10"/>
      <c r="AE37" s="10"/>
      <c r="AF37" s="10"/>
      <c r="AG37" s="10"/>
      <c r="AH37" s="10"/>
      <c r="AI37" s="10"/>
      <c r="AJ37" s="10"/>
      <c r="AK37" s="10"/>
      <c r="AL37" s="8"/>
      <c r="AM37" s="645" t="s">
        <v>191</v>
      </c>
      <c r="AN37" s="675"/>
      <c r="AO37" s="675"/>
      <c r="AP37" s="675"/>
      <c r="AQ37" s="675"/>
      <c r="AR37" s="675"/>
      <c r="AS37" s="675"/>
      <c r="AT37" s="675"/>
      <c r="AU37" s="675"/>
      <c r="AV37" s="675"/>
      <c r="AW37" s="675"/>
      <c r="AX37" s="675"/>
      <c r="AY37" s="675"/>
      <c r="AZ37" s="675"/>
      <c r="BA37" s="675"/>
      <c r="BB37" s="675"/>
      <c r="BC37" s="701"/>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9"/>
      <c r="AN38" s="649"/>
      <c r="AO38" s="649"/>
      <c r="AP38" s="649"/>
      <c r="AQ38" s="649"/>
      <c r="AR38" s="649"/>
      <c r="AS38" s="649"/>
      <c r="AT38" s="649"/>
      <c r="AU38" s="649"/>
      <c r="AV38" s="649"/>
      <c r="AW38" s="649"/>
      <c r="AX38" s="649"/>
      <c r="AY38" s="649"/>
      <c r="AZ38" s="649"/>
      <c r="BA38" s="649"/>
      <c r="BB38" s="649"/>
      <c r="BC38" s="649"/>
    </row>
    <row r="39" spans="1:55" ht="11.25" customHeight="1">
      <c r="A39" s="8"/>
      <c r="B39" s="12" t="s">
        <v>136</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9"/>
      <c r="AN39" s="649"/>
      <c r="AO39" s="649"/>
      <c r="AP39" s="649"/>
      <c r="AQ39" s="649"/>
      <c r="AR39" s="649"/>
      <c r="AS39" s="649"/>
      <c r="AT39" s="649"/>
      <c r="AU39" s="649"/>
      <c r="AV39" s="649"/>
      <c r="AW39" s="649"/>
      <c r="AX39" s="649"/>
      <c r="AY39" s="649"/>
      <c r="AZ39" s="649"/>
      <c r="BA39" s="649"/>
      <c r="BB39" s="649"/>
      <c r="BC39" s="649"/>
    </row>
    <row r="40" spans="1:55" ht="45.75" customHeight="1">
      <c r="A40" s="8"/>
      <c r="B40" s="33" t="s">
        <v>51</v>
      </c>
      <c r="C40" s="130" t="s">
        <v>1335</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51</v>
      </c>
      <c r="C41" s="130" t="s">
        <v>81</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196</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71" t="str">
        <f>IFERROR(IF(AND(AND(Q43&lt;&gt;"",T43&lt;&gt;"",AA43&lt;&gt;"",AD43&lt;&gt;""),OR(AM50=TRUE,AM51=TRUE,AM52=TRUE,AM53=TRUE,AND(AM54=TRUE,AE44&lt;&gt;"")),OR(AR49=TRUE,AR50=TRUE,AND(AR51=TRUE,Y46&lt;&gt;"")),AND(F48&lt;&gt;"",P54&lt;&gt;"",S54&lt;&gt;""),OR(AR52=TRUE,AR53=TRUE),OR(AR54=TRUE,N55&lt;&gt;"")),"○","×"),"")</f>
        <v>×</v>
      </c>
      <c r="AL42" s="8"/>
      <c r="AM42" s="650" t="s">
        <v>1280</v>
      </c>
      <c r="AN42" s="675"/>
      <c r="AO42" s="675"/>
      <c r="AP42" s="675"/>
      <c r="AQ42" s="675"/>
      <c r="AR42" s="675"/>
      <c r="AS42" s="675"/>
      <c r="AT42" s="675"/>
      <c r="AU42" s="675"/>
      <c r="AV42" s="675"/>
      <c r="AW42" s="675"/>
      <c r="AX42" s="675"/>
      <c r="AY42" s="675"/>
      <c r="AZ42" s="675"/>
      <c r="BA42" s="675"/>
      <c r="BB42" s="675"/>
      <c r="BC42" s="701"/>
    </row>
    <row r="43" spans="1:55" ht="21.75" customHeight="1">
      <c r="A43" s="8"/>
      <c r="B43" s="37" t="s">
        <v>200</v>
      </c>
      <c r="C43" s="131"/>
      <c r="D43" s="131"/>
      <c r="E43" s="131"/>
      <c r="F43" s="131"/>
      <c r="G43" s="131"/>
      <c r="H43" s="131"/>
      <c r="I43" s="131"/>
      <c r="J43" s="131"/>
      <c r="K43" s="131"/>
      <c r="L43" s="131"/>
      <c r="M43" s="131"/>
      <c r="N43" s="367"/>
      <c r="O43" s="372" t="s">
        <v>203</v>
      </c>
      <c r="P43" s="382"/>
      <c r="Q43" s="392"/>
      <c r="R43" s="392"/>
      <c r="S43" s="409" t="s">
        <v>104</v>
      </c>
      <c r="T43" s="421"/>
      <c r="U43" s="433"/>
      <c r="V43" s="450" t="s">
        <v>119</v>
      </c>
      <c r="W43" s="464" t="s">
        <v>26</v>
      </c>
      <c r="X43" s="464"/>
      <c r="Y43" s="464" t="s">
        <v>203</v>
      </c>
      <c r="Z43" s="491"/>
      <c r="AA43" s="421"/>
      <c r="AB43" s="433"/>
      <c r="AC43" s="519" t="s">
        <v>104</v>
      </c>
      <c r="AD43" s="421"/>
      <c r="AE43" s="433"/>
      <c r="AF43" s="450" t="s">
        <v>119</v>
      </c>
      <c r="AG43" s="450" t="s">
        <v>205</v>
      </c>
      <c r="AH43" s="450" t="str">
        <f>IF(Q43&gt;=1,(AA43*12+AD43)-(Q43*12+T43)+1,"")</f>
        <v/>
      </c>
      <c r="AI43" s="464" t="s">
        <v>117</v>
      </c>
      <c r="AJ43" s="464"/>
      <c r="AK43" s="585" t="s">
        <v>211</v>
      </c>
      <c r="AL43" s="8"/>
      <c r="AM43" s="651"/>
      <c r="BB43" s="697"/>
    </row>
    <row r="44" spans="1:55" s="2" customFormat="1" ht="25.5" customHeight="1">
      <c r="A44" s="9"/>
      <c r="B44" s="38" t="s">
        <v>116</v>
      </c>
      <c r="C44" s="132"/>
      <c r="D44" s="132"/>
      <c r="E44" s="132"/>
      <c r="F44" s="255" t="b">
        <v>1</v>
      </c>
      <c r="G44" s="282" t="s">
        <v>95</v>
      </c>
      <c r="H44" s="315"/>
      <c r="I44" s="329"/>
      <c r="J44" s="341" t="b">
        <v>0</v>
      </c>
      <c r="K44" s="282" t="s">
        <v>1</v>
      </c>
      <c r="L44" s="315"/>
      <c r="M44" s="315"/>
      <c r="N44" s="315"/>
      <c r="O44" s="373"/>
      <c r="P44" s="383" t="b">
        <v>0</v>
      </c>
      <c r="Q44" s="393" t="s">
        <v>90</v>
      </c>
      <c r="R44" s="401"/>
      <c r="S44" s="401"/>
      <c r="T44" s="401"/>
      <c r="U44" s="401"/>
      <c r="V44" s="451"/>
      <c r="W44" s="383"/>
      <c r="X44" s="393" t="s">
        <v>100</v>
      </c>
      <c r="Y44" s="401"/>
      <c r="Z44" s="451"/>
      <c r="AA44" s="383" t="b">
        <v>1</v>
      </c>
      <c r="AB44" s="512" t="s">
        <v>207</v>
      </c>
      <c r="AC44" s="520"/>
      <c r="AD44" s="529" t="s">
        <v>38</v>
      </c>
      <c r="AE44" s="542"/>
      <c r="AF44" s="542"/>
      <c r="AG44" s="542"/>
      <c r="AH44" s="542"/>
      <c r="AI44" s="542"/>
      <c r="AJ44" s="241" t="s">
        <v>212</v>
      </c>
      <c r="AK44" s="586"/>
      <c r="AL44" s="9"/>
      <c r="AM44" s="650" t="s">
        <v>955</v>
      </c>
      <c r="AN44" s="675"/>
      <c r="AO44" s="675"/>
      <c r="AP44" s="675"/>
      <c r="AQ44" s="675"/>
      <c r="AR44" s="675"/>
      <c r="AS44" s="675"/>
      <c r="AT44" s="675"/>
      <c r="AU44" s="675"/>
      <c r="AV44" s="675"/>
      <c r="AW44" s="675"/>
      <c r="AX44" s="675"/>
      <c r="AY44" s="675"/>
      <c r="AZ44" s="675"/>
      <c r="BA44" s="675"/>
      <c r="BB44" s="675"/>
      <c r="BC44" s="701"/>
    </row>
    <row r="45" spans="1:55" s="2" customFormat="1" ht="18.75" customHeight="1">
      <c r="A45" s="9"/>
      <c r="B45" s="39" t="s">
        <v>214</v>
      </c>
      <c r="C45" s="133"/>
      <c r="D45" s="133"/>
      <c r="E45" s="133"/>
      <c r="F45" s="256" t="s">
        <v>223</v>
      </c>
      <c r="G45" s="283"/>
      <c r="H45" s="316"/>
      <c r="I45" s="316"/>
      <c r="J45" s="123"/>
      <c r="K45" s="316"/>
      <c r="L45" s="316"/>
      <c r="M45" s="316"/>
      <c r="N45" s="316"/>
      <c r="O45" s="316"/>
      <c r="P45" s="151"/>
      <c r="Q45" s="316"/>
      <c r="R45" s="316"/>
      <c r="S45" s="316"/>
      <c r="T45" s="316"/>
      <c r="U45" s="316"/>
      <c r="V45" s="316"/>
      <c r="W45" s="151"/>
      <c r="X45" s="316"/>
      <c r="Y45" s="316"/>
      <c r="Z45" s="123"/>
      <c r="AA45" s="123"/>
      <c r="AB45" s="316"/>
      <c r="AC45" s="316"/>
      <c r="AD45" s="316"/>
      <c r="AE45" s="316"/>
      <c r="AF45" s="316"/>
      <c r="AG45" s="316"/>
      <c r="AH45" s="316"/>
      <c r="AI45" s="316"/>
      <c r="AJ45" s="316"/>
      <c r="AK45" s="587"/>
      <c r="AL45" s="9"/>
    </row>
    <row r="46" spans="1:55" s="2" customFormat="1" ht="15" customHeight="1">
      <c r="A46" s="9"/>
      <c r="B46" s="40"/>
      <c r="C46" s="134"/>
      <c r="D46" s="134"/>
      <c r="E46" s="134"/>
      <c r="F46" s="257" t="b">
        <v>1</v>
      </c>
      <c r="G46" s="178" t="s">
        <v>2186</v>
      </c>
      <c r="H46" s="123"/>
      <c r="I46" s="123"/>
      <c r="J46" s="123"/>
      <c r="K46" s="123"/>
      <c r="L46" s="123"/>
      <c r="M46" s="362" t="b">
        <v>1</v>
      </c>
      <c r="N46" s="178" t="s">
        <v>2187</v>
      </c>
      <c r="O46" s="123"/>
      <c r="P46" s="123"/>
      <c r="Q46" s="151"/>
      <c r="R46" s="151"/>
      <c r="S46" s="178"/>
      <c r="T46" s="362" t="b">
        <v>1</v>
      </c>
      <c r="U46" s="178" t="s">
        <v>207</v>
      </c>
      <c r="V46" s="151"/>
      <c r="W46" s="123"/>
      <c r="X46" s="178" t="s">
        <v>38</v>
      </c>
      <c r="Y46" s="476"/>
      <c r="Z46" s="476"/>
      <c r="AA46" s="476"/>
      <c r="AB46" s="476"/>
      <c r="AC46" s="476"/>
      <c r="AD46" s="476"/>
      <c r="AE46" s="476"/>
      <c r="AF46" s="476"/>
      <c r="AG46" s="476"/>
      <c r="AH46" s="476"/>
      <c r="AI46" s="476"/>
      <c r="AJ46" s="476"/>
      <c r="AK46" s="588" t="s">
        <v>212</v>
      </c>
      <c r="AL46" s="9"/>
      <c r="AM46" s="646" t="s">
        <v>955</v>
      </c>
      <c r="AN46" s="678"/>
      <c r="AO46" s="678"/>
      <c r="AP46" s="678"/>
      <c r="AQ46" s="678"/>
      <c r="AR46" s="678"/>
      <c r="AS46" s="678"/>
      <c r="AT46" s="678"/>
      <c r="AU46" s="678"/>
      <c r="AV46" s="678"/>
      <c r="AW46" s="678"/>
      <c r="AX46" s="678"/>
      <c r="AY46" s="678"/>
      <c r="AZ46" s="678"/>
      <c r="BA46" s="678"/>
      <c r="BB46" s="678"/>
      <c r="BC46" s="704"/>
    </row>
    <row r="47" spans="1:55" s="2" customFormat="1" ht="19.5" customHeight="1">
      <c r="A47" s="9"/>
      <c r="B47" s="40"/>
      <c r="C47" s="134"/>
      <c r="D47" s="134"/>
      <c r="E47" s="134"/>
      <c r="F47" s="78" t="s">
        <v>226</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8"/>
      <c r="AL47" s="9"/>
      <c r="AM47" s="652"/>
      <c r="AN47" s="679"/>
      <c r="AO47" s="679"/>
      <c r="AP47" s="679"/>
      <c r="AQ47" s="679"/>
      <c r="AR47" s="679"/>
      <c r="AS47" s="679"/>
      <c r="AT47" s="679"/>
      <c r="AU47" s="679"/>
      <c r="AV47" s="679"/>
      <c r="AW47" s="679"/>
      <c r="AX47" s="679"/>
      <c r="AY47" s="679"/>
      <c r="AZ47" s="679"/>
      <c r="BA47" s="679"/>
      <c r="BB47" s="679"/>
      <c r="BC47" s="705"/>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9"/>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90"/>
      <c r="AL49" s="9"/>
      <c r="AM49" s="653" t="s">
        <v>2188</v>
      </c>
      <c r="AR49" s="648" t="b">
        <v>0</v>
      </c>
      <c r="AS49" s="680" t="s">
        <v>2186</v>
      </c>
      <c r="AT49" s="680"/>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90"/>
      <c r="AL50" s="9"/>
      <c r="AM50" s="648" t="b">
        <v>0</v>
      </c>
      <c r="AN50" s="680" t="s">
        <v>2189</v>
      </c>
      <c r="AO50" s="680"/>
      <c r="AP50" s="680"/>
      <c r="AR50" s="648" t="b">
        <v>0</v>
      </c>
      <c r="AS50" s="680" t="s">
        <v>2187</v>
      </c>
      <c r="AT50" s="680"/>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90"/>
      <c r="AL51" s="9"/>
      <c r="AM51" s="648" t="b">
        <v>0</v>
      </c>
      <c r="AN51" s="680" t="s">
        <v>1</v>
      </c>
      <c r="AO51" s="680"/>
      <c r="AP51" s="680"/>
      <c r="AR51" s="648" t="b">
        <v>0</v>
      </c>
      <c r="AS51" s="680" t="s">
        <v>207</v>
      </c>
      <c r="AT51" s="680"/>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91"/>
      <c r="AL52" s="9"/>
      <c r="AM52" s="648" t="b">
        <v>0</v>
      </c>
      <c r="AN52" s="680" t="s">
        <v>90</v>
      </c>
      <c r="AO52" s="680"/>
      <c r="AP52" s="680"/>
      <c r="AR52" s="648" t="b">
        <v>0</v>
      </c>
      <c r="AS52" s="680" t="s">
        <v>2190</v>
      </c>
      <c r="AT52" s="680"/>
    </row>
    <row r="53" spans="1:59" s="2" customFormat="1" ht="18.75" customHeight="1">
      <c r="A53" s="9"/>
      <c r="B53" s="40"/>
      <c r="C53" s="134"/>
      <c r="D53" s="134"/>
      <c r="E53" s="134"/>
      <c r="F53" s="261" t="s">
        <v>129</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92"/>
      <c r="AL53" s="9"/>
      <c r="AM53" s="648" t="b">
        <v>0</v>
      </c>
      <c r="AN53" s="680" t="s">
        <v>100</v>
      </c>
      <c r="AO53" s="680"/>
      <c r="AP53" s="680"/>
      <c r="AQ53" s="1"/>
      <c r="AR53" s="648" t="b">
        <v>0</v>
      </c>
      <c r="AS53" s="680" t="s">
        <v>236</v>
      </c>
      <c r="AT53" s="680"/>
      <c r="AV53" s="1"/>
      <c r="AW53" s="1"/>
      <c r="AX53" s="1"/>
      <c r="AY53" s="1"/>
      <c r="AZ53" s="1"/>
      <c r="BG53" s="1"/>
    </row>
    <row r="54" spans="1:59" ht="18.75" customHeight="1">
      <c r="A54" s="8"/>
      <c r="B54" s="41"/>
      <c r="C54" s="135"/>
      <c r="D54" s="135"/>
      <c r="E54" s="135"/>
      <c r="F54" s="262" t="s">
        <v>228</v>
      </c>
      <c r="G54" s="118"/>
      <c r="H54" s="118"/>
      <c r="I54" s="118"/>
      <c r="J54" s="118"/>
      <c r="K54" s="118"/>
      <c r="L54" s="118"/>
      <c r="M54" s="363"/>
      <c r="N54" s="368"/>
      <c r="O54" s="368"/>
      <c r="P54" s="368"/>
      <c r="Q54" s="368"/>
      <c r="R54" s="92" t="s">
        <v>234</v>
      </c>
      <c r="S54" s="368"/>
      <c r="T54" s="368"/>
      <c r="U54" s="92" t="s">
        <v>23</v>
      </c>
      <c r="V54" s="92" t="s">
        <v>38</v>
      </c>
      <c r="W54" s="465"/>
      <c r="X54" s="157" t="s">
        <v>30</v>
      </c>
      <c r="Y54" s="92"/>
      <c r="Z54" s="92"/>
      <c r="AA54" s="465"/>
      <c r="AB54" s="157" t="s">
        <v>236</v>
      </c>
      <c r="AC54" s="92"/>
      <c r="AD54" s="92" t="s">
        <v>212</v>
      </c>
      <c r="AE54" s="289"/>
      <c r="AF54" s="289"/>
      <c r="AG54" s="289"/>
      <c r="AH54" s="289"/>
      <c r="AI54" s="289"/>
      <c r="AJ54" s="289"/>
      <c r="AK54" s="593"/>
      <c r="AL54" s="9"/>
      <c r="AM54" s="648" t="b">
        <v>0</v>
      </c>
      <c r="AN54" s="680" t="s">
        <v>207</v>
      </c>
      <c r="AO54" s="680"/>
      <c r="AP54" s="680"/>
      <c r="AR54" s="648" t="b">
        <v>0</v>
      </c>
      <c r="AS54" s="680" t="s">
        <v>2191</v>
      </c>
      <c r="AT54" s="680"/>
    </row>
    <row r="55" spans="1:59" ht="24.75" customHeight="1">
      <c r="A55" s="8"/>
      <c r="B55" s="42" t="s">
        <v>240</v>
      </c>
      <c r="C55" s="136"/>
      <c r="D55" s="136"/>
      <c r="E55" s="232"/>
      <c r="F55" s="263"/>
      <c r="G55" s="287" t="s">
        <v>245</v>
      </c>
      <c r="H55" s="317"/>
      <c r="I55" s="330"/>
      <c r="J55" s="287" t="s">
        <v>252</v>
      </c>
      <c r="K55" s="317"/>
      <c r="L55" s="317"/>
      <c r="M55" s="364"/>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594"/>
      <c r="AL55" s="289"/>
      <c r="AM55" s="2"/>
    </row>
    <row r="56" spans="1:59" ht="18.75" customHeight="1">
      <c r="A56" s="8"/>
      <c r="B56" s="43"/>
      <c r="C56" s="137"/>
      <c r="D56" s="137"/>
      <c r="E56" s="233"/>
      <c r="F56" s="264"/>
      <c r="G56" s="288"/>
      <c r="H56" s="318"/>
      <c r="I56" s="331"/>
      <c r="J56" s="288"/>
      <c r="K56" s="318"/>
      <c r="L56" s="318"/>
      <c r="M56" s="331"/>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595"/>
      <c r="AL56" s="289"/>
      <c r="BB56" s="697"/>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7"/>
    </row>
    <row r="58" spans="1:59" ht="21" customHeight="1">
      <c r="A58" s="8"/>
      <c r="B58" s="45" t="s">
        <v>1124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2192</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7"/>
    </row>
    <row r="60" spans="1:59" ht="18.75" customHeight="1">
      <c r="A60" s="8"/>
      <c r="B60" s="47" t="s">
        <v>80</v>
      </c>
      <c r="C60" s="138" t="s">
        <v>255</v>
      </c>
      <c r="D60" s="206"/>
      <c r="E60" s="206"/>
      <c r="F60" s="206"/>
      <c r="G60" s="206"/>
      <c r="H60" s="206"/>
      <c r="I60" s="206"/>
      <c r="J60" s="206"/>
      <c r="K60" s="206"/>
      <c r="L60" s="206"/>
      <c r="M60" s="206"/>
      <c r="N60" s="206"/>
      <c r="O60" s="206"/>
      <c r="P60" s="206"/>
      <c r="Q60" s="206"/>
      <c r="R60" s="206"/>
      <c r="S60" s="410"/>
      <c r="T60" s="422">
        <f>SUM('別紙様式6-2 事業所個票１:事業所個票10'!$BN$51)</f>
        <v>0</v>
      </c>
      <c r="U60" s="434"/>
      <c r="V60" s="434"/>
      <c r="W60" s="434"/>
      <c r="X60" s="434"/>
      <c r="Y60" s="477"/>
      <c r="Z60" s="462" t="s">
        <v>153</v>
      </c>
      <c r="AA60" s="123" t="s">
        <v>162</v>
      </c>
      <c r="AB60" s="513" t="str">
        <f>IFERROR(IF(T61&gt;=T60,"○","×"),"")</f>
        <v>○</v>
      </c>
      <c r="AC60" s="521"/>
      <c r="AD60" s="530"/>
      <c r="AE60" s="530"/>
      <c r="AF60" s="530"/>
      <c r="AG60" s="530"/>
      <c r="AH60" s="530"/>
      <c r="AI60" s="530"/>
      <c r="AJ60" s="530"/>
      <c r="AK60" s="530"/>
      <c r="AL60" s="8"/>
      <c r="AM60" s="646" t="s">
        <v>484</v>
      </c>
      <c r="AN60" s="676"/>
      <c r="AO60" s="676"/>
      <c r="AP60" s="676"/>
      <c r="AQ60" s="676"/>
      <c r="AR60" s="676"/>
      <c r="AS60" s="676"/>
      <c r="AT60" s="676"/>
      <c r="AU60" s="676"/>
      <c r="AV60" s="676"/>
      <c r="AW60" s="676"/>
      <c r="AX60" s="676"/>
      <c r="AY60" s="676"/>
      <c r="AZ60" s="676"/>
      <c r="BA60" s="676"/>
      <c r="BB60" s="676"/>
      <c r="BC60" s="702"/>
    </row>
    <row r="61" spans="1:59" ht="27" customHeight="1">
      <c r="A61" s="8"/>
      <c r="B61" s="47" t="s">
        <v>65</v>
      </c>
      <c r="C61" s="139" t="s">
        <v>156</v>
      </c>
      <c r="D61" s="207"/>
      <c r="E61" s="207"/>
      <c r="F61" s="207"/>
      <c r="G61" s="207"/>
      <c r="H61" s="207"/>
      <c r="I61" s="207"/>
      <c r="J61" s="207"/>
      <c r="K61" s="207"/>
      <c r="L61" s="207"/>
      <c r="M61" s="207"/>
      <c r="N61" s="207"/>
      <c r="O61" s="207"/>
      <c r="P61" s="207"/>
      <c r="Q61" s="207"/>
      <c r="R61" s="207"/>
      <c r="S61" s="411"/>
      <c r="T61" s="423"/>
      <c r="U61" s="435"/>
      <c r="V61" s="435"/>
      <c r="W61" s="435"/>
      <c r="X61" s="435"/>
      <c r="Y61" s="478"/>
      <c r="Z61" s="460" t="s">
        <v>153</v>
      </c>
      <c r="AA61" s="123" t="s">
        <v>162</v>
      </c>
      <c r="AB61" s="514"/>
      <c r="AC61" s="521"/>
      <c r="AD61" s="530"/>
      <c r="AE61" s="530"/>
      <c r="AF61" s="530"/>
      <c r="AG61" s="530"/>
      <c r="AH61" s="530"/>
      <c r="AI61" s="530"/>
      <c r="AJ61" s="530"/>
      <c r="AK61" s="530"/>
      <c r="AL61" s="8"/>
      <c r="AM61" s="647"/>
      <c r="AN61" s="677"/>
      <c r="AO61" s="677"/>
      <c r="AP61" s="677"/>
      <c r="AQ61" s="677"/>
      <c r="AR61" s="677"/>
      <c r="AS61" s="677"/>
      <c r="AT61" s="677"/>
      <c r="AU61" s="677"/>
      <c r="AV61" s="677"/>
      <c r="AW61" s="677"/>
      <c r="AX61" s="677"/>
      <c r="AY61" s="677"/>
      <c r="AZ61" s="677"/>
      <c r="BA61" s="677"/>
      <c r="BB61" s="677"/>
      <c r="BC61" s="703"/>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4"/>
      <c r="AN62" s="654"/>
      <c r="AO62" s="654"/>
      <c r="AP62" s="654"/>
      <c r="BB62" s="697"/>
    </row>
    <row r="63" spans="1:59">
      <c r="A63" s="8"/>
      <c r="B63" s="12" t="s">
        <v>136</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4"/>
      <c r="AN63" s="654"/>
      <c r="AO63" s="654"/>
      <c r="AP63" s="654"/>
      <c r="BB63" s="697"/>
    </row>
    <row r="64" spans="1:59" ht="33.75" customHeight="1">
      <c r="A64" s="8"/>
      <c r="B64" s="33" t="s">
        <v>51</v>
      </c>
      <c r="C64" s="130" t="s">
        <v>2231</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4"/>
      <c r="AN64" s="654"/>
      <c r="AO64" s="654"/>
      <c r="AP64" s="654"/>
      <c r="BB64" s="697"/>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4"/>
      <c r="AN65" s="654"/>
      <c r="AO65" s="654"/>
      <c r="AP65" s="654"/>
      <c r="BB65" s="697"/>
    </row>
    <row r="66" spans="1:81" ht="30.75" customHeight="1">
      <c r="A66" s="8"/>
      <c r="B66" s="48" t="s">
        <v>531</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268</v>
      </c>
      <c r="C67" s="140"/>
      <c r="D67" s="140"/>
      <c r="E67" s="140"/>
      <c r="F67" s="140"/>
      <c r="G67" s="140"/>
      <c r="H67" s="140"/>
      <c r="I67" s="140"/>
      <c r="J67" s="140"/>
      <c r="K67" s="140"/>
      <c r="L67" s="140"/>
      <c r="M67" s="140"/>
      <c r="N67" s="140"/>
      <c r="O67" s="140"/>
      <c r="P67" s="140"/>
      <c r="Q67" s="140"/>
      <c r="R67" s="140"/>
      <c r="S67" s="396"/>
      <c r="T67" s="424">
        <f>SUM('別紙様式6-2 事業所個票１:事業所個票10'!BV51)</f>
        <v>0</v>
      </c>
      <c r="U67" s="436"/>
      <c r="V67" s="436"/>
      <c r="W67" s="436"/>
      <c r="X67" s="436"/>
      <c r="Y67" s="479" t="s">
        <v>153</v>
      </c>
      <c r="Z67" s="492" t="s">
        <v>162</v>
      </c>
      <c r="AA67" s="175"/>
      <c r="AB67" s="8"/>
      <c r="AC67" s="8"/>
      <c r="AD67" s="8"/>
      <c r="AE67" s="8"/>
      <c r="AF67" s="8"/>
      <c r="AG67" s="8" t="s">
        <v>162</v>
      </c>
      <c r="AH67" s="416" t="str">
        <f>IF(T68&lt;T67,"×","")</f>
        <v/>
      </c>
      <c r="AI67" s="8"/>
      <c r="AJ67" s="8"/>
      <c r="AK67" s="8"/>
      <c r="AL67" s="8"/>
      <c r="AM67" s="650" t="s">
        <v>2232</v>
      </c>
      <c r="AN67" s="681"/>
      <c r="AO67" s="681"/>
      <c r="AP67" s="681"/>
      <c r="AQ67" s="681"/>
      <c r="AR67" s="681"/>
      <c r="AS67" s="681"/>
      <c r="AT67" s="681"/>
      <c r="AU67" s="681"/>
      <c r="AV67" s="681"/>
      <c r="AW67" s="681"/>
      <c r="AX67" s="681"/>
      <c r="AY67" s="681"/>
      <c r="AZ67" s="681"/>
      <c r="BA67" s="681"/>
      <c r="BB67" s="681"/>
      <c r="BC67" s="706"/>
    </row>
    <row r="68" spans="1:81" ht="23.25" customHeight="1">
      <c r="A68" s="8"/>
      <c r="B68" s="50" t="s">
        <v>1160</v>
      </c>
      <c r="C68" s="141"/>
      <c r="D68" s="141"/>
      <c r="E68" s="141"/>
      <c r="F68" s="141"/>
      <c r="G68" s="141"/>
      <c r="H68" s="141"/>
      <c r="I68" s="141"/>
      <c r="J68" s="141"/>
      <c r="K68" s="141"/>
      <c r="L68" s="141"/>
      <c r="M68" s="141"/>
      <c r="N68" s="141"/>
      <c r="O68" s="141"/>
      <c r="P68" s="141"/>
      <c r="Q68" s="141"/>
      <c r="R68" s="141"/>
      <c r="S68" s="141"/>
      <c r="T68" s="425"/>
      <c r="U68" s="437"/>
      <c r="V68" s="437"/>
      <c r="W68" s="437"/>
      <c r="X68" s="466"/>
      <c r="Y68" s="480" t="s">
        <v>153</v>
      </c>
      <c r="Z68" s="8"/>
      <c r="AA68" s="508" t="s">
        <v>38</v>
      </c>
      <c r="AB68" s="515">
        <f>IFERROR(T69/T67*100,0)</f>
        <v>0</v>
      </c>
      <c r="AC68" s="522"/>
      <c r="AD68" s="531"/>
      <c r="AE68" s="524" t="s">
        <v>277</v>
      </c>
      <c r="AF68" s="524" t="s">
        <v>212</v>
      </c>
      <c r="AG68" s="8" t="s">
        <v>162</v>
      </c>
      <c r="AH68" s="471" t="str">
        <f>IF(T67=0,"",(IF(AB68&gt;=200/3,"○","×")))</f>
        <v/>
      </c>
      <c r="AI68" s="157"/>
      <c r="AJ68" s="157"/>
      <c r="AK68" s="157"/>
      <c r="AL68" s="8"/>
      <c r="AM68" s="650" t="s">
        <v>916</v>
      </c>
      <c r="AN68" s="681"/>
      <c r="AO68" s="681"/>
      <c r="AP68" s="681"/>
      <c r="AQ68" s="681"/>
      <c r="AR68" s="681"/>
      <c r="AS68" s="681"/>
      <c r="AT68" s="681"/>
      <c r="AU68" s="681"/>
      <c r="AV68" s="681"/>
      <c r="AW68" s="681"/>
      <c r="AX68" s="681"/>
      <c r="AY68" s="681"/>
      <c r="AZ68" s="681"/>
      <c r="BA68" s="681"/>
      <c r="BB68" s="681"/>
      <c r="BC68" s="706"/>
    </row>
    <row r="69" spans="1:81" ht="19.5" customHeight="1">
      <c r="A69" s="8"/>
      <c r="B69" s="51"/>
      <c r="C69" s="142" t="s">
        <v>2233</v>
      </c>
      <c r="D69" s="142"/>
      <c r="E69" s="142"/>
      <c r="F69" s="142"/>
      <c r="G69" s="142"/>
      <c r="H69" s="142"/>
      <c r="I69" s="142"/>
      <c r="J69" s="142"/>
      <c r="K69" s="142"/>
      <c r="L69" s="142"/>
      <c r="M69" s="142"/>
      <c r="N69" s="142"/>
      <c r="O69" s="142"/>
      <c r="P69" s="142"/>
      <c r="Q69" s="142"/>
      <c r="R69" s="142"/>
      <c r="S69" s="142"/>
      <c r="T69" s="426"/>
      <c r="U69" s="438"/>
      <c r="V69" s="438"/>
      <c r="W69" s="438"/>
      <c r="X69" s="467"/>
      <c r="Y69" s="481" t="s">
        <v>153</v>
      </c>
      <c r="Z69" s="493" t="s">
        <v>162</v>
      </c>
      <c r="AA69" s="509"/>
      <c r="AB69" s="516"/>
      <c r="AC69" s="523"/>
      <c r="AD69" s="532"/>
      <c r="AE69" s="532"/>
      <c r="AF69" s="524"/>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7" t="s">
        <v>38</v>
      </c>
      <c r="U70" s="439">
        <f>T69/10</f>
        <v>0</v>
      </c>
      <c r="V70" s="439"/>
      <c r="W70" s="439"/>
      <c r="X70" s="468" t="s">
        <v>153</v>
      </c>
      <c r="Y70" s="482" t="s">
        <v>212</v>
      </c>
      <c r="Z70" s="8"/>
      <c r="AA70" s="8"/>
      <c r="AB70" s="8"/>
      <c r="AC70" s="8"/>
      <c r="AD70" s="8"/>
      <c r="AE70" s="8"/>
      <c r="AF70" s="8"/>
      <c r="AG70" s="8"/>
      <c r="AH70" s="556"/>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279</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283</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row>
    <row r="74" spans="1:81" s="3" customFormat="1" ht="15" customHeight="1">
      <c r="A74" s="12"/>
      <c r="B74" s="12"/>
      <c r="C74" s="18" t="s">
        <v>258</v>
      </c>
      <c r="D74" s="153" t="s">
        <v>204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8" t="b">
        <v>0</v>
      </c>
      <c r="AN74" s="680" t="s">
        <v>956</v>
      </c>
      <c r="AO74" s="680"/>
      <c r="AP74" s="680"/>
      <c r="AQ74" s="682"/>
      <c r="AR74" s="696" t="str">
        <f>IF(SUM('別紙様式6-2 事業所個票１:事業所個票10'!CI3)&gt;=1,"該当","")</f>
        <v/>
      </c>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row>
    <row r="75" spans="1:81" s="3" customFormat="1" ht="21" customHeight="1">
      <c r="A75" s="12"/>
      <c r="B75" s="12"/>
      <c r="C75" s="144"/>
      <c r="D75" s="208"/>
      <c r="E75" s="234" t="s">
        <v>2234</v>
      </c>
      <c r="F75" s="234"/>
      <c r="G75" s="234"/>
      <c r="H75" s="234"/>
      <c r="I75" s="234"/>
      <c r="J75" s="234"/>
      <c r="K75" s="234"/>
      <c r="L75" s="234"/>
      <c r="M75" s="234"/>
      <c r="N75" s="234"/>
      <c r="O75" s="234"/>
      <c r="P75" s="234"/>
      <c r="Q75" s="234"/>
      <c r="R75" s="234"/>
      <c r="S75" s="234"/>
      <c r="T75" s="234"/>
      <c r="U75" s="234"/>
      <c r="V75" s="234"/>
      <c r="W75" s="234"/>
      <c r="X75" s="205"/>
      <c r="Y75" s="10" t="s">
        <v>162</v>
      </c>
      <c r="Z75" s="471" t="str">
        <f>IF(AR74&lt;&gt;"該当","",IF(AM74=TRUE,"○","×"))</f>
        <v/>
      </c>
      <c r="AA75" s="483"/>
      <c r="AB75" s="483"/>
      <c r="AC75" s="483"/>
      <c r="AD75" s="483"/>
      <c r="AE75" s="483"/>
      <c r="AF75" s="483"/>
      <c r="AG75" s="483"/>
      <c r="AH75" s="483"/>
      <c r="AI75" s="483"/>
      <c r="AJ75" s="483"/>
      <c r="AK75" s="483"/>
      <c r="AL75" s="483"/>
      <c r="AM75" s="650" t="s">
        <v>260</v>
      </c>
      <c r="AN75" s="675"/>
      <c r="AO75" s="675"/>
      <c r="AP75" s="675"/>
      <c r="AQ75" s="675"/>
      <c r="AR75" s="689"/>
      <c r="AS75" s="689"/>
      <c r="AT75" s="675"/>
      <c r="AU75" s="675"/>
      <c r="AV75" s="675"/>
      <c r="AW75" s="675"/>
      <c r="AX75" s="675"/>
      <c r="AY75" s="675"/>
      <c r="AZ75" s="675"/>
      <c r="BA75" s="675"/>
      <c r="BB75" s="675"/>
      <c r="BC75" s="701"/>
      <c r="BD75" s="682"/>
      <c r="BE75" s="682"/>
      <c r="BF75" s="682"/>
      <c r="BG75" s="682"/>
      <c r="BH75" s="682"/>
      <c r="BI75" s="682"/>
      <c r="BJ75" s="682"/>
      <c r="BK75" s="682"/>
      <c r="BL75" s="682"/>
      <c r="BM75" s="682"/>
      <c r="BN75" s="682"/>
      <c r="BO75" s="682"/>
      <c r="BP75" s="682"/>
      <c r="BQ75" s="682"/>
    </row>
    <row r="76" spans="1:81" s="3" customFormat="1" ht="5.25" customHeight="1">
      <c r="A76" s="12"/>
      <c r="B76" s="12"/>
      <c r="C76" s="12"/>
      <c r="D76" s="12"/>
      <c r="E76" s="12"/>
      <c r="F76" s="12"/>
      <c r="G76" s="12"/>
      <c r="H76" s="12"/>
      <c r="I76" s="12"/>
      <c r="J76" s="342"/>
      <c r="K76" s="342"/>
      <c r="L76" s="342"/>
      <c r="M76" s="342"/>
      <c r="N76" s="342"/>
      <c r="O76" s="342"/>
      <c r="P76" s="342"/>
      <c r="Q76" s="342"/>
      <c r="R76" s="342"/>
      <c r="S76" s="342"/>
      <c r="T76" s="342"/>
      <c r="U76" s="342"/>
      <c r="V76" s="342"/>
      <c r="W76" s="342"/>
      <c r="X76" s="342"/>
      <c r="Y76" s="483"/>
      <c r="Z76" s="483"/>
      <c r="AA76" s="483"/>
      <c r="AB76" s="483"/>
      <c r="AC76" s="483"/>
      <c r="AD76" s="483"/>
      <c r="AE76" s="483"/>
      <c r="AF76" s="483"/>
      <c r="AG76" s="483"/>
      <c r="AH76" s="483"/>
      <c r="AI76" s="483"/>
      <c r="AJ76" s="483"/>
      <c r="AK76" s="483"/>
      <c r="AL76" s="483"/>
      <c r="AN76" s="683"/>
      <c r="AO76" s="683"/>
      <c r="AP76" s="683"/>
      <c r="AQ76" s="683"/>
      <c r="AR76" s="683"/>
      <c r="AS76" s="683"/>
      <c r="AT76" s="683"/>
      <c r="AU76" s="683"/>
      <c r="AV76" s="683"/>
      <c r="AW76" s="683"/>
      <c r="AX76" s="683"/>
      <c r="AY76" s="683"/>
      <c r="AZ76" s="683"/>
      <c r="BA76" s="683"/>
      <c r="BB76" s="683"/>
      <c r="BC76" s="683"/>
      <c r="BD76" s="683"/>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c r="CC76" s="682"/>
    </row>
    <row r="77" spans="1:81" s="3" customFormat="1" ht="14.25">
      <c r="A77" s="12"/>
      <c r="B77" s="12"/>
      <c r="C77" s="56" t="s">
        <v>2235</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83"/>
      <c r="AO77" s="683"/>
      <c r="AP77" s="683"/>
      <c r="AQ77" s="683"/>
      <c r="AR77" s="683"/>
      <c r="AS77" s="683"/>
      <c r="AT77" s="683"/>
      <c r="AU77" s="683"/>
      <c r="AV77" s="683"/>
      <c r="AW77" s="683"/>
      <c r="AX77" s="683"/>
      <c r="AY77" s="683"/>
      <c r="AZ77" s="683"/>
      <c r="BA77" s="683"/>
      <c r="BB77" s="683"/>
      <c r="BC77" s="683"/>
      <c r="BD77" s="683"/>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c r="CC77" s="682"/>
    </row>
    <row r="78" spans="1:81" s="3" customFormat="1" ht="24.75" customHeight="1">
      <c r="A78" s="12"/>
      <c r="B78" s="12"/>
      <c r="C78" s="57" t="s">
        <v>258</v>
      </c>
      <c r="D78" s="130" t="s">
        <v>2273</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83"/>
      <c r="AO78" s="683"/>
      <c r="AP78" s="683"/>
      <c r="AQ78" s="683"/>
      <c r="AR78" s="683"/>
      <c r="AS78" s="683"/>
      <c r="AT78" s="683"/>
      <c r="AU78" s="683"/>
      <c r="AV78" s="683"/>
      <c r="AW78" s="683"/>
      <c r="AX78" s="683"/>
      <c r="AY78" s="683"/>
      <c r="AZ78" s="683"/>
      <c r="BA78" s="683"/>
      <c r="BB78" s="683"/>
      <c r="BC78" s="683"/>
      <c r="BD78" s="683"/>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c r="CC78" s="682"/>
    </row>
    <row r="79" spans="1:81" ht="18" customHeight="1">
      <c r="A79" s="8"/>
      <c r="B79" s="54"/>
      <c r="C79" s="145" t="s">
        <v>285</v>
      </c>
      <c r="D79" s="140"/>
      <c r="E79" s="140"/>
      <c r="F79" s="140"/>
      <c r="G79" s="140"/>
      <c r="H79" s="140"/>
      <c r="I79" s="140"/>
      <c r="J79" s="140"/>
      <c r="K79" s="140"/>
      <c r="L79" s="140"/>
      <c r="M79" s="140"/>
      <c r="N79" s="140"/>
      <c r="O79" s="140"/>
      <c r="P79" s="140"/>
      <c r="Q79" s="140"/>
      <c r="R79" s="140"/>
      <c r="S79" s="140"/>
      <c r="T79" s="396"/>
      <c r="U79" s="424">
        <f>SUM('別紙様式6-2 事業所個票１:事業所個票10'!BA51)</f>
        <v>0</v>
      </c>
      <c r="V79" s="436"/>
      <c r="W79" s="436"/>
      <c r="X79" s="436"/>
      <c r="Y79" s="436"/>
      <c r="Z79" s="494" t="s">
        <v>153</v>
      </c>
      <c r="AA79" s="123" t="s">
        <v>162</v>
      </c>
      <c r="AB79" s="472" t="str">
        <f>IF(U80&gt;=U79,"○","×")</f>
        <v>○</v>
      </c>
      <c r="AC79" s="175"/>
      <c r="AD79" s="8"/>
      <c r="AE79" s="8"/>
      <c r="AF79" s="8"/>
      <c r="AG79" s="8"/>
      <c r="AH79" s="8"/>
      <c r="AI79" s="8"/>
      <c r="AJ79" s="8"/>
      <c r="AK79" s="8"/>
      <c r="AL79" s="8"/>
      <c r="AN79" s="683"/>
      <c r="AO79" s="683"/>
      <c r="AP79" s="683"/>
      <c r="AQ79" s="683"/>
      <c r="AR79" s="683"/>
      <c r="AS79" s="683"/>
      <c r="AT79" s="683"/>
      <c r="AU79" s="683"/>
      <c r="AV79" s="683"/>
      <c r="AW79" s="683"/>
      <c r="AX79" s="683"/>
      <c r="AY79" s="683"/>
      <c r="AZ79" s="683"/>
      <c r="BA79" s="683"/>
      <c r="BB79" s="683"/>
      <c r="BC79" s="683"/>
      <c r="BD79" s="683"/>
    </row>
    <row r="80" spans="1:81" ht="19.5" customHeight="1">
      <c r="A80" s="8"/>
      <c r="B80" s="54"/>
      <c r="C80" s="146" t="s">
        <v>290</v>
      </c>
      <c r="D80" s="146"/>
      <c r="E80" s="146"/>
      <c r="F80" s="146"/>
      <c r="G80" s="146"/>
      <c r="H80" s="146"/>
      <c r="I80" s="146"/>
      <c r="J80" s="146"/>
      <c r="K80" s="146"/>
      <c r="L80" s="146"/>
      <c r="M80" s="146"/>
      <c r="N80" s="146"/>
      <c r="O80" s="146"/>
      <c r="P80" s="146"/>
      <c r="Q80" s="146"/>
      <c r="R80" s="146"/>
      <c r="S80" s="146"/>
      <c r="T80" s="395"/>
      <c r="U80" s="424">
        <f>U81+U86</f>
        <v>0</v>
      </c>
      <c r="V80" s="436"/>
      <c r="W80" s="436"/>
      <c r="X80" s="436"/>
      <c r="Y80" s="436"/>
      <c r="Z80" s="479" t="s">
        <v>153</v>
      </c>
      <c r="AA80" s="123" t="s">
        <v>162</v>
      </c>
      <c r="AB80" s="473"/>
      <c r="AC80" s="123"/>
      <c r="AD80" s="123"/>
      <c r="AE80" s="123"/>
      <c r="AF80" s="123"/>
      <c r="AG80" s="123"/>
      <c r="AH80" s="157"/>
      <c r="AI80" s="157"/>
      <c r="AJ80" s="157"/>
      <c r="AK80" s="157"/>
      <c r="AL80" s="157"/>
      <c r="AM80" s="655"/>
    </row>
    <row r="81" spans="1:55" ht="9.75" customHeight="1">
      <c r="A81" s="8"/>
      <c r="B81" s="54"/>
      <c r="C81" s="147" t="s">
        <v>2274</v>
      </c>
      <c r="D81" s="209"/>
      <c r="E81" s="235" t="s">
        <v>296</v>
      </c>
      <c r="F81" s="265"/>
      <c r="G81" s="265"/>
      <c r="H81" s="265"/>
      <c r="I81" s="265"/>
      <c r="J81" s="265"/>
      <c r="K81" s="265"/>
      <c r="L81" s="265"/>
      <c r="M81" s="265"/>
      <c r="N81" s="265"/>
      <c r="O81" s="265"/>
      <c r="P81" s="265"/>
      <c r="Q81" s="265"/>
      <c r="R81" s="265"/>
      <c r="S81" s="265"/>
      <c r="T81" s="428"/>
      <c r="U81" s="440"/>
      <c r="V81" s="452"/>
      <c r="W81" s="452"/>
      <c r="X81" s="452"/>
      <c r="Y81" s="484"/>
      <c r="Z81" s="495" t="s">
        <v>153</v>
      </c>
      <c r="AA81" s="510" t="s">
        <v>162</v>
      </c>
      <c r="AB81" s="8"/>
      <c r="AC81" s="524"/>
      <c r="AD81" s="533"/>
      <c r="AE81" s="533"/>
      <c r="AF81" s="524"/>
      <c r="AG81" s="8"/>
      <c r="AH81" s="157"/>
      <c r="AI81" s="8"/>
      <c r="AJ81" s="157"/>
      <c r="AK81" s="8"/>
      <c r="AL81" s="157"/>
      <c r="AM81" s="655"/>
    </row>
    <row r="82" spans="1:55" ht="9.75" customHeight="1">
      <c r="A82" s="8"/>
      <c r="B82" s="54"/>
      <c r="C82" s="149"/>
      <c r="D82" s="209"/>
      <c r="E82" s="236"/>
      <c r="F82" s="157"/>
      <c r="G82" s="157"/>
      <c r="H82" s="157"/>
      <c r="I82" s="157"/>
      <c r="J82" s="157"/>
      <c r="K82" s="157"/>
      <c r="L82" s="157"/>
      <c r="M82" s="157"/>
      <c r="N82" s="157"/>
      <c r="O82" s="157"/>
      <c r="P82" s="157"/>
      <c r="Q82" s="157"/>
      <c r="R82" s="157"/>
      <c r="S82" s="157"/>
      <c r="T82" s="429"/>
      <c r="U82" s="441"/>
      <c r="V82" s="453"/>
      <c r="W82" s="453"/>
      <c r="X82" s="453"/>
      <c r="Y82" s="485"/>
      <c r="Z82" s="496"/>
      <c r="AA82" s="510"/>
      <c r="AB82" s="517" t="s">
        <v>38</v>
      </c>
      <c r="AC82" s="525">
        <f>IFERROR(U83/U81*100,0)</f>
        <v>0</v>
      </c>
      <c r="AD82" s="534"/>
      <c r="AE82" s="543"/>
      <c r="AF82" s="550" t="s">
        <v>277</v>
      </c>
      <c r="AG82" s="550" t="s">
        <v>212</v>
      </c>
      <c r="AH82" s="557" t="s">
        <v>162</v>
      </c>
      <c r="AI82" s="472" t="str">
        <f>IF(U81=0,"",IF(AND(AC82&gt;=200/3,AC82&lt;=100),"○","×"))</f>
        <v/>
      </c>
      <c r="AJ82" s="157"/>
      <c r="AK82" s="8"/>
      <c r="AL82" s="157"/>
      <c r="AM82" s="656" t="s">
        <v>2321</v>
      </c>
      <c r="AN82" s="684"/>
      <c r="AO82" s="684"/>
      <c r="AP82" s="684"/>
      <c r="AQ82" s="684"/>
      <c r="AR82" s="684"/>
      <c r="AS82" s="684"/>
      <c r="AT82" s="684"/>
      <c r="AU82" s="684"/>
      <c r="AV82" s="684"/>
      <c r="AW82" s="684"/>
      <c r="AX82" s="684"/>
      <c r="AY82" s="684"/>
      <c r="AZ82" s="684"/>
      <c r="BA82" s="684"/>
      <c r="BB82" s="684"/>
      <c r="BC82" s="707"/>
    </row>
    <row r="83" spans="1:55" ht="9.75" customHeight="1">
      <c r="A83" s="8"/>
      <c r="B83" s="54"/>
      <c r="C83" s="149"/>
      <c r="D83" s="209"/>
      <c r="E83" s="178"/>
      <c r="F83" s="266" t="s">
        <v>2236</v>
      </c>
      <c r="G83" s="290"/>
      <c r="H83" s="290"/>
      <c r="I83" s="290"/>
      <c r="J83" s="290"/>
      <c r="K83" s="290"/>
      <c r="L83" s="290"/>
      <c r="M83" s="290"/>
      <c r="N83" s="290"/>
      <c r="O83" s="290"/>
      <c r="P83" s="290"/>
      <c r="Q83" s="290"/>
      <c r="R83" s="290"/>
      <c r="S83" s="290"/>
      <c r="T83" s="290"/>
      <c r="U83" s="442"/>
      <c r="V83" s="454"/>
      <c r="W83" s="454"/>
      <c r="X83" s="454"/>
      <c r="Y83" s="486"/>
      <c r="Z83" s="497" t="s">
        <v>153</v>
      </c>
      <c r="AA83" s="510" t="s">
        <v>162</v>
      </c>
      <c r="AB83" s="517"/>
      <c r="AC83" s="526"/>
      <c r="AD83" s="535"/>
      <c r="AE83" s="544"/>
      <c r="AF83" s="550"/>
      <c r="AG83" s="550"/>
      <c r="AH83" s="557"/>
      <c r="AI83" s="473"/>
      <c r="AJ83" s="157"/>
      <c r="AK83" s="8"/>
      <c r="AL83" s="157"/>
      <c r="AM83" s="657"/>
      <c r="AN83" s="685"/>
      <c r="AO83" s="685"/>
      <c r="AP83" s="685"/>
      <c r="AQ83" s="685"/>
      <c r="AR83" s="685"/>
      <c r="AS83" s="685"/>
      <c r="AT83" s="685"/>
      <c r="AU83" s="685"/>
      <c r="AV83" s="685"/>
      <c r="AW83" s="685"/>
      <c r="AX83" s="685"/>
      <c r="AY83" s="685"/>
      <c r="AZ83" s="685"/>
      <c r="BA83" s="685"/>
      <c r="BB83" s="685"/>
      <c r="BC83" s="708"/>
    </row>
    <row r="84" spans="1:55" ht="9.75" customHeight="1">
      <c r="A84" s="8"/>
      <c r="B84" s="54"/>
      <c r="C84" s="149"/>
      <c r="D84" s="209"/>
      <c r="E84" s="237"/>
      <c r="F84" s="267"/>
      <c r="G84" s="153"/>
      <c r="H84" s="153"/>
      <c r="I84" s="153"/>
      <c r="J84" s="153"/>
      <c r="K84" s="153"/>
      <c r="L84" s="153"/>
      <c r="M84" s="153"/>
      <c r="N84" s="153"/>
      <c r="O84" s="153"/>
      <c r="P84" s="153"/>
      <c r="Q84" s="153"/>
      <c r="R84" s="153"/>
      <c r="S84" s="153"/>
      <c r="T84" s="153"/>
      <c r="U84" s="441"/>
      <c r="V84" s="453"/>
      <c r="W84" s="453"/>
      <c r="X84" s="453"/>
      <c r="Y84" s="485"/>
      <c r="Z84" s="498"/>
      <c r="AA84" s="510"/>
      <c r="AB84" s="8"/>
      <c r="AC84" s="8"/>
      <c r="AD84" s="8"/>
      <c r="AE84" s="8"/>
      <c r="AF84" s="8"/>
      <c r="AG84" s="8"/>
      <c r="AH84" s="8"/>
      <c r="AI84" s="8"/>
      <c r="AJ84" s="157"/>
      <c r="AK84" s="157"/>
      <c r="AL84" s="157"/>
    </row>
    <row r="85" spans="1:55" ht="15" customHeight="1">
      <c r="A85" s="8"/>
      <c r="B85" s="54"/>
      <c r="C85" s="148"/>
      <c r="D85" s="210"/>
      <c r="E85" s="238"/>
      <c r="F85" s="268"/>
      <c r="G85" s="291"/>
      <c r="H85" s="291"/>
      <c r="I85" s="291"/>
      <c r="J85" s="291"/>
      <c r="K85" s="291"/>
      <c r="L85" s="291"/>
      <c r="M85" s="291"/>
      <c r="N85" s="291"/>
      <c r="O85" s="291"/>
      <c r="P85" s="291"/>
      <c r="Q85" s="291"/>
      <c r="R85" s="291"/>
      <c r="S85" s="291"/>
      <c r="T85" s="291"/>
      <c r="U85" s="443" t="s">
        <v>38</v>
      </c>
      <c r="V85" s="455">
        <f>U83/2</f>
        <v>0</v>
      </c>
      <c r="W85" s="455"/>
      <c r="X85" s="455"/>
      <c r="Y85" s="487" t="s">
        <v>153</v>
      </c>
      <c r="Z85" s="482" t="s">
        <v>212</v>
      </c>
      <c r="AA85" s="511"/>
      <c r="AB85" s="516"/>
      <c r="AC85" s="516"/>
      <c r="AD85" s="523"/>
      <c r="AE85" s="532"/>
      <c r="AF85" s="532"/>
      <c r="AG85" s="524"/>
      <c r="AH85" s="8"/>
      <c r="AI85" s="556"/>
      <c r="AJ85" s="157"/>
      <c r="AK85" s="157"/>
      <c r="AL85" s="157"/>
      <c r="AM85" s="655"/>
    </row>
    <row r="86" spans="1:55" ht="9.75" customHeight="1">
      <c r="A86" s="8"/>
      <c r="B86" s="54"/>
      <c r="C86" s="150" t="s">
        <v>297</v>
      </c>
      <c r="D86" s="211"/>
      <c r="E86" s="235" t="s">
        <v>300</v>
      </c>
      <c r="F86" s="265"/>
      <c r="G86" s="265"/>
      <c r="H86" s="265"/>
      <c r="I86" s="265"/>
      <c r="J86" s="265"/>
      <c r="K86" s="265"/>
      <c r="L86" s="265"/>
      <c r="M86" s="265"/>
      <c r="N86" s="265"/>
      <c r="O86" s="265"/>
      <c r="P86" s="265"/>
      <c r="Q86" s="265"/>
      <c r="R86" s="265"/>
      <c r="S86" s="265"/>
      <c r="T86" s="428"/>
      <c r="U86" s="440"/>
      <c r="V86" s="452"/>
      <c r="W86" s="452"/>
      <c r="X86" s="452"/>
      <c r="Y86" s="484"/>
      <c r="Z86" s="499" t="s">
        <v>153</v>
      </c>
      <c r="AA86" s="510" t="s">
        <v>162</v>
      </c>
      <c r="AB86" s="516"/>
      <c r="AC86" s="8"/>
      <c r="AD86" s="524"/>
      <c r="AE86" s="533"/>
      <c r="AF86" s="533"/>
      <c r="AG86" s="524"/>
      <c r="AH86" s="8"/>
      <c r="AI86" s="8"/>
      <c r="AJ86" s="157"/>
      <c r="AK86" s="157"/>
      <c r="AL86" s="157"/>
      <c r="AM86" s="655"/>
    </row>
    <row r="87" spans="1:55" ht="9.75" customHeight="1">
      <c r="A87" s="8"/>
      <c r="B87" s="54"/>
      <c r="C87" s="147"/>
      <c r="D87" s="209"/>
      <c r="E87" s="236"/>
      <c r="F87" s="157"/>
      <c r="G87" s="157"/>
      <c r="H87" s="157"/>
      <c r="I87" s="157"/>
      <c r="J87" s="157"/>
      <c r="K87" s="157"/>
      <c r="L87" s="157"/>
      <c r="M87" s="157"/>
      <c r="N87" s="157"/>
      <c r="O87" s="157"/>
      <c r="P87" s="157"/>
      <c r="Q87" s="157"/>
      <c r="R87" s="157"/>
      <c r="S87" s="157"/>
      <c r="T87" s="429"/>
      <c r="U87" s="441"/>
      <c r="V87" s="453"/>
      <c r="W87" s="453"/>
      <c r="X87" s="453"/>
      <c r="Y87" s="485"/>
      <c r="Z87" s="500"/>
      <c r="AA87" s="510"/>
      <c r="AB87" s="517" t="s">
        <v>38</v>
      </c>
      <c r="AC87" s="525">
        <f>IFERROR(U88/U86*100,0)</f>
        <v>0</v>
      </c>
      <c r="AD87" s="534"/>
      <c r="AE87" s="543"/>
      <c r="AF87" s="550" t="s">
        <v>277</v>
      </c>
      <c r="AG87" s="550" t="s">
        <v>212</v>
      </c>
      <c r="AH87" s="557" t="s">
        <v>162</v>
      </c>
      <c r="AI87" s="472" t="str">
        <f>IF(U86=0,"",IF(AND(AC87&gt;=200/3,AC82&lt;=100),"○","×"))</f>
        <v/>
      </c>
      <c r="AJ87" s="157"/>
      <c r="AK87" s="157"/>
      <c r="AL87" s="157"/>
      <c r="AM87" s="656" t="s">
        <v>2237</v>
      </c>
      <c r="AN87" s="684"/>
      <c r="AO87" s="684"/>
      <c r="AP87" s="684"/>
      <c r="AQ87" s="684"/>
      <c r="AR87" s="684"/>
      <c r="AS87" s="684"/>
      <c r="AT87" s="684"/>
      <c r="AU87" s="684"/>
      <c r="AV87" s="684"/>
      <c r="AW87" s="684"/>
      <c r="AX87" s="684"/>
      <c r="AY87" s="684"/>
      <c r="AZ87" s="684"/>
      <c r="BA87" s="684"/>
      <c r="BB87" s="684"/>
      <c r="BC87" s="707"/>
    </row>
    <row r="88" spans="1:55" ht="9.75" customHeight="1">
      <c r="A88" s="8"/>
      <c r="B88" s="54"/>
      <c r="C88" s="147"/>
      <c r="D88" s="209"/>
      <c r="E88" s="236"/>
      <c r="F88" s="266" t="s">
        <v>1111</v>
      </c>
      <c r="G88" s="290"/>
      <c r="H88" s="290"/>
      <c r="I88" s="290"/>
      <c r="J88" s="290"/>
      <c r="K88" s="290"/>
      <c r="L88" s="290"/>
      <c r="M88" s="290"/>
      <c r="N88" s="290"/>
      <c r="O88" s="290"/>
      <c r="P88" s="290"/>
      <c r="Q88" s="290"/>
      <c r="R88" s="290"/>
      <c r="S88" s="290"/>
      <c r="T88" s="290"/>
      <c r="U88" s="442"/>
      <c r="V88" s="454"/>
      <c r="W88" s="454"/>
      <c r="X88" s="454"/>
      <c r="Y88" s="486"/>
      <c r="Z88" s="501" t="s">
        <v>153</v>
      </c>
      <c r="AA88" s="510" t="s">
        <v>162</v>
      </c>
      <c r="AB88" s="517"/>
      <c r="AC88" s="526"/>
      <c r="AD88" s="535"/>
      <c r="AE88" s="544"/>
      <c r="AF88" s="550"/>
      <c r="AG88" s="550"/>
      <c r="AH88" s="557"/>
      <c r="AI88" s="473"/>
      <c r="AJ88" s="157"/>
      <c r="AK88" s="157"/>
      <c r="AL88" s="157"/>
      <c r="AM88" s="657"/>
      <c r="AN88" s="685"/>
      <c r="AO88" s="685"/>
      <c r="AP88" s="685"/>
      <c r="AQ88" s="685"/>
      <c r="AR88" s="685"/>
      <c r="AS88" s="685"/>
      <c r="AT88" s="685"/>
      <c r="AU88" s="685"/>
      <c r="AV88" s="685"/>
      <c r="AW88" s="685"/>
      <c r="AX88" s="685"/>
      <c r="AY88" s="685"/>
      <c r="AZ88" s="685"/>
      <c r="BA88" s="685"/>
      <c r="BB88" s="685"/>
      <c r="BC88" s="708"/>
    </row>
    <row r="89" spans="1:55" ht="9.75" customHeight="1">
      <c r="A89" s="8"/>
      <c r="B89" s="54"/>
      <c r="C89" s="149"/>
      <c r="D89" s="209"/>
      <c r="E89" s="239"/>
      <c r="F89" s="267"/>
      <c r="G89" s="153"/>
      <c r="H89" s="153"/>
      <c r="I89" s="153"/>
      <c r="J89" s="153"/>
      <c r="K89" s="153"/>
      <c r="L89" s="153"/>
      <c r="M89" s="153"/>
      <c r="N89" s="153"/>
      <c r="O89" s="153"/>
      <c r="P89" s="153"/>
      <c r="Q89" s="153"/>
      <c r="R89" s="153"/>
      <c r="S89" s="153"/>
      <c r="T89" s="153"/>
      <c r="U89" s="441"/>
      <c r="V89" s="453"/>
      <c r="W89" s="453"/>
      <c r="X89" s="453"/>
      <c r="Y89" s="485"/>
      <c r="Z89" s="502"/>
      <c r="AA89" s="510"/>
      <c r="AB89" s="8"/>
      <c r="AC89" s="8"/>
      <c r="AD89" s="8"/>
      <c r="AE89" s="8"/>
      <c r="AF89" s="8"/>
      <c r="AG89" s="8"/>
      <c r="AH89" s="8"/>
      <c r="AI89" s="8"/>
      <c r="AJ89" s="157"/>
      <c r="AK89" s="157"/>
      <c r="AL89" s="157"/>
    </row>
    <row r="90" spans="1:55" ht="16.5" customHeight="1">
      <c r="A90" s="8"/>
      <c r="B90" s="54"/>
      <c r="C90" s="148"/>
      <c r="D90" s="210"/>
      <c r="E90" s="240"/>
      <c r="F90" s="268"/>
      <c r="G90" s="291"/>
      <c r="H90" s="291"/>
      <c r="I90" s="291"/>
      <c r="J90" s="291"/>
      <c r="K90" s="291"/>
      <c r="L90" s="291"/>
      <c r="M90" s="291"/>
      <c r="N90" s="291"/>
      <c r="O90" s="291"/>
      <c r="P90" s="291"/>
      <c r="Q90" s="291"/>
      <c r="R90" s="291"/>
      <c r="S90" s="291"/>
      <c r="T90" s="291"/>
      <c r="U90" s="427" t="s">
        <v>38</v>
      </c>
      <c r="V90" s="439">
        <f>U88/2</f>
        <v>0</v>
      </c>
      <c r="W90" s="439"/>
      <c r="X90" s="439"/>
      <c r="Y90" s="468" t="s">
        <v>153</v>
      </c>
      <c r="Z90" s="503" t="s">
        <v>212</v>
      </c>
      <c r="AA90" s="511"/>
      <c r="AB90" s="516"/>
      <c r="AC90" s="523"/>
      <c r="AD90" s="532"/>
      <c r="AE90" s="532"/>
      <c r="AF90" s="524"/>
      <c r="AG90" s="8"/>
      <c r="AH90" s="8"/>
      <c r="AI90" s="560"/>
      <c r="AJ90" s="157"/>
      <c r="AK90" s="157"/>
      <c r="AL90" s="157"/>
      <c r="AM90" s="655"/>
    </row>
    <row r="91" spans="1:55" ht="6.75" customHeight="1">
      <c r="A91" s="8"/>
      <c r="B91" s="44" t="s">
        <v>305</v>
      </c>
      <c r="C91" s="44"/>
      <c r="D91" s="44"/>
      <c r="E91" s="44"/>
      <c r="F91" s="157"/>
      <c r="G91" s="289"/>
      <c r="H91" s="289"/>
      <c r="I91" s="289"/>
      <c r="J91" s="289"/>
      <c r="K91" s="289"/>
      <c r="L91" s="289"/>
      <c r="M91" s="365"/>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7"/>
    </row>
    <row r="92" spans="1:55" s="4" customFormat="1" ht="21" customHeight="1">
      <c r="A92" s="13"/>
      <c r="B92" s="55" t="s">
        <v>307</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8"/>
    </row>
    <row r="93" spans="1:55" s="2" customFormat="1" ht="14.25">
      <c r="A93" s="9"/>
      <c r="B93" s="56" t="s">
        <v>310</v>
      </c>
      <c r="C93" s="151"/>
      <c r="D93" s="151"/>
      <c r="E93" s="151"/>
      <c r="F93" s="151"/>
      <c r="G93" s="151"/>
      <c r="H93" s="151"/>
      <c r="I93" s="151"/>
      <c r="J93" s="151"/>
      <c r="K93" s="151"/>
      <c r="L93" s="151"/>
      <c r="M93" s="151"/>
      <c r="N93" s="151"/>
      <c r="O93" s="151"/>
      <c r="P93" s="151"/>
      <c r="Q93" s="151"/>
      <c r="R93" s="402" t="s">
        <v>258</v>
      </c>
      <c r="S93" s="412" t="s">
        <v>188</v>
      </c>
      <c r="T93" s="9"/>
      <c r="U93" s="151"/>
      <c r="V93" s="151"/>
      <c r="W93" s="151"/>
      <c r="X93" s="151"/>
      <c r="Y93" s="151"/>
      <c r="Z93" s="151"/>
      <c r="AA93" s="151"/>
      <c r="AB93" s="151"/>
      <c r="AC93" s="151"/>
      <c r="AD93" s="151"/>
      <c r="AE93" s="151"/>
      <c r="AF93" s="151"/>
      <c r="AG93" s="151"/>
      <c r="AH93" s="151"/>
      <c r="AI93" s="561" t="str">
        <f>IF(SUM('別紙様式6-2 事業所個票１:事業所個票10'!CI4)&gt;=1,"該当","")</f>
        <v/>
      </c>
      <c r="AJ93" s="563"/>
      <c r="AK93" s="596"/>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3"/>
      <c r="S94" s="403"/>
      <c r="T94" s="403"/>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313</v>
      </c>
      <c r="C95" s="152"/>
      <c r="D95" s="152"/>
      <c r="E95" s="152"/>
      <c r="F95" s="152"/>
      <c r="G95" s="152"/>
      <c r="H95" s="152"/>
      <c r="I95" s="152"/>
      <c r="J95" s="152"/>
      <c r="K95" s="152"/>
      <c r="L95" s="152"/>
      <c r="M95" s="152"/>
      <c r="N95" s="152"/>
      <c r="O95" s="152"/>
      <c r="P95" s="152"/>
      <c r="Q95" s="152"/>
      <c r="R95" s="402" t="s">
        <v>258</v>
      </c>
      <c r="S95" s="412" t="s">
        <v>318</v>
      </c>
      <c r="T95" s="9"/>
      <c r="U95" s="152"/>
      <c r="V95" s="152"/>
      <c r="W95" s="152"/>
      <c r="X95" s="152"/>
      <c r="Y95" s="152"/>
      <c r="Z95" s="152"/>
      <c r="AA95" s="152"/>
      <c r="AB95" s="152"/>
      <c r="AC95" s="152"/>
      <c r="AD95" s="152"/>
      <c r="AE95" s="152"/>
      <c r="AF95" s="152"/>
      <c r="AG95" s="152"/>
      <c r="AH95" s="152"/>
      <c r="AI95" s="561" t="str">
        <f>IF(SUM('別紙様式6-2 事業所個票１:事業所個票10'!CI4)=0,"該当","")</f>
        <v>該当</v>
      </c>
      <c r="AJ95" s="563"/>
      <c r="AK95" s="596"/>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324</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9"/>
    </row>
    <row r="98" spans="1:55" s="2" customFormat="1" ht="18" customHeight="1">
      <c r="A98" s="9"/>
      <c r="B98" s="9"/>
      <c r="C98" s="64"/>
      <c r="D98" s="160"/>
      <c r="E98" s="241" t="s">
        <v>333</v>
      </c>
      <c r="F98" s="241"/>
      <c r="G98" s="241"/>
      <c r="H98" s="241"/>
      <c r="I98" s="241"/>
      <c r="J98" s="241"/>
      <c r="K98" s="241"/>
      <c r="L98" s="241"/>
      <c r="M98" s="241"/>
      <c r="N98" s="241"/>
      <c r="O98" s="241"/>
      <c r="P98" s="241"/>
      <c r="Q98" s="241"/>
      <c r="R98" s="404"/>
      <c r="S98" s="413" t="s">
        <v>162</v>
      </c>
      <c r="T98" s="416" t="str">
        <f>IFERROR(IF(AM99=TRUE,"○",IF(AND(AI95="該当",OR(AM107=TRUE,AM108=TRUE)),"","×")),"")</f>
        <v>×</v>
      </c>
      <c r="U98" s="9"/>
      <c r="V98" s="456"/>
      <c r="W98" s="456"/>
      <c r="X98" s="456"/>
      <c r="Y98" s="456"/>
      <c r="Z98" s="456"/>
      <c r="AA98" s="456"/>
      <c r="AB98" s="456"/>
      <c r="AC98" s="456"/>
      <c r="AD98" s="456"/>
      <c r="AE98" s="456"/>
      <c r="AF98" s="456"/>
      <c r="AG98" s="456"/>
      <c r="AH98" s="456"/>
      <c r="AI98" s="456"/>
      <c r="AJ98" s="456"/>
      <c r="AK98" s="456"/>
      <c r="AL98" s="12"/>
      <c r="AM98" s="653" t="s">
        <v>2188</v>
      </c>
    </row>
    <row r="99" spans="1:55" s="2" customFormat="1" ht="16.5" customHeight="1">
      <c r="A99" s="9"/>
      <c r="B99" s="58"/>
      <c r="C99" s="65" t="s">
        <v>52</v>
      </c>
      <c r="D99" s="213" t="s">
        <v>1948</v>
      </c>
      <c r="E99" s="178"/>
      <c r="F99" s="178"/>
      <c r="G99" s="178"/>
      <c r="H99" s="178"/>
      <c r="I99" s="178"/>
      <c r="J99" s="178"/>
      <c r="K99" s="178"/>
      <c r="L99" s="178"/>
      <c r="M99" s="178"/>
      <c r="N99" s="178"/>
      <c r="O99" s="178"/>
      <c r="P99" s="178"/>
      <c r="Q99" s="178"/>
      <c r="R99" s="178"/>
      <c r="S99" s="213"/>
      <c r="T99" s="213"/>
      <c r="U99" s="213"/>
      <c r="V99" s="178"/>
      <c r="W99" s="178"/>
      <c r="X99" s="178"/>
      <c r="Y99" s="178"/>
      <c r="Z99" s="505"/>
      <c r="AA99" s="505"/>
      <c r="AB99" s="505"/>
      <c r="AC99" s="505"/>
      <c r="AD99" s="123"/>
      <c r="AE99" s="123"/>
      <c r="AF99" s="123"/>
      <c r="AG99" s="123"/>
      <c r="AH99" s="151"/>
      <c r="AI99" s="151"/>
      <c r="AJ99" s="151"/>
      <c r="AK99" s="597"/>
      <c r="AL99" s="530"/>
      <c r="AM99" s="648" t="b">
        <v>0</v>
      </c>
      <c r="AN99" s="680" t="s">
        <v>956</v>
      </c>
      <c r="AO99" s="680"/>
      <c r="AP99" s="680"/>
    </row>
    <row r="100" spans="1:55" s="2" customFormat="1" ht="16.5" customHeight="1">
      <c r="A100" s="9"/>
      <c r="B100" s="58"/>
      <c r="C100" s="154" t="s">
        <v>98</v>
      </c>
      <c r="D100" s="214" t="s">
        <v>335</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4"/>
      <c r="AA100" s="504"/>
      <c r="AB100" s="504"/>
      <c r="AC100" s="504"/>
      <c r="AD100" s="536"/>
      <c r="AE100" s="536"/>
      <c r="AF100" s="536"/>
      <c r="AG100" s="536"/>
      <c r="AH100" s="558"/>
      <c r="AI100" s="558"/>
      <c r="AJ100" s="558"/>
      <c r="AK100" s="598"/>
      <c r="AL100" s="530"/>
      <c r="AM100" s="648" t="b">
        <v>0</v>
      </c>
      <c r="AN100" s="680" t="s">
        <v>2193</v>
      </c>
      <c r="AO100" s="680"/>
      <c r="AP100" s="680"/>
    </row>
    <row r="101" spans="1:55" s="2" customFormat="1" ht="16.5" customHeight="1">
      <c r="A101" s="9"/>
      <c r="B101" s="58"/>
      <c r="C101" s="155" t="s">
        <v>339</v>
      </c>
      <c r="D101" s="215" t="s">
        <v>1961</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6"/>
      <c r="AA101" s="506"/>
      <c r="AB101" s="506"/>
      <c r="AC101" s="506"/>
      <c r="AD101" s="529"/>
      <c r="AE101" s="529"/>
      <c r="AF101" s="529"/>
      <c r="AG101" s="529"/>
      <c r="AH101" s="559"/>
      <c r="AI101" s="559"/>
      <c r="AJ101" s="559"/>
      <c r="AK101" s="599"/>
      <c r="AL101" s="530"/>
      <c r="AM101" s="660"/>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5"/>
      <c r="AA102" s="505"/>
      <c r="AB102" s="505"/>
      <c r="AC102" s="505"/>
      <c r="AD102" s="123"/>
      <c r="AE102" s="123"/>
      <c r="AF102" s="123"/>
      <c r="AG102" s="123"/>
      <c r="AH102" s="151"/>
      <c r="AI102" s="151"/>
      <c r="AJ102" s="151"/>
      <c r="AK102" s="151"/>
      <c r="AL102" s="530"/>
      <c r="AM102" s="660"/>
      <c r="AN102" s="1"/>
      <c r="AO102" s="1"/>
      <c r="AP102" s="1"/>
      <c r="AQ102" s="1"/>
    </row>
    <row r="103" spans="1:55" s="2" customFormat="1" ht="26.25" customHeight="1">
      <c r="A103" s="9"/>
      <c r="B103" s="58"/>
      <c r="C103" s="156" t="s">
        <v>159</v>
      </c>
      <c r="D103" s="156"/>
      <c r="E103" s="156"/>
      <c r="F103" s="156"/>
      <c r="G103" s="156"/>
      <c r="H103" s="156"/>
      <c r="I103" s="156"/>
      <c r="J103" s="156"/>
      <c r="K103" s="156"/>
      <c r="L103" s="44"/>
      <c r="M103" s="64"/>
      <c r="N103" s="160"/>
      <c r="O103" s="374" t="s">
        <v>2275</v>
      </c>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564"/>
      <c r="AK103" s="471" t="str">
        <f>IF(T98="○","",(IF(AM100=TRUE,"○","×")))</f>
        <v>×</v>
      </c>
      <c r="AL103" s="9"/>
      <c r="AM103" s="661" t="s">
        <v>556</v>
      </c>
      <c r="AN103" s="686"/>
      <c r="AO103" s="686"/>
      <c r="AP103" s="686"/>
      <c r="AQ103" s="686"/>
      <c r="AR103" s="686"/>
      <c r="AS103" s="686"/>
      <c r="AT103" s="686"/>
      <c r="AU103" s="686"/>
      <c r="AV103" s="686"/>
      <c r="AW103" s="686"/>
      <c r="AX103" s="686"/>
      <c r="AY103" s="686"/>
      <c r="AZ103" s="686"/>
      <c r="BA103" s="686"/>
      <c r="BB103" s="686"/>
      <c r="BC103" s="709"/>
    </row>
    <row r="104" spans="1:55" s="2" customFormat="1" ht="6.7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5"/>
      <c r="AA104" s="505"/>
      <c r="AB104" s="505"/>
      <c r="AC104" s="505"/>
      <c r="AD104" s="123"/>
      <c r="AE104" s="123"/>
      <c r="AF104" s="123"/>
      <c r="AG104" s="123"/>
      <c r="AH104" s="151"/>
      <c r="AI104" s="151"/>
      <c r="AJ104" s="151"/>
      <c r="AK104" s="151"/>
      <c r="AL104" s="530"/>
      <c r="AM104" s="660"/>
      <c r="AN104" s="1"/>
      <c r="AO104" s="1"/>
      <c r="AP104" s="1"/>
      <c r="AQ104" s="1"/>
    </row>
    <row r="105" spans="1:55" s="2" customFormat="1" ht="16.5" customHeight="1">
      <c r="A105" s="9"/>
      <c r="B105" s="9"/>
      <c r="C105" s="59" t="s">
        <v>343</v>
      </c>
      <c r="D105" s="59"/>
      <c r="E105" s="59"/>
      <c r="F105" s="59"/>
      <c r="G105" s="59"/>
      <c r="H105" s="59"/>
      <c r="I105" s="59"/>
      <c r="J105" s="59"/>
      <c r="K105" s="59"/>
      <c r="L105" s="59"/>
      <c r="M105" s="59"/>
      <c r="N105" s="59"/>
      <c r="O105" s="59"/>
      <c r="P105" s="59"/>
      <c r="Q105" s="59"/>
      <c r="R105" s="59"/>
      <c r="S105" s="414"/>
      <c r="T105" s="414"/>
      <c r="U105" s="414"/>
      <c r="V105" s="414"/>
      <c r="W105" s="414"/>
      <c r="X105" s="414"/>
      <c r="Y105" s="44"/>
      <c r="Z105" s="414"/>
      <c r="AA105" s="414"/>
      <c r="AB105" s="414"/>
      <c r="AC105" s="414"/>
      <c r="AD105" s="414"/>
      <c r="AE105" s="414"/>
      <c r="AF105" s="414"/>
      <c r="AG105" s="414"/>
      <c r="AH105" s="414"/>
      <c r="AI105" s="414"/>
      <c r="AJ105" s="414"/>
      <c r="AK105" s="414"/>
      <c r="AL105" s="414"/>
    </row>
    <row r="106" spans="1:55" s="2" customFormat="1" ht="16.5" customHeight="1">
      <c r="A106" s="9"/>
      <c r="B106" s="59"/>
      <c r="C106" s="64"/>
      <c r="D106" s="160"/>
      <c r="E106" s="241" t="s">
        <v>344</v>
      </c>
      <c r="F106" s="241"/>
      <c r="G106" s="241"/>
      <c r="H106" s="241"/>
      <c r="I106" s="241"/>
      <c r="J106" s="241"/>
      <c r="K106" s="241"/>
      <c r="L106" s="241"/>
      <c r="M106" s="241"/>
      <c r="N106" s="241"/>
      <c r="O106" s="241"/>
      <c r="P106" s="241"/>
      <c r="Q106" s="241"/>
      <c r="R106" s="404"/>
      <c r="S106" s="413" t="s">
        <v>162</v>
      </c>
      <c r="T106" s="416" t="str">
        <f>IFERROR(IF(AND(AM107=TRUE,OR(AND(AR107=TRUE,J109&lt;&gt;""),AND(AR108=TRUE,J111&lt;&gt;""))),"○",IF(AND(AI95="該当",OR(AM99=TRUE,AM100=TRUE)),"","×")),"")</f>
        <v>×</v>
      </c>
      <c r="U106" s="444"/>
      <c r="V106" s="457"/>
      <c r="W106" s="457"/>
      <c r="X106" s="457"/>
      <c r="Y106" s="457"/>
      <c r="Z106" s="457"/>
      <c r="AA106" s="457"/>
      <c r="AB106" s="457"/>
      <c r="AC106" s="457"/>
      <c r="AD106" s="457"/>
      <c r="AE106" s="457"/>
      <c r="AF106" s="457"/>
      <c r="AG106" s="457"/>
      <c r="AH106" s="457"/>
      <c r="AI106" s="457"/>
      <c r="AJ106" s="457"/>
      <c r="AK106" s="457"/>
      <c r="AL106" s="414"/>
      <c r="AM106" s="653" t="s">
        <v>2188</v>
      </c>
    </row>
    <row r="107" spans="1:55" s="2" customFormat="1" ht="26.25" customHeight="1">
      <c r="A107" s="9"/>
      <c r="B107" s="60"/>
      <c r="C107" s="65" t="s">
        <v>52</v>
      </c>
      <c r="D107" s="216" t="s">
        <v>2263</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600"/>
      <c r="AL107" s="9"/>
      <c r="AM107" s="648" t="b">
        <v>0</v>
      </c>
      <c r="AN107" s="680" t="s">
        <v>956</v>
      </c>
      <c r="AO107" s="680"/>
      <c r="AP107" s="680"/>
      <c r="AQ107" s="1"/>
      <c r="AR107" s="648" t="b">
        <v>0</v>
      </c>
      <c r="AS107" s="680" t="s">
        <v>2194</v>
      </c>
      <c r="AT107" s="680"/>
      <c r="AU107" s="680"/>
    </row>
    <row r="108" spans="1:55" s="2" customFormat="1" ht="25.5" customHeight="1">
      <c r="A108" s="9"/>
      <c r="B108" s="60"/>
      <c r="C108" s="66"/>
      <c r="D108" s="162" t="s">
        <v>348</v>
      </c>
      <c r="E108" s="219"/>
      <c r="F108" s="219"/>
      <c r="G108" s="219"/>
      <c r="H108" s="319"/>
      <c r="I108" s="332" t="s">
        <v>80</v>
      </c>
      <c r="J108" s="343" t="s">
        <v>1255</v>
      </c>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601"/>
      <c r="AL108" s="9"/>
      <c r="AM108" s="648" t="b">
        <v>0</v>
      </c>
      <c r="AN108" s="680" t="s">
        <v>2193</v>
      </c>
      <c r="AO108" s="680"/>
      <c r="AP108" s="680"/>
      <c r="AQ108" s="662"/>
      <c r="AR108" s="648" t="b">
        <v>0</v>
      </c>
      <c r="AS108" s="680" t="s">
        <v>2196</v>
      </c>
      <c r="AT108" s="680"/>
      <c r="AU108" s="680"/>
      <c r="AV108" s="662"/>
      <c r="AW108" s="662"/>
      <c r="AX108" s="662"/>
      <c r="AY108" s="662"/>
      <c r="AZ108" s="662"/>
      <c r="BA108" s="662"/>
      <c r="BB108" s="662"/>
      <c r="BC108" s="662"/>
    </row>
    <row r="109" spans="1:55" s="2" customFormat="1" ht="33" customHeight="1">
      <c r="A109" s="9"/>
      <c r="B109" s="60"/>
      <c r="C109" s="66"/>
      <c r="D109" s="163"/>
      <c r="E109" s="220"/>
      <c r="F109" s="220"/>
      <c r="G109" s="220"/>
      <c r="H109" s="320"/>
      <c r="I109" s="333"/>
      <c r="J109" s="344" t="s">
        <v>2322</v>
      </c>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602"/>
      <c r="AL109" s="9"/>
      <c r="AM109" s="661" t="s">
        <v>2238</v>
      </c>
      <c r="AN109" s="687"/>
      <c r="AO109" s="687"/>
      <c r="AP109" s="687"/>
      <c r="AQ109" s="687"/>
      <c r="AR109" s="687"/>
      <c r="AS109" s="687"/>
      <c r="AT109" s="687"/>
      <c r="AU109" s="687"/>
      <c r="AV109" s="687"/>
      <c r="AW109" s="687"/>
      <c r="AX109" s="687"/>
      <c r="AY109" s="687"/>
      <c r="AZ109" s="687"/>
      <c r="BA109" s="687"/>
      <c r="BB109" s="687"/>
      <c r="BC109" s="710"/>
    </row>
    <row r="110" spans="1:55" s="2" customFormat="1" ht="19.5" customHeight="1">
      <c r="A110" s="9"/>
      <c r="B110" s="60"/>
      <c r="C110" s="66"/>
      <c r="D110" s="163"/>
      <c r="E110" s="220"/>
      <c r="F110" s="220"/>
      <c r="G110" s="220"/>
      <c r="H110" s="321"/>
      <c r="I110" s="334" t="s">
        <v>65</v>
      </c>
      <c r="J110" s="345" t="s">
        <v>352</v>
      </c>
      <c r="K110" s="356"/>
      <c r="L110" s="356"/>
      <c r="M110" s="356"/>
      <c r="N110" s="356"/>
      <c r="O110" s="356"/>
      <c r="P110" s="356"/>
      <c r="Q110" s="356"/>
      <c r="R110" s="356"/>
      <c r="S110" s="415" t="s">
        <v>353</v>
      </c>
      <c r="T110" s="415"/>
      <c r="U110" s="415"/>
      <c r="V110" s="415"/>
      <c r="W110" s="415"/>
      <c r="X110" s="415"/>
      <c r="Y110" s="415"/>
      <c r="Z110" s="415"/>
      <c r="AA110" s="415"/>
      <c r="AB110" s="415"/>
      <c r="AC110" s="415"/>
      <c r="AD110" s="415"/>
      <c r="AE110" s="415"/>
      <c r="AF110" s="415"/>
      <c r="AG110" s="415"/>
      <c r="AH110" s="415"/>
      <c r="AI110" s="415"/>
      <c r="AJ110" s="415"/>
      <c r="AK110" s="603"/>
      <c r="AL110" s="9"/>
      <c r="AM110" s="662"/>
      <c r="AN110" s="662"/>
      <c r="AO110" s="662"/>
      <c r="AP110" s="662"/>
      <c r="AQ110" s="662"/>
      <c r="AR110" s="662"/>
      <c r="AS110" s="662"/>
      <c r="AT110" s="662"/>
      <c r="AU110" s="662"/>
      <c r="AV110" s="662"/>
      <c r="AW110" s="662"/>
      <c r="AX110" s="662"/>
      <c r="AY110" s="662"/>
      <c r="AZ110" s="662"/>
      <c r="BA110" s="662"/>
      <c r="BB110" s="662"/>
      <c r="BC110" s="662"/>
    </row>
    <row r="111" spans="1:55" s="2" customFormat="1" ht="35.25" customHeight="1">
      <c r="A111" s="9"/>
      <c r="B111" s="60"/>
      <c r="C111" s="67"/>
      <c r="D111" s="164"/>
      <c r="E111" s="221"/>
      <c r="F111" s="221"/>
      <c r="G111" s="221"/>
      <c r="H111" s="322"/>
      <c r="I111" s="335"/>
      <c r="J111" s="346" t="s">
        <v>1477</v>
      </c>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604"/>
      <c r="AL111" s="9"/>
      <c r="AM111" s="661" t="s">
        <v>892</v>
      </c>
      <c r="AN111" s="687"/>
      <c r="AO111" s="687"/>
      <c r="AP111" s="687"/>
      <c r="AQ111" s="687"/>
      <c r="AR111" s="687"/>
      <c r="AS111" s="687"/>
      <c r="AT111" s="687"/>
      <c r="AU111" s="687"/>
      <c r="AV111" s="687"/>
      <c r="AW111" s="687"/>
      <c r="AX111" s="687"/>
      <c r="AY111" s="687"/>
      <c r="AZ111" s="687"/>
      <c r="BA111" s="687"/>
      <c r="BB111" s="687"/>
      <c r="BC111" s="710"/>
    </row>
    <row r="112" spans="1:55" s="2" customFormat="1" ht="18" customHeight="1">
      <c r="A112" s="9"/>
      <c r="B112" s="61"/>
      <c r="C112" s="158" t="s">
        <v>98</v>
      </c>
      <c r="D112" s="215" t="s">
        <v>2264</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6"/>
      <c r="AA112" s="506"/>
      <c r="AB112" s="506"/>
      <c r="AC112" s="506"/>
      <c r="AD112" s="529"/>
      <c r="AE112" s="529"/>
      <c r="AF112" s="529"/>
      <c r="AG112" s="529"/>
      <c r="AH112" s="559"/>
      <c r="AI112" s="559"/>
      <c r="AJ112" s="559"/>
      <c r="AK112" s="605"/>
      <c r="AL112" s="530"/>
      <c r="AM112" s="660"/>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3"/>
    </row>
    <row r="114" spans="1:55" s="2" customFormat="1" ht="25.5" customHeight="1">
      <c r="A114" s="9"/>
      <c r="B114" s="58"/>
      <c r="C114" s="156" t="s">
        <v>2239</v>
      </c>
      <c r="D114" s="156"/>
      <c r="E114" s="156"/>
      <c r="F114" s="156"/>
      <c r="G114" s="156"/>
      <c r="H114" s="156"/>
      <c r="I114" s="156"/>
      <c r="J114" s="156"/>
      <c r="K114" s="156"/>
      <c r="L114" s="44"/>
      <c r="M114" s="64"/>
      <c r="N114" s="160"/>
      <c r="O114" s="375" t="s">
        <v>356</v>
      </c>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565"/>
      <c r="AK114" s="471" t="str">
        <f>IF(T106="○","",(IF(AM108=TRUE,"○","×")))</f>
        <v>×</v>
      </c>
      <c r="AL114" s="9"/>
      <c r="AM114" s="661" t="s">
        <v>2153</v>
      </c>
      <c r="AN114" s="686"/>
      <c r="AO114" s="686"/>
      <c r="AP114" s="686"/>
      <c r="AQ114" s="686"/>
      <c r="AR114" s="686"/>
      <c r="AS114" s="686"/>
      <c r="AT114" s="686"/>
      <c r="AU114" s="686"/>
      <c r="AV114" s="686"/>
      <c r="AW114" s="686"/>
      <c r="AX114" s="686"/>
      <c r="AY114" s="686"/>
      <c r="AZ114" s="686"/>
      <c r="BA114" s="686"/>
      <c r="BB114" s="686"/>
      <c r="BC114" s="709"/>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3"/>
    </row>
    <row r="116" spans="1:55" s="2" customFormat="1" ht="21" customHeight="1">
      <c r="A116" s="9"/>
      <c r="B116" s="55" t="s">
        <v>357</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4" t="str">
        <f>IF(SUM('別紙様式6-2 事業所個票１:事業所個票10'!CI5)&gt;=1,"該当","")</f>
        <v/>
      </c>
    </row>
    <row r="117" spans="1:55" s="2" customFormat="1" ht="17.25" customHeight="1">
      <c r="A117" s="9"/>
      <c r="B117" s="63" t="s">
        <v>363</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3" t="s">
        <v>2188</v>
      </c>
      <c r="AR117" s="648" t="b">
        <v>0</v>
      </c>
      <c r="AS117" s="680" t="s">
        <v>2194</v>
      </c>
      <c r="AT117" s="680"/>
      <c r="AU117" s="680"/>
    </row>
    <row r="118" spans="1:55" s="2" customFormat="1" ht="20.25" customHeight="1">
      <c r="A118" s="9"/>
      <c r="B118" s="64"/>
      <c r="C118" s="160"/>
      <c r="D118" s="218" t="s">
        <v>344</v>
      </c>
      <c r="E118" s="218"/>
      <c r="F118" s="218"/>
      <c r="G118" s="218"/>
      <c r="H118" s="218"/>
      <c r="I118" s="218"/>
      <c r="J118" s="218"/>
      <c r="K118" s="218"/>
      <c r="L118" s="218"/>
      <c r="M118" s="218"/>
      <c r="N118" s="218"/>
      <c r="O118" s="218"/>
      <c r="P118" s="218"/>
      <c r="Q118" s="394"/>
      <c r="R118" s="405" t="s">
        <v>162</v>
      </c>
      <c r="S118" s="416" t="str">
        <f>IF(AM116="","",IF(AND(AM118=TRUE,OR(AR117=TRUE,AR118=TRUE,AR119=TRUE)),"○","×"))</f>
        <v/>
      </c>
      <c r="T118" s="430"/>
      <c r="U118" s="159"/>
      <c r="V118" s="159"/>
      <c r="W118" s="159"/>
      <c r="X118" s="159"/>
      <c r="Y118" s="159"/>
      <c r="Z118" s="159"/>
      <c r="AA118" s="159"/>
      <c r="AB118" s="159"/>
      <c r="AC118" s="159"/>
      <c r="AD118" s="159"/>
      <c r="AE118" s="159"/>
      <c r="AF118" s="159"/>
      <c r="AG118" s="159"/>
      <c r="AH118" s="159"/>
      <c r="AI118" s="159"/>
      <c r="AJ118" s="159"/>
      <c r="AK118" s="159"/>
      <c r="AL118" s="159"/>
      <c r="AM118" s="648" t="b">
        <v>0</v>
      </c>
      <c r="AN118" s="680" t="s">
        <v>956</v>
      </c>
      <c r="AO118" s="680"/>
      <c r="AP118" s="680"/>
      <c r="AR118" s="648" t="b">
        <v>0</v>
      </c>
      <c r="AS118" s="680" t="s">
        <v>2196</v>
      </c>
      <c r="AT118" s="680"/>
      <c r="AU118" s="680"/>
    </row>
    <row r="119" spans="1:55" s="2" customFormat="1" ht="28.5" customHeight="1">
      <c r="A119" s="9"/>
      <c r="B119" s="65" t="s">
        <v>52</v>
      </c>
      <c r="C119" s="161" t="s">
        <v>1805</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6"/>
      <c r="AL119" s="9"/>
      <c r="AM119" s="648" t="b">
        <v>0</v>
      </c>
      <c r="AN119" s="680" t="s">
        <v>2193</v>
      </c>
      <c r="AO119" s="680"/>
      <c r="AP119" s="680"/>
      <c r="AR119" s="648" t="b">
        <v>0</v>
      </c>
      <c r="AS119" s="680" t="s">
        <v>2198</v>
      </c>
      <c r="AT119" s="680"/>
      <c r="AU119" s="680"/>
    </row>
    <row r="120" spans="1:55" s="2" customFormat="1" ht="25.5" customHeight="1">
      <c r="A120" s="9"/>
      <c r="B120" s="66"/>
      <c r="C120" s="162" t="s">
        <v>365</v>
      </c>
      <c r="D120" s="219"/>
      <c r="E120" s="219"/>
      <c r="F120" s="219"/>
      <c r="G120" s="292"/>
      <c r="H120" s="323" t="s">
        <v>80</v>
      </c>
      <c r="I120" s="336" t="s">
        <v>367</v>
      </c>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347"/>
      <c r="AK120" s="607"/>
      <c r="AL120" s="9"/>
      <c r="AM120" s="646" t="s">
        <v>1501</v>
      </c>
      <c r="AN120" s="688"/>
      <c r="AO120" s="688"/>
      <c r="AP120" s="688"/>
      <c r="AQ120" s="688"/>
      <c r="AR120" s="688"/>
      <c r="AS120" s="688"/>
      <c r="AT120" s="688"/>
      <c r="AU120" s="688"/>
      <c r="AV120" s="688"/>
      <c r="AW120" s="688"/>
      <c r="AX120" s="688"/>
      <c r="AY120" s="688"/>
      <c r="AZ120" s="688"/>
      <c r="BA120" s="688"/>
      <c r="BB120" s="688"/>
      <c r="BC120" s="711"/>
    </row>
    <row r="121" spans="1:55" s="2" customFormat="1" ht="33.75" customHeight="1">
      <c r="A121" s="9"/>
      <c r="B121" s="66"/>
      <c r="C121" s="163"/>
      <c r="D121" s="220"/>
      <c r="E121" s="220"/>
      <c r="F121" s="220"/>
      <c r="G121" s="293"/>
      <c r="H121" s="324" t="s">
        <v>65</v>
      </c>
      <c r="I121" s="337" t="s">
        <v>370</v>
      </c>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608"/>
      <c r="AL121" s="9"/>
      <c r="AM121" s="665"/>
      <c r="AN121" s="649"/>
      <c r="AO121" s="649"/>
      <c r="AP121" s="649"/>
      <c r="AQ121" s="649"/>
      <c r="AR121" s="649"/>
      <c r="AS121" s="649"/>
      <c r="AT121" s="649"/>
      <c r="AU121" s="649"/>
      <c r="AV121" s="649"/>
      <c r="AW121" s="649"/>
      <c r="AX121" s="649"/>
      <c r="AY121" s="649"/>
      <c r="AZ121" s="649"/>
      <c r="BA121" s="649"/>
      <c r="BB121" s="649"/>
      <c r="BC121" s="712"/>
    </row>
    <row r="122" spans="1:55" s="2" customFormat="1" ht="37.5" customHeight="1">
      <c r="A122" s="9"/>
      <c r="B122" s="67"/>
      <c r="C122" s="164"/>
      <c r="D122" s="221"/>
      <c r="E122" s="221"/>
      <c r="F122" s="221"/>
      <c r="G122" s="294"/>
      <c r="H122" s="325" t="s">
        <v>164</v>
      </c>
      <c r="I122" s="338" t="s">
        <v>373</v>
      </c>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609"/>
      <c r="AL122" s="9"/>
      <c r="AM122" s="666"/>
      <c r="AN122" s="689"/>
      <c r="AO122" s="689"/>
      <c r="AP122" s="689"/>
      <c r="AQ122" s="689"/>
      <c r="AR122" s="689"/>
      <c r="AS122" s="689"/>
      <c r="AT122" s="689"/>
      <c r="AU122" s="689"/>
      <c r="AV122" s="689"/>
      <c r="AW122" s="689"/>
      <c r="AX122" s="689"/>
      <c r="AY122" s="689"/>
      <c r="AZ122" s="689"/>
      <c r="BA122" s="689"/>
      <c r="BB122" s="689"/>
      <c r="BC122" s="713"/>
    </row>
    <row r="123" spans="1:55" s="2" customFormat="1" ht="13.5" customHeight="1">
      <c r="A123" s="9"/>
      <c r="B123" s="68" t="s">
        <v>98</v>
      </c>
      <c r="C123" s="165" t="s">
        <v>2264</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3"/>
      <c r="AL123" s="530"/>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7"/>
    </row>
    <row r="125" spans="1:55" s="2" customFormat="1" ht="27.75" customHeight="1">
      <c r="A125" s="9"/>
      <c r="B125" s="70" t="s">
        <v>1901</v>
      </c>
      <c r="C125" s="70"/>
      <c r="D125" s="70"/>
      <c r="E125" s="70"/>
      <c r="F125" s="70"/>
      <c r="G125" s="70"/>
      <c r="H125" s="70"/>
      <c r="I125" s="70"/>
      <c r="J125" s="70"/>
      <c r="K125" s="70"/>
      <c r="L125" s="44"/>
      <c r="M125" s="64"/>
      <c r="N125" s="160"/>
      <c r="O125" s="376" t="s">
        <v>376</v>
      </c>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471" t="str">
        <f>IF(S118="","",IF(S118="○","",IF(AM119=TRUE,"○","×")))</f>
        <v/>
      </c>
      <c r="AL125" s="9"/>
      <c r="AM125" s="650" t="s">
        <v>2154</v>
      </c>
      <c r="AN125" s="675"/>
      <c r="AO125" s="675"/>
      <c r="AP125" s="675"/>
      <c r="AQ125" s="675"/>
      <c r="AR125" s="675"/>
      <c r="AS125" s="675"/>
      <c r="AT125" s="675"/>
      <c r="AU125" s="675"/>
      <c r="AV125" s="675"/>
      <c r="AW125" s="675"/>
      <c r="AX125" s="675"/>
      <c r="AY125" s="675"/>
      <c r="AZ125" s="675"/>
      <c r="BA125" s="675"/>
      <c r="BB125" s="675"/>
      <c r="BC125" s="701"/>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7"/>
    </row>
    <row r="127" spans="1:55" s="2" customFormat="1" ht="21.75" customHeight="1">
      <c r="A127" s="9"/>
      <c r="B127" s="72" t="s">
        <v>382</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7"/>
    </row>
    <row r="128" spans="1:55" ht="15.75" customHeight="1">
      <c r="A128" s="8"/>
      <c r="B128" s="58" t="s">
        <v>385</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7"/>
    </row>
    <row r="129" spans="1:56" ht="24.75" customHeight="1">
      <c r="A129" s="8"/>
      <c r="B129" s="37" t="s">
        <v>386</v>
      </c>
      <c r="C129" s="131"/>
      <c r="D129" s="131"/>
      <c r="E129" s="131"/>
      <c r="F129" s="131"/>
      <c r="G129" s="131"/>
      <c r="H129" s="131"/>
      <c r="I129" s="131"/>
      <c r="J129" s="131"/>
      <c r="K129" s="131"/>
      <c r="L129" s="359" t="s">
        <v>2245</v>
      </c>
      <c r="M129" s="359"/>
      <c r="N129" s="359"/>
      <c r="O129" s="359"/>
      <c r="P129" s="359"/>
      <c r="Q129" s="359"/>
      <c r="R129" s="359"/>
      <c r="S129" s="359"/>
      <c r="T129" s="359"/>
      <c r="U129" s="359"/>
      <c r="V129" s="359"/>
      <c r="W129" s="359"/>
      <c r="X129" s="359"/>
      <c r="Y129" s="359"/>
      <c r="Z129" s="359"/>
      <c r="AA129" s="139"/>
      <c r="AB129" s="518">
        <f>SUM('別紙様式6-2 事業所個票１:事業所個票10'!AG37)</f>
        <v>0</v>
      </c>
      <c r="AC129" s="527" t="s">
        <v>843</v>
      </c>
      <c r="AD129" s="474" t="str">
        <f>IF(AB130=0,"",IF(AB129&gt;=AB130,"○","×"))</f>
        <v/>
      </c>
      <c r="AE129" s="8"/>
      <c r="AF129" s="8"/>
      <c r="AG129" s="8"/>
      <c r="AH129" s="8"/>
      <c r="AI129" s="8"/>
      <c r="AJ129" s="8"/>
      <c r="AK129" s="8"/>
      <c r="AL129" s="8"/>
      <c r="AM129" s="668" t="str">
        <f>IF(OR(AD129="×",AD131="×"),"×","")</f>
        <v/>
      </c>
    </row>
    <row r="130" spans="1:56" ht="24.75" customHeight="1">
      <c r="A130" s="8"/>
      <c r="B130" s="73"/>
      <c r="C130" s="166"/>
      <c r="D130" s="166"/>
      <c r="E130" s="166"/>
      <c r="F130" s="166"/>
      <c r="G130" s="166"/>
      <c r="H130" s="166"/>
      <c r="I130" s="166"/>
      <c r="J130" s="166"/>
      <c r="K130" s="166"/>
      <c r="L130" s="359" t="s">
        <v>2246</v>
      </c>
      <c r="M130" s="359"/>
      <c r="N130" s="359"/>
      <c r="O130" s="359"/>
      <c r="P130" s="359"/>
      <c r="Q130" s="359"/>
      <c r="R130" s="359"/>
      <c r="S130" s="359"/>
      <c r="T130" s="359"/>
      <c r="U130" s="359"/>
      <c r="V130" s="359"/>
      <c r="W130" s="359"/>
      <c r="X130" s="359"/>
      <c r="Y130" s="359"/>
      <c r="Z130" s="359"/>
      <c r="AA130" s="139"/>
      <c r="AB130" s="518">
        <f>SUM('別紙様式6-2 事業所個票１:事業所個票10'!CI6)</f>
        <v>0</v>
      </c>
      <c r="AC130" s="527"/>
      <c r="AD130" s="475"/>
      <c r="AE130" s="8"/>
      <c r="AF130" s="8"/>
      <c r="AG130" s="8"/>
      <c r="AH130" s="8"/>
      <c r="AI130" s="8"/>
      <c r="AJ130" s="8"/>
      <c r="AK130" s="8"/>
      <c r="AL130" s="8"/>
    </row>
    <row r="131" spans="1:56" ht="24.75" customHeight="1">
      <c r="A131" s="8"/>
      <c r="B131" s="74" t="s">
        <v>2241</v>
      </c>
      <c r="C131" s="167"/>
      <c r="D131" s="167"/>
      <c r="E131" s="167"/>
      <c r="F131" s="167"/>
      <c r="G131" s="167"/>
      <c r="H131" s="167"/>
      <c r="I131" s="167"/>
      <c r="J131" s="167"/>
      <c r="K131" s="167"/>
      <c r="L131" s="359" t="s">
        <v>2245</v>
      </c>
      <c r="M131" s="359"/>
      <c r="N131" s="359"/>
      <c r="O131" s="359"/>
      <c r="P131" s="359"/>
      <c r="Q131" s="359"/>
      <c r="R131" s="359"/>
      <c r="S131" s="359"/>
      <c r="T131" s="359"/>
      <c r="U131" s="359"/>
      <c r="V131" s="359"/>
      <c r="W131" s="359"/>
      <c r="X131" s="359"/>
      <c r="Y131" s="359"/>
      <c r="Z131" s="359"/>
      <c r="AA131" s="139"/>
      <c r="AB131" s="518">
        <f>SUM('別紙様式6-2 事業所個票１:事業所個票10'!AO37)</f>
        <v>1</v>
      </c>
      <c r="AC131" s="527" t="s">
        <v>843</v>
      </c>
      <c r="AD131" s="474" t="str">
        <f>IF(AB132=0,"",IF(AB131&gt;=AB132,"○","×"))</f>
        <v/>
      </c>
      <c r="AE131" s="8"/>
      <c r="AF131" s="445"/>
      <c r="AG131" s="8"/>
      <c r="AH131" s="8"/>
      <c r="AI131" s="8"/>
      <c r="AJ131" s="8"/>
      <c r="AK131" s="8"/>
      <c r="AL131" s="8"/>
    </row>
    <row r="132" spans="1:56" ht="24.75" customHeight="1">
      <c r="A132" s="8"/>
      <c r="B132" s="75"/>
      <c r="C132" s="168"/>
      <c r="D132" s="168"/>
      <c r="E132" s="168"/>
      <c r="F132" s="168"/>
      <c r="G132" s="168"/>
      <c r="H132" s="168"/>
      <c r="I132" s="168"/>
      <c r="J132" s="168"/>
      <c r="K132" s="168"/>
      <c r="L132" s="359" t="s">
        <v>2246</v>
      </c>
      <c r="M132" s="359"/>
      <c r="N132" s="359"/>
      <c r="O132" s="359"/>
      <c r="P132" s="359"/>
      <c r="Q132" s="359"/>
      <c r="R132" s="359"/>
      <c r="S132" s="359"/>
      <c r="T132" s="359"/>
      <c r="U132" s="359"/>
      <c r="V132" s="359"/>
      <c r="W132" s="359"/>
      <c r="X132" s="359"/>
      <c r="Y132" s="359"/>
      <c r="Z132" s="359"/>
      <c r="AA132" s="139"/>
      <c r="AB132" s="518">
        <f>SUM('別紙様式6-2 事業所個票１:事業所個票10'!CI6)</f>
        <v>0</v>
      </c>
      <c r="AC132" s="527"/>
      <c r="AD132" s="475"/>
      <c r="AE132" s="8"/>
      <c r="AF132" s="445"/>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9"/>
      <c r="BB133" s="697"/>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71" t="str">
        <f>IF(AM129="","",IF(AM129="○","",IF(OR(AM136=TRUE,AM137=TRUE,AM138=TRUE,AND(AM139=TRUE,F139&lt;&gt;"")),"○","×")))</f>
        <v/>
      </c>
      <c r="AL134" s="8"/>
      <c r="AM134" s="650" t="s">
        <v>2225</v>
      </c>
      <c r="AN134" s="675"/>
      <c r="AO134" s="675"/>
      <c r="AP134" s="675"/>
      <c r="AQ134" s="675"/>
      <c r="AR134" s="675"/>
      <c r="AS134" s="675"/>
      <c r="AT134" s="675"/>
      <c r="AU134" s="675"/>
      <c r="AV134" s="675"/>
      <c r="AW134" s="675"/>
      <c r="AX134" s="675"/>
      <c r="AY134" s="675"/>
      <c r="AZ134" s="675"/>
      <c r="BA134" s="675"/>
      <c r="BB134" s="675"/>
      <c r="BC134" s="701"/>
    </row>
    <row r="135" spans="1:56" s="2" customFormat="1" ht="14.25" customHeight="1">
      <c r="A135" s="9"/>
      <c r="B135" s="77" t="s">
        <v>389</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10"/>
      <c r="AL135" s="9"/>
      <c r="AN135" s="690"/>
      <c r="AO135" s="690"/>
      <c r="AP135" s="690"/>
      <c r="AQ135" s="690"/>
      <c r="AR135" s="690"/>
      <c r="AS135" s="690"/>
      <c r="AT135" s="690"/>
      <c r="AU135" s="690"/>
      <c r="AV135" s="691"/>
      <c r="AW135" s="691"/>
      <c r="AX135" s="691"/>
      <c r="AY135" s="691"/>
      <c r="AZ135" s="691"/>
      <c r="BA135" s="698"/>
    </row>
    <row r="136" spans="1:56" s="2" customFormat="1" ht="16.5" customHeight="1">
      <c r="A136" s="9"/>
      <c r="B136" s="78"/>
      <c r="C136" s="170"/>
      <c r="D136" s="151" t="s">
        <v>1824</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3"/>
      <c r="AL136" s="9"/>
      <c r="AM136" s="648" t="b">
        <v>0</v>
      </c>
      <c r="AN136" s="690"/>
      <c r="AO136" s="690"/>
      <c r="AP136" s="690"/>
      <c r="AQ136" s="690"/>
      <c r="AR136" s="690"/>
      <c r="AS136" s="690"/>
      <c r="AT136" s="690"/>
      <c r="AU136" s="691"/>
      <c r="AV136" s="698"/>
      <c r="AW136" s="698"/>
      <c r="AX136" s="698"/>
      <c r="AY136" s="698"/>
      <c r="AZ136" s="698"/>
    </row>
    <row r="137" spans="1:56" s="2" customFormat="1" ht="16.5" customHeight="1">
      <c r="A137" s="9"/>
      <c r="B137" s="78"/>
      <c r="C137" s="171"/>
      <c r="D137" s="151" t="s">
        <v>274</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3"/>
      <c r="AL137" s="9"/>
      <c r="AM137" s="648" t="b">
        <v>0</v>
      </c>
      <c r="AN137" s="690"/>
      <c r="AO137" s="690"/>
      <c r="AP137" s="690"/>
      <c r="AQ137" s="690"/>
      <c r="AR137" s="690"/>
      <c r="AS137" s="690"/>
      <c r="AT137" s="690"/>
      <c r="AU137" s="691"/>
      <c r="AV137" s="698"/>
      <c r="AW137" s="698"/>
      <c r="AX137" s="698"/>
      <c r="AY137" s="698"/>
      <c r="AZ137" s="698"/>
    </row>
    <row r="138" spans="1:56" s="2" customFormat="1" ht="25.5" customHeight="1">
      <c r="A138" s="9"/>
      <c r="B138" s="78"/>
      <c r="C138" s="171"/>
      <c r="D138" s="71" t="s">
        <v>118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3"/>
      <c r="AL138" s="638"/>
      <c r="AM138" s="648" t="b">
        <v>0</v>
      </c>
      <c r="AN138" s="691"/>
      <c r="AO138" s="691"/>
      <c r="AP138" s="691"/>
      <c r="AS138" s="698"/>
      <c r="AT138" s="698"/>
    </row>
    <row r="139" spans="1:56" s="2" customFormat="1" ht="18" customHeight="1">
      <c r="A139" s="9"/>
      <c r="B139" s="79"/>
      <c r="C139" s="172"/>
      <c r="D139" s="225" t="s">
        <v>155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11" t="s">
        <v>212</v>
      </c>
      <c r="AL139" s="9"/>
      <c r="AM139" s="648" t="b">
        <v>0</v>
      </c>
      <c r="AN139" s="661" t="s">
        <v>2242</v>
      </c>
      <c r="AO139" s="687"/>
      <c r="AP139" s="687"/>
      <c r="AQ139" s="687"/>
      <c r="AR139" s="687"/>
      <c r="AS139" s="687"/>
      <c r="AT139" s="687"/>
      <c r="AU139" s="687"/>
      <c r="AV139" s="687"/>
      <c r="AW139" s="687"/>
      <c r="AX139" s="687"/>
      <c r="AY139" s="687"/>
      <c r="AZ139" s="687"/>
      <c r="BA139" s="687"/>
      <c r="BB139" s="687"/>
      <c r="BC139" s="710"/>
    </row>
    <row r="140" spans="1:56" ht="4.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400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70" t="str">
        <f>IF(SUM('別紙様式6-2 事業所個票１:事業所個票10'!CI9)&gt;=1,"表示","表示不要")</f>
        <v>表示不要</v>
      </c>
    </row>
    <row r="142" spans="1:56" ht="14.25">
      <c r="A142" s="8"/>
      <c r="B142" s="58" t="s">
        <v>2276</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253</v>
      </c>
      <c r="C143" s="146"/>
      <c r="D143" s="146"/>
      <c r="E143" s="146"/>
      <c r="F143" s="146"/>
      <c r="G143" s="146"/>
      <c r="H143" s="146"/>
      <c r="I143" s="146"/>
      <c r="J143" s="146"/>
      <c r="K143" s="146"/>
      <c r="L143" s="146"/>
      <c r="M143" s="146"/>
      <c r="N143" s="146"/>
      <c r="O143" s="146"/>
      <c r="P143" s="146"/>
      <c r="Q143" s="395"/>
      <c r="R143" s="406" t="s">
        <v>258</v>
      </c>
      <c r="S143" s="417" t="str">
        <f>IF(SUM('別紙様式6-2 事業所個票１:事業所個票10'!CI7)&gt;=1,"×","○")</f>
        <v>○</v>
      </c>
      <c r="T143" s="8"/>
      <c r="U143" s="445"/>
      <c r="V143" s="8"/>
      <c r="W143" s="8"/>
      <c r="X143" s="8"/>
      <c r="Y143" s="8"/>
      <c r="Z143" s="8"/>
      <c r="AA143" s="8"/>
      <c r="AB143" s="8"/>
      <c r="AC143" s="8"/>
      <c r="AD143" s="8"/>
      <c r="AE143" s="8"/>
      <c r="AF143" s="8"/>
      <c r="AG143" s="8"/>
      <c r="AH143" s="8"/>
      <c r="AI143" s="8"/>
      <c r="AJ143" s="8"/>
      <c r="AK143" s="8"/>
      <c r="AL143" s="8"/>
      <c r="AM143" s="661" t="s">
        <v>2247</v>
      </c>
      <c r="AN143" s="686"/>
      <c r="AO143" s="686"/>
      <c r="AP143" s="686"/>
      <c r="AQ143" s="686"/>
      <c r="AR143" s="686"/>
      <c r="AS143" s="686"/>
      <c r="AT143" s="686"/>
      <c r="AU143" s="686"/>
      <c r="AV143" s="686"/>
      <c r="AW143" s="686"/>
      <c r="AX143" s="686"/>
      <c r="AY143" s="686"/>
      <c r="AZ143" s="686"/>
      <c r="BA143" s="686"/>
      <c r="BB143" s="686"/>
      <c r="BC143" s="709"/>
    </row>
    <row r="144" spans="1:56" ht="16.5" customHeight="1">
      <c r="A144" s="8"/>
      <c r="B144" s="82" t="s">
        <v>42</v>
      </c>
      <c r="C144" s="140"/>
      <c r="D144" s="140"/>
      <c r="E144" s="140"/>
      <c r="F144" s="140"/>
      <c r="G144" s="140"/>
      <c r="H144" s="140"/>
      <c r="I144" s="140"/>
      <c r="J144" s="140"/>
      <c r="K144" s="140"/>
      <c r="L144" s="140"/>
      <c r="M144" s="140"/>
      <c r="N144" s="140"/>
      <c r="O144" s="140"/>
      <c r="P144" s="140"/>
      <c r="Q144" s="396"/>
      <c r="R144" s="406" t="s">
        <v>258</v>
      </c>
      <c r="S144" s="418" t="str">
        <f>IF(SUM('別紙様式6-2 事業所個票１:事業所個票10'!CI8)&gt;=1,"×","○")</f>
        <v>○</v>
      </c>
      <c r="T144" s="8"/>
      <c r="U144" s="445"/>
      <c r="V144" s="8"/>
      <c r="W144" s="8"/>
      <c r="X144" s="8"/>
      <c r="Y144" s="8"/>
      <c r="Z144" s="8"/>
      <c r="AA144" s="8"/>
      <c r="AB144" s="8"/>
      <c r="AC144" s="8"/>
      <c r="AD144" s="8"/>
      <c r="AE144" s="8"/>
      <c r="AF144" s="8"/>
      <c r="AG144" s="8"/>
      <c r="AH144" s="8"/>
      <c r="AI144" s="8"/>
      <c r="AJ144" s="8"/>
      <c r="AK144" s="8"/>
      <c r="AL144" s="8"/>
      <c r="AM144" s="661" t="s">
        <v>2248</v>
      </c>
      <c r="AN144" s="686"/>
      <c r="AO144" s="686"/>
      <c r="AP144" s="686"/>
      <c r="AQ144" s="686"/>
      <c r="AR144" s="686"/>
      <c r="AS144" s="686"/>
      <c r="AT144" s="686"/>
      <c r="AU144" s="686"/>
      <c r="AV144" s="686"/>
      <c r="AW144" s="686"/>
      <c r="AX144" s="686"/>
      <c r="AY144" s="686"/>
      <c r="AZ144" s="686"/>
      <c r="BA144" s="686"/>
      <c r="BB144" s="686"/>
      <c r="BC144" s="709"/>
    </row>
    <row r="145" spans="1:55" s="2" customFormat="1" ht="4.5" customHeight="1">
      <c r="A145" s="9"/>
      <c r="B145" s="44"/>
      <c r="C145" s="44"/>
      <c r="D145" s="44"/>
      <c r="E145" s="44"/>
      <c r="F145" s="157"/>
      <c r="G145" s="289"/>
      <c r="H145" s="289"/>
      <c r="I145" s="289"/>
      <c r="J145" s="289"/>
      <c r="K145" s="289"/>
      <c r="L145" s="289"/>
      <c r="M145" s="365"/>
      <c r="N145" s="365"/>
      <c r="O145" s="365"/>
      <c r="P145" s="365"/>
      <c r="Q145" s="365"/>
      <c r="R145" s="365"/>
      <c r="S145" s="365"/>
      <c r="T145" s="365"/>
      <c r="U145" s="289"/>
      <c r="V145" s="289"/>
      <c r="W145" s="175"/>
      <c r="X145" s="289"/>
      <c r="Y145" s="289"/>
      <c r="Z145" s="289"/>
      <c r="AA145" s="365"/>
      <c r="AB145" s="289"/>
      <c r="AC145" s="289"/>
      <c r="AD145" s="289"/>
      <c r="AE145" s="289"/>
      <c r="AF145" s="289"/>
      <c r="AG145" s="289"/>
      <c r="AH145" s="289"/>
      <c r="AI145" s="289"/>
      <c r="AJ145" s="289"/>
      <c r="AK145" s="289"/>
      <c r="AL145" s="9"/>
    </row>
    <row r="146" spans="1:55" s="4" customFormat="1" ht="17.25" customHeight="1">
      <c r="A146" s="13"/>
      <c r="B146" s="83" t="s">
        <v>401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9"/>
    </row>
    <row r="147" spans="1:55" s="2" customFormat="1" ht="18.75" customHeight="1">
      <c r="A147" s="9"/>
      <c r="B147" s="56" t="s">
        <v>403</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62" t="str">
        <f>IF(SUM('別紙様式6-2 事業所個票１:事業所個票10'!CI10)=0,"該当","")</f>
        <v>該当</v>
      </c>
      <c r="AJ147" s="566"/>
      <c r="AK147" s="612"/>
      <c r="AL147" s="9"/>
    </row>
    <row r="148" spans="1:55" s="2" customFormat="1" ht="24" customHeight="1">
      <c r="A148" s="9"/>
      <c r="B148" s="57" t="s">
        <v>258</v>
      </c>
      <c r="C148" s="174" t="s">
        <v>150</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407</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62" t="str">
        <f>IF(SUM('別紙様式6-2 事業所個票１:事業所個票10'!CI10)&gt;=1,"該当","")</f>
        <v/>
      </c>
      <c r="AJ150" s="566"/>
      <c r="AK150" s="612"/>
      <c r="AL150" s="9"/>
    </row>
    <row r="151" spans="1:55" s="2" customFormat="1" ht="39" customHeight="1">
      <c r="A151" s="9"/>
      <c r="B151" s="57" t="s">
        <v>258</v>
      </c>
      <c r="C151" s="174" t="s">
        <v>2272</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c r="AN151" s="650" t="s">
        <v>2266</v>
      </c>
      <c r="AO151" s="681"/>
      <c r="AP151" s="681"/>
      <c r="AQ151" s="681"/>
      <c r="AR151" s="681"/>
      <c r="AS151" s="681"/>
      <c r="AT151" s="681"/>
      <c r="AU151" s="681"/>
      <c r="AV151" s="681"/>
      <c r="AW151" s="681"/>
      <c r="AX151" s="681"/>
      <c r="AY151" s="681"/>
      <c r="AZ151" s="681"/>
      <c r="BA151" s="681"/>
      <c r="BB151" s="681"/>
      <c r="BC151" s="706"/>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413</v>
      </c>
      <c r="C153" s="176"/>
      <c r="D153" s="176"/>
      <c r="E153" s="248"/>
      <c r="F153" s="271" t="s">
        <v>414</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7"/>
      <c r="AK153" s="472" t="str">
        <f>IF(AI150="該当",IF((IF(COUNTIF(AM154:AM157,TRUE)&gt;=1,1,0)+IF(COUNTIF(AM158:AM161,TRUE)&gt;=1,1,0)+IF(COUNTIF(AM162:AM166,TRUE)&gt;=1,1,0)+IF(COUNTIF(AM167:AM170,TRUE)&gt;=1,1,0)+IF(COUNTIF(AM171:AM174,TRUE)&gt;=1,1,0)+IF(COUNTIF(AM175:AM178,TRUE)&gt;=1,1,0))&gt;=3,"○","×"),IF(COUNTIF(AM154:AM178,TRUE)&gt;=1,"○","×"))</f>
        <v>×</v>
      </c>
      <c r="AL153" s="9"/>
      <c r="AM153" s="671" t="s">
        <v>2199</v>
      </c>
      <c r="AN153" s="646" t="s">
        <v>1070</v>
      </c>
      <c r="AO153" s="676"/>
      <c r="AP153" s="676"/>
      <c r="AQ153" s="676"/>
      <c r="AR153" s="676"/>
      <c r="AS153" s="676"/>
      <c r="AT153" s="676"/>
      <c r="AU153" s="676"/>
      <c r="AV153" s="676"/>
      <c r="AW153" s="676"/>
      <c r="AX153" s="676"/>
      <c r="AY153" s="676"/>
      <c r="AZ153" s="676"/>
      <c r="BA153" s="676"/>
      <c r="BB153" s="676"/>
      <c r="BC153" s="702"/>
    </row>
    <row r="154" spans="1:55" s="2" customFormat="1" ht="14.25" customHeight="1">
      <c r="A154" s="9"/>
      <c r="B154" s="74" t="s">
        <v>417</v>
      </c>
      <c r="C154" s="167"/>
      <c r="D154" s="167"/>
      <c r="E154" s="249"/>
      <c r="F154" s="94"/>
      <c r="G154" s="296" t="s">
        <v>2265</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3"/>
      <c r="AL154" s="9"/>
      <c r="AM154" s="672" t="b">
        <v>0</v>
      </c>
    </row>
    <row r="155" spans="1:55" s="2" customFormat="1" ht="13.5" customHeight="1">
      <c r="A155" s="9"/>
      <c r="B155" s="86"/>
      <c r="C155" s="177"/>
      <c r="D155" s="177"/>
      <c r="E155" s="250"/>
      <c r="F155" s="272"/>
      <c r="G155" s="297" t="s">
        <v>421</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4"/>
      <c r="AL155" s="9"/>
      <c r="AM155" s="672" t="b">
        <v>0</v>
      </c>
      <c r="AN155" s="692"/>
      <c r="AO155" s="692"/>
      <c r="AP155" s="692"/>
      <c r="AQ155" s="692"/>
      <c r="AR155" s="692"/>
      <c r="AS155" s="692"/>
      <c r="AT155" s="692"/>
      <c r="AU155" s="692"/>
      <c r="AV155" s="692"/>
      <c r="AW155" s="692"/>
      <c r="AX155" s="692"/>
      <c r="AY155" s="692"/>
      <c r="AZ155" s="692"/>
      <c r="BA155" s="692"/>
      <c r="BB155" s="692"/>
      <c r="BC155" s="692"/>
    </row>
    <row r="156" spans="1:55" s="2" customFormat="1" ht="13.5" customHeight="1">
      <c r="A156" s="9"/>
      <c r="B156" s="86"/>
      <c r="C156" s="177"/>
      <c r="D156" s="177"/>
      <c r="E156" s="250"/>
      <c r="F156" s="272"/>
      <c r="G156" s="297" t="s">
        <v>423</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4"/>
      <c r="AL156" s="9"/>
      <c r="AM156" s="672" t="b">
        <v>0</v>
      </c>
      <c r="AN156" s="692"/>
      <c r="AO156" s="692"/>
      <c r="AP156" s="692"/>
      <c r="AQ156" s="692"/>
      <c r="AR156" s="692"/>
      <c r="AS156" s="692"/>
      <c r="AT156" s="692"/>
      <c r="AU156" s="692"/>
      <c r="AV156" s="692"/>
      <c r="AW156" s="692"/>
      <c r="AX156" s="692"/>
      <c r="AY156" s="692"/>
      <c r="AZ156" s="692"/>
      <c r="BA156" s="692"/>
      <c r="BB156" s="692"/>
      <c r="BC156" s="692"/>
    </row>
    <row r="157" spans="1:55" s="2" customFormat="1" ht="13.5" customHeight="1">
      <c r="A157" s="9"/>
      <c r="B157" s="75"/>
      <c r="C157" s="168"/>
      <c r="D157" s="168"/>
      <c r="E157" s="251"/>
      <c r="F157" s="273"/>
      <c r="G157" s="298" t="s">
        <v>384</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5"/>
      <c r="AL157" s="9"/>
      <c r="AM157" s="672" t="b">
        <v>0</v>
      </c>
    </row>
    <row r="158" spans="1:55" s="2" customFormat="1" ht="24.75" customHeight="1">
      <c r="A158" s="9"/>
      <c r="B158" s="74" t="s">
        <v>424</v>
      </c>
      <c r="C158" s="167"/>
      <c r="D158" s="167"/>
      <c r="E158" s="249"/>
      <c r="F158" s="274"/>
      <c r="G158" s="299" t="s">
        <v>1125</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6"/>
      <c r="AL158" s="9"/>
      <c r="AM158" s="672" t="b">
        <v>0</v>
      </c>
    </row>
    <row r="159" spans="1:55" s="2" customFormat="1" ht="13.5" customHeight="1">
      <c r="A159" s="9"/>
      <c r="B159" s="86"/>
      <c r="C159" s="177"/>
      <c r="D159" s="177"/>
      <c r="E159" s="250"/>
      <c r="F159" s="272"/>
      <c r="G159" s="297" t="s">
        <v>425</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7"/>
      <c r="AL159" s="9"/>
      <c r="AM159" s="672" t="b">
        <v>0</v>
      </c>
      <c r="AN159" s="692"/>
      <c r="AO159" s="692"/>
      <c r="AP159" s="692"/>
      <c r="AQ159" s="692"/>
      <c r="AR159" s="692"/>
      <c r="AS159" s="692"/>
      <c r="AT159" s="692"/>
      <c r="AU159" s="692"/>
      <c r="AV159" s="692"/>
      <c r="AW159" s="692"/>
      <c r="AX159" s="692"/>
      <c r="AY159" s="692"/>
      <c r="AZ159" s="692"/>
      <c r="BA159" s="692"/>
      <c r="BB159" s="692"/>
      <c r="BC159" s="692"/>
    </row>
    <row r="160" spans="1:55" s="2" customFormat="1" ht="13.5" customHeight="1">
      <c r="A160" s="9"/>
      <c r="B160" s="86"/>
      <c r="C160" s="177"/>
      <c r="D160" s="177"/>
      <c r="E160" s="250"/>
      <c r="F160" s="272"/>
      <c r="G160" s="297" t="s">
        <v>192</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4"/>
      <c r="AL160" s="9"/>
      <c r="AM160" s="672" t="b">
        <v>0</v>
      </c>
      <c r="AN160" s="692"/>
      <c r="AO160" s="692"/>
      <c r="AP160" s="692"/>
      <c r="AQ160" s="692"/>
      <c r="AR160" s="692"/>
      <c r="AS160" s="692"/>
      <c r="AT160" s="692"/>
      <c r="AU160" s="692"/>
      <c r="AV160" s="692"/>
      <c r="AW160" s="692"/>
      <c r="AX160" s="692"/>
      <c r="AY160" s="692"/>
      <c r="AZ160" s="692"/>
      <c r="BA160" s="692"/>
      <c r="BB160" s="692"/>
      <c r="BC160" s="692"/>
    </row>
    <row r="161" spans="1:55" s="2" customFormat="1" ht="13.5" customHeight="1">
      <c r="A161" s="9"/>
      <c r="B161" s="75"/>
      <c r="C161" s="168"/>
      <c r="D161" s="168"/>
      <c r="E161" s="251"/>
      <c r="F161" s="275"/>
      <c r="G161" s="300" t="s">
        <v>429</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8"/>
      <c r="AL161" s="9"/>
      <c r="AM161" s="672" t="b">
        <v>0</v>
      </c>
    </row>
    <row r="162" spans="1:55" s="2" customFormat="1" ht="13.5" customHeight="1">
      <c r="A162" s="9"/>
      <c r="B162" s="74" t="s">
        <v>433</v>
      </c>
      <c r="C162" s="167"/>
      <c r="D162" s="167"/>
      <c r="E162" s="249"/>
      <c r="F162" s="95"/>
      <c r="G162" s="299" t="s">
        <v>437</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7"/>
      <c r="AL162" s="9"/>
      <c r="AM162" s="672" t="b">
        <v>0</v>
      </c>
    </row>
    <row r="163" spans="1:55" s="2" customFormat="1" ht="22.5" customHeight="1">
      <c r="A163" s="9"/>
      <c r="B163" s="86"/>
      <c r="C163" s="177"/>
      <c r="D163" s="177"/>
      <c r="E163" s="250"/>
      <c r="F163" s="272"/>
      <c r="G163" s="297" t="s">
        <v>189</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4"/>
      <c r="AL163" s="9"/>
      <c r="AM163" s="672" t="b">
        <v>0</v>
      </c>
      <c r="AN163" s="692"/>
      <c r="AO163" s="692"/>
      <c r="AP163" s="692"/>
      <c r="AQ163" s="692"/>
      <c r="AR163" s="692"/>
      <c r="AS163" s="692"/>
      <c r="AT163" s="692"/>
      <c r="AU163" s="692"/>
      <c r="AV163" s="692"/>
      <c r="AW163" s="692"/>
      <c r="AX163" s="692"/>
      <c r="AY163" s="692"/>
      <c r="AZ163" s="692"/>
      <c r="BA163" s="692"/>
      <c r="BB163" s="692"/>
      <c r="BC163" s="692"/>
    </row>
    <row r="164" spans="1:55" s="2" customFormat="1" ht="13.5" customHeight="1">
      <c r="A164" s="9"/>
      <c r="B164" s="86"/>
      <c r="C164" s="177"/>
      <c r="D164" s="177"/>
      <c r="E164" s="250"/>
      <c r="F164" s="272"/>
      <c r="G164" s="297" t="s">
        <v>438</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4"/>
      <c r="AL164" s="9"/>
      <c r="AM164" s="672" t="b">
        <v>0</v>
      </c>
      <c r="AN164" s="692"/>
      <c r="AO164" s="692"/>
      <c r="AP164" s="692"/>
      <c r="AQ164" s="692"/>
      <c r="AR164" s="692"/>
      <c r="AS164" s="692"/>
      <c r="AT164" s="692"/>
      <c r="AU164" s="692"/>
      <c r="AV164" s="692"/>
      <c r="AW164" s="692"/>
      <c r="AX164" s="692"/>
      <c r="AY164" s="692"/>
      <c r="AZ164" s="692"/>
      <c r="BA164" s="692"/>
      <c r="BB164" s="692"/>
      <c r="BC164" s="692"/>
    </row>
    <row r="165" spans="1:55" s="2" customFormat="1" ht="13.5" customHeight="1">
      <c r="A165" s="9"/>
      <c r="B165" s="86"/>
      <c r="C165" s="177"/>
      <c r="D165" s="177"/>
      <c r="E165" s="250"/>
      <c r="F165" s="273"/>
      <c r="G165" s="301" t="s">
        <v>440</v>
      </c>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615"/>
      <c r="AL165" s="9"/>
      <c r="AM165" s="672" t="b">
        <v>0</v>
      </c>
      <c r="AN165" s="692"/>
      <c r="AO165" s="692"/>
      <c r="AP165" s="692"/>
      <c r="AQ165" s="692"/>
      <c r="AR165" s="692"/>
      <c r="AS165" s="692"/>
      <c r="AT165" s="692"/>
      <c r="AU165" s="692"/>
      <c r="AV165" s="692"/>
      <c r="AW165" s="692"/>
      <c r="AX165" s="692"/>
      <c r="AY165" s="692"/>
      <c r="AZ165" s="692"/>
      <c r="BA165" s="692"/>
      <c r="BB165" s="692"/>
      <c r="BC165" s="692"/>
    </row>
    <row r="166" spans="1:55" s="2" customFormat="1" ht="13.5" customHeight="1">
      <c r="A166" s="9"/>
      <c r="B166" s="75"/>
      <c r="C166" s="168"/>
      <c r="D166" s="168"/>
      <c r="E166" s="251"/>
      <c r="F166" s="273"/>
      <c r="G166" s="302" t="s">
        <v>1897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9"/>
      <c r="AL166" s="9"/>
      <c r="AM166" s="672" t="b">
        <v>0</v>
      </c>
    </row>
    <row r="167" spans="1:55" s="2" customFormat="1" ht="21" customHeight="1">
      <c r="A167" s="9"/>
      <c r="B167" s="74" t="s">
        <v>442</v>
      </c>
      <c r="C167" s="167"/>
      <c r="D167" s="167"/>
      <c r="E167" s="249"/>
      <c r="F167" s="274"/>
      <c r="G167" s="303" t="s">
        <v>2268</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7"/>
      <c r="AL167" s="9"/>
      <c r="AM167" s="672" t="b">
        <v>0</v>
      </c>
    </row>
    <row r="168" spans="1:55" s="2" customFormat="1" ht="13.5" customHeight="1">
      <c r="A168" s="9"/>
      <c r="B168" s="86"/>
      <c r="C168" s="177"/>
      <c r="D168" s="177"/>
      <c r="E168" s="250"/>
      <c r="F168" s="272"/>
      <c r="G168" s="304" t="s">
        <v>448</v>
      </c>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617"/>
      <c r="AL168" s="8"/>
      <c r="AM168" s="672" t="b">
        <v>0</v>
      </c>
      <c r="AN168" s="692"/>
      <c r="AO168" s="692"/>
      <c r="AP168" s="692"/>
      <c r="AQ168" s="692"/>
      <c r="AR168" s="692"/>
      <c r="AS168" s="692"/>
      <c r="AT168" s="692"/>
      <c r="AU168" s="692"/>
      <c r="AV168" s="692"/>
      <c r="AW168" s="692"/>
      <c r="AX168" s="692"/>
      <c r="AY168" s="692"/>
      <c r="AZ168" s="692"/>
      <c r="BA168" s="692"/>
      <c r="BB168" s="692"/>
      <c r="BC168" s="692"/>
    </row>
    <row r="169" spans="1:55" s="2" customFormat="1" ht="13.5" customHeight="1">
      <c r="A169" s="9"/>
      <c r="B169" s="86"/>
      <c r="C169" s="177"/>
      <c r="D169" s="177"/>
      <c r="E169" s="250"/>
      <c r="F169" s="272"/>
      <c r="G169" s="304" t="s">
        <v>450</v>
      </c>
      <c r="H169" s="304"/>
      <c r="I169" s="304"/>
      <c r="J169" s="304"/>
      <c r="K169" s="304"/>
      <c r="L169" s="304"/>
      <c r="M169" s="304"/>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620"/>
      <c r="AL169" s="9"/>
      <c r="AM169" s="672" t="b">
        <v>0</v>
      </c>
      <c r="AN169" s="692"/>
      <c r="AO169" s="692"/>
      <c r="AP169" s="692"/>
      <c r="AQ169" s="692"/>
      <c r="AR169" s="692"/>
      <c r="AS169" s="692"/>
      <c r="AT169" s="692"/>
      <c r="AU169" s="692"/>
      <c r="AV169" s="692"/>
      <c r="AW169" s="692"/>
      <c r="AX169" s="692"/>
      <c r="AY169" s="692"/>
      <c r="AZ169" s="692"/>
      <c r="BA169" s="692"/>
      <c r="BB169" s="692"/>
      <c r="BC169" s="692"/>
    </row>
    <row r="170" spans="1:55" s="2" customFormat="1" ht="13.5" customHeight="1">
      <c r="A170" s="9"/>
      <c r="B170" s="75"/>
      <c r="C170" s="168"/>
      <c r="D170" s="168"/>
      <c r="E170" s="251"/>
      <c r="F170" s="275"/>
      <c r="G170" s="302" t="s">
        <v>415</v>
      </c>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618"/>
      <c r="AL170" s="9"/>
      <c r="AM170" s="672" t="b">
        <v>0</v>
      </c>
    </row>
    <row r="171" spans="1:55" s="2" customFormat="1" ht="13.5" customHeight="1">
      <c r="A171" s="9"/>
      <c r="B171" s="74" t="s">
        <v>453</v>
      </c>
      <c r="C171" s="167"/>
      <c r="D171" s="167"/>
      <c r="E171" s="249"/>
      <c r="F171" s="95"/>
      <c r="G171" s="305" t="s">
        <v>270</v>
      </c>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617"/>
      <c r="AL171" s="9"/>
      <c r="AM171" s="672" t="b">
        <v>0</v>
      </c>
    </row>
    <row r="172" spans="1:55" s="2" customFormat="1" ht="21" customHeight="1">
      <c r="A172" s="9"/>
      <c r="B172" s="86"/>
      <c r="C172" s="177"/>
      <c r="D172" s="177"/>
      <c r="E172" s="250"/>
      <c r="F172" s="272"/>
      <c r="G172" s="304" t="s">
        <v>455</v>
      </c>
      <c r="H172" s="304"/>
      <c r="I172" s="304"/>
      <c r="J172" s="304"/>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614"/>
      <c r="AL172" s="9"/>
      <c r="AM172" s="672" t="b">
        <v>0</v>
      </c>
      <c r="AN172" s="692"/>
      <c r="AO172" s="692"/>
      <c r="AP172" s="692"/>
      <c r="AQ172" s="692"/>
      <c r="AR172" s="692"/>
      <c r="AS172" s="692"/>
      <c r="AT172" s="692"/>
      <c r="AU172" s="692"/>
      <c r="AV172" s="692"/>
      <c r="AW172" s="692"/>
      <c r="AX172" s="692"/>
      <c r="AY172" s="692"/>
      <c r="AZ172" s="692"/>
      <c r="BA172" s="692"/>
      <c r="BB172" s="692"/>
      <c r="BC172" s="692"/>
    </row>
    <row r="173" spans="1:55" s="2" customFormat="1" ht="13.5" customHeight="1">
      <c r="A173" s="9"/>
      <c r="B173" s="86"/>
      <c r="C173" s="177"/>
      <c r="D173" s="177"/>
      <c r="E173" s="250"/>
      <c r="F173" s="272"/>
      <c r="G173" s="304" t="s">
        <v>302</v>
      </c>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614"/>
      <c r="AL173" s="9"/>
      <c r="AM173" s="672" t="b">
        <v>0</v>
      </c>
      <c r="AN173" s="692"/>
      <c r="AO173" s="692"/>
      <c r="AP173" s="692"/>
      <c r="AQ173" s="692"/>
      <c r="AR173" s="692"/>
      <c r="AS173" s="692"/>
      <c r="AT173" s="692"/>
      <c r="AU173" s="692"/>
      <c r="AV173" s="692"/>
      <c r="AW173" s="692"/>
      <c r="AX173" s="692"/>
      <c r="AY173" s="692"/>
      <c r="AZ173" s="692"/>
      <c r="BA173" s="692"/>
      <c r="BB173" s="692"/>
      <c r="BC173" s="692"/>
    </row>
    <row r="174" spans="1:55" s="2" customFormat="1" ht="13.5" customHeight="1">
      <c r="A174" s="9"/>
      <c r="B174" s="75"/>
      <c r="C174" s="168"/>
      <c r="D174" s="168"/>
      <c r="E174" s="251"/>
      <c r="F174" s="275"/>
      <c r="G174" s="302" t="s">
        <v>27</v>
      </c>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619"/>
      <c r="AL174" s="9"/>
      <c r="AM174" s="672" t="b">
        <v>0</v>
      </c>
    </row>
    <row r="175" spans="1:55" s="2" customFormat="1" ht="13.5" customHeight="1">
      <c r="A175" s="9"/>
      <c r="B175" s="74" t="s">
        <v>456</v>
      </c>
      <c r="C175" s="167"/>
      <c r="D175" s="167"/>
      <c r="E175" s="249"/>
      <c r="F175" s="95"/>
      <c r="G175" s="305" t="s">
        <v>101</v>
      </c>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621"/>
      <c r="AL175" s="15"/>
      <c r="AM175" s="672" t="b">
        <v>0</v>
      </c>
      <c r="AN175" s="693"/>
      <c r="AO175" s="693"/>
      <c r="AP175" s="693"/>
    </row>
    <row r="176" spans="1:55" ht="13.5" customHeight="1">
      <c r="A176" s="8"/>
      <c r="B176" s="86"/>
      <c r="C176" s="177"/>
      <c r="D176" s="177"/>
      <c r="E176" s="250"/>
      <c r="F176" s="272"/>
      <c r="G176" s="304" t="s">
        <v>462</v>
      </c>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614"/>
      <c r="AL176" s="9"/>
      <c r="AM176" s="672" t="b">
        <v>0</v>
      </c>
      <c r="AN176" s="692"/>
      <c r="AO176" s="692"/>
      <c r="AP176" s="692"/>
      <c r="AQ176" s="692"/>
      <c r="AR176" s="692"/>
      <c r="AS176" s="692"/>
      <c r="AT176" s="692"/>
      <c r="AU176" s="692"/>
      <c r="AV176" s="692"/>
      <c r="AW176" s="692"/>
      <c r="AX176" s="692"/>
      <c r="AY176" s="692"/>
      <c r="AZ176" s="692"/>
      <c r="BA176" s="692"/>
      <c r="BB176" s="692"/>
      <c r="BC176" s="692"/>
    </row>
    <row r="177" spans="1:59" ht="13.5" customHeight="1">
      <c r="A177" s="8"/>
      <c r="B177" s="86"/>
      <c r="C177" s="177"/>
      <c r="D177" s="177"/>
      <c r="E177" s="250"/>
      <c r="F177" s="272"/>
      <c r="G177" s="304" t="s">
        <v>573</v>
      </c>
      <c r="H177" s="304"/>
      <c r="I177" s="304"/>
      <c r="J177" s="304"/>
      <c r="K177" s="304"/>
      <c r="L177" s="304"/>
      <c r="M177" s="304"/>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614"/>
      <c r="AL177" s="9"/>
      <c r="AM177" s="672" t="b">
        <v>0</v>
      </c>
      <c r="AN177" s="692"/>
      <c r="AO177" s="692"/>
      <c r="AP177" s="692"/>
      <c r="AQ177" s="692"/>
      <c r="AR177" s="692"/>
      <c r="AS177" s="692"/>
      <c r="AT177" s="692"/>
      <c r="AU177" s="692"/>
      <c r="AV177" s="692"/>
      <c r="AW177" s="692"/>
      <c r="AX177" s="692"/>
      <c r="AY177" s="692"/>
      <c r="AZ177" s="692"/>
      <c r="BA177" s="692"/>
      <c r="BB177" s="692"/>
      <c r="BC177" s="692"/>
    </row>
    <row r="178" spans="1:59" ht="13.5" customHeight="1">
      <c r="A178" s="8"/>
      <c r="B178" s="75"/>
      <c r="C178" s="168"/>
      <c r="D178" s="168"/>
      <c r="E178" s="251"/>
      <c r="F178" s="96"/>
      <c r="G178" s="306" t="s">
        <v>2267</v>
      </c>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622"/>
      <c r="AL178" s="8"/>
      <c r="AM178" s="672" t="b">
        <v>0</v>
      </c>
      <c r="AN178" s="693"/>
      <c r="AO178" s="693"/>
      <c r="AP178" s="693"/>
      <c r="AQ178" s="693"/>
      <c r="AR178" s="693"/>
      <c r="AS178" s="693"/>
      <c r="AT178" s="693"/>
      <c r="AU178" s="693"/>
      <c r="AV178" s="693"/>
      <c r="AW178" s="693"/>
      <c r="AX178" s="693"/>
      <c r="AY178" s="693"/>
      <c r="AZ178" s="693"/>
      <c r="BA178" s="693"/>
      <c r="BB178" s="693"/>
      <c r="BC178" s="693"/>
    </row>
    <row r="179" spans="1:59" ht="5.25" customHeight="1">
      <c r="A179" s="8"/>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
      <c r="AM179" s="6"/>
      <c r="AO179" s="6"/>
      <c r="AP179" s="6"/>
      <c r="AQ179" s="6"/>
      <c r="AR179" s="6"/>
      <c r="AS179" s="6"/>
      <c r="AT179" s="6"/>
      <c r="AU179" s="6"/>
      <c r="AV179" s="6"/>
      <c r="AW179" s="6"/>
      <c r="AX179" s="6"/>
      <c r="AY179" s="6"/>
      <c r="AZ179" s="6"/>
      <c r="BA179" s="6"/>
      <c r="BB179" s="6"/>
      <c r="BC179" s="6"/>
      <c r="BD179" s="6"/>
      <c r="BF179" s="6"/>
      <c r="BG179" s="6"/>
    </row>
    <row r="180" spans="1:59" s="5" customFormat="1" ht="16.5" customHeight="1">
      <c r="A180" s="14"/>
      <c r="B180" s="72" t="s">
        <v>63</v>
      </c>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13"/>
      <c r="AN180" s="694"/>
    </row>
    <row r="181" spans="1:59" s="6" customFormat="1" ht="12.75" customHeight="1">
      <c r="A181" s="15"/>
      <c r="B181" s="88" t="s">
        <v>51</v>
      </c>
      <c r="C181" s="178" t="s">
        <v>467</v>
      </c>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472" t="str">
        <f>IF(AI147="該当","",IF(OR(AM182=TRUE,AM183=TRUE),"○","×"))</f>
        <v/>
      </c>
      <c r="AL181" s="8"/>
    </row>
    <row r="182" spans="1:59" s="6" customFormat="1" ht="25.5" customHeight="1">
      <c r="A182" s="15"/>
      <c r="B182" s="89" t="s">
        <v>469</v>
      </c>
      <c r="C182" s="179"/>
      <c r="D182" s="179"/>
      <c r="E182" s="252" t="b">
        <v>0</v>
      </c>
      <c r="F182" s="94"/>
      <c r="G182" s="182" t="s">
        <v>222</v>
      </c>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623"/>
      <c r="AL182" s="9"/>
      <c r="AM182" s="648" t="b">
        <v>0</v>
      </c>
      <c r="AN182" s="646" t="s">
        <v>468</v>
      </c>
      <c r="AO182" s="676"/>
      <c r="AP182" s="676"/>
      <c r="AQ182" s="676"/>
      <c r="AR182" s="676"/>
      <c r="AS182" s="676"/>
      <c r="AT182" s="676"/>
      <c r="AU182" s="676"/>
      <c r="AV182" s="676"/>
      <c r="AW182" s="676"/>
      <c r="AX182" s="676"/>
      <c r="AY182" s="676"/>
      <c r="AZ182" s="676"/>
      <c r="BA182" s="676"/>
      <c r="BB182" s="676"/>
      <c r="BC182" s="702"/>
    </row>
    <row r="183" spans="1:59" s="6" customFormat="1" ht="18.75" customHeight="1">
      <c r="A183" s="15"/>
      <c r="B183" s="90"/>
      <c r="C183" s="180"/>
      <c r="D183" s="180"/>
      <c r="E183" s="253" t="b">
        <v>0</v>
      </c>
      <c r="F183" s="96"/>
      <c r="G183" s="307" t="s">
        <v>2269</v>
      </c>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624"/>
      <c r="AL183" s="8"/>
      <c r="AM183" s="648" t="b">
        <v>0</v>
      </c>
      <c r="AN183" s="647"/>
      <c r="AO183" s="677"/>
      <c r="AP183" s="677"/>
      <c r="AQ183" s="677"/>
      <c r="AR183" s="677"/>
      <c r="AS183" s="677"/>
      <c r="AT183" s="677"/>
      <c r="AU183" s="677"/>
      <c r="AV183" s="677"/>
      <c r="AW183" s="677"/>
      <c r="AX183" s="677"/>
      <c r="AY183" s="677"/>
      <c r="AZ183" s="677"/>
      <c r="BA183" s="677"/>
      <c r="BB183" s="677"/>
      <c r="BC183" s="703"/>
    </row>
    <row r="184" spans="1:59" s="2" customFormat="1" ht="4.5" customHeight="1">
      <c r="A184" s="9"/>
      <c r="B184" s="9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8"/>
      <c r="AN184" s="1"/>
    </row>
    <row r="185" spans="1:59" ht="16.5" customHeight="1">
      <c r="A185" s="8"/>
      <c r="B185" s="19" t="s">
        <v>199</v>
      </c>
      <c r="C185" s="19"/>
      <c r="D185" s="19"/>
      <c r="E185" s="19"/>
      <c r="F185" s="19"/>
      <c r="G185" s="19"/>
      <c r="H185" s="19"/>
      <c r="I185" s="19"/>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8"/>
    </row>
    <row r="186" spans="1:59" s="2" customFormat="1" ht="15">
      <c r="A186" s="9"/>
      <c r="B186" s="92" t="s">
        <v>51</v>
      </c>
      <c r="C186" s="178" t="s">
        <v>471</v>
      </c>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8"/>
      <c r="AL186" s="8"/>
      <c r="AN186" s="694"/>
    </row>
    <row r="187" spans="1:59" s="2" customFormat="1" ht="40.5" customHeight="1">
      <c r="A187" s="9"/>
      <c r="B187" s="93" t="s">
        <v>475</v>
      </c>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537"/>
      <c r="AE187" s="545" t="s">
        <v>477</v>
      </c>
      <c r="AF187" s="551"/>
      <c r="AG187" s="551"/>
      <c r="AH187" s="551"/>
      <c r="AI187" s="551"/>
      <c r="AJ187" s="568"/>
      <c r="AK187" s="472" t="str">
        <f>IF(AND(AM188=TRUE,OR(Q20=0,AM189=TRUE),AM190=TRUE,AM191=TRUE,AM192=TRUE,AM193=TRUE),"○","×")</f>
        <v>×</v>
      </c>
      <c r="AL187" s="8"/>
      <c r="AM187" s="650" t="s">
        <v>2155</v>
      </c>
      <c r="AN187" s="681"/>
      <c r="AO187" s="681"/>
      <c r="AP187" s="681"/>
      <c r="AQ187" s="681"/>
      <c r="AR187" s="681"/>
      <c r="AS187" s="681"/>
      <c r="AT187" s="681"/>
      <c r="AU187" s="681"/>
      <c r="AV187" s="681"/>
      <c r="AW187" s="681"/>
      <c r="AX187" s="681"/>
      <c r="AY187" s="681"/>
      <c r="AZ187" s="681"/>
      <c r="BA187" s="681"/>
      <c r="BB187" s="681"/>
      <c r="BC187" s="706"/>
    </row>
    <row r="188" spans="1:59" s="2" customFormat="1" ht="26.25" customHeight="1">
      <c r="A188" s="9"/>
      <c r="B188" s="94"/>
      <c r="C188" s="182" t="s">
        <v>251</v>
      </c>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538"/>
      <c r="AE188" s="546" t="s">
        <v>479</v>
      </c>
      <c r="AF188" s="552"/>
      <c r="AG188" s="552"/>
      <c r="AH188" s="552"/>
      <c r="AI188" s="552"/>
      <c r="AJ188" s="552"/>
      <c r="AK188" s="625"/>
      <c r="AL188" s="8"/>
      <c r="AM188" s="673" t="b">
        <v>0</v>
      </c>
      <c r="AN188" s="662"/>
      <c r="AO188" s="662"/>
      <c r="AP188" s="662"/>
      <c r="AQ188" s="662"/>
      <c r="AR188" s="662"/>
      <c r="AS188" s="662"/>
      <c r="AT188" s="662"/>
      <c r="AU188" s="662"/>
      <c r="AV188" s="662"/>
      <c r="AW188" s="662"/>
      <c r="AX188" s="662"/>
      <c r="AY188" s="662"/>
      <c r="AZ188" s="662"/>
    </row>
    <row r="189" spans="1:59" s="2" customFormat="1" ht="35.25" customHeight="1">
      <c r="A189" s="9"/>
      <c r="B189" s="95"/>
      <c r="C189" s="183" t="s">
        <v>1598</v>
      </c>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539"/>
      <c r="AE189" s="547" t="s">
        <v>479</v>
      </c>
      <c r="AF189" s="553"/>
      <c r="AG189" s="553"/>
      <c r="AH189" s="553"/>
      <c r="AI189" s="553"/>
      <c r="AJ189" s="553"/>
      <c r="AK189" s="626"/>
      <c r="AL189" s="8"/>
      <c r="AM189" s="648" t="b">
        <v>0</v>
      </c>
      <c r="AN189" s="662"/>
      <c r="AO189" s="662"/>
      <c r="AP189" s="662"/>
      <c r="AQ189" s="662"/>
      <c r="AR189" s="662"/>
      <c r="AS189" s="662"/>
      <c r="AT189" s="662"/>
      <c r="AU189" s="662"/>
      <c r="AV189" s="662"/>
      <c r="AW189" s="662"/>
      <c r="AX189" s="662"/>
      <c r="AY189" s="662"/>
      <c r="AZ189" s="662"/>
    </row>
    <row r="190" spans="1:59" s="2" customFormat="1" ht="37.5" customHeight="1">
      <c r="A190" s="9"/>
      <c r="B190" s="95"/>
      <c r="C190" s="184" t="s">
        <v>480</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40"/>
      <c r="AE190" s="547" t="s">
        <v>481</v>
      </c>
      <c r="AF190" s="553"/>
      <c r="AG190" s="553"/>
      <c r="AH190" s="553"/>
      <c r="AI190" s="553"/>
      <c r="AJ190" s="553"/>
      <c r="AK190" s="626"/>
      <c r="AL190" s="8"/>
      <c r="AM190" s="648" t="b">
        <v>0</v>
      </c>
      <c r="AN190" s="662"/>
      <c r="AO190" s="662"/>
      <c r="AP190" s="662"/>
      <c r="AQ190" s="662"/>
      <c r="AR190" s="662"/>
      <c r="AS190" s="662"/>
      <c r="AT190" s="662"/>
      <c r="AU190" s="662"/>
      <c r="AV190" s="662"/>
      <c r="AW190" s="662"/>
      <c r="AX190" s="662"/>
      <c r="AY190" s="662"/>
      <c r="AZ190" s="662"/>
    </row>
    <row r="191" spans="1:59" s="2" customFormat="1" ht="23.25" customHeight="1">
      <c r="A191" s="9"/>
      <c r="B191" s="95"/>
      <c r="C191" s="184" t="s">
        <v>486</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40"/>
      <c r="AE191" s="548" t="s">
        <v>488</v>
      </c>
      <c r="AF191" s="554"/>
      <c r="AG191" s="554"/>
      <c r="AH191" s="554"/>
      <c r="AI191" s="554"/>
      <c r="AJ191" s="554"/>
      <c r="AK191" s="627"/>
      <c r="AL191" s="8"/>
      <c r="AM191" s="648" t="b">
        <v>0</v>
      </c>
    </row>
    <row r="192" spans="1:59" s="2" customFormat="1" ht="23.25" customHeight="1">
      <c r="A192" s="9"/>
      <c r="B192" s="95"/>
      <c r="C192" s="184" t="s">
        <v>495</v>
      </c>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540"/>
      <c r="AE192" s="547" t="s">
        <v>497</v>
      </c>
      <c r="AF192" s="553"/>
      <c r="AG192" s="553"/>
      <c r="AH192" s="553"/>
      <c r="AI192" s="553"/>
      <c r="AJ192" s="553"/>
      <c r="AK192" s="626"/>
      <c r="AL192" s="8"/>
      <c r="AM192" s="648" t="b">
        <v>0</v>
      </c>
      <c r="AN192" s="695"/>
      <c r="AO192" s="695"/>
      <c r="AP192" s="695"/>
    </row>
    <row r="193" spans="1:59" s="2" customFormat="1" ht="13.5" customHeight="1">
      <c r="A193" s="9"/>
      <c r="B193" s="96"/>
      <c r="C193" s="185" t="s">
        <v>501</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541"/>
      <c r="AE193" s="549" t="s">
        <v>505</v>
      </c>
      <c r="AF193" s="555"/>
      <c r="AG193" s="555"/>
      <c r="AH193" s="555"/>
      <c r="AI193" s="555"/>
      <c r="AJ193" s="555"/>
      <c r="AK193" s="628"/>
      <c r="AL193" s="8"/>
      <c r="AM193" s="648" t="b">
        <v>0</v>
      </c>
    </row>
    <row r="194" spans="1:59" s="2" customFormat="1" ht="5.25" customHeight="1">
      <c r="A194" s="9"/>
      <c r="B194" s="97"/>
      <c r="C194" s="178"/>
      <c r="D194" s="97"/>
      <c r="E194" s="97"/>
      <c r="F194" s="97"/>
      <c r="G194" s="97"/>
      <c r="H194" s="97"/>
      <c r="I194" s="97"/>
      <c r="J194" s="97"/>
      <c r="K194" s="97"/>
      <c r="L194" s="97"/>
      <c r="M194" s="97"/>
      <c r="N194" s="97"/>
      <c r="O194" s="97"/>
      <c r="P194" s="97"/>
      <c r="Q194" s="97"/>
      <c r="R194" s="97"/>
      <c r="S194" s="97"/>
      <c r="T194" s="97"/>
      <c r="U194" s="97"/>
      <c r="V194" s="97"/>
      <c r="W194" s="97"/>
      <c r="X194" s="97"/>
      <c r="Y194" s="97"/>
      <c r="Z194" s="178"/>
      <c r="AA194" s="178"/>
      <c r="AB194" s="178"/>
      <c r="AC194" s="178"/>
      <c r="AD194" s="178"/>
      <c r="AE194" s="178"/>
      <c r="AF194" s="178"/>
      <c r="AG194" s="178"/>
      <c r="AH194" s="178"/>
      <c r="AI194" s="97"/>
      <c r="AJ194" s="97"/>
      <c r="AK194" s="8"/>
      <c r="AL194" s="8"/>
    </row>
    <row r="195" spans="1:59" s="2" customFormat="1" ht="12" customHeight="1">
      <c r="A195" s="9"/>
      <c r="B195" s="98" t="s">
        <v>507</v>
      </c>
      <c r="C195" s="186" t="s">
        <v>511</v>
      </c>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95"/>
      <c r="AL195" s="8"/>
    </row>
    <row r="196" spans="1:59" s="2" customFormat="1" ht="28.5" customHeight="1">
      <c r="A196" s="9"/>
      <c r="B196" s="98" t="s">
        <v>507</v>
      </c>
      <c r="C196" s="187" t="s">
        <v>753</v>
      </c>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8"/>
    </row>
    <row r="197" spans="1:59" s="2" customFormat="1" ht="16.5" customHeight="1">
      <c r="A197" s="9"/>
      <c r="B197" s="99"/>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472" t="str">
        <f>IF(COUNTA(E201,H201,K201,T202,AA202)=5,"○","×")</f>
        <v>×</v>
      </c>
      <c r="AL197" s="8"/>
    </row>
    <row r="198" spans="1:59" s="2" customFormat="1" ht="8.25" customHeight="1">
      <c r="A198" s="9"/>
      <c r="B198" s="100"/>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629"/>
      <c r="AL198" s="8"/>
      <c r="AM198" s="1"/>
    </row>
    <row r="199" spans="1:59" s="2" customFormat="1" ht="26.25" customHeight="1">
      <c r="A199" s="9"/>
      <c r="B199" s="101"/>
      <c r="C199" s="189" t="s">
        <v>512</v>
      </c>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97"/>
      <c r="AK199" s="630"/>
      <c r="AL199" s="97"/>
      <c r="AM199" s="1"/>
    </row>
    <row r="200" spans="1:59" s="2" customFormat="1" ht="6.75" customHeight="1">
      <c r="A200" s="9"/>
      <c r="B200" s="101"/>
      <c r="C200" s="178"/>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630"/>
      <c r="AL200" s="8"/>
      <c r="AM200" s="1"/>
    </row>
    <row r="201" spans="1:59" s="2" customFormat="1" ht="15" customHeight="1">
      <c r="A201" s="9"/>
      <c r="B201" s="102"/>
      <c r="C201" s="190" t="s">
        <v>203</v>
      </c>
      <c r="D201" s="190"/>
      <c r="E201" s="254"/>
      <c r="F201" s="276"/>
      <c r="G201" s="190" t="s">
        <v>234</v>
      </c>
      <c r="H201" s="254"/>
      <c r="I201" s="276"/>
      <c r="J201" s="190" t="s">
        <v>519</v>
      </c>
      <c r="K201" s="254"/>
      <c r="L201" s="276"/>
      <c r="M201" s="190" t="s">
        <v>524</v>
      </c>
      <c r="N201" s="97"/>
      <c r="O201" s="377" t="s">
        <v>97</v>
      </c>
      <c r="P201" s="377"/>
      <c r="Q201" s="377"/>
      <c r="R201" s="407" t="str">
        <f>IF(H7="","",H7)</f>
        <v/>
      </c>
      <c r="S201" s="407"/>
      <c r="T201" s="407"/>
      <c r="U201" s="407"/>
      <c r="V201" s="407"/>
      <c r="W201" s="407"/>
      <c r="X201" s="407"/>
      <c r="Y201" s="407"/>
      <c r="Z201" s="407"/>
      <c r="AA201" s="407"/>
      <c r="AB201" s="407"/>
      <c r="AC201" s="407"/>
      <c r="AD201" s="407"/>
      <c r="AE201" s="407"/>
      <c r="AF201" s="407"/>
      <c r="AG201" s="407"/>
      <c r="AH201" s="407"/>
      <c r="AI201" s="407"/>
      <c r="AJ201" s="569"/>
      <c r="AK201" s="631"/>
      <c r="AL201" s="193"/>
      <c r="AM201" s="7"/>
      <c r="AN201" s="1"/>
      <c r="AO201" s="1"/>
      <c r="AP201" s="1"/>
      <c r="AQ201" s="1"/>
      <c r="AR201" s="1"/>
      <c r="AS201" s="1"/>
      <c r="AT201" s="1"/>
      <c r="AU201" s="1"/>
      <c r="AV201" s="1"/>
      <c r="AW201" s="1"/>
      <c r="AX201" s="1"/>
      <c r="AY201" s="1"/>
      <c r="AZ201" s="1"/>
      <c r="BA201" s="697"/>
      <c r="BB201" s="1"/>
      <c r="BC201" s="1"/>
      <c r="BD201" s="1"/>
      <c r="BE201" s="1"/>
      <c r="BF201" s="1"/>
      <c r="BG201" s="1"/>
    </row>
    <row r="202" spans="1:59" ht="15" customHeight="1">
      <c r="A202" s="8"/>
      <c r="B202" s="102"/>
      <c r="C202" s="191"/>
      <c r="D202" s="190"/>
      <c r="E202" s="190"/>
      <c r="F202" s="190"/>
      <c r="G202" s="190"/>
      <c r="H202" s="190"/>
      <c r="I202" s="190"/>
      <c r="J202" s="190"/>
      <c r="K202" s="190"/>
      <c r="L202" s="190"/>
      <c r="M202" s="190"/>
      <c r="N202" s="190"/>
      <c r="O202" s="378" t="s">
        <v>525</v>
      </c>
      <c r="P202" s="378"/>
      <c r="Q202" s="378"/>
      <c r="R202" s="408" t="s">
        <v>83</v>
      </c>
      <c r="S202" s="408"/>
      <c r="T202" s="431"/>
      <c r="U202" s="431"/>
      <c r="V202" s="431"/>
      <c r="W202" s="431"/>
      <c r="X202" s="431"/>
      <c r="Y202" s="488" t="s">
        <v>108</v>
      </c>
      <c r="Z202" s="488"/>
      <c r="AA202" s="431"/>
      <c r="AB202" s="431"/>
      <c r="AC202" s="431"/>
      <c r="AD202" s="431"/>
      <c r="AE202" s="431"/>
      <c r="AF202" s="431"/>
      <c r="AG202" s="431"/>
      <c r="AH202" s="431"/>
      <c r="AI202" s="431"/>
      <c r="AJ202" s="191"/>
      <c r="AK202" s="632"/>
      <c r="AL202" s="193"/>
      <c r="AM202" s="7"/>
      <c r="BA202" s="697"/>
    </row>
    <row r="203" spans="1:59" ht="7.5" customHeight="1">
      <c r="A203" s="8"/>
      <c r="B203" s="103"/>
      <c r="C203" s="192"/>
      <c r="D203" s="226"/>
      <c r="E203" s="226"/>
      <c r="F203" s="226"/>
      <c r="G203" s="226"/>
      <c r="H203" s="226"/>
      <c r="I203" s="226"/>
      <c r="J203" s="226"/>
      <c r="K203" s="226"/>
      <c r="L203" s="226"/>
      <c r="M203" s="226"/>
      <c r="N203" s="226"/>
      <c r="O203" s="226"/>
      <c r="P203" s="226"/>
      <c r="Q203" s="192"/>
      <c r="R203" s="226"/>
      <c r="S203" s="419"/>
      <c r="T203" s="419"/>
      <c r="U203" s="419"/>
      <c r="V203" s="419"/>
      <c r="W203" s="419"/>
      <c r="X203" s="469"/>
      <c r="Y203" s="469"/>
      <c r="Z203" s="469"/>
      <c r="AA203" s="469"/>
      <c r="AB203" s="469"/>
      <c r="AC203" s="469"/>
      <c r="AD203" s="469"/>
      <c r="AE203" s="469"/>
      <c r="AF203" s="469"/>
      <c r="AG203" s="469"/>
      <c r="AH203" s="469"/>
      <c r="AI203" s="469"/>
      <c r="AJ203" s="570"/>
      <c r="AK203" s="633"/>
      <c r="AL203" s="193"/>
      <c r="AM203" s="7"/>
      <c r="BA203" s="697"/>
    </row>
    <row r="204" spans="1:59" ht="7.5" customHeight="1">
      <c r="A204" s="8"/>
      <c r="B204" s="104"/>
      <c r="C204" s="193"/>
      <c r="D204" s="104"/>
      <c r="E204" s="104"/>
      <c r="F204" s="104"/>
      <c r="G204" s="104"/>
      <c r="H204" s="104"/>
      <c r="I204" s="104"/>
      <c r="J204" s="104"/>
      <c r="K204" s="104"/>
      <c r="L204" s="104"/>
      <c r="M204" s="104"/>
      <c r="N204" s="104"/>
      <c r="O204" s="104"/>
      <c r="P204" s="104"/>
      <c r="Q204" s="193"/>
      <c r="R204" s="104"/>
      <c r="S204" s="420"/>
      <c r="T204" s="420"/>
      <c r="U204" s="420"/>
      <c r="V204" s="420"/>
      <c r="W204" s="420"/>
      <c r="X204" s="470"/>
      <c r="Y204" s="470"/>
      <c r="Z204" s="470"/>
      <c r="AA204" s="470"/>
      <c r="AB204" s="470"/>
      <c r="AC204" s="470"/>
      <c r="AD204" s="470"/>
      <c r="AE204" s="470"/>
      <c r="AF204" s="470"/>
      <c r="AG204" s="470"/>
      <c r="AH204" s="470"/>
      <c r="AI204" s="470"/>
      <c r="AJ204" s="571"/>
      <c r="AK204" s="193"/>
      <c r="AL204" s="193"/>
      <c r="AM204" s="7"/>
      <c r="BA204" s="697"/>
    </row>
    <row r="205" spans="1:59" s="2" customFormat="1" ht="15" customHeight="1">
      <c r="A205" s="9"/>
      <c r="B205" s="105" t="s">
        <v>238</v>
      </c>
      <c r="C205" s="104"/>
      <c r="D205" s="9"/>
      <c r="E205" s="9"/>
      <c r="F205" s="19" t="s">
        <v>341</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4" t="s">
        <v>201</v>
      </c>
      <c r="AL205" s="8"/>
      <c r="AM205" s="1"/>
    </row>
    <row r="206" spans="1:59" ht="17.25" customHeight="1">
      <c r="A206" s="8"/>
      <c r="B206" s="106" t="s">
        <v>51</v>
      </c>
      <c r="C206" s="194" t="s">
        <v>1852</v>
      </c>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635">
        <f>SUM('別紙様式6-2 事業所個票１:事業所個票10'!CI2)</f>
        <v>0</v>
      </c>
      <c r="AL206" s="8"/>
    </row>
    <row r="207" spans="1:59" s="3" customFormat="1" ht="12" customHeight="1">
      <c r="A207" s="12"/>
      <c r="B207" s="92" t="s">
        <v>507</v>
      </c>
      <c r="C207" s="195" t="s">
        <v>527</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59" ht="6" customHeight="1">
      <c r="A208" s="8"/>
      <c r="B208" s="19"/>
      <c r="C208" s="104"/>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60">
      <c r="A209" s="8"/>
      <c r="B209" s="107" t="s">
        <v>529</v>
      </c>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8"/>
    </row>
    <row r="210" spans="1:60">
      <c r="A210" s="8"/>
      <c r="B210" s="108" t="s">
        <v>516</v>
      </c>
      <c r="C210" s="196" t="s">
        <v>532</v>
      </c>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572"/>
      <c r="AK210" s="636" t="str">
        <f>Y20</f>
        <v/>
      </c>
      <c r="AL210" s="8"/>
    </row>
    <row r="211" spans="1:60">
      <c r="A211" s="8"/>
      <c r="B211" s="109"/>
      <c r="C211" s="197" t="s">
        <v>533</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3"/>
      <c r="AK211" s="636" t="str">
        <f>Y21</f>
        <v>○</v>
      </c>
      <c r="AL211" s="8"/>
    </row>
    <row r="212" spans="1:60">
      <c r="A212" s="8"/>
      <c r="B212" s="110"/>
      <c r="C212" s="197" t="s">
        <v>535</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3"/>
      <c r="AK212" s="636" t="str">
        <f>IF(Y25="○","○",IF(AA25="○","○","×"))</f>
        <v>×</v>
      </c>
      <c r="AL212" s="8"/>
    </row>
    <row r="213" spans="1:60">
      <c r="A213" s="8"/>
      <c r="B213" s="111" t="s">
        <v>537</v>
      </c>
      <c r="C213" s="197" t="s">
        <v>541</v>
      </c>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573"/>
      <c r="AK213" s="636" t="str">
        <f>AB37</f>
        <v>×</v>
      </c>
      <c r="AL213" s="8"/>
    </row>
    <row r="214" spans="1:60">
      <c r="A214" s="8"/>
      <c r="B214" s="112" t="s">
        <v>545</v>
      </c>
      <c r="C214" s="198" t="s">
        <v>546</v>
      </c>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574"/>
      <c r="AK214" s="636" t="str">
        <f>AK42</f>
        <v>×</v>
      </c>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ht="8.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N215" s="6"/>
      <c r="AO215" s="6"/>
      <c r="AP215" s="6"/>
      <c r="AQ215" s="6"/>
      <c r="AR215" s="6"/>
      <c r="AS215" s="6"/>
      <c r="AT215" s="6"/>
      <c r="AU215" s="6"/>
      <c r="AV215" s="6"/>
      <c r="AW215" s="6"/>
      <c r="AX215" s="6"/>
      <c r="AY215" s="6"/>
      <c r="AZ215" s="6"/>
      <c r="BA215" s="6"/>
      <c r="BB215" s="6"/>
      <c r="BC215" s="6"/>
      <c r="BD215" s="6"/>
      <c r="BE215" s="6"/>
      <c r="BF215" s="6"/>
      <c r="BG215" s="6"/>
      <c r="BH215" s="6"/>
    </row>
    <row r="216" spans="1:60" s="6" customFormat="1" ht="15" customHeight="1">
      <c r="A216" s="15"/>
      <c r="B216" s="107" t="s">
        <v>2271</v>
      </c>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8"/>
      <c r="AM216" s="1"/>
    </row>
    <row r="217" spans="1:60" s="6" customFormat="1">
      <c r="A217" s="15"/>
      <c r="B217" s="113" t="s">
        <v>516</v>
      </c>
      <c r="C217" s="199" t="s">
        <v>552</v>
      </c>
      <c r="D217" s="230"/>
      <c r="E217" s="230"/>
      <c r="F217" s="230"/>
      <c r="G217" s="230"/>
      <c r="H217" s="230"/>
      <c r="I217" s="339"/>
      <c r="J217" s="350" t="s">
        <v>554</v>
      </c>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575"/>
      <c r="AK217" s="636" t="str">
        <f>AH68</f>
        <v/>
      </c>
      <c r="AL217" s="640"/>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7" customHeight="1">
      <c r="A218" s="15"/>
      <c r="B218" s="111" t="s">
        <v>537</v>
      </c>
      <c r="C218" s="200" t="s">
        <v>555</v>
      </c>
      <c r="D218" s="200"/>
      <c r="E218" s="200"/>
      <c r="F218" s="200"/>
      <c r="G218" s="200"/>
      <c r="H218" s="200"/>
      <c r="I218" s="200"/>
      <c r="J218" s="351" t="s">
        <v>557</v>
      </c>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576"/>
      <c r="AK218" s="636" t="str">
        <f>Z75</f>
        <v/>
      </c>
      <c r="AL218" s="641"/>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ht="26.25" customHeight="1">
      <c r="A219" s="15"/>
      <c r="B219" s="111"/>
      <c r="C219" s="200"/>
      <c r="D219" s="200"/>
      <c r="E219" s="200"/>
      <c r="F219" s="200"/>
      <c r="G219" s="200"/>
      <c r="H219" s="200"/>
      <c r="I219" s="200"/>
      <c r="J219" s="351" t="s">
        <v>564</v>
      </c>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576"/>
      <c r="AK219" s="636" t="str">
        <f>AB79</f>
        <v>○</v>
      </c>
      <c r="AL219" s="641"/>
      <c r="AM219" s="1"/>
      <c r="AN219" s="2"/>
      <c r="AO219" s="2"/>
      <c r="AP219" s="2"/>
      <c r="AQ219" s="2"/>
      <c r="AR219" s="2"/>
      <c r="AS219" s="2"/>
      <c r="AT219" s="2"/>
      <c r="AU219" s="2"/>
      <c r="AV219" s="2"/>
      <c r="AW219" s="2"/>
      <c r="AX219" s="2"/>
      <c r="AY219" s="2"/>
      <c r="AZ219" s="2"/>
      <c r="BA219" s="2"/>
      <c r="BB219" s="2"/>
      <c r="BC219" s="2"/>
      <c r="BD219" s="2"/>
      <c r="BE219" s="2"/>
      <c r="BF219" s="2"/>
      <c r="BG219" s="2"/>
      <c r="BH219" s="2"/>
    </row>
    <row r="220" spans="1:60" s="6" customFormat="1" ht="24" customHeight="1">
      <c r="A220" s="15"/>
      <c r="B220" s="111"/>
      <c r="C220" s="200"/>
      <c r="D220" s="200"/>
      <c r="E220" s="200"/>
      <c r="F220" s="200"/>
      <c r="G220" s="200"/>
      <c r="H220" s="200"/>
      <c r="I220" s="200"/>
      <c r="J220" s="351" t="s">
        <v>2164</v>
      </c>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576"/>
      <c r="AK220" s="636" t="str">
        <f>AI82</f>
        <v/>
      </c>
      <c r="AL220" s="641"/>
      <c r="AM220" s="1"/>
    </row>
    <row r="221" spans="1:60" s="6" customFormat="1" ht="25.5" customHeight="1">
      <c r="A221" s="15"/>
      <c r="B221" s="111"/>
      <c r="C221" s="200"/>
      <c r="D221" s="200"/>
      <c r="E221" s="200"/>
      <c r="F221" s="200"/>
      <c r="G221" s="200"/>
      <c r="H221" s="200"/>
      <c r="I221" s="200"/>
      <c r="J221" s="351" t="s">
        <v>568</v>
      </c>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576"/>
      <c r="AK221" s="636" t="str">
        <f>AI87</f>
        <v/>
      </c>
      <c r="AL221" s="641"/>
      <c r="AM221" s="1"/>
    </row>
    <row r="222" spans="1:60" s="6" customFormat="1" ht="48.75" customHeight="1">
      <c r="A222" s="15"/>
      <c r="B222" s="111" t="s">
        <v>545</v>
      </c>
      <c r="C222" s="200" t="s">
        <v>574</v>
      </c>
      <c r="D222" s="200"/>
      <c r="E222" s="200"/>
      <c r="F222" s="200"/>
      <c r="G222" s="200"/>
      <c r="H222" s="200"/>
      <c r="I222" s="200"/>
      <c r="J222" s="351" t="s">
        <v>963</v>
      </c>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576"/>
      <c r="AK222" s="636" t="str">
        <f>IF(AI93="該当",IF(AND(OR(T98="○",AK103="○"),OR(T106="○",AK114="○")),"○","×"),"")</f>
        <v/>
      </c>
      <c r="AL222" s="642"/>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6" customFormat="1" ht="49.5" customHeight="1">
      <c r="A223" s="15"/>
      <c r="B223" s="111"/>
      <c r="C223" s="200"/>
      <c r="D223" s="200"/>
      <c r="E223" s="200"/>
      <c r="F223" s="200"/>
      <c r="G223" s="200"/>
      <c r="H223" s="200"/>
      <c r="I223" s="200"/>
      <c r="J223" s="351" t="s">
        <v>2270</v>
      </c>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576"/>
      <c r="AK223" s="636" t="str">
        <f>IF(AI95="該当",IF(OR(OR(T98="○",AK103="○"),OR(T106="○",AK114="○")),"○","×"),"")</f>
        <v>×</v>
      </c>
      <c r="AL223" s="642"/>
      <c r="AM223" s="1"/>
      <c r="AN223" s="2"/>
      <c r="AO223" s="2"/>
      <c r="AP223" s="2"/>
      <c r="AQ223" s="2"/>
      <c r="AR223" s="2"/>
      <c r="AS223" s="2"/>
      <c r="AT223" s="2"/>
      <c r="AU223" s="2"/>
      <c r="AV223" s="2"/>
      <c r="AW223" s="2"/>
      <c r="AX223" s="2"/>
      <c r="AY223" s="2"/>
      <c r="AZ223" s="2"/>
      <c r="BA223" s="2"/>
      <c r="BB223" s="2"/>
      <c r="BC223" s="2"/>
      <c r="BD223" s="2"/>
      <c r="BE223" s="2"/>
      <c r="BF223" s="2"/>
      <c r="BG223" s="2"/>
      <c r="BH223" s="2"/>
    </row>
    <row r="224" spans="1:60" s="2" customFormat="1" ht="26.25" customHeight="1">
      <c r="A224" s="9"/>
      <c r="B224" s="111" t="s">
        <v>569</v>
      </c>
      <c r="C224" s="200" t="s">
        <v>578</v>
      </c>
      <c r="D224" s="200"/>
      <c r="E224" s="200"/>
      <c r="F224" s="200"/>
      <c r="G224" s="200"/>
      <c r="H224" s="200"/>
      <c r="I224" s="200"/>
      <c r="J224" s="351" t="s">
        <v>321</v>
      </c>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576"/>
      <c r="AK224" s="636" t="str">
        <f>IF(AM116="","",IF(OR(S118="○",AK125="○"),"○","×"))</f>
        <v/>
      </c>
      <c r="AL224" s="8"/>
      <c r="AM224" s="1"/>
    </row>
    <row r="225" spans="1:60" s="2" customFormat="1" ht="36" customHeight="1">
      <c r="A225" s="9"/>
      <c r="B225" s="111" t="s">
        <v>1867</v>
      </c>
      <c r="C225" s="200" t="s">
        <v>585</v>
      </c>
      <c r="D225" s="200"/>
      <c r="E225" s="200"/>
      <c r="F225" s="200"/>
      <c r="G225" s="200"/>
      <c r="H225" s="200"/>
      <c r="I225" s="200"/>
      <c r="J225" s="351" t="s">
        <v>588</v>
      </c>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576"/>
      <c r="AK225" s="636" t="str">
        <f>IF(OR(AND(AD129&lt;&gt;"×",AD131&lt;&gt;"×"),AK134="○"),"○","×")</f>
        <v>○</v>
      </c>
      <c r="AL225" s="8"/>
      <c r="AM225" s="1"/>
    </row>
    <row r="226" spans="1:60" s="2" customFormat="1">
      <c r="A226" s="9"/>
      <c r="B226" s="111" t="s">
        <v>2243</v>
      </c>
      <c r="C226" s="200" t="s">
        <v>589</v>
      </c>
      <c r="D226" s="200"/>
      <c r="E226" s="200"/>
      <c r="F226" s="200"/>
      <c r="G226" s="200"/>
      <c r="H226" s="200"/>
      <c r="I226" s="200"/>
      <c r="J226" s="350" t="s">
        <v>1632</v>
      </c>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575"/>
      <c r="AK226" s="636" t="str">
        <f>IF(AND(S143="",S144=""),"",IF(AND(S143&lt;&gt;"×",S144&lt;&gt;"×"),"○","×"))</f>
        <v>○</v>
      </c>
      <c r="AL226" s="642"/>
      <c r="AM226" s="1"/>
    </row>
    <row r="227" spans="1:60" s="2" customFormat="1">
      <c r="A227" s="9"/>
      <c r="B227" s="111" t="s">
        <v>315</v>
      </c>
      <c r="C227" s="200" t="s">
        <v>217</v>
      </c>
      <c r="D227" s="200"/>
      <c r="E227" s="200"/>
      <c r="F227" s="200"/>
      <c r="G227" s="200"/>
      <c r="H227" s="200"/>
      <c r="I227" s="200"/>
      <c r="J227" s="350" t="s">
        <v>592</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5"/>
      <c r="AK227" s="636" t="str">
        <f>AK153</f>
        <v>×</v>
      </c>
      <c r="AL227" s="8"/>
      <c r="AM227" s="1"/>
      <c r="AN227" s="1"/>
      <c r="AO227" s="1"/>
      <c r="AP227" s="1"/>
      <c r="AQ227" s="1"/>
      <c r="AR227" s="1"/>
      <c r="AS227" s="1"/>
      <c r="AT227" s="1"/>
      <c r="AU227" s="1"/>
      <c r="AV227" s="1"/>
      <c r="AW227" s="1"/>
      <c r="AX227" s="1"/>
      <c r="AY227" s="1"/>
      <c r="AZ227" s="1"/>
      <c r="BA227" s="1"/>
      <c r="BB227" s="697"/>
      <c r="BC227" s="1"/>
      <c r="BD227" s="1"/>
      <c r="BE227" s="1"/>
      <c r="BF227" s="1"/>
      <c r="BG227" s="1"/>
      <c r="BH227" s="1"/>
    </row>
    <row r="228" spans="1:60" s="2" customFormat="1">
      <c r="A228" s="9"/>
      <c r="B228" s="112"/>
      <c r="C228" s="201"/>
      <c r="D228" s="201"/>
      <c r="E228" s="201"/>
      <c r="F228" s="201"/>
      <c r="G228" s="201"/>
      <c r="H228" s="201"/>
      <c r="I228" s="201"/>
      <c r="J228" s="352" t="s">
        <v>594</v>
      </c>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577"/>
      <c r="AK228" s="636" t="str">
        <f>AK181</f>
        <v/>
      </c>
      <c r="AL228" s="8"/>
      <c r="AM228" s="1"/>
      <c r="AN228" s="1"/>
      <c r="AO228" s="1"/>
      <c r="AP228" s="1"/>
      <c r="AQ228" s="1"/>
      <c r="AR228" s="1"/>
      <c r="AS228" s="1"/>
      <c r="AT228" s="1"/>
      <c r="AU228" s="1"/>
      <c r="AV228" s="1"/>
      <c r="AW228" s="1"/>
      <c r="AX228" s="1"/>
      <c r="AY228" s="1"/>
      <c r="AZ228" s="1"/>
      <c r="BA228" s="1"/>
      <c r="BB228" s="697"/>
      <c r="BC228" s="1"/>
      <c r="BD228" s="1"/>
      <c r="BE228" s="1"/>
      <c r="BF228" s="1"/>
      <c r="BG228" s="1"/>
      <c r="BH228" s="1"/>
    </row>
    <row r="229" spans="1:60" ht="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60">
      <c r="A230" s="8"/>
      <c r="B230" s="107" t="s">
        <v>596</v>
      </c>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8"/>
    </row>
    <row r="231" spans="1:60">
      <c r="A231" s="8"/>
      <c r="B231" s="114" t="s">
        <v>51</v>
      </c>
      <c r="C231" s="202" t="s">
        <v>601</v>
      </c>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578"/>
      <c r="AK231" s="636" t="str">
        <f>AK187</f>
        <v>×</v>
      </c>
      <c r="AL231" s="8"/>
    </row>
    <row r="232" spans="1:60" ht="13.5" customHeight="1">
      <c r="B232" s="115" t="s">
        <v>51</v>
      </c>
      <c r="C232" s="203" t="s">
        <v>301</v>
      </c>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579"/>
      <c r="AK232" s="636" t="str">
        <f>AK197</f>
        <v>×</v>
      </c>
      <c r="AL232" s="8"/>
    </row>
    <row r="233" spans="1:60" ht="4.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47" spans="2:60">
      <c r="AN247" s="7"/>
      <c r="AO247" s="7"/>
      <c r="AP247" s="7"/>
      <c r="AQ247" s="7"/>
      <c r="AR247" s="7"/>
      <c r="AS247" s="7"/>
      <c r="AT247" s="7"/>
      <c r="AU247" s="7"/>
      <c r="AV247" s="7"/>
      <c r="AW247" s="7"/>
      <c r="AX247" s="7"/>
      <c r="AY247" s="7"/>
      <c r="AZ247" s="7"/>
      <c r="BA247" s="7"/>
      <c r="BB247" s="7"/>
      <c r="BC247" s="7"/>
      <c r="BD247" s="7"/>
      <c r="BE247" s="7"/>
      <c r="BF247" s="7"/>
      <c r="BG247" s="7"/>
      <c r="BH247" s="7"/>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60" s="7"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sheetData>
  <mergeCells count="353">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AN151:BC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6:AJ166"/>
    <mergeCell ref="G167:AJ167"/>
    <mergeCell ref="G168:AJ168"/>
    <mergeCell ref="G169:AJ169"/>
    <mergeCell ref="G170:AK170"/>
    <mergeCell ref="G171:AJ171"/>
    <mergeCell ref="G172:AJ172"/>
    <mergeCell ref="G173:AJ173"/>
    <mergeCell ref="G174:AJ174"/>
    <mergeCell ref="G175:AK175"/>
    <mergeCell ref="G176:AJ176"/>
    <mergeCell ref="G177:AJ177"/>
    <mergeCell ref="G178:AJ178"/>
    <mergeCell ref="B180:AK180"/>
    <mergeCell ref="G182:AK182"/>
    <mergeCell ref="G183:AK183"/>
    <mergeCell ref="B187:AD187"/>
    <mergeCell ref="AE187:AJ187"/>
    <mergeCell ref="AM187:BC187"/>
    <mergeCell ref="C188:AD188"/>
    <mergeCell ref="AE188:AK188"/>
    <mergeCell ref="C189:AD189"/>
    <mergeCell ref="AE189:AK189"/>
    <mergeCell ref="C190:AD190"/>
    <mergeCell ref="AE190:AK190"/>
    <mergeCell ref="C191:AD191"/>
    <mergeCell ref="AE191:AK191"/>
    <mergeCell ref="C192:AD192"/>
    <mergeCell ref="AE192:AK192"/>
    <mergeCell ref="C193:AD193"/>
    <mergeCell ref="AE193:AK193"/>
    <mergeCell ref="C196:AK196"/>
    <mergeCell ref="C199:AI199"/>
    <mergeCell ref="E201:F201"/>
    <mergeCell ref="H201:I201"/>
    <mergeCell ref="K201:L201"/>
    <mergeCell ref="O201:Q201"/>
    <mergeCell ref="R201:AI201"/>
    <mergeCell ref="O202:Q202"/>
    <mergeCell ref="R202:S202"/>
    <mergeCell ref="T202:X202"/>
    <mergeCell ref="Y202:Z202"/>
    <mergeCell ref="AA202:AI202"/>
    <mergeCell ref="B209:AK209"/>
    <mergeCell ref="C210:AJ210"/>
    <mergeCell ref="C211:AJ211"/>
    <mergeCell ref="C212:AJ212"/>
    <mergeCell ref="C213:AJ213"/>
    <mergeCell ref="C214:AJ214"/>
    <mergeCell ref="B216:AK216"/>
    <mergeCell ref="C217:I217"/>
    <mergeCell ref="J217:AJ217"/>
    <mergeCell ref="J218:AJ218"/>
    <mergeCell ref="J219:AJ219"/>
    <mergeCell ref="J220:AJ220"/>
    <mergeCell ref="J221:AJ221"/>
    <mergeCell ref="J222:AJ222"/>
    <mergeCell ref="J223:AJ223"/>
    <mergeCell ref="C224:I224"/>
    <mergeCell ref="J224:AJ224"/>
    <mergeCell ref="C225:I225"/>
    <mergeCell ref="J225:AJ225"/>
    <mergeCell ref="C226:I226"/>
    <mergeCell ref="J226:AJ226"/>
    <mergeCell ref="J227:AJ227"/>
    <mergeCell ref="J228:AJ228"/>
    <mergeCell ref="B230:AK230"/>
    <mergeCell ref="C231:AJ231"/>
    <mergeCell ref="C232:AJ232"/>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6"/>
    <mergeCell ref="AN163:BC164"/>
    <mergeCell ref="B167:E170"/>
    <mergeCell ref="AN168:BC169"/>
    <mergeCell ref="B171:E174"/>
    <mergeCell ref="AN172:BC173"/>
    <mergeCell ref="B175:E178"/>
    <mergeCell ref="AN176:BC177"/>
    <mergeCell ref="B182:E183"/>
    <mergeCell ref="AN182:BC183"/>
    <mergeCell ref="B210:B212"/>
    <mergeCell ref="B218:B221"/>
    <mergeCell ref="C218:I221"/>
    <mergeCell ref="B222:B223"/>
    <mergeCell ref="C222:I223"/>
    <mergeCell ref="B227:B228"/>
    <mergeCell ref="C227:I228"/>
    <mergeCell ref="B45:E54"/>
  </mergeCells>
  <phoneticPr fontId="2"/>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3:X204 T202 U46 T47 T45"/>
    <dataValidation imeMode="halfAlpha" allowBlank="1" showDropDown="0"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18" fitToWidth="1" fitToHeight="1" orientation="portrait" usePrinterDefaults="1" r:id="rId1"/>
  <rowBreaks count="4" manualBreakCount="4">
    <brk id="41" max="37" man="1"/>
    <brk id="91" max="16383" man="1"/>
    <brk id="126" max="16383" man="1"/>
    <brk id="184"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29210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166</xdr:row>
                    <xdr:rowOff>27940</xdr:rowOff>
                  </from>
                  <to xmlns:xdr="http://schemas.openxmlformats.org/drawingml/2006/spreadsheetDrawing">
                    <xdr:col>6</xdr:col>
                    <xdr:colOff>0</xdr:colOff>
                    <xdr:row>166</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166</xdr:row>
                    <xdr:rowOff>257175</xdr:rowOff>
                  </from>
                  <to xmlns:xdr="http://schemas.openxmlformats.org/drawingml/2006/spreadsheetDrawing">
                    <xdr:col>6</xdr:col>
                    <xdr:colOff>0</xdr:colOff>
                    <xdr:row>168</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169</xdr:row>
                    <xdr:rowOff>143510</xdr:rowOff>
                  </from>
                  <to xmlns:xdr="http://schemas.openxmlformats.org/drawingml/2006/spreadsheetDrawing">
                    <xdr:col>6</xdr:col>
                    <xdr:colOff>0</xdr:colOff>
                    <xdr:row>171</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171</xdr:row>
                    <xdr:rowOff>27940</xdr:rowOff>
                  </from>
                  <to xmlns:xdr="http://schemas.openxmlformats.org/drawingml/2006/spreadsheetDrawing">
                    <xdr:col>6</xdr:col>
                    <xdr:colOff>0</xdr:colOff>
                    <xdr:row>171</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171</xdr:row>
                    <xdr:rowOff>257175</xdr:rowOff>
                  </from>
                  <to xmlns:xdr="http://schemas.openxmlformats.org/drawingml/2006/spreadsheetDrawing">
                    <xdr:col>6</xdr:col>
                    <xdr:colOff>0</xdr:colOff>
                    <xdr:row>173</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176</xdr:row>
                    <xdr:rowOff>143510</xdr:rowOff>
                  </from>
                  <to xmlns:xdr="http://schemas.openxmlformats.org/drawingml/2006/spreadsheetDrawing">
                    <xdr:col>6</xdr:col>
                    <xdr:colOff>0</xdr:colOff>
                    <xdr:row>178</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181</xdr:row>
                    <xdr:rowOff>48260</xdr:rowOff>
                  </from>
                  <to xmlns:xdr="http://schemas.openxmlformats.org/drawingml/2006/spreadsheetDrawing">
                    <xdr:col>6</xdr:col>
                    <xdr:colOff>9525</xdr:colOff>
                    <xdr:row>181</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182</xdr:row>
                    <xdr:rowOff>9525</xdr:rowOff>
                  </from>
                  <to xmlns:xdr="http://schemas.openxmlformats.org/drawingml/2006/spreadsheetDrawing">
                    <xdr:col>6</xdr:col>
                    <xdr:colOff>19050</xdr:colOff>
                    <xdr:row>182</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187</xdr:row>
                    <xdr:rowOff>46990</xdr:rowOff>
                  </from>
                  <to xmlns:xdr="http://schemas.openxmlformats.org/drawingml/2006/spreadsheetDrawing">
                    <xdr:col>1</xdr:col>
                    <xdr:colOff>219075</xdr:colOff>
                    <xdr:row>187</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188</xdr:row>
                    <xdr:rowOff>114300</xdr:rowOff>
                  </from>
                  <to xmlns:xdr="http://schemas.openxmlformats.org/drawingml/2006/spreadsheetDrawing">
                    <xdr:col>1</xdr:col>
                    <xdr:colOff>209550</xdr:colOff>
                    <xdr:row>188</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189</xdr:row>
                    <xdr:rowOff>104775</xdr:rowOff>
                  </from>
                  <to xmlns:xdr="http://schemas.openxmlformats.org/drawingml/2006/spreadsheetDrawing">
                    <xdr:col>1</xdr:col>
                    <xdr:colOff>219075</xdr:colOff>
                    <xdr:row>189</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191</xdr:row>
                    <xdr:rowOff>18415</xdr:rowOff>
                  </from>
                  <to xmlns:xdr="http://schemas.openxmlformats.org/drawingml/2006/spreadsheetDrawing">
                    <xdr:col>1</xdr:col>
                    <xdr:colOff>219075</xdr:colOff>
                    <xdr:row>191</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191</xdr:row>
                    <xdr:rowOff>266065</xdr:rowOff>
                  </from>
                  <to xmlns:xdr="http://schemas.openxmlformats.org/drawingml/2006/spreadsheetDrawing">
                    <xdr:col>1</xdr:col>
                    <xdr:colOff>219075</xdr:colOff>
                    <xdr:row>193</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mc:AlternateContent>
          <mc:Choice Requires="x14">
            <control shapeId="35916" r:id="rId65" name="チェック 76">
              <controlPr defaultSize="0" autoFill="0" autoLine="0" autoPict="0">
                <anchor moveWithCells="1">
                  <from xmlns:xdr="http://schemas.openxmlformats.org/drawingml/2006/spreadsheetDrawing">
                    <xdr:col>4</xdr:col>
                    <xdr:colOff>190500</xdr:colOff>
                    <xdr:row>164</xdr:row>
                    <xdr:rowOff>152400</xdr:rowOff>
                  </from>
                  <to xmlns:xdr="http://schemas.openxmlformats.org/drawingml/2006/spreadsheetDrawing">
                    <xdr:col>6</xdr:col>
                    <xdr:colOff>0</xdr:colOff>
                    <xdr:row>166</xdr:row>
                    <xdr:rowOff>37465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E4" sqref="AE4:AH4"/>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2020</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825"/>
      <c r="Q5" s="834"/>
      <c r="R5" s="834"/>
      <c r="S5" s="834"/>
      <c r="T5" s="834"/>
      <c r="U5" s="834"/>
      <c r="V5" s="834"/>
      <c r="W5" s="834"/>
      <c r="X5" s="893"/>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871" t="str">
        <f>IFERROR(VLOOKUP(Y5,'【参考】数式用'!$A$5:$AB$37,MATCH(V11,'【参考】数式用'!$B$4:$AB$4,0)+1,FALSE),"")</f>
        <v/>
      </c>
      <c r="W12" s="871"/>
      <c r="X12" s="871"/>
      <c r="Y12" s="871"/>
      <c r="Z12" s="871"/>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v>0</v>
      </c>
      <c r="AH37" s="942"/>
      <c r="AI37" s="847"/>
      <c r="AJ37" s="857"/>
      <c r="AK37" s="917" t="s">
        <v>2244</v>
      </c>
      <c r="AL37" s="928"/>
      <c r="AM37" s="928"/>
      <c r="AN37" s="928"/>
      <c r="AO37" s="938">
        <v>1</v>
      </c>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863" t="s">
        <v>604</v>
      </c>
      <c r="V56" s="863"/>
      <c r="W56" s="863"/>
      <c r="X56" s="863"/>
      <c r="Y56" s="863"/>
      <c r="Z56" s="863"/>
      <c r="AA56" s="717"/>
      <c r="AB56" s="914"/>
      <c r="AC56" s="863" t="str">
        <f>IF(F15=4,"R6.4～R6.5",IF(F15=5,"R6.5",""))</f>
        <v>R6.4～R6.5</v>
      </c>
      <c r="AD56" s="863"/>
      <c r="AE56" s="863"/>
      <c r="AF56" s="863"/>
      <c r="AG56" s="863"/>
      <c r="AH56" s="863"/>
      <c r="AI56" s="949"/>
      <c r="AJ56" s="914"/>
      <c r="AK56" s="863" t="str">
        <f>IF(OR(F15=4,F15=5),"R6.6","R"&amp;D15&amp;"."&amp;F15)&amp;"～R"&amp;K15&amp;"."&amp;M15</f>
        <v>R6.6～R7.3</v>
      </c>
      <c r="AL56" s="863"/>
      <c r="AM56" s="863"/>
      <c r="AN56" s="863"/>
      <c r="AO56" s="863"/>
      <c r="AP56" s="863"/>
      <c r="AQ56" s="717"/>
      <c r="AR56" s="717"/>
      <c r="AS56" s="976" t="s">
        <v>2258</v>
      </c>
      <c r="AT56" s="976"/>
      <c r="AU56" s="976"/>
      <c r="AV56" s="976"/>
      <c r="AW56" s="976" t="s">
        <v>2197</v>
      </c>
      <c r="AX56" s="976"/>
      <c r="AY56" s="976"/>
      <c r="AZ56" s="976"/>
    </row>
    <row r="57" spans="2:86" ht="15.95" customHeight="1">
      <c r="U57" s="864" t="s">
        <v>2331</v>
      </c>
      <c r="V57" s="864"/>
      <c r="W57" s="864"/>
      <c r="X57" s="864"/>
      <c r="Y57" s="864"/>
      <c r="Z57" s="864" t="str">
        <f>IF(AND(B9&lt;&gt;"処遇加算なし",F15=4),IF(V21="✓",1,IF(V22="✓",2,"")),"")</f>
        <v/>
      </c>
      <c r="AA57" s="717"/>
      <c r="AB57" s="914"/>
      <c r="AC57" s="864" t="s">
        <v>2331</v>
      </c>
      <c r="AD57" s="864"/>
      <c r="AE57" s="864"/>
      <c r="AF57" s="864"/>
      <c r="AG57" s="864"/>
      <c r="AH57" s="946">
        <f>IF(AND(F15&lt;&gt;4,F15&lt;&gt;5),0,IF(AT8="○",1,0))</f>
        <v>0</v>
      </c>
      <c r="AI57" s="950"/>
      <c r="AJ57" s="914"/>
      <c r="AK57" s="864" t="s">
        <v>2331</v>
      </c>
      <c r="AL57" s="864"/>
      <c r="AM57" s="864"/>
      <c r="AN57" s="864"/>
      <c r="AO57" s="864"/>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865" t="s">
        <v>2170</v>
      </c>
      <c r="V58" s="865"/>
      <c r="W58" s="865"/>
      <c r="X58" s="865"/>
      <c r="Y58" s="865"/>
      <c r="Z58" s="864" t="str">
        <f>IF(AND(B9&lt;&gt;"処遇加算なし",F15=4),IF(V24="✓",1,IF(V25="✓",2,IF(V26="✓",3,""))),"")</f>
        <v/>
      </c>
      <c r="AA58" s="717"/>
      <c r="AB58" s="914"/>
      <c r="AC58" s="865" t="s">
        <v>2170</v>
      </c>
      <c r="AD58" s="865"/>
      <c r="AE58" s="865"/>
      <c r="AF58" s="865"/>
      <c r="AG58" s="865"/>
      <c r="AH58" s="946">
        <f>IF(AND(F15&lt;&gt;4,F15&lt;&gt;5),0,IF(AU8="○",1,3))</f>
        <v>3</v>
      </c>
      <c r="AI58" s="950"/>
      <c r="AJ58" s="914"/>
      <c r="AK58" s="865" t="s">
        <v>2170</v>
      </c>
      <c r="AL58" s="865"/>
      <c r="AM58" s="865"/>
      <c r="AN58" s="865"/>
      <c r="AO58" s="865"/>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865" t="s">
        <v>649</v>
      </c>
      <c r="V59" s="865"/>
      <c r="W59" s="865"/>
      <c r="X59" s="865"/>
      <c r="Y59" s="865"/>
      <c r="Z59" s="864" t="str">
        <f>IF(AND(B9&lt;&gt;"処遇加算なし",F15=4),IF(V28="✓",1,IF(V29="✓",2,IF(V30="✓",3,""))),"")</f>
        <v/>
      </c>
      <c r="AA59" s="717"/>
      <c r="AB59" s="914"/>
      <c r="AC59" s="865" t="s">
        <v>649</v>
      </c>
      <c r="AD59" s="865"/>
      <c r="AE59" s="865"/>
      <c r="AF59" s="865"/>
      <c r="AG59" s="865"/>
      <c r="AH59" s="946">
        <f>IF(AND(F15&lt;&gt;4,F15&lt;&gt;5),0,IF(AV8="○",1,3))</f>
        <v>3</v>
      </c>
      <c r="AI59" s="950"/>
      <c r="AJ59" s="914"/>
      <c r="AK59" s="865" t="s">
        <v>649</v>
      </c>
      <c r="AL59" s="865"/>
      <c r="AM59" s="865"/>
      <c r="AN59" s="865"/>
      <c r="AO59" s="865"/>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865" t="s">
        <v>2171</v>
      </c>
      <c r="V60" s="865"/>
      <c r="W60" s="865"/>
      <c r="X60" s="865"/>
      <c r="Y60" s="865"/>
      <c r="Z60" s="864" t="str">
        <f>IF(AND(B9&lt;&gt;"処遇加算なし",F15=4),IF(V32="✓",1,IF(V33="✓",2,"")),"")</f>
        <v/>
      </c>
      <c r="AA60" s="717"/>
      <c r="AB60" s="914"/>
      <c r="AC60" s="865" t="s">
        <v>2171</v>
      </c>
      <c r="AD60" s="865"/>
      <c r="AE60" s="865"/>
      <c r="AF60" s="865"/>
      <c r="AG60" s="865"/>
      <c r="AH60" s="946">
        <f>IF(AND(F15&lt;&gt;4,F15&lt;&gt;5),0,IF(AW8="○",1,3))</f>
        <v>3</v>
      </c>
      <c r="AI60" s="950"/>
      <c r="AJ60" s="914"/>
      <c r="AK60" s="865" t="s">
        <v>2171</v>
      </c>
      <c r="AL60" s="865"/>
      <c r="AM60" s="865"/>
      <c r="AN60" s="865"/>
      <c r="AO60" s="865"/>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865" t="s">
        <v>2172</v>
      </c>
      <c r="V61" s="865"/>
      <c r="W61" s="865"/>
      <c r="X61" s="865"/>
      <c r="Y61" s="865"/>
      <c r="Z61" s="864" t="str">
        <f>IF(AND(B9&lt;&gt;"処遇加算なし",F15=4),IF(V36="✓",1,IF(V37="✓",2,"")),"")</f>
        <v/>
      </c>
      <c r="AA61" s="717"/>
      <c r="AB61" s="914"/>
      <c r="AC61" s="865" t="s">
        <v>2172</v>
      </c>
      <c r="AD61" s="865"/>
      <c r="AE61" s="865"/>
      <c r="AF61" s="865"/>
      <c r="AG61" s="865"/>
      <c r="AH61" s="946">
        <f>IF(AND(F15&lt;&gt;4,F15&lt;&gt;5),0,IF(AX8="○",1,2))</f>
        <v>2</v>
      </c>
      <c r="AI61" s="950"/>
      <c r="AJ61" s="914"/>
      <c r="AK61" s="865" t="s">
        <v>2172</v>
      </c>
      <c r="AL61" s="865"/>
      <c r="AM61" s="865"/>
      <c r="AN61" s="865"/>
      <c r="AO61" s="865"/>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865" t="s">
        <v>1996</v>
      </c>
      <c r="V62" s="865"/>
      <c r="W62" s="865"/>
      <c r="X62" s="865"/>
      <c r="Y62" s="865"/>
      <c r="Z62" s="864" t="str">
        <f>IF(AND(B9&lt;&gt;"処遇加算なし",F15=4),IF(V40="✓",1,IF(V41="✓",2,"")),"")</f>
        <v/>
      </c>
      <c r="AA62" s="717"/>
      <c r="AB62" s="914"/>
      <c r="AC62" s="865" t="s">
        <v>1996</v>
      </c>
      <c r="AD62" s="865"/>
      <c r="AE62" s="865"/>
      <c r="AF62" s="865"/>
      <c r="AG62" s="865"/>
      <c r="AH62" s="946">
        <f>IF(AND(F15&lt;&gt;4,F15&lt;&gt;5),0,IF(AY8="○",1,2))</f>
        <v>2</v>
      </c>
      <c r="AI62" s="950"/>
      <c r="AJ62" s="914"/>
      <c r="AK62" s="865" t="s">
        <v>1996</v>
      </c>
      <c r="AL62" s="865"/>
      <c r="AM62" s="865"/>
      <c r="AN62" s="865"/>
      <c r="AO62" s="865"/>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864" t="s">
        <v>2332</v>
      </c>
      <c r="V63" s="864"/>
      <c r="W63" s="864"/>
      <c r="X63" s="864"/>
      <c r="Y63" s="864"/>
      <c r="Z63" s="864" t="str">
        <f>IF(AND(B9&lt;&gt;"処遇加算なし",F15=4),IF(V44="✓",1,IF(V45="✓",2,"")),"")</f>
        <v/>
      </c>
      <c r="AA63" s="717"/>
      <c r="AB63" s="914"/>
      <c r="AC63" s="864" t="s">
        <v>2332</v>
      </c>
      <c r="AD63" s="864"/>
      <c r="AE63" s="864"/>
      <c r="AF63" s="864"/>
      <c r="AG63" s="864"/>
      <c r="AH63" s="946">
        <f>IF(AND(F15&lt;&gt;4,F15&lt;&gt;5),0,IF(AZ8="○",1,2))</f>
        <v>2</v>
      </c>
      <c r="AI63" s="950"/>
      <c r="AJ63" s="914"/>
      <c r="AK63" s="864" t="s">
        <v>2332</v>
      </c>
      <c r="AL63" s="864"/>
      <c r="AM63" s="864"/>
      <c r="AN63" s="864"/>
      <c r="AO63" s="864"/>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1</xdr:col>
                    <xdr:colOff>85725</xdr:colOff>
                    <xdr:row>3</xdr:row>
                    <xdr:rowOff>137795</xdr:rowOff>
                  </from>
                  <to xmlns:xdr="http://schemas.openxmlformats.org/drawingml/2006/spreadsheetDrawing">
                    <xdr:col>1</xdr:col>
                    <xdr:colOff>88900</xdr:colOff>
                    <xdr:row>3</xdr:row>
                    <xdr:rowOff>139065</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1</xdr:col>
                    <xdr:colOff>85725</xdr:colOff>
                    <xdr:row>3</xdr:row>
                    <xdr:rowOff>139065</xdr:rowOff>
                  </from>
                  <to xmlns:xdr="http://schemas.openxmlformats.org/drawingml/2006/spreadsheetDrawing">
                    <xdr:col>1</xdr:col>
                    <xdr:colOff>88900</xdr:colOff>
                    <xdr:row>3</xdr:row>
                    <xdr:rowOff>142240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1</xdr:col>
                    <xdr:colOff>85725</xdr:colOff>
                    <xdr:row>3</xdr:row>
                    <xdr:rowOff>142240</xdr:rowOff>
                  </from>
                  <to xmlns:xdr="http://schemas.openxmlformats.org/drawingml/2006/spreadsheetDrawing">
                    <xdr:col>1</xdr:col>
                    <xdr:colOff>88900</xdr:colOff>
                    <xdr:row>3</xdr:row>
                    <xdr:rowOff>144780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260985</xdr:rowOff>
                  </from>
                  <to xmlns:xdr="http://schemas.openxmlformats.org/drawingml/2006/spreadsheetDrawing">
                    <xdr:col>8</xdr:col>
                    <xdr:colOff>106680</xdr:colOff>
                    <xdr:row>3</xdr:row>
                    <xdr:rowOff>264160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264160</xdr:rowOff>
                  </from>
                  <to xmlns:xdr="http://schemas.openxmlformats.org/drawingml/2006/spreadsheetDrawing">
                    <xdr:col>8</xdr:col>
                    <xdr:colOff>106680</xdr:colOff>
                    <xdr:row>3</xdr:row>
                    <xdr:rowOff>265430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260985</xdr:rowOff>
                  </from>
                  <to xmlns:xdr="http://schemas.openxmlformats.org/drawingml/2006/spreadsheetDrawing">
                    <xdr:col>8</xdr:col>
                    <xdr:colOff>106680</xdr:colOff>
                    <xdr:row>3</xdr:row>
                    <xdr:rowOff>264160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264160</xdr:rowOff>
                  </from>
                  <to xmlns:xdr="http://schemas.openxmlformats.org/drawingml/2006/spreadsheetDrawing">
                    <xdr:col>8</xdr:col>
                    <xdr:colOff>106680</xdr:colOff>
                    <xdr:row>3</xdr:row>
                    <xdr:rowOff>265430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1</xdr:col>
                    <xdr:colOff>85725</xdr:colOff>
                    <xdr:row>3</xdr:row>
                    <xdr:rowOff>137795</xdr:rowOff>
                  </from>
                  <to xmlns:xdr="http://schemas.openxmlformats.org/drawingml/2006/spreadsheetDrawing">
                    <xdr:col>1</xdr:col>
                    <xdr:colOff>88900</xdr:colOff>
                    <xdr:row>3</xdr:row>
                    <xdr:rowOff>139065</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1</xdr:col>
                    <xdr:colOff>85725</xdr:colOff>
                    <xdr:row>3</xdr:row>
                    <xdr:rowOff>139065</xdr:rowOff>
                  </from>
                  <to xmlns:xdr="http://schemas.openxmlformats.org/drawingml/2006/spreadsheetDrawing">
                    <xdr:col>1</xdr:col>
                    <xdr:colOff>88900</xdr:colOff>
                    <xdr:row>3</xdr:row>
                    <xdr:rowOff>142240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1</xdr:col>
                    <xdr:colOff>85725</xdr:colOff>
                    <xdr:row>3</xdr:row>
                    <xdr:rowOff>142240</xdr:rowOff>
                  </from>
                  <to xmlns:xdr="http://schemas.openxmlformats.org/drawingml/2006/spreadsheetDrawing">
                    <xdr:col>1</xdr:col>
                    <xdr:colOff>88900</xdr:colOff>
                    <xdr:row>3</xdr:row>
                    <xdr:rowOff>144780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45720</xdr:colOff>
                    <xdr:row>0</xdr:row>
                    <xdr:rowOff>-556260</xdr:rowOff>
                  </from>
                  <to xmlns:xdr="http://schemas.openxmlformats.org/drawingml/2006/spreadsheetDrawing">
                    <xdr:col>0</xdr:col>
                    <xdr:colOff>48260</xdr:colOff>
                    <xdr:row>0</xdr:row>
                    <xdr:rowOff>-553085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45720</xdr:colOff>
                    <xdr:row>0</xdr:row>
                    <xdr:rowOff>-550545</xdr:rowOff>
                  </from>
                  <to xmlns:xdr="http://schemas.openxmlformats.org/drawingml/2006/spreadsheetDrawing">
                    <xdr:col>0</xdr:col>
                    <xdr:colOff>48260</xdr:colOff>
                    <xdr:row>0</xdr:row>
                    <xdr:rowOff>-548005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45720</xdr:colOff>
                    <xdr:row>0</xdr:row>
                    <xdr:rowOff>-556260</xdr:rowOff>
                  </from>
                  <to xmlns:xdr="http://schemas.openxmlformats.org/drawingml/2006/spreadsheetDrawing">
                    <xdr:col>0</xdr:col>
                    <xdr:colOff>48260</xdr:colOff>
                    <xdr:row>0</xdr:row>
                    <xdr:rowOff>-553085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45720</xdr:colOff>
                    <xdr:row>0</xdr:row>
                    <xdr:rowOff>-550545</xdr:rowOff>
                  </from>
                  <to xmlns:xdr="http://schemas.openxmlformats.org/drawingml/2006/spreadsheetDrawing">
                    <xdr:col>0</xdr:col>
                    <xdr:colOff>48260</xdr:colOff>
                    <xdr:row>0</xdr:row>
                    <xdr:rowOff>-548005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712</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825"/>
      <c r="Q5" s="834"/>
      <c r="R5" s="834"/>
      <c r="S5" s="834"/>
      <c r="T5" s="834"/>
      <c r="U5" s="834"/>
      <c r="V5" s="834"/>
      <c r="W5" s="834"/>
      <c r="X5" s="893"/>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871" t="str">
        <f>IFERROR(VLOOKUP(Y5,'【参考】数式用'!$A$5:$AB$37,MATCH(V11,'【参考】数式用'!$B$4:$AB$4,0)+1,FALSE),"")</f>
        <v/>
      </c>
      <c r="W12" s="871"/>
      <c r="X12" s="871"/>
      <c r="Y12" s="871"/>
      <c r="Z12" s="871"/>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v>0</v>
      </c>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5324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325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325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325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325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325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325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325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325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325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325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326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326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326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326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326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326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3266"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3267"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326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326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327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327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327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327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327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327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327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327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327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327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328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328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3282"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3283"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3284"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3285"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3286"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3287"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3288"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3289"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3290"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3291"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3292"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3293"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3294"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3295"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3296"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3297"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378</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655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655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655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655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655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655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655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655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655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655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655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655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655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655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655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655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655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65554"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65555"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655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655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655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655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655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655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655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655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655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655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655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655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655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655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65570"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65571"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65572"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65573"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65574"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65575"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65576"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65577"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65578"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65579"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65580"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65581"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65582"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65583"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65584"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65585"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681</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4300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4301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4301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4301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4301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4301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4301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4301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4301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4301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4301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4302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4302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4302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4302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4302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4302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43026"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43027"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4302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4302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4303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4303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4303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4303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4303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4303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4303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4303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4303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4303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4304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4304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43042"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43043"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43044"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43045"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43046"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43047"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43048"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43049"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43050"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43051"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43052"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43053"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43054"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43055"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43056"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43057"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E4" sqref="AE4:AH4"/>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656</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54273" r:id="rId4"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54274" r:id="rId5"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54275" r:id="rId6"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54276" r:id="rId7"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54277" r:id="rId8"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54278" r:id="rId9"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54279" r:id="rId10"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54280" r:id="rId11"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54281" r:id="rId12"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54282" r:id="rId13"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45</xdr:row>
                    <xdr:rowOff>9525</xdr:rowOff>
                  </to>
                </anchor>
              </controlPr>
            </control>
          </mc:Choice>
        </mc:AlternateContent>
        <mc:AlternateContent>
          <mc:Choice Requires="x14">
            <control shapeId="54283" r:id="rId14"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54284" r:id="rId15"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54285" r:id="rId16"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54286" r:id="rId17"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54287" r:id="rId18"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54288" r:id="rId19"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54289" r:id="rId20"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54290" r:id="rId21"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54291" r:id="rId22"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54292" r:id="rId23"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54293" r:id="rId24"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54294" r:id="rId25"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54295" r:id="rId26"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54296" r:id="rId27"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54297" r:id="rId28"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54298" r:id="rId29"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54299" r:id="rId30"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54300" r:id="rId31"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54301" r:id="rId32"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54302" r:id="rId33"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54303" r:id="rId34"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54304" r:id="rId35"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54305" r:id="rId36"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54306" r:id="rId37"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54307" r:id="rId38"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54308" r:id="rId39"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54309" r:id="rId40"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54310" r:id="rId41"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54311" r:id="rId42"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54312" r:id="rId43"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54313" r:id="rId44"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54314" r:id="rId45"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54315" r:id="rId46"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54316" r:id="rId47"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54317" r:id="rId48"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54318" r:id="rId49"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54319" r:id="rId50"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54320" r:id="rId51"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54321" r:id="rId52"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E4" sqref="AE4:AH4"/>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2313</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5529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529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529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530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530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530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530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530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530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530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530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530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530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531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531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531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531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5314"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5315"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531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531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531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531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532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532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532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532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532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532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532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532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532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532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5330"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5331"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5332"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5333"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5334"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5335"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5336"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5337"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5338"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5339"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5340"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5341"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5342"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5343"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5344"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5345"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E4" sqref="AE4:AH4"/>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2314</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5632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632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632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632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632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632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632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632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632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633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633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633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633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633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633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633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633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6338"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6339"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634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634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634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634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634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634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634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634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634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634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635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635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635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635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6354"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6355"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6356"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6357"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6358"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6359"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6360"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6361"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6362"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6363"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6364"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6365"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6366"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6367"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6368"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6369"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E4" sqref="AE4:AH4"/>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1001</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5734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734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734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734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734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735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735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735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735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735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735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735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735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735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735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736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736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7362"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7363"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736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736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736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736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736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736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737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737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737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737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737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737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737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737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7378"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7379"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7380"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7381"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7382"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7383"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7384"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7385"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7386"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7387"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7388"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7389"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7390"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7391"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7392"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7393"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E4" sqref="AE4:AH4"/>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2315</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583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83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83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83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83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83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83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83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83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83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83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83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83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83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83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83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83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8386"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8387"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83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83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83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83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83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83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83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83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83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83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83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83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84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84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8402"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8403"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8404"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8405"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8406"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8407"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8408"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8409"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8410"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8411"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8412"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8413"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8414"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8415"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8416"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8417"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4" customWidth="1"/>
    <col min="2" max="6" width="2.5" style="714" customWidth="1"/>
    <col min="7" max="9" width="2.125" style="714" customWidth="1"/>
    <col min="10" max="10" width="1.875" style="714" customWidth="1"/>
    <col min="11" max="12" width="2.125" style="714" customWidth="1"/>
    <col min="13" max="13" width="2.375" style="714" customWidth="1"/>
    <col min="14" max="15" width="2.125" style="714" customWidth="1"/>
    <col min="16" max="16" width="2.75" style="714" customWidth="1"/>
    <col min="17" max="19" width="2.125" style="714" customWidth="1"/>
    <col min="20" max="20" width="1.375" style="714" customWidth="1"/>
    <col min="21" max="30" width="2.125" style="714" customWidth="1"/>
    <col min="31" max="31" width="2.5" style="714" customWidth="1"/>
    <col min="32" max="32" width="2.75" style="714" customWidth="1"/>
    <col min="33" max="38" width="2.125" style="714" customWidth="1"/>
    <col min="39" max="39" width="2.75" style="714" customWidth="1"/>
    <col min="40" max="40" width="2.5" style="714" customWidth="1"/>
    <col min="41" max="42" width="2.125" style="714" customWidth="1"/>
    <col min="43" max="43" width="1.625" style="714" customWidth="1"/>
    <col min="44" max="44" width="2" style="714" customWidth="1"/>
    <col min="45" max="48" width="2.625" style="714" customWidth="1"/>
    <col min="49" max="62" width="2.875" style="714" customWidth="1"/>
    <col min="63" max="72" width="2.25" style="714" customWidth="1"/>
    <col min="73" max="73" width="3.125" style="714" customWidth="1"/>
    <col min="74" max="75" width="2.25" style="714" customWidth="1"/>
    <col min="76" max="76" width="3" style="714" customWidth="1"/>
    <col min="77" max="78" width="2.25" style="714" customWidth="1"/>
    <col min="79" max="81" width="2.125" style="714" customWidth="1"/>
    <col min="82" max="82" width="2" style="714" customWidth="1"/>
    <col min="83" max="85" width="2.375" style="714" customWidth="1"/>
    <col min="86" max="86" width="3.125" style="714" customWidth="1"/>
    <col min="87" max="92" width="2.375" style="714" customWidth="1"/>
    <col min="93" max="102" width="1.625" style="714" customWidth="1"/>
    <col min="103" max="16384" width="9" style="714" customWidth="1"/>
  </cols>
  <sheetData>
    <row r="1" spans="1:88" ht="18" customHeight="1">
      <c r="B1" s="10" t="s">
        <v>2208</v>
      </c>
      <c r="M1" s="744"/>
      <c r="N1" s="822" t="s">
        <v>2024</v>
      </c>
      <c r="O1" s="822"/>
      <c r="P1" s="822"/>
      <c r="Q1" s="822"/>
      <c r="R1" s="822"/>
      <c r="S1" s="822"/>
      <c r="T1" s="822"/>
      <c r="U1" s="822"/>
      <c r="V1" s="822"/>
      <c r="W1" s="822"/>
      <c r="X1" s="822"/>
      <c r="Y1" s="822"/>
      <c r="Z1" s="822"/>
      <c r="AA1" s="822"/>
      <c r="AB1" s="822"/>
      <c r="AC1" s="822"/>
      <c r="AD1" s="822"/>
      <c r="AE1" s="822"/>
      <c r="AF1" s="935" t="s">
        <v>124</v>
      </c>
      <c r="AG1" s="935"/>
      <c r="AH1" s="935"/>
      <c r="AI1" s="947" t="str">
        <f>IF(G5="","",G5)</f>
        <v/>
      </c>
      <c r="AJ1" s="947"/>
      <c r="AK1" s="947"/>
      <c r="AL1" s="947"/>
      <c r="AM1" s="947"/>
      <c r="AN1" s="947"/>
      <c r="AO1" s="947"/>
      <c r="AP1" s="947"/>
      <c r="AS1" s="963" t="str">
        <f>B9&amp;G9&amp;L9</f>
        <v/>
      </c>
      <c r="AT1" s="979"/>
      <c r="AU1" s="979"/>
      <c r="AV1" s="979"/>
      <c r="AW1" s="979"/>
      <c r="AX1" s="979"/>
      <c r="AY1" s="979"/>
      <c r="AZ1" s="979"/>
      <c r="BA1" s="979"/>
      <c r="BB1" s="979"/>
      <c r="BC1" s="979"/>
      <c r="BD1" s="979"/>
      <c r="BE1" s="999"/>
      <c r="BF1" s="1000" t="str">
        <f>IFERROR(VLOOKUP(Y5,'【参考】数式用'!$AH$2:$AI$34,2,FALSE),"")</f>
        <v/>
      </c>
      <c r="BG1" s="1000"/>
      <c r="BH1" s="1000"/>
      <c r="BI1" s="1000"/>
      <c r="BJ1" s="1000"/>
      <c r="BK1" s="1000"/>
      <c r="BL1" s="1000"/>
      <c r="BM1" s="1000"/>
      <c r="BN1" s="1000"/>
      <c r="BO1" s="1000"/>
      <c r="BP1" s="1000"/>
      <c r="CE1" s="1015" t="s">
        <v>2250</v>
      </c>
    </row>
    <row r="2" spans="1:88" s="715" customFormat="1" ht="19.5" customHeight="1">
      <c r="C2" s="744"/>
      <c r="D2" s="744"/>
      <c r="E2" s="744"/>
      <c r="F2" s="744"/>
      <c r="G2" s="744"/>
      <c r="H2" s="744"/>
      <c r="I2" s="744"/>
      <c r="J2" s="744"/>
      <c r="K2" s="744"/>
      <c r="L2" s="744"/>
      <c r="M2" s="744"/>
      <c r="N2" s="822"/>
      <c r="O2" s="822"/>
      <c r="P2" s="822"/>
      <c r="Q2" s="822"/>
      <c r="R2" s="822"/>
      <c r="S2" s="822"/>
      <c r="T2" s="822"/>
      <c r="U2" s="822"/>
      <c r="V2" s="822"/>
      <c r="W2" s="822"/>
      <c r="X2" s="822"/>
      <c r="Y2" s="822"/>
      <c r="Z2" s="822"/>
      <c r="AA2" s="822"/>
      <c r="AB2" s="822"/>
      <c r="AC2" s="822"/>
      <c r="AD2" s="822"/>
      <c r="AE2" s="822"/>
      <c r="AF2" s="744"/>
      <c r="AG2" s="744"/>
      <c r="AH2" s="744"/>
      <c r="AI2" s="744"/>
      <c r="AJ2" s="744"/>
      <c r="AK2" s="744"/>
      <c r="AL2" s="744"/>
      <c r="AM2" s="744"/>
      <c r="AN2" s="744"/>
      <c r="AO2" s="744"/>
      <c r="AP2" s="744"/>
      <c r="AQ2" s="822"/>
      <c r="AR2" s="822"/>
      <c r="CE2" s="1016" t="s">
        <v>2253</v>
      </c>
      <c r="CF2" s="1016"/>
      <c r="CG2" s="1016"/>
      <c r="CH2" s="1016"/>
      <c r="CI2" s="1019" t="str">
        <f>IF(AI1&lt;&gt;"",1,"")</f>
        <v/>
      </c>
      <c r="CJ2" s="1022"/>
    </row>
    <row r="3" spans="1:88" ht="15.75" customHeight="1">
      <c r="B3" s="719" t="s">
        <v>1862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S3" s="964"/>
      <c r="AT3" s="980" t="s">
        <v>2222</v>
      </c>
      <c r="AU3" s="992"/>
      <c r="AV3" s="992"/>
      <c r="AW3" s="992"/>
      <c r="AX3" s="992"/>
      <c r="AY3" s="992"/>
      <c r="AZ3" s="992"/>
      <c r="BA3" s="995"/>
      <c r="CE3" s="1016" t="s">
        <v>2129</v>
      </c>
      <c r="CF3" s="1016"/>
      <c r="CG3" s="1016"/>
      <c r="CH3" s="1016"/>
      <c r="CI3" s="1020" t="str">
        <f>IF(AND(L9="ベア加算",Q49="ベア加算"),1,"")</f>
        <v/>
      </c>
      <c r="CJ3" s="1023"/>
    </row>
    <row r="4" spans="1:88" ht="28.5" customHeight="1">
      <c r="B4" s="720" t="s">
        <v>2277</v>
      </c>
      <c r="C4" s="720"/>
      <c r="D4" s="720"/>
      <c r="E4" s="720"/>
      <c r="F4" s="720"/>
      <c r="G4" s="771" t="s">
        <v>3</v>
      </c>
      <c r="H4" s="771"/>
      <c r="I4" s="771"/>
      <c r="J4" s="799" t="s">
        <v>16</v>
      </c>
      <c r="K4" s="802"/>
      <c r="L4" s="802"/>
      <c r="M4" s="802"/>
      <c r="N4" s="802"/>
      <c r="O4" s="823"/>
      <c r="P4" s="824" t="s">
        <v>20</v>
      </c>
      <c r="Q4" s="833"/>
      <c r="R4" s="833"/>
      <c r="S4" s="833"/>
      <c r="T4" s="833"/>
      <c r="U4" s="833"/>
      <c r="V4" s="833"/>
      <c r="W4" s="833"/>
      <c r="X4" s="892"/>
      <c r="Y4" s="799" t="s">
        <v>5</v>
      </c>
      <c r="Z4" s="802"/>
      <c r="AA4" s="802"/>
      <c r="AB4" s="802"/>
      <c r="AC4" s="802"/>
      <c r="AD4" s="823"/>
      <c r="AE4" s="932" t="s">
        <v>990</v>
      </c>
      <c r="AF4" s="936"/>
      <c r="AG4" s="936"/>
      <c r="AH4" s="939"/>
      <c r="AI4" s="932" t="s">
        <v>2308</v>
      </c>
      <c r="AJ4" s="936"/>
      <c r="AK4" s="936"/>
      <c r="AL4" s="939"/>
      <c r="AM4" s="932" t="s">
        <v>2309</v>
      </c>
      <c r="AN4" s="936"/>
      <c r="AO4" s="936"/>
      <c r="AP4" s="939"/>
      <c r="AS4" s="965"/>
      <c r="AT4" s="981" t="s">
        <v>2200</v>
      </c>
      <c r="AU4" s="981" t="s">
        <v>2170</v>
      </c>
      <c r="AV4" s="981" t="s">
        <v>649</v>
      </c>
      <c r="AW4" s="981" t="s">
        <v>2171</v>
      </c>
      <c r="AX4" s="981" t="s">
        <v>2172</v>
      </c>
      <c r="AY4" s="981" t="s">
        <v>1996</v>
      </c>
      <c r="AZ4" s="981" t="s">
        <v>317</v>
      </c>
      <c r="BA4" s="996"/>
      <c r="CE4" s="1016" t="s">
        <v>2252</v>
      </c>
      <c r="CF4" s="1016"/>
      <c r="CG4" s="1016"/>
      <c r="CH4" s="1016"/>
      <c r="CI4" s="1021" t="str">
        <f>IF(OR(OR(G49="処遇加算Ⅰ",G49="処遇加算Ⅱ"),OR(AS48="処遇加算Ⅰ",AS48="処遇加算Ⅱ")),1,"")</f>
        <v/>
      </c>
      <c r="CJ4" s="1024"/>
    </row>
    <row r="5" spans="1:88" ht="33" customHeight="1">
      <c r="B5" s="721"/>
      <c r="C5" s="721"/>
      <c r="D5" s="721"/>
      <c r="E5" s="721"/>
      <c r="F5" s="721"/>
      <c r="G5" s="772"/>
      <c r="H5" s="772"/>
      <c r="I5" s="772"/>
      <c r="J5" s="800"/>
      <c r="K5" s="800"/>
      <c r="L5" s="800"/>
      <c r="M5" s="814"/>
      <c r="N5" s="814"/>
      <c r="O5" s="814"/>
      <c r="P5" s="1031"/>
      <c r="Q5" s="1032"/>
      <c r="R5" s="1032"/>
      <c r="S5" s="1032"/>
      <c r="T5" s="1032"/>
      <c r="U5" s="1032"/>
      <c r="V5" s="1032"/>
      <c r="W5" s="1032"/>
      <c r="X5" s="1034"/>
      <c r="Y5" s="896"/>
      <c r="Z5" s="896"/>
      <c r="AA5" s="896"/>
      <c r="AB5" s="896"/>
      <c r="AC5" s="896"/>
      <c r="AD5" s="896"/>
      <c r="AE5" s="933"/>
      <c r="AF5" s="937"/>
      <c r="AG5" s="937"/>
      <c r="AH5" s="940"/>
      <c r="AI5" s="933"/>
      <c r="AJ5" s="937"/>
      <c r="AK5" s="937"/>
      <c r="AL5" s="940"/>
      <c r="AM5" s="954">
        <f>AE5-AI5</f>
        <v>0</v>
      </c>
      <c r="AN5" s="956"/>
      <c r="AO5" s="956"/>
      <c r="AP5" s="957"/>
      <c r="AS5" s="965"/>
      <c r="AT5" s="982"/>
      <c r="AU5" s="982"/>
      <c r="AV5" s="982"/>
      <c r="AW5" s="982"/>
      <c r="AX5" s="982"/>
      <c r="AY5" s="982"/>
      <c r="AZ5" s="982"/>
      <c r="BA5" s="996"/>
      <c r="CE5" s="1016" t="s">
        <v>1596</v>
      </c>
      <c r="CF5" s="1016"/>
      <c r="CG5" s="1016"/>
      <c r="CH5" s="1016"/>
      <c r="CI5" s="1021" t="str">
        <f>IF(OR(G49="処遇加算Ⅰ",AS48="処遇加算Ⅰ"),1,"")</f>
        <v/>
      </c>
      <c r="CJ5" s="1024"/>
    </row>
    <row r="6" spans="1:88" ht="10.5" customHeight="1">
      <c r="B6" s="722"/>
      <c r="C6" s="722"/>
      <c r="D6" s="722"/>
      <c r="E6" s="722"/>
      <c r="F6" s="722"/>
      <c r="G6" s="773"/>
      <c r="H6" s="773"/>
      <c r="I6" s="773"/>
      <c r="J6" s="773"/>
      <c r="K6" s="773"/>
      <c r="L6" s="773"/>
      <c r="M6" s="773"/>
      <c r="N6" s="773"/>
      <c r="O6" s="773"/>
      <c r="P6" s="826"/>
      <c r="Q6" s="826"/>
      <c r="R6" s="826"/>
      <c r="S6" s="826"/>
      <c r="T6" s="826"/>
      <c r="U6" s="826"/>
      <c r="V6" s="826"/>
      <c r="W6" s="826"/>
      <c r="X6" s="826"/>
      <c r="Y6" s="826"/>
      <c r="Z6" s="826"/>
      <c r="AA6" s="826"/>
      <c r="AB6" s="826"/>
      <c r="AC6" s="826"/>
      <c r="AD6" s="826"/>
      <c r="AE6" s="826"/>
      <c r="AF6" s="826"/>
      <c r="AG6" s="826"/>
      <c r="AH6" s="941"/>
      <c r="AI6" s="941"/>
      <c r="AJ6" s="941"/>
      <c r="AK6" s="941"/>
      <c r="AL6" s="941"/>
      <c r="AM6" s="955"/>
      <c r="AN6" s="955"/>
      <c r="AO6" s="955"/>
      <c r="AP6" s="955"/>
      <c r="AS6" s="965"/>
      <c r="AT6" s="982"/>
      <c r="AU6" s="982"/>
      <c r="AV6" s="982"/>
      <c r="AW6" s="982"/>
      <c r="AX6" s="982"/>
      <c r="AY6" s="982"/>
      <c r="AZ6" s="982"/>
      <c r="BA6" s="996"/>
      <c r="CE6" s="1016" t="s">
        <v>2172</v>
      </c>
      <c r="CF6" s="1016"/>
      <c r="CG6" s="1016"/>
      <c r="CH6" s="1016"/>
      <c r="CI6" s="1021" t="str">
        <f>IF(OR(AH61=1,AP61=1),1,"")</f>
        <v/>
      </c>
      <c r="CJ6" s="1024"/>
    </row>
    <row r="7" spans="1:88" ht="15" customHeight="1">
      <c r="B7" s="723" t="s">
        <v>2174</v>
      </c>
      <c r="C7" s="718"/>
      <c r="D7" s="718"/>
      <c r="E7" s="718"/>
      <c r="F7" s="718"/>
      <c r="G7" s="718"/>
      <c r="H7" s="718"/>
      <c r="I7" s="718"/>
      <c r="J7" s="718"/>
      <c r="K7" s="718"/>
      <c r="L7" s="718"/>
      <c r="M7" s="718"/>
      <c r="N7" s="718"/>
      <c r="O7" s="718"/>
      <c r="P7" s="718"/>
      <c r="Q7" s="718"/>
      <c r="R7" s="718"/>
      <c r="S7" s="718"/>
      <c r="T7" s="718"/>
      <c r="U7" s="718"/>
      <c r="V7" s="866" t="s">
        <v>1378</v>
      </c>
      <c r="W7" s="718"/>
      <c r="X7" s="718"/>
      <c r="Y7" s="718"/>
      <c r="Z7" s="718"/>
      <c r="AA7" s="718"/>
      <c r="AB7" s="718"/>
      <c r="AC7" s="718"/>
      <c r="AD7" s="718"/>
      <c r="AE7" s="718"/>
      <c r="AF7" s="718"/>
      <c r="AG7" s="718"/>
      <c r="AH7" s="718"/>
      <c r="AI7" s="718"/>
      <c r="AJ7" s="718"/>
      <c r="AK7" s="718"/>
      <c r="AL7" s="718"/>
      <c r="AM7" s="718"/>
      <c r="AN7" s="718"/>
      <c r="AO7" s="718"/>
      <c r="AP7" s="718"/>
      <c r="AS7" s="965"/>
      <c r="AT7" s="983"/>
      <c r="AU7" s="983"/>
      <c r="AV7" s="983"/>
      <c r="AW7" s="983"/>
      <c r="AX7" s="983"/>
      <c r="AY7" s="983"/>
      <c r="AZ7" s="983"/>
      <c r="BA7" s="996"/>
      <c r="CE7" s="1017" t="s">
        <v>1996</v>
      </c>
      <c r="CF7" s="1017"/>
      <c r="CG7" s="1017"/>
      <c r="CH7" s="1017"/>
      <c r="CI7" s="1021" t="str">
        <f>IF(AND(AH62=1,AD41=""),1,"")</f>
        <v/>
      </c>
      <c r="CJ7" s="1024"/>
    </row>
    <row r="8" spans="1:88" ht="17.25" customHeight="1">
      <c r="B8" s="724" t="s">
        <v>2228</v>
      </c>
      <c r="C8" s="745"/>
      <c r="D8" s="745"/>
      <c r="E8" s="745"/>
      <c r="F8" s="745"/>
      <c r="G8" s="745"/>
      <c r="H8" s="745"/>
      <c r="I8" s="745"/>
      <c r="J8" s="745"/>
      <c r="K8" s="745"/>
      <c r="L8" s="745"/>
      <c r="M8" s="745"/>
      <c r="N8" s="745"/>
      <c r="O8" s="745"/>
      <c r="P8" s="745"/>
      <c r="Q8" s="745"/>
      <c r="R8" s="745"/>
      <c r="S8" s="842"/>
      <c r="T8" s="847" t="s">
        <v>47</v>
      </c>
      <c r="U8" s="857"/>
      <c r="V8" s="867" t="str">
        <f>IFERROR(IF(VLOOKUP(AS1,'【参考】数式用2'!E6:L23,3,FALSE)="","",VLOOKUP(AS1,'【参考】数式用2'!E6:L23,3,FALSE)),"")</f>
        <v/>
      </c>
      <c r="W8" s="882"/>
      <c r="X8" s="882"/>
      <c r="Y8" s="882"/>
      <c r="Z8" s="897"/>
      <c r="AA8" s="905" t="str">
        <f>IFERROR(VLOOKUP(AS1,'【参考】数式用2'!E6:L23,4,FALSE),"")</f>
        <v/>
      </c>
      <c r="AB8" s="905"/>
      <c r="AC8" s="905"/>
      <c r="AD8" s="905"/>
      <c r="AE8" s="905"/>
      <c r="AF8" s="905"/>
      <c r="AG8" s="905"/>
      <c r="AH8" s="905"/>
      <c r="AI8" s="905"/>
      <c r="AJ8" s="905"/>
      <c r="AK8" s="905"/>
      <c r="AL8" s="905"/>
      <c r="AM8" s="905"/>
      <c r="AN8" s="905"/>
      <c r="AO8" s="905"/>
      <c r="AP8" s="958"/>
      <c r="AS8" s="965"/>
      <c r="AT8" s="984" t="str">
        <f>IF(L9="ベア加算","",IF(OR(V8="新加算Ⅰ",V8="新加算Ⅱ",V8="新加算Ⅲ",V8="新加算Ⅳ"),"○",""))</f>
        <v/>
      </c>
      <c r="AU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4" t="str">
        <f>IF(OR(V8="新加算Ⅰ",V8="新加算Ⅱ",V8="新加算Ⅲ",V8="新加算Ⅴ(１)",V8="新加算Ⅴ(３)",V8="新加算Ⅴ(８)"),"○","")</f>
        <v/>
      </c>
      <c r="AX8" s="984" t="str">
        <f>IF(OR(V8="新加算Ⅰ",V8="新加算Ⅱ",V8="新加算Ⅴ(１)",V8="新加算Ⅴ(２)",V8="新加算Ⅴ(３)",V8="新加算Ⅴ(４)",V8="新加算Ⅴ(５)",V8="新加算Ⅴ(６)",V8="新加算Ⅴ(７)",V8="新加算Ⅴ(９)",V8="新加算Ⅴ(10)",V8="新加算Ⅴ(12)"),"○","")</f>
        <v/>
      </c>
      <c r="AY8" s="984" t="str">
        <f>IF(OR(V8="新加算Ⅰ",V8="新加算Ⅴ(１)",V8="新加算Ⅴ(２)",V8="新加算Ⅴ(５)",V8="新加算Ⅴ(７)",V8="新加算Ⅴ(10)"),"○","")</f>
        <v/>
      </c>
      <c r="AZ8" s="984" t="str">
        <f>IF(OR(V8="新加算Ⅰ",V8="新加算Ⅱ",V8="新加算Ⅴ(１)",V8="新加算Ⅴ(２)",V8="新加算Ⅴ(３)",V8="新加算Ⅴ(４)",V8="新加算Ⅴ(５)",V8="新加算Ⅴ(６)",V8="新加算Ⅴ(７)",V8="新加算Ⅴ(９)",V8="新加算Ⅴ(10)",V8="新加算Ⅴ(12)"),"○","")</f>
        <v/>
      </c>
      <c r="BA8" s="996"/>
      <c r="CE8" s="1017" t="s">
        <v>1996</v>
      </c>
      <c r="CF8" s="1017"/>
      <c r="CG8" s="1017"/>
      <c r="CH8" s="1017"/>
      <c r="CI8" s="1021" t="str">
        <f>IF(AND(AP62=1,AL41=""),1,"")</f>
        <v/>
      </c>
      <c r="CJ8" s="1024"/>
    </row>
    <row r="9" spans="1:88" ht="26.25" customHeight="1">
      <c r="B9" s="725"/>
      <c r="C9" s="746"/>
      <c r="D9" s="746"/>
      <c r="E9" s="746"/>
      <c r="F9" s="762"/>
      <c r="G9" s="774"/>
      <c r="H9" s="789"/>
      <c r="I9" s="789"/>
      <c r="J9" s="789"/>
      <c r="K9" s="803"/>
      <c r="L9" s="807"/>
      <c r="M9" s="815"/>
      <c r="N9" s="815"/>
      <c r="O9" s="815"/>
      <c r="P9" s="827"/>
      <c r="Q9" s="835" t="s">
        <v>1312</v>
      </c>
      <c r="R9" s="840"/>
      <c r="S9" s="840"/>
      <c r="T9" s="847"/>
      <c r="U9" s="857"/>
      <c r="V9" s="868" t="str">
        <f>IFERROR(VLOOKUP(Y5,'【参考】数式用'!$A$5:$AB$37,MATCH(V8,'【参考】数式用'!$B$4:$AB$4,0)+1,FALSE),"")</f>
        <v/>
      </c>
      <c r="W9" s="883"/>
      <c r="X9" s="883"/>
      <c r="Y9" s="883"/>
      <c r="Z9" s="898"/>
      <c r="AA9" s="906"/>
      <c r="AB9" s="906"/>
      <c r="AC9" s="906"/>
      <c r="AD9" s="906"/>
      <c r="AE9" s="906"/>
      <c r="AF9" s="906"/>
      <c r="AG9" s="906"/>
      <c r="AH9" s="906"/>
      <c r="AI9" s="906"/>
      <c r="AJ9" s="906"/>
      <c r="AK9" s="906"/>
      <c r="AL9" s="906"/>
      <c r="AM9" s="906"/>
      <c r="AN9" s="906"/>
      <c r="AO9" s="906"/>
      <c r="AP9" s="959"/>
      <c r="AS9" s="965"/>
      <c r="AT9" s="985"/>
      <c r="AU9" s="985"/>
      <c r="AV9" s="985"/>
      <c r="AW9" s="985"/>
      <c r="AX9" s="985"/>
      <c r="AY9" s="985"/>
      <c r="AZ9" s="985"/>
      <c r="BA9" s="996"/>
      <c r="CE9" s="1016" t="s">
        <v>1996</v>
      </c>
      <c r="CF9" s="1016"/>
      <c r="CG9" s="1016"/>
      <c r="CH9" s="1016"/>
      <c r="CI9" s="1021" t="str">
        <f>IF(OR(AH62=1,AP62=1),1,"")</f>
        <v/>
      </c>
      <c r="CJ9" s="1024"/>
    </row>
    <row r="10" spans="1:88" ht="11.25" customHeight="1">
      <c r="B10" s="726" t="str">
        <f>IFERROR(VLOOKUP(Y5,'【参考】数式用'!$A$5:$J$37,MATCH(B9,'【参考】数式用'!$B$4:$J$4,0)+1,0),"")</f>
        <v/>
      </c>
      <c r="C10" s="747"/>
      <c r="D10" s="747"/>
      <c r="E10" s="747"/>
      <c r="F10" s="763"/>
      <c r="G10" s="726" t="str">
        <f>IFERROR(VLOOKUP(Y5,'【参考】数式用'!$A$5:$J$37,MATCH(G9,'【参考】数式用'!$B$4:$J$4,0)+1,0),"")</f>
        <v/>
      </c>
      <c r="H10" s="747"/>
      <c r="I10" s="747"/>
      <c r="J10" s="747"/>
      <c r="K10" s="763"/>
      <c r="L10" s="808" t="str">
        <f>IFERROR(VLOOKUP(Y5,'【参考】数式用'!$A$5:$J$37,MATCH(L9,'【参考】数式用'!$B$4:$J$4,0)+1,0),"")</f>
        <v/>
      </c>
      <c r="M10" s="816"/>
      <c r="N10" s="816"/>
      <c r="O10" s="816"/>
      <c r="P10" s="828"/>
      <c r="Q10" s="836">
        <f>SUM(B10,G10,L10)</f>
        <v>0</v>
      </c>
      <c r="R10" s="841"/>
      <c r="S10" s="841"/>
      <c r="T10" s="848"/>
      <c r="U10" s="848"/>
      <c r="V10" s="869" t="s">
        <v>2203</v>
      </c>
      <c r="W10" s="716"/>
      <c r="X10" s="716"/>
      <c r="Y10" s="716"/>
      <c r="Z10" s="716"/>
      <c r="AA10" s="907"/>
      <c r="AB10" s="907"/>
      <c r="AC10" s="907"/>
      <c r="AD10" s="907"/>
      <c r="AE10" s="907"/>
      <c r="AF10" s="908"/>
      <c r="AG10" s="908"/>
      <c r="AH10" s="908"/>
      <c r="AI10" s="908"/>
      <c r="AJ10" s="908"/>
      <c r="AK10" s="908"/>
      <c r="AL10" s="908"/>
      <c r="AM10" s="908"/>
      <c r="AN10" s="907"/>
      <c r="AO10" s="907"/>
      <c r="AP10" s="888"/>
      <c r="AS10" s="965"/>
      <c r="AT10" s="858"/>
      <c r="AU10" s="858"/>
      <c r="AV10" s="858"/>
      <c r="AW10" s="858"/>
      <c r="AX10" s="858"/>
      <c r="AY10" s="858"/>
      <c r="AZ10" s="858"/>
      <c r="BA10" s="996"/>
      <c r="CE10" s="1016" t="s">
        <v>2251</v>
      </c>
      <c r="CF10" s="1016"/>
      <c r="CG10" s="1016"/>
      <c r="CH10" s="1016"/>
      <c r="CI10" s="1021">
        <f>IF(OR(AH63=1,AP63=1),1,0)</f>
        <v>0</v>
      </c>
      <c r="CJ10" s="1024"/>
    </row>
    <row r="11" spans="1:88" s="716" customFormat="1" ht="20.25" customHeight="1">
      <c r="B11" s="727"/>
      <c r="C11" s="748"/>
      <c r="D11" s="748"/>
      <c r="E11" s="748"/>
      <c r="F11" s="764"/>
      <c r="G11" s="727"/>
      <c r="H11" s="748"/>
      <c r="I11" s="748"/>
      <c r="J11" s="748"/>
      <c r="K11" s="764"/>
      <c r="L11" s="809"/>
      <c r="M11" s="817"/>
      <c r="N11" s="817"/>
      <c r="O11" s="817"/>
      <c r="P11" s="829"/>
      <c r="Q11" s="836"/>
      <c r="R11" s="841"/>
      <c r="S11" s="841"/>
      <c r="T11" s="849"/>
      <c r="U11" s="857"/>
      <c r="V11" s="870" t="str">
        <f>IFERROR(IF(VLOOKUP(AS1,'【参考】数式用2'!E6:L23,5,FALSE)="","",VLOOKUP(AS1,'【参考】数式用2'!E6:L23,5,FALSE)),"")</f>
        <v/>
      </c>
      <c r="W11" s="870"/>
      <c r="X11" s="870"/>
      <c r="Y11" s="870"/>
      <c r="Z11" s="870"/>
      <c r="AA11" s="905" t="str">
        <f>IFERROR(VLOOKUP(AS1,'【参考】数式用2'!E6:L23,6,FALSE),"")</f>
        <v/>
      </c>
      <c r="AB11" s="905"/>
      <c r="AC11" s="905"/>
      <c r="AD11" s="905"/>
      <c r="AE11" s="905"/>
      <c r="AF11" s="905"/>
      <c r="AG11" s="905"/>
      <c r="AH11" s="905"/>
      <c r="AI11" s="905"/>
      <c r="AJ11" s="905"/>
      <c r="AK11" s="905"/>
      <c r="AL11" s="905"/>
      <c r="AM11" s="905"/>
      <c r="AN11" s="905"/>
      <c r="AO11" s="905"/>
      <c r="AP11" s="958"/>
      <c r="AS11" s="966"/>
      <c r="AT11" s="984" t="str">
        <f>IF(L9="ベア加算","",IF(OR(V11="新加算Ⅰ",V11="新加算Ⅱ",V11="新加算Ⅲ",V11="新加算Ⅳ"),"○",""))</f>
        <v/>
      </c>
      <c r="AU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4" t="str">
        <f>IF(OR(V11="新加算Ⅰ",V11="新加算Ⅱ",V11="新加算Ⅲ",V11="新加算Ⅴ(１)",V11="新加算Ⅴ(３)",V11="新加算Ⅴ(８)"),"○","")</f>
        <v/>
      </c>
      <c r="AX11" s="984" t="str">
        <f>IF(OR(V11="新加算Ⅰ",V11="新加算Ⅱ",V11="新加算Ⅴ(１)",V11="新加算Ⅴ(２)",V11="新加算Ⅴ(３)",V11="新加算Ⅴ(４)",V11="新加算Ⅴ(５)",V11="新加算Ⅴ(６)",V11="新加算Ⅴ(７)",V11="新加算Ⅴ(９)",V11="新加算Ⅴ(10)",V11="新加算Ⅴ(12)"),"○","")</f>
        <v/>
      </c>
      <c r="AY11" s="984" t="str">
        <f>IF(OR(V11="新加算Ⅰ",V11="新加算Ⅴ(１)",V11="新加算Ⅴ(２)",V11="新加算Ⅴ(５)",V11="新加算Ⅴ(７)",V11="新加算Ⅴ(10)"),"○","")</f>
        <v/>
      </c>
      <c r="AZ11" s="984" t="str">
        <f>IF(OR(V11="新加算Ⅰ",V11="新加算Ⅱ",V11="新加算Ⅴ(１)",V11="新加算Ⅴ(２)",V11="新加算Ⅴ(３)",V11="新加算Ⅴ(４)",V11="新加算Ⅴ(５)",V11="新加算Ⅴ(６)",V11="新加算Ⅴ(７)",V11="新加算Ⅴ(９)",V11="新加算Ⅴ(10)",V11="新加算Ⅴ(12)"),"○","")</f>
        <v/>
      </c>
      <c r="BA11" s="997"/>
    </row>
    <row r="12" spans="1:88" ht="25.5" customHeight="1">
      <c r="A12" s="718"/>
      <c r="B12" s="7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8"/>
      <c r="D12" s="728"/>
      <c r="E12" s="728"/>
      <c r="F12" s="728"/>
      <c r="G12" s="728"/>
      <c r="H12" s="728"/>
      <c r="I12" s="728"/>
      <c r="J12" s="728"/>
      <c r="K12" s="728"/>
      <c r="L12" s="728"/>
      <c r="M12" s="728"/>
      <c r="N12" s="728"/>
      <c r="O12" s="728"/>
      <c r="P12" s="728"/>
      <c r="Q12" s="728"/>
      <c r="R12" s="728"/>
      <c r="S12" s="728"/>
      <c r="T12" s="849"/>
      <c r="U12" s="857"/>
      <c r="V12" s="1033" t="str">
        <f>IFERROR(VLOOKUP(Y5,'【参考】数式用'!$A$5:$AB$37,MATCH(V11,'【参考】数式用'!$B$4:$AB$4,0)+1,FALSE),"")</f>
        <v/>
      </c>
      <c r="W12" s="1033"/>
      <c r="X12" s="1033"/>
      <c r="Y12" s="1033"/>
      <c r="Z12" s="1033"/>
      <c r="AA12" s="906"/>
      <c r="AB12" s="906"/>
      <c r="AC12" s="906"/>
      <c r="AD12" s="906"/>
      <c r="AE12" s="906"/>
      <c r="AF12" s="906"/>
      <c r="AG12" s="906"/>
      <c r="AH12" s="906"/>
      <c r="AI12" s="906"/>
      <c r="AJ12" s="906"/>
      <c r="AK12" s="906"/>
      <c r="AL12" s="906"/>
      <c r="AM12" s="906"/>
      <c r="AN12" s="906"/>
      <c r="AO12" s="906"/>
      <c r="AP12" s="959"/>
      <c r="AS12" s="965"/>
      <c r="AT12" s="985"/>
      <c r="AU12" s="985"/>
      <c r="AV12" s="985"/>
      <c r="AW12" s="985"/>
      <c r="AX12" s="985"/>
      <c r="AY12" s="985"/>
      <c r="AZ12" s="985"/>
      <c r="BA12" s="996"/>
    </row>
    <row r="13" spans="1:88" ht="12" customHeight="1">
      <c r="A13" s="718"/>
      <c r="B13" s="729" t="s">
        <v>2207</v>
      </c>
      <c r="C13" s="749"/>
      <c r="D13" s="749"/>
      <c r="E13" s="749"/>
      <c r="F13" s="749"/>
      <c r="G13" s="749"/>
      <c r="H13" s="749"/>
      <c r="I13" s="749"/>
      <c r="J13" s="749"/>
      <c r="K13" s="749"/>
      <c r="L13" s="749"/>
      <c r="M13" s="749"/>
      <c r="N13" s="749"/>
      <c r="O13" s="749"/>
      <c r="P13" s="749"/>
      <c r="Q13" s="749"/>
      <c r="R13" s="749"/>
      <c r="S13" s="843"/>
      <c r="U13" s="858"/>
      <c r="V13" s="872" t="s">
        <v>2113</v>
      </c>
      <c r="W13" s="716"/>
      <c r="X13" s="716"/>
      <c r="Y13" s="716"/>
      <c r="Z13" s="716"/>
      <c r="AA13" s="908"/>
      <c r="AB13" s="908"/>
      <c r="AC13" s="908"/>
      <c r="AD13" s="908"/>
      <c r="AE13" s="908"/>
      <c r="AF13" s="908"/>
      <c r="AG13" s="908"/>
      <c r="AH13" s="908"/>
      <c r="AI13" s="908"/>
      <c r="AJ13" s="908"/>
      <c r="AK13" s="908"/>
      <c r="AL13" s="908"/>
      <c r="AM13" s="908"/>
      <c r="AN13" s="908"/>
      <c r="AO13" s="908"/>
      <c r="AP13" s="888"/>
      <c r="AS13" s="965"/>
      <c r="AT13" s="858"/>
      <c r="AU13" s="858"/>
      <c r="AV13" s="858"/>
      <c r="AW13" s="858"/>
      <c r="AX13" s="858"/>
      <c r="AY13" s="858"/>
      <c r="AZ13" s="858"/>
      <c r="BA13" s="996"/>
    </row>
    <row r="14" spans="1:88" ht="20.25" customHeight="1">
      <c r="A14" s="718"/>
      <c r="B14" s="730"/>
      <c r="C14" s="750"/>
      <c r="D14" s="750"/>
      <c r="E14" s="750"/>
      <c r="F14" s="750"/>
      <c r="G14" s="750"/>
      <c r="H14" s="750"/>
      <c r="I14" s="750"/>
      <c r="J14" s="750"/>
      <c r="K14" s="750"/>
      <c r="L14" s="750"/>
      <c r="M14" s="750"/>
      <c r="N14" s="750"/>
      <c r="O14" s="750"/>
      <c r="P14" s="750"/>
      <c r="Q14" s="750"/>
      <c r="R14" s="750"/>
      <c r="S14" s="844"/>
      <c r="U14" s="857"/>
      <c r="V14" s="870" t="str">
        <f>IFERROR(IF(VLOOKUP(AS1,'【参考】数式用2'!E6:L23,7,FALSE)="","",VLOOKUP(AS1,'【参考】数式用2'!E6:L23,7,FALSE)),"")</f>
        <v/>
      </c>
      <c r="W14" s="870"/>
      <c r="X14" s="870"/>
      <c r="Y14" s="870"/>
      <c r="Z14" s="870"/>
      <c r="AA14" s="909" t="str">
        <f>IFERROR(VLOOKUP(AS1,'【参考】数式用2'!E6:L23,8,FALSE),"")</f>
        <v/>
      </c>
      <c r="AB14" s="905"/>
      <c r="AC14" s="905"/>
      <c r="AD14" s="905"/>
      <c r="AE14" s="905"/>
      <c r="AF14" s="905"/>
      <c r="AG14" s="905"/>
      <c r="AH14" s="905"/>
      <c r="AI14" s="905"/>
      <c r="AJ14" s="905"/>
      <c r="AK14" s="905"/>
      <c r="AL14" s="905"/>
      <c r="AM14" s="905"/>
      <c r="AN14" s="905"/>
      <c r="AO14" s="905"/>
      <c r="AP14" s="958"/>
      <c r="AS14" s="965"/>
      <c r="AT14" s="984" t="str">
        <f>IF(L9="ベア加算","",IF(OR(V14="新加算Ⅰ",V14="新加算Ⅱ",V14="新加算Ⅲ",V14="新加算Ⅳ"),"○",""))</f>
        <v/>
      </c>
      <c r="AU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4" t="str">
        <f>IF(OR(V14="新加算Ⅰ",V14="新加算Ⅱ",V14="新加算Ⅲ",V14="新加算Ⅴ(１)",V14="新加算Ⅴ(３)",V14="新加算Ⅴ(８)"),"○","")</f>
        <v/>
      </c>
      <c r="AX14" s="984" t="str">
        <f>IF(OR(V14="新加算Ⅰ",V14="新加算Ⅱ",V14="新加算Ⅴ(１)",V14="新加算Ⅴ(２)",V14="新加算Ⅴ(３)",V14="新加算Ⅴ(４)",V14="新加算Ⅴ(５)",V14="新加算Ⅴ(６)",V14="新加算Ⅴ(７)",V14="新加算Ⅴ(９)",V14="新加算Ⅴ(10)",V14="新加算Ⅴ(12)"),"○","")</f>
        <v/>
      </c>
      <c r="AY14" s="984" t="str">
        <f>IF(OR(V14="新加算Ⅰ",V14="新加算Ⅴ(１)",V14="新加算Ⅴ(２)",V14="新加算Ⅴ(５)",V14="新加算Ⅴ(７)",V14="新加算Ⅴ(10)"),"○","")</f>
        <v/>
      </c>
      <c r="AZ14" s="984" t="str">
        <f>IF(OR(V14="新加算Ⅰ",V14="新加算Ⅱ",V14="新加算Ⅴ(１)",V14="新加算Ⅴ(２)",V14="新加算Ⅴ(３)",V14="新加算Ⅴ(４)",V14="新加算Ⅴ(５)",V14="新加算Ⅴ(６)",V14="新加算Ⅴ(７)",V14="新加算Ⅴ(９)",V14="新加算Ⅴ(10)",V14="新加算Ⅴ(12)"),"○","")</f>
        <v/>
      </c>
      <c r="BA14" s="996"/>
    </row>
    <row r="15" spans="1:88" ht="20.25" customHeight="1">
      <c r="A15" s="718"/>
      <c r="B15" s="731" t="s">
        <v>1474</v>
      </c>
      <c r="C15" s="751"/>
      <c r="D15" s="759">
        <v>6</v>
      </c>
      <c r="E15" s="761" t="s">
        <v>2204</v>
      </c>
      <c r="F15" s="759">
        <v>4</v>
      </c>
      <c r="G15" s="761" t="s">
        <v>2205</v>
      </c>
      <c r="H15" s="761" t="s">
        <v>2206</v>
      </c>
      <c r="I15" s="761"/>
      <c r="J15" s="801"/>
      <c r="K15" s="759">
        <v>7</v>
      </c>
      <c r="L15" s="761" t="s">
        <v>2204</v>
      </c>
      <c r="M15" s="759">
        <v>3</v>
      </c>
      <c r="N15" s="761" t="s">
        <v>2205</v>
      </c>
      <c r="O15" s="761" t="s">
        <v>38</v>
      </c>
      <c r="P15" s="830">
        <f>(K15*12+M15)-(D15*12+F15)+1</f>
        <v>12</v>
      </c>
      <c r="Q15" s="761" t="s">
        <v>603</v>
      </c>
      <c r="R15" s="761"/>
      <c r="S15" s="845" t="s">
        <v>212</v>
      </c>
      <c r="U15" s="857"/>
      <c r="V15" s="873" t="str">
        <f>IFERROR(VLOOKUP(Y5,'【参考】数式用'!$A$5:$AB$37,MATCH(V14,'【参考】数式用'!$B$4:$AB$4,0)+1,FALSE),"")</f>
        <v/>
      </c>
      <c r="W15" s="884"/>
      <c r="X15" s="884"/>
      <c r="Y15" s="884"/>
      <c r="Z15" s="899"/>
      <c r="AA15" s="778"/>
      <c r="AB15" s="750"/>
      <c r="AC15" s="750"/>
      <c r="AD15" s="750"/>
      <c r="AE15" s="750"/>
      <c r="AF15" s="750"/>
      <c r="AG15" s="750"/>
      <c r="AH15" s="750"/>
      <c r="AI15" s="750"/>
      <c r="AJ15" s="750"/>
      <c r="AK15" s="750"/>
      <c r="AL15" s="750"/>
      <c r="AM15" s="750"/>
      <c r="AN15" s="750"/>
      <c r="AO15" s="750"/>
      <c r="AP15" s="960"/>
      <c r="AS15" s="965"/>
      <c r="AT15" s="986"/>
      <c r="AU15" s="986"/>
      <c r="AV15" s="986"/>
      <c r="AW15" s="986"/>
      <c r="AX15" s="986"/>
      <c r="AY15" s="986"/>
      <c r="AZ15" s="986"/>
      <c r="BA15" s="996"/>
    </row>
    <row r="16" spans="1:88" ht="6" customHeight="1">
      <c r="A16" s="718"/>
      <c r="B16" s="732"/>
      <c r="C16" s="752"/>
      <c r="D16" s="760"/>
      <c r="E16" s="760"/>
      <c r="F16" s="760"/>
      <c r="G16" s="760"/>
      <c r="H16" s="760"/>
      <c r="I16" s="760"/>
      <c r="J16" s="760"/>
      <c r="K16" s="760"/>
      <c r="L16" s="760"/>
      <c r="M16" s="760"/>
      <c r="N16" s="760"/>
      <c r="O16" s="760"/>
      <c r="P16" s="760"/>
      <c r="Q16" s="760"/>
      <c r="R16" s="760"/>
      <c r="S16" s="846"/>
      <c r="U16" s="857"/>
      <c r="V16" s="874"/>
      <c r="W16" s="885"/>
      <c r="X16" s="885"/>
      <c r="Y16" s="885"/>
      <c r="Z16" s="900"/>
      <c r="AA16" s="910"/>
      <c r="AB16" s="912"/>
      <c r="AC16" s="912"/>
      <c r="AD16" s="912"/>
      <c r="AE16" s="912"/>
      <c r="AF16" s="912"/>
      <c r="AG16" s="912"/>
      <c r="AH16" s="912"/>
      <c r="AI16" s="912"/>
      <c r="AJ16" s="912"/>
      <c r="AK16" s="912"/>
      <c r="AL16" s="912"/>
      <c r="AM16" s="912"/>
      <c r="AN16" s="912"/>
      <c r="AO16" s="912"/>
      <c r="AP16" s="961"/>
      <c r="AS16" s="965"/>
      <c r="AT16" s="985"/>
      <c r="AU16" s="985"/>
      <c r="AV16" s="985"/>
      <c r="AW16" s="985"/>
      <c r="AX16" s="985"/>
      <c r="AY16" s="985"/>
      <c r="AZ16" s="985"/>
      <c r="BA16" s="996"/>
    </row>
    <row r="17" spans="2:60" ht="6.75" customHeight="1">
      <c r="T17" s="849"/>
      <c r="U17" s="849"/>
      <c r="V17" s="875"/>
      <c r="W17" s="875"/>
      <c r="X17" s="875"/>
      <c r="Y17" s="875"/>
      <c r="Z17" s="875"/>
      <c r="AA17" s="911"/>
      <c r="AB17" s="911"/>
      <c r="AC17" s="911"/>
      <c r="AD17" s="911"/>
      <c r="AE17" s="911"/>
      <c r="AF17" s="911"/>
      <c r="AG17" s="911"/>
      <c r="AH17" s="911"/>
      <c r="AI17" s="911"/>
      <c r="AJ17" s="911"/>
      <c r="AK17" s="911"/>
      <c r="AL17" s="911"/>
      <c r="AM17" s="911"/>
      <c r="AN17" s="911"/>
      <c r="AO17" s="911"/>
      <c r="AP17" s="911"/>
      <c r="AS17" s="967"/>
      <c r="AT17" s="987"/>
      <c r="AU17" s="987"/>
      <c r="AV17" s="987"/>
      <c r="AW17" s="987"/>
      <c r="AX17" s="987"/>
      <c r="AY17" s="987"/>
      <c r="AZ17" s="987"/>
      <c r="BA17" s="998"/>
    </row>
    <row r="18" spans="2:60" ht="12" customHeight="1">
      <c r="B18" s="734" t="s">
        <v>244</v>
      </c>
      <c r="C18" s="734"/>
      <c r="D18" s="734"/>
      <c r="E18" s="734"/>
      <c r="F18" s="734"/>
      <c r="G18" s="734"/>
      <c r="H18" s="734"/>
      <c r="I18" s="734"/>
      <c r="J18" s="734"/>
      <c r="K18" s="734"/>
      <c r="L18" s="734"/>
      <c r="M18" s="734"/>
      <c r="N18" s="734"/>
      <c r="O18" s="734"/>
      <c r="P18" s="734"/>
      <c r="Q18" s="734"/>
      <c r="R18" s="734"/>
      <c r="S18" s="734"/>
      <c r="AI18" s="948"/>
      <c r="AJ18" s="948"/>
      <c r="AK18" s="948"/>
      <c r="AL18" s="948"/>
      <c r="AM18" s="948"/>
      <c r="AN18" s="948"/>
      <c r="AO18" s="948"/>
      <c r="AP18" s="948"/>
      <c r="AQ18" s="948"/>
    </row>
    <row r="19" spans="2:60" ht="6" customHeight="1">
      <c r="B19" s="734"/>
      <c r="C19" s="734"/>
      <c r="D19" s="734"/>
      <c r="E19" s="734"/>
      <c r="F19" s="734"/>
      <c r="G19" s="734"/>
      <c r="H19" s="734"/>
      <c r="I19" s="734"/>
      <c r="J19" s="734"/>
      <c r="K19" s="734"/>
      <c r="L19" s="734"/>
      <c r="M19" s="734"/>
      <c r="N19" s="734"/>
      <c r="O19" s="734"/>
      <c r="P19" s="734"/>
      <c r="Q19" s="734"/>
      <c r="R19" s="734"/>
      <c r="S19" s="734"/>
      <c r="AI19" s="948"/>
      <c r="AJ19" s="948"/>
      <c r="AK19" s="948"/>
      <c r="AL19" s="948"/>
      <c r="AM19" s="948"/>
      <c r="AN19" s="948"/>
      <c r="AO19" s="948"/>
      <c r="AP19" s="948"/>
      <c r="AQ19" s="948"/>
    </row>
    <row r="20" spans="2:60" ht="12.95" customHeight="1">
      <c r="B20" s="733"/>
      <c r="C20" s="733"/>
      <c r="D20" s="733"/>
      <c r="E20" s="733"/>
      <c r="F20" s="733"/>
      <c r="G20" s="733"/>
      <c r="H20" s="733"/>
      <c r="I20" s="733"/>
      <c r="J20" s="733"/>
      <c r="K20" s="733"/>
      <c r="L20" s="733"/>
      <c r="M20" s="733"/>
      <c r="N20" s="733"/>
      <c r="O20" s="733"/>
      <c r="P20" s="733"/>
      <c r="Q20" s="733"/>
      <c r="R20" s="733"/>
      <c r="S20" s="733"/>
      <c r="T20" s="850"/>
      <c r="U20" s="718"/>
      <c r="V20" s="876" t="s">
        <v>604</v>
      </c>
      <c r="W20" s="876"/>
      <c r="X20" s="876"/>
      <c r="Y20" s="876"/>
      <c r="Z20" s="876"/>
      <c r="AA20" s="866"/>
      <c r="AB20" s="866"/>
      <c r="AC20" s="876" t="str">
        <f>IF(F15=4,"R6.4～R6.5",IF(F15=5,"R6.5",""))</f>
        <v>R6.4～R6.5</v>
      </c>
      <c r="AD20" s="876"/>
      <c r="AE20" s="876"/>
      <c r="AF20" s="876"/>
      <c r="AG20" s="876"/>
      <c r="AH20" s="876"/>
      <c r="AI20" s="866"/>
      <c r="AJ20" s="866"/>
      <c r="AK20" s="876" t="str">
        <f>IF(OR(F15=4,F15=5),"R6.6","R"&amp;D15&amp;"."&amp;F15)&amp;"～R"&amp;K15&amp;"."&amp;M15</f>
        <v>R6.6～R7.3</v>
      </c>
      <c r="AL20" s="876"/>
      <c r="AM20" s="876"/>
      <c r="AN20" s="876"/>
      <c r="AO20" s="876"/>
      <c r="AP20" s="876"/>
      <c r="AS20" s="968" t="str">
        <f>IFERROR(VLOOKUP(AS1,'【参考】数式用2'!E6:S23,9,FALSE),"")</f>
        <v/>
      </c>
      <c r="AT20" s="988"/>
      <c r="AU20" s="988"/>
      <c r="AV20" s="988"/>
      <c r="AW20" s="988"/>
      <c r="AX20" s="988"/>
      <c r="AY20" s="988"/>
      <c r="AZ20" s="988"/>
      <c r="BA20" s="988"/>
      <c r="BB20" s="988"/>
      <c r="BC20" s="988"/>
      <c r="BD20" s="988"/>
      <c r="BE20" s="988"/>
      <c r="BF20" s="988"/>
      <c r="BG20" s="988"/>
      <c r="BH20" s="1001"/>
    </row>
    <row r="21" spans="2:60" ht="17.100000000000001" customHeight="1">
      <c r="B21" s="735" t="s">
        <v>2209</v>
      </c>
      <c r="C21" s="753"/>
      <c r="D21" s="753"/>
      <c r="E21" s="753"/>
      <c r="F21" s="765"/>
      <c r="G21" s="775" t="s">
        <v>608</v>
      </c>
      <c r="H21" s="790"/>
      <c r="I21" s="790"/>
      <c r="J21" s="790"/>
      <c r="K21" s="790"/>
      <c r="L21" s="790"/>
      <c r="M21" s="790"/>
      <c r="N21" s="790"/>
      <c r="O21" s="790"/>
      <c r="P21" s="790"/>
      <c r="Q21" s="790"/>
      <c r="R21" s="790"/>
      <c r="S21" s="790"/>
      <c r="T21" s="851"/>
      <c r="U21" s="859"/>
      <c r="V21" s="877" t="str">
        <f>IFERROR(IF(L9="ベア加算","✓",""),"")</f>
        <v/>
      </c>
      <c r="W21" s="886" t="s">
        <v>66</v>
      </c>
      <c r="X21" s="886"/>
      <c r="Y21" s="886"/>
      <c r="Z21" s="886"/>
      <c r="AA21" s="847" t="s">
        <v>47</v>
      </c>
      <c r="AB21" s="857"/>
      <c r="AC21" s="915"/>
      <c r="AD21" s="923" t="s">
        <v>66</v>
      </c>
      <c r="AE21" s="923"/>
      <c r="AF21" s="923"/>
      <c r="AG21" s="923"/>
      <c r="AH21" s="923"/>
      <c r="AI21" s="847" t="s">
        <v>47</v>
      </c>
      <c r="AJ21" s="857"/>
      <c r="AK21" s="952"/>
      <c r="AL21" s="923" t="s">
        <v>66</v>
      </c>
      <c r="AM21" s="923"/>
      <c r="AN21" s="923"/>
      <c r="AO21" s="923"/>
      <c r="AP21" s="923"/>
      <c r="AS21" s="969"/>
      <c r="AT21" s="989"/>
      <c r="AU21" s="989"/>
      <c r="AV21" s="989"/>
      <c r="AW21" s="989"/>
      <c r="AX21" s="989"/>
      <c r="AY21" s="989"/>
      <c r="AZ21" s="989"/>
      <c r="BA21" s="989"/>
      <c r="BB21" s="989"/>
      <c r="BC21" s="989"/>
      <c r="BD21" s="989"/>
      <c r="BE21" s="989"/>
      <c r="BF21" s="989"/>
      <c r="BG21" s="989"/>
      <c r="BH21" s="1002"/>
    </row>
    <row r="22" spans="2:60" ht="17.100000000000001" customHeight="1">
      <c r="B22" s="736"/>
      <c r="C22" s="754"/>
      <c r="D22" s="754"/>
      <c r="E22" s="754"/>
      <c r="F22" s="766"/>
      <c r="G22" s="776"/>
      <c r="H22" s="791"/>
      <c r="I22" s="791"/>
      <c r="J22" s="791"/>
      <c r="K22" s="791"/>
      <c r="L22" s="791"/>
      <c r="M22" s="791"/>
      <c r="N22" s="791"/>
      <c r="O22" s="791"/>
      <c r="P22" s="791"/>
      <c r="Q22" s="791"/>
      <c r="R22" s="791"/>
      <c r="S22" s="791"/>
      <c r="T22" s="852"/>
      <c r="U22" s="859"/>
      <c r="V22" s="878" t="str">
        <f>IFERROR(IF(L9="ベア加算なし","✓",""),"")</f>
        <v/>
      </c>
      <c r="W22" s="887" t="s">
        <v>67</v>
      </c>
      <c r="X22" s="886"/>
      <c r="Y22" s="895"/>
      <c r="Z22" s="901"/>
      <c r="AA22" s="847"/>
      <c r="AB22" s="857"/>
      <c r="AC22" s="915"/>
      <c r="AD22" s="886" t="s">
        <v>67</v>
      </c>
      <c r="AE22" s="886"/>
      <c r="AF22" s="886"/>
      <c r="AG22" s="886"/>
      <c r="AH22" s="886"/>
      <c r="AI22" s="847"/>
      <c r="AJ22" s="857"/>
      <c r="AK22" s="952"/>
      <c r="AL22" s="886" t="s">
        <v>67</v>
      </c>
      <c r="AM22" s="886"/>
      <c r="AN22" s="886"/>
      <c r="AO22" s="886"/>
      <c r="AP22" s="886"/>
      <c r="AS22" s="970"/>
      <c r="AT22" s="990"/>
      <c r="AU22" s="990"/>
      <c r="AV22" s="990"/>
      <c r="AW22" s="990"/>
      <c r="AX22" s="990"/>
      <c r="AY22" s="990"/>
      <c r="AZ22" s="990"/>
      <c r="BA22" s="990"/>
      <c r="BB22" s="990"/>
      <c r="BC22" s="990"/>
      <c r="BD22" s="990"/>
      <c r="BE22" s="990"/>
      <c r="BF22" s="990"/>
      <c r="BG22" s="990"/>
      <c r="BH22" s="1003"/>
    </row>
    <row r="23" spans="2:60" ht="11.25" customHeight="1">
      <c r="G23" s="777"/>
      <c r="H23" s="777"/>
      <c r="I23" s="777"/>
      <c r="J23" s="777"/>
      <c r="K23" s="777"/>
      <c r="L23" s="777"/>
      <c r="M23" s="777"/>
      <c r="N23" s="777"/>
      <c r="O23" s="777"/>
      <c r="P23" s="777"/>
      <c r="Q23" s="777"/>
      <c r="R23" s="777"/>
      <c r="S23" s="777"/>
      <c r="T23" s="777"/>
      <c r="U23" s="740"/>
      <c r="V23" s="879"/>
      <c r="W23" s="888"/>
      <c r="X23" s="888"/>
      <c r="Y23" s="888"/>
      <c r="Z23" s="888"/>
      <c r="AC23" s="916"/>
      <c r="AD23" s="888"/>
      <c r="AE23" s="888"/>
      <c r="AF23" s="888"/>
      <c r="AG23" s="888"/>
      <c r="AH23" s="888"/>
      <c r="AP23" s="962"/>
      <c r="AS23" s="718"/>
      <c r="AT23" s="718"/>
      <c r="AU23" s="718"/>
      <c r="AV23" s="718"/>
      <c r="AW23" s="718"/>
      <c r="AX23" s="718"/>
      <c r="AY23" s="718"/>
      <c r="AZ23" s="718"/>
      <c r="BA23" s="718"/>
      <c r="BB23" s="718"/>
      <c r="BC23" s="718"/>
      <c r="BD23" s="718"/>
      <c r="BE23" s="718"/>
      <c r="BF23" s="718"/>
      <c r="BG23" s="718"/>
      <c r="BH23" s="962"/>
    </row>
    <row r="24" spans="2:60" ht="18" customHeight="1">
      <c r="B24" s="735" t="s">
        <v>2178</v>
      </c>
      <c r="C24" s="753"/>
      <c r="D24" s="753"/>
      <c r="E24" s="753"/>
      <c r="F24" s="765"/>
      <c r="G24" s="775" t="s">
        <v>2216</v>
      </c>
      <c r="H24" s="790"/>
      <c r="I24" s="790"/>
      <c r="J24" s="790"/>
      <c r="K24" s="790"/>
      <c r="L24" s="790"/>
      <c r="M24" s="790"/>
      <c r="N24" s="790"/>
      <c r="O24" s="790"/>
      <c r="P24" s="790"/>
      <c r="Q24" s="790"/>
      <c r="R24" s="790"/>
      <c r="S24" s="790"/>
      <c r="T24" s="851"/>
      <c r="U24" s="859"/>
      <c r="V24" s="877" t="str">
        <f>IFERROR(IF(OR(B9="処遇加算Ⅰ",B9="処遇加算Ⅱ"),"✓",""),"")</f>
        <v/>
      </c>
      <c r="W24" s="889" t="s">
        <v>2201</v>
      </c>
      <c r="X24" s="894"/>
      <c r="Y24" s="894"/>
      <c r="Z24" s="902"/>
      <c r="AA24" s="847" t="s">
        <v>47</v>
      </c>
      <c r="AB24" s="857"/>
      <c r="AC24" s="915"/>
      <c r="AD24" s="924" t="s">
        <v>66</v>
      </c>
      <c r="AE24" s="924"/>
      <c r="AF24" s="924"/>
      <c r="AG24" s="924"/>
      <c r="AH24" s="924"/>
      <c r="AI24" s="847" t="s">
        <v>47</v>
      </c>
      <c r="AJ24" s="857"/>
      <c r="AK24" s="915"/>
      <c r="AL24" s="924" t="s">
        <v>66</v>
      </c>
      <c r="AM24" s="924"/>
      <c r="AN24" s="924"/>
      <c r="AO24" s="924"/>
      <c r="AP24" s="924"/>
      <c r="AS24" s="96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1001"/>
    </row>
    <row r="25" spans="2:60" ht="21">
      <c r="B25" s="737"/>
      <c r="C25" s="755"/>
      <c r="D25" s="755"/>
      <c r="E25" s="755"/>
      <c r="F25" s="767"/>
      <c r="G25" s="778"/>
      <c r="H25" s="750"/>
      <c r="I25" s="750"/>
      <c r="J25" s="750"/>
      <c r="K25" s="750"/>
      <c r="L25" s="750"/>
      <c r="M25" s="750"/>
      <c r="N25" s="750"/>
      <c r="O25" s="750"/>
      <c r="P25" s="750"/>
      <c r="Q25" s="750"/>
      <c r="R25" s="750"/>
      <c r="S25" s="750"/>
      <c r="T25" s="853"/>
      <c r="U25" s="859"/>
      <c r="V25" s="877" t="str">
        <f>IFERROR(IF(B9="処遇加算Ⅲ","✓",""),"")</f>
        <v/>
      </c>
      <c r="W25" s="889" t="s">
        <v>93</v>
      </c>
      <c r="X25" s="894"/>
      <c r="Y25" s="894"/>
      <c r="Z25" s="902"/>
      <c r="AA25" s="847"/>
      <c r="AB25" s="857"/>
      <c r="AC25" s="915"/>
      <c r="AD25" s="925" t="s">
        <v>76</v>
      </c>
      <c r="AE25" s="925"/>
      <c r="AF25" s="925"/>
      <c r="AG25" s="925"/>
      <c r="AH25" s="925"/>
      <c r="AI25" s="847"/>
      <c r="AJ25" s="857"/>
      <c r="AK25" s="952"/>
      <c r="AL25" s="925" t="s">
        <v>76</v>
      </c>
      <c r="AM25" s="925"/>
      <c r="AN25" s="925"/>
      <c r="AO25" s="925"/>
      <c r="AP25" s="925"/>
      <c r="AS25" s="969"/>
      <c r="AT25" s="989"/>
      <c r="AU25" s="989"/>
      <c r="AV25" s="989"/>
      <c r="AW25" s="989"/>
      <c r="AX25" s="989"/>
      <c r="AY25" s="989"/>
      <c r="AZ25" s="989"/>
      <c r="BA25" s="989"/>
      <c r="BB25" s="989"/>
      <c r="BC25" s="989"/>
      <c r="BD25" s="989"/>
      <c r="BE25" s="989"/>
      <c r="BF25" s="989"/>
      <c r="BG25" s="989"/>
      <c r="BH25" s="1002"/>
    </row>
    <row r="26" spans="2:60" ht="18" customHeight="1">
      <c r="B26" s="736"/>
      <c r="C26" s="754"/>
      <c r="D26" s="754"/>
      <c r="E26" s="754"/>
      <c r="F26" s="766"/>
      <c r="G26" s="776"/>
      <c r="H26" s="791"/>
      <c r="I26" s="791"/>
      <c r="J26" s="791"/>
      <c r="K26" s="791"/>
      <c r="L26" s="791"/>
      <c r="M26" s="791"/>
      <c r="N26" s="791"/>
      <c r="O26" s="791"/>
      <c r="P26" s="791"/>
      <c r="Q26" s="791"/>
      <c r="R26" s="791"/>
      <c r="S26" s="791"/>
      <c r="T26" s="852"/>
      <c r="U26" s="848"/>
      <c r="V26" s="877" t="str">
        <f>IFERROR(IF(B9="処遇加算なし","✓",""),"")</f>
        <v/>
      </c>
      <c r="W26" s="889" t="s">
        <v>69</v>
      </c>
      <c r="X26" s="894"/>
      <c r="Y26" s="894"/>
      <c r="Z26" s="902"/>
      <c r="AA26" s="847"/>
      <c r="AB26" s="857"/>
      <c r="AC26" s="915"/>
      <c r="AD26" s="924" t="s">
        <v>67</v>
      </c>
      <c r="AE26" s="924"/>
      <c r="AF26" s="924"/>
      <c r="AG26" s="924"/>
      <c r="AH26" s="924"/>
      <c r="AI26" s="847"/>
      <c r="AJ26" s="857"/>
      <c r="AK26" s="952"/>
      <c r="AL26" s="924" t="s">
        <v>67</v>
      </c>
      <c r="AM26" s="924"/>
      <c r="AN26" s="924"/>
      <c r="AO26" s="924"/>
      <c r="AP26" s="924"/>
      <c r="AS26" s="970"/>
      <c r="AT26" s="990"/>
      <c r="AU26" s="990"/>
      <c r="AV26" s="990"/>
      <c r="AW26" s="990"/>
      <c r="AX26" s="990"/>
      <c r="AY26" s="990"/>
      <c r="AZ26" s="990"/>
      <c r="BA26" s="990"/>
      <c r="BB26" s="990"/>
      <c r="BC26" s="990"/>
      <c r="BD26" s="990"/>
      <c r="BE26" s="990"/>
      <c r="BF26" s="990"/>
      <c r="BG26" s="990"/>
      <c r="BH26" s="1003"/>
    </row>
    <row r="27" spans="2:60" ht="11.25" customHeight="1">
      <c r="U27" s="740"/>
      <c r="V27" s="879"/>
      <c r="W27" s="888"/>
      <c r="X27" s="888"/>
      <c r="Y27" s="888"/>
      <c r="Z27" s="888"/>
      <c r="AC27" s="916"/>
      <c r="AD27" s="926"/>
      <c r="AE27" s="926"/>
      <c r="AF27" s="926"/>
      <c r="AG27" s="926"/>
      <c r="AH27" s="926"/>
      <c r="AK27" s="916"/>
      <c r="AL27" s="926"/>
      <c r="AM27" s="926"/>
      <c r="AN27" s="926"/>
      <c r="AO27" s="926"/>
      <c r="AP27" s="926"/>
      <c r="AS27" s="971"/>
      <c r="AT27" s="971"/>
      <c r="AU27" s="971"/>
      <c r="AV27" s="971"/>
      <c r="AW27" s="971"/>
      <c r="AX27" s="971"/>
      <c r="AY27" s="971"/>
      <c r="AZ27" s="971"/>
      <c r="BA27" s="971"/>
      <c r="BB27" s="971"/>
      <c r="BC27" s="971"/>
      <c r="BD27" s="971"/>
      <c r="BE27" s="971"/>
      <c r="BF27" s="971"/>
      <c r="BG27" s="971"/>
      <c r="BH27" s="971"/>
    </row>
    <row r="28" spans="2:60" ht="18" customHeight="1">
      <c r="B28" s="735" t="s">
        <v>1930</v>
      </c>
      <c r="C28" s="753"/>
      <c r="D28" s="753"/>
      <c r="E28" s="753"/>
      <c r="F28" s="765"/>
      <c r="G28" s="775" t="s">
        <v>2311</v>
      </c>
      <c r="H28" s="790"/>
      <c r="I28" s="790"/>
      <c r="J28" s="790"/>
      <c r="K28" s="790"/>
      <c r="L28" s="790"/>
      <c r="M28" s="790"/>
      <c r="N28" s="790"/>
      <c r="O28" s="790"/>
      <c r="P28" s="790"/>
      <c r="Q28" s="790"/>
      <c r="R28" s="790"/>
      <c r="S28" s="790"/>
      <c r="T28" s="851"/>
      <c r="U28" s="859"/>
      <c r="V28" s="877" t="str">
        <f>IFERROR(IF(OR(B9="処遇加算Ⅰ",B9="処遇加算Ⅱ"),"✓",""),"")</f>
        <v/>
      </c>
      <c r="W28" s="889" t="s">
        <v>2201</v>
      </c>
      <c r="X28" s="894"/>
      <c r="Y28" s="894"/>
      <c r="Z28" s="902"/>
      <c r="AA28" s="847" t="s">
        <v>47</v>
      </c>
      <c r="AB28" s="857"/>
      <c r="AC28" s="915"/>
      <c r="AD28" s="924" t="s">
        <v>66</v>
      </c>
      <c r="AE28" s="924"/>
      <c r="AF28" s="924"/>
      <c r="AG28" s="924"/>
      <c r="AH28" s="924"/>
      <c r="AI28" s="847" t="s">
        <v>47</v>
      </c>
      <c r="AJ28" s="857"/>
      <c r="AK28" s="915"/>
      <c r="AL28" s="924" t="s">
        <v>66</v>
      </c>
      <c r="AM28" s="924"/>
      <c r="AN28" s="924"/>
      <c r="AO28" s="924"/>
      <c r="AP28" s="924"/>
      <c r="AS28" s="96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1001"/>
    </row>
    <row r="29" spans="2:60" ht="21" customHeight="1">
      <c r="B29" s="737"/>
      <c r="C29" s="755"/>
      <c r="D29" s="755"/>
      <c r="E29" s="755"/>
      <c r="F29" s="767"/>
      <c r="G29" s="778"/>
      <c r="H29" s="750"/>
      <c r="I29" s="750"/>
      <c r="J29" s="750"/>
      <c r="K29" s="750"/>
      <c r="L29" s="750"/>
      <c r="M29" s="750"/>
      <c r="N29" s="750"/>
      <c r="O29" s="750"/>
      <c r="P29" s="750"/>
      <c r="Q29" s="750"/>
      <c r="R29" s="750"/>
      <c r="S29" s="750"/>
      <c r="T29" s="853"/>
      <c r="U29" s="859"/>
      <c r="V29" s="877" t="str">
        <f>IFERROR(IF(B9="処遇加算Ⅲ","✓",""),"")</f>
        <v/>
      </c>
      <c r="W29" s="889" t="s">
        <v>93</v>
      </c>
      <c r="X29" s="894"/>
      <c r="Y29" s="894"/>
      <c r="Z29" s="902"/>
      <c r="AA29" s="847"/>
      <c r="AB29" s="857"/>
      <c r="AC29" s="915"/>
      <c r="AD29" s="925" t="s">
        <v>76</v>
      </c>
      <c r="AE29" s="925"/>
      <c r="AF29" s="925"/>
      <c r="AG29" s="925"/>
      <c r="AH29" s="925"/>
      <c r="AI29" s="847"/>
      <c r="AJ29" s="857"/>
      <c r="AK29" s="952"/>
      <c r="AL29" s="925" t="s">
        <v>76</v>
      </c>
      <c r="AM29" s="925"/>
      <c r="AN29" s="925"/>
      <c r="AO29" s="925"/>
      <c r="AP29" s="925"/>
      <c r="AS29" s="969"/>
      <c r="AT29" s="989"/>
      <c r="AU29" s="989"/>
      <c r="AV29" s="989"/>
      <c r="AW29" s="989"/>
      <c r="AX29" s="989"/>
      <c r="AY29" s="989"/>
      <c r="AZ29" s="989"/>
      <c r="BA29" s="989"/>
      <c r="BB29" s="989"/>
      <c r="BC29" s="989"/>
      <c r="BD29" s="989"/>
      <c r="BE29" s="989"/>
      <c r="BF29" s="989"/>
      <c r="BG29" s="989"/>
      <c r="BH29" s="1002"/>
    </row>
    <row r="30" spans="2:60" ht="18" customHeight="1">
      <c r="B30" s="736"/>
      <c r="C30" s="754"/>
      <c r="D30" s="754"/>
      <c r="E30" s="754"/>
      <c r="F30" s="766"/>
      <c r="G30" s="776"/>
      <c r="H30" s="791"/>
      <c r="I30" s="791"/>
      <c r="J30" s="791"/>
      <c r="K30" s="791"/>
      <c r="L30" s="791"/>
      <c r="M30" s="791"/>
      <c r="N30" s="791"/>
      <c r="O30" s="791"/>
      <c r="P30" s="791"/>
      <c r="Q30" s="791"/>
      <c r="R30" s="791"/>
      <c r="S30" s="791"/>
      <c r="T30" s="852"/>
      <c r="U30" s="848"/>
      <c r="V30" s="877" t="str">
        <f>IFERROR(IF(B9="処遇加算なし","✓",""),"")</f>
        <v/>
      </c>
      <c r="W30" s="889" t="s">
        <v>69</v>
      </c>
      <c r="X30" s="894"/>
      <c r="Y30" s="894"/>
      <c r="Z30" s="902"/>
      <c r="AA30" s="847"/>
      <c r="AB30" s="857"/>
      <c r="AC30" s="915"/>
      <c r="AD30" s="924" t="s">
        <v>67</v>
      </c>
      <c r="AE30" s="924"/>
      <c r="AF30" s="924"/>
      <c r="AG30" s="924"/>
      <c r="AH30" s="924"/>
      <c r="AI30" s="847"/>
      <c r="AJ30" s="857"/>
      <c r="AK30" s="952"/>
      <c r="AL30" s="924" t="s">
        <v>67</v>
      </c>
      <c r="AM30" s="924"/>
      <c r="AN30" s="924"/>
      <c r="AO30" s="924"/>
      <c r="AP30" s="924"/>
      <c r="AS30" s="970"/>
      <c r="AT30" s="990"/>
      <c r="AU30" s="990"/>
      <c r="AV30" s="990"/>
      <c r="AW30" s="990"/>
      <c r="AX30" s="990"/>
      <c r="AY30" s="990"/>
      <c r="AZ30" s="990"/>
      <c r="BA30" s="990"/>
      <c r="BB30" s="990"/>
      <c r="BC30" s="990"/>
      <c r="BD30" s="990"/>
      <c r="BE30" s="990"/>
      <c r="BF30" s="990"/>
      <c r="BG30" s="990"/>
      <c r="BH30" s="1003"/>
    </row>
    <row r="31" spans="2:60" ht="11.25" customHeight="1">
      <c r="U31" s="740"/>
      <c r="V31" s="879"/>
      <c r="W31" s="888"/>
      <c r="X31" s="888"/>
      <c r="Y31" s="888"/>
      <c r="Z31" s="888"/>
      <c r="AC31" s="916"/>
      <c r="AD31" s="926"/>
      <c r="AE31" s="926"/>
      <c r="AF31" s="926"/>
      <c r="AG31" s="926"/>
      <c r="AH31" s="926"/>
      <c r="AK31" s="916"/>
      <c r="AL31" s="926"/>
      <c r="AM31" s="926"/>
      <c r="AN31" s="926"/>
      <c r="AO31" s="926"/>
      <c r="AP31" s="926"/>
      <c r="AS31" s="971"/>
      <c r="AT31" s="971"/>
      <c r="AU31" s="971"/>
      <c r="AV31" s="971"/>
      <c r="AW31" s="971"/>
      <c r="AX31" s="971"/>
      <c r="AY31" s="971"/>
      <c r="AZ31" s="971"/>
      <c r="BA31" s="971"/>
      <c r="BB31" s="971"/>
      <c r="BC31" s="971"/>
      <c r="BD31" s="971"/>
      <c r="BE31" s="971"/>
      <c r="BF31" s="971"/>
      <c r="BG31" s="971"/>
      <c r="BH31" s="971"/>
    </row>
    <row r="32" spans="2:60" ht="15" customHeight="1">
      <c r="B32" s="738" t="s">
        <v>2179</v>
      </c>
      <c r="C32" s="738"/>
      <c r="D32" s="738"/>
      <c r="E32" s="738"/>
      <c r="F32" s="738"/>
      <c r="G32" s="775" t="s">
        <v>2312</v>
      </c>
      <c r="H32" s="790"/>
      <c r="I32" s="790"/>
      <c r="J32" s="790"/>
      <c r="K32" s="790"/>
      <c r="L32" s="790"/>
      <c r="M32" s="790"/>
      <c r="N32" s="790"/>
      <c r="O32" s="790"/>
      <c r="P32" s="790"/>
      <c r="Q32" s="790"/>
      <c r="R32" s="790"/>
      <c r="S32" s="790"/>
      <c r="T32" s="851"/>
      <c r="U32" s="859"/>
      <c r="V32" s="877" t="str">
        <f>IFERROR(IF(B9="処遇加算Ⅰ","✓",""),"")</f>
        <v/>
      </c>
      <c r="W32" s="887" t="s">
        <v>66</v>
      </c>
      <c r="X32" s="895"/>
      <c r="Y32" s="895"/>
      <c r="Z32" s="901"/>
      <c r="AA32" s="849" t="s">
        <v>47</v>
      </c>
      <c r="AB32" s="857"/>
      <c r="AC32" s="915"/>
      <c r="AD32" s="924" t="s">
        <v>66</v>
      </c>
      <c r="AE32" s="924"/>
      <c r="AF32" s="924"/>
      <c r="AG32" s="924"/>
      <c r="AH32" s="924"/>
      <c r="AI32" s="849" t="s">
        <v>47</v>
      </c>
      <c r="AJ32" s="857"/>
      <c r="AK32" s="915"/>
      <c r="AL32" s="924" t="s">
        <v>66</v>
      </c>
      <c r="AM32" s="924"/>
      <c r="AN32" s="924"/>
      <c r="AO32" s="924"/>
      <c r="AP32" s="924"/>
      <c r="AS32" s="96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1001"/>
    </row>
    <row r="33" spans="2:82" ht="21" customHeight="1">
      <c r="B33" s="738"/>
      <c r="C33" s="738"/>
      <c r="D33" s="738"/>
      <c r="E33" s="738"/>
      <c r="F33" s="738"/>
      <c r="G33" s="778"/>
      <c r="H33" s="750"/>
      <c r="I33" s="750"/>
      <c r="J33" s="750"/>
      <c r="K33" s="750"/>
      <c r="L33" s="750"/>
      <c r="M33" s="750"/>
      <c r="N33" s="750"/>
      <c r="O33" s="750"/>
      <c r="P33" s="750"/>
      <c r="Q33" s="750"/>
      <c r="R33" s="750"/>
      <c r="S33" s="750"/>
      <c r="T33" s="853"/>
      <c r="U33" s="859"/>
      <c r="V33" s="877" t="str">
        <f>IFERROR(IF(AND(B9&lt;&gt;"",B9&lt;&gt;"処遇加算Ⅰ"),"✓",""),"")</f>
        <v/>
      </c>
      <c r="W33" s="887" t="s">
        <v>67</v>
      </c>
      <c r="X33" s="895"/>
      <c r="Y33" s="895"/>
      <c r="Z33" s="901"/>
      <c r="AA33" s="849"/>
      <c r="AB33" s="857"/>
      <c r="AC33" s="915"/>
      <c r="AD33" s="927" t="s">
        <v>76</v>
      </c>
      <c r="AE33" s="927"/>
      <c r="AF33" s="927"/>
      <c r="AG33" s="927"/>
      <c r="AH33" s="927"/>
      <c r="AI33" s="849"/>
      <c r="AJ33" s="857"/>
      <c r="AK33" s="953"/>
      <c r="AL33" s="925" t="s">
        <v>76</v>
      </c>
      <c r="AM33" s="925"/>
      <c r="AN33" s="925"/>
      <c r="AO33" s="925"/>
      <c r="AP33" s="925"/>
      <c r="AS33" s="969"/>
      <c r="AT33" s="989"/>
      <c r="AU33" s="989"/>
      <c r="AV33" s="989"/>
      <c r="AW33" s="989"/>
      <c r="AX33" s="989"/>
      <c r="AY33" s="989"/>
      <c r="AZ33" s="989"/>
      <c r="BA33" s="989"/>
      <c r="BB33" s="989"/>
      <c r="BC33" s="989"/>
      <c r="BD33" s="989"/>
      <c r="BE33" s="989"/>
      <c r="BF33" s="989"/>
      <c r="BG33" s="989"/>
      <c r="BH33" s="1002"/>
    </row>
    <row r="34" spans="2:82" ht="18.75" customHeight="1">
      <c r="B34" s="738"/>
      <c r="C34" s="738"/>
      <c r="D34" s="738"/>
      <c r="E34" s="738"/>
      <c r="F34" s="738"/>
      <c r="G34" s="776"/>
      <c r="H34" s="791"/>
      <c r="I34" s="791"/>
      <c r="J34" s="791"/>
      <c r="K34" s="791"/>
      <c r="L34" s="791"/>
      <c r="M34" s="791"/>
      <c r="N34" s="791"/>
      <c r="O34" s="791"/>
      <c r="P34" s="791"/>
      <c r="Q34" s="791"/>
      <c r="R34" s="791"/>
      <c r="S34" s="791"/>
      <c r="T34" s="852"/>
      <c r="U34" s="848"/>
      <c r="V34" s="879"/>
      <c r="W34" s="888"/>
      <c r="X34" s="888"/>
      <c r="Y34" s="888"/>
      <c r="Z34" s="888"/>
      <c r="AA34" s="849"/>
      <c r="AB34" s="857"/>
      <c r="AC34" s="915"/>
      <c r="AD34" s="886" t="s">
        <v>67</v>
      </c>
      <c r="AE34" s="886"/>
      <c r="AF34" s="886"/>
      <c r="AG34" s="886"/>
      <c r="AH34" s="886"/>
      <c r="AI34" s="849"/>
      <c r="AJ34" s="857"/>
      <c r="AK34" s="915"/>
      <c r="AL34" s="886" t="s">
        <v>67</v>
      </c>
      <c r="AM34" s="886"/>
      <c r="AN34" s="886"/>
      <c r="AO34" s="886"/>
      <c r="AP34" s="886"/>
      <c r="AS34" s="970"/>
      <c r="AT34" s="990"/>
      <c r="AU34" s="990"/>
      <c r="AV34" s="990"/>
      <c r="AW34" s="990"/>
      <c r="AX34" s="990"/>
      <c r="AY34" s="990"/>
      <c r="AZ34" s="990"/>
      <c r="BA34" s="990"/>
      <c r="BB34" s="990"/>
      <c r="BC34" s="990"/>
      <c r="BD34" s="990"/>
      <c r="BE34" s="990"/>
      <c r="BF34" s="990"/>
      <c r="BG34" s="990"/>
      <c r="BH34" s="1003"/>
    </row>
    <row r="35" spans="2:82" ht="11.25" customHeight="1">
      <c r="B35" s="739"/>
      <c r="C35" s="739"/>
      <c r="D35" s="739"/>
      <c r="E35" s="739"/>
      <c r="F35" s="739"/>
      <c r="G35" s="779"/>
      <c r="H35" s="779"/>
      <c r="I35" s="779"/>
      <c r="J35" s="779"/>
      <c r="K35" s="779"/>
      <c r="L35" s="779"/>
      <c r="M35" s="779"/>
      <c r="N35" s="779"/>
      <c r="O35" s="779"/>
      <c r="P35" s="779"/>
      <c r="Q35" s="779"/>
      <c r="R35" s="779"/>
      <c r="S35" s="779"/>
      <c r="T35" s="779"/>
      <c r="U35" s="740"/>
      <c r="V35" s="879"/>
      <c r="W35" s="888"/>
      <c r="X35" s="888"/>
      <c r="Y35" s="888"/>
      <c r="Z35" s="888"/>
      <c r="AC35" s="916"/>
      <c r="AD35" s="888"/>
      <c r="AE35" s="888"/>
      <c r="AF35" s="888"/>
      <c r="AG35" s="888"/>
      <c r="AH35" s="888"/>
      <c r="AK35" s="916"/>
      <c r="AL35" s="888"/>
      <c r="AM35" s="888"/>
      <c r="AN35" s="888"/>
      <c r="AO35" s="888"/>
      <c r="AP35" s="888"/>
      <c r="AR35" s="740"/>
      <c r="AS35" s="971"/>
      <c r="AT35" s="971"/>
      <c r="AU35" s="971"/>
      <c r="AV35" s="971"/>
      <c r="AW35" s="971"/>
      <c r="AX35" s="971"/>
      <c r="AY35" s="971"/>
      <c r="AZ35" s="971"/>
      <c r="BA35" s="971"/>
      <c r="BB35" s="971"/>
      <c r="BC35" s="971"/>
      <c r="BD35" s="971"/>
      <c r="BE35" s="971"/>
      <c r="BF35" s="971"/>
      <c r="BG35" s="971"/>
      <c r="BH35" s="971"/>
    </row>
    <row r="36" spans="2:82" ht="17.100000000000001" customHeight="1">
      <c r="B36" s="738" t="s">
        <v>2180</v>
      </c>
      <c r="C36" s="738"/>
      <c r="D36" s="738"/>
      <c r="E36" s="738"/>
      <c r="F36" s="738"/>
      <c r="G36" s="780" t="s">
        <v>1737</v>
      </c>
      <c r="H36" s="792"/>
      <c r="I36" s="792"/>
      <c r="J36" s="792"/>
      <c r="K36" s="792"/>
      <c r="L36" s="792"/>
      <c r="M36" s="792"/>
      <c r="N36" s="792"/>
      <c r="O36" s="792"/>
      <c r="P36" s="792"/>
      <c r="Q36" s="792"/>
      <c r="R36" s="792"/>
      <c r="S36" s="792"/>
      <c r="T36" s="854"/>
      <c r="U36" s="859"/>
      <c r="V36" s="877" t="str">
        <f>IFERROR(IF(OR(G9="特定加算Ⅰ",G9="特定加算Ⅱ"),"✓",""),"")</f>
        <v/>
      </c>
      <c r="W36" s="887" t="s">
        <v>66</v>
      </c>
      <c r="X36" s="895"/>
      <c r="Y36" s="895"/>
      <c r="Z36" s="901"/>
      <c r="AA36" s="847" t="s">
        <v>47</v>
      </c>
      <c r="AB36" s="857"/>
      <c r="AC36" s="915"/>
      <c r="AD36" s="886" t="s">
        <v>66</v>
      </c>
      <c r="AE36" s="886"/>
      <c r="AF36" s="886"/>
      <c r="AG36" s="886"/>
      <c r="AH36" s="886"/>
      <c r="AI36" s="847" t="s">
        <v>47</v>
      </c>
      <c r="AJ36" s="857"/>
      <c r="AK36" s="915"/>
      <c r="AL36" s="886" t="s">
        <v>66</v>
      </c>
      <c r="AM36" s="886"/>
      <c r="AN36" s="886"/>
      <c r="AO36" s="886"/>
      <c r="AP36" s="886"/>
      <c r="AS36" s="96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1001"/>
    </row>
    <row r="37" spans="2:82" ht="21" customHeight="1">
      <c r="B37" s="738"/>
      <c r="C37" s="738"/>
      <c r="D37" s="738"/>
      <c r="E37" s="738"/>
      <c r="F37" s="738"/>
      <c r="G37" s="781"/>
      <c r="H37" s="793"/>
      <c r="I37" s="793"/>
      <c r="J37" s="793"/>
      <c r="K37" s="793"/>
      <c r="L37" s="793"/>
      <c r="M37" s="793"/>
      <c r="N37" s="793"/>
      <c r="O37" s="793"/>
      <c r="P37" s="793"/>
      <c r="Q37" s="793"/>
      <c r="R37" s="793"/>
      <c r="S37" s="793"/>
      <c r="T37" s="855"/>
      <c r="U37" s="859"/>
      <c r="V37" s="877" t="str">
        <f>IFERROR(IF(G9="特定加算なし","✓",""),"")</f>
        <v/>
      </c>
      <c r="W37" s="887" t="s">
        <v>67</v>
      </c>
      <c r="X37" s="895"/>
      <c r="Y37" s="895"/>
      <c r="Z37" s="901"/>
      <c r="AA37" s="847"/>
      <c r="AB37" s="857"/>
      <c r="AC37" s="917" t="s">
        <v>2244</v>
      </c>
      <c r="AD37" s="928"/>
      <c r="AE37" s="928"/>
      <c r="AF37" s="928"/>
      <c r="AG37" s="938"/>
      <c r="AH37" s="942"/>
      <c r="AI37" s="847"/>
      <c r="AJ37" s="857"/>
      <c r="AK37" s="917" t="s">
        <v>2244</v>
      </c>
      <c r="AL37" s="928"/>
      <c r="AM37" s="928"/>
      <c r="AN37" s="928"/>
      <c r="AO37" s="938"/>
      <c r="AP37" s="942"/>
      <c r="AS37" s="969"/>
      <c r="AT37" s="989"/>
      <c r="AU37" s="989"/>
      <c r="AV37" s="989"/>
      <c r="AW37" s="989"/>
      <c r="AX37" s="989"/>
      <c r="AY37" s="989"/>
      <c r="AZ37" s="989"/>
      <c r="BA37" s="989"/>
      <c r="BB37" s="989"/>
      <c r="BC37" s="989"/>
      <c r="BD37" s="989"/>
      <c r="BE37" s="989"/>
      <c r="BF37" s="989"/>
      <c r="BG37" s="989"/>
      <c r="BH37" s="1002"/>
    </row>
    <row r="38" spans="2:82" ht="17.100000000000001" customHeight="1">
      <c r="B38" s="738"/>
      <c r="C38" s="738"/>
      <c r="D38" s="738"/>
      <c r="E38" s="738"/>
      <c r="F38" s="738"/>
      <c r="G38" s="782"/>
      <c r="H38" s="794"/>
      <c r="I38" s="794"/>
      <c r="J38" s="794"/>
      <c r="K38" s="794"/>
      <c r="L38" s="794"/>
      <c r="M38" s="794"/>
      <c r="N38" s="794"/>
      <c r="O38" s="794"/>
      <c r="P38" s="794"/>
      <c r="Q38" s="794"/>
      <c r="R38" s="794"/>
      <c r="S38" s="794"/>
      <c r="T38" s="856"/>
      <c r="U38" s="859"/>
      <c r="Z38" s="903"/>
      <c r="AA38" s="849"/>
      <c r="AB38" s="857"/>
      <c r="AC38" s="915"/>
      <c r="AD38" s="886" t="s">
        <v>67</v>
      </c>
      <c r="AE38" s="886"/>
      <c r="AF38" s="886"/>
      <c r="AG38" s="886"/>
      <c r="AH38" s="886"/>
      <c r="AI38" s="847"/>
      <c r="AJ38" s="857"/>
      <c r="AK38" s="915"/>
      <c r="AL38" s="886" t="s">
        <v>67</v>
      </c>
      <c r="AM38" s="886"/>
      <c r="AN38" s="886"/>
      <c r="AO38" s="886"/>
      <c r="AP38" s="886"/>
      <c r="AS38" s="970"/>
      <c r="AT38" s="990"/>
      <c r="AU38" s="990"/>
      <c r="AV38" s="990"/>
      <c r="AW38" s="990"/>
      <c r="AX38" s="990"/>
      <c r="AY38" s="990"/>
      <c r="AZ38" s="990"/>
      <c r="BA38" s="990"/>
      <c r="BB38" s="990"/>
      <c r="BC38" s="990"/>
      <c r="BD38" s="990"/>
      <c r="BE38" s="990"/>
      <c r="BF38" s="990"/>
      <c r="BG38" s="990"/>
      <c r="BH38" s="1003"/>
    </row>
    <row r="39" spans="2:82" ht="11.25" customHeight="1">
      <c r="B39" s="739"/>
      <c r="C39" s="739"/>
      <c r="D39" s="739"/>
      <c r="E39" s="739"/>
      <c r="F39" s="739"/>
      <c r="G39" s="779"/>
      <c r="H39" s="779"/>
      <c r="I39" s="779"/>
      <c r="J39" s="779"/>
      <c r="K39" s="779"/>
      <c r="L39" s="779"/>
      <c r="M39" s="779"/>
      <c r="N39" s="779"/>
      <c r="O39" s="779"/>
      <c r="P39" s="779"/>
      <c r="Q39" s="779"/>
      <c r="R39" s="779"/>
      <c r="S39" s="779"/>
      <c r="T39" s="779"/>
      <c r="V39" s="879"/>
      <c r="W39" s="888"/>
      <c r="X39" s="888"/>
      <c r="Y39" s="888"/>
      <c r="Z39" s="888"/>
      <c r="AC39" s="916"/>
      <c r="AD39" s="888"/>
      <c r="AE39" s="888"/>
      <c r="AF39" s="888"/>
      <c r="AG39" s="888"/>
      <c r="AH39" s="888"/>
      <c r="AK39" s="916"/>
      <c r="AL39" s="888"/>
      <c r="AM39" s="888"/>
      <c r="AN39" s="888"/>
      <c r="AO39" s="888"/>
      <c r="AP39" s="888"/>
      <c r="AS39" s="971"/>
      <c r="AT39" s="971"/>
      <c r="AU39" s="971"/>
      <c r="AV39" s="971"/>
      <c r="AW39" s="971"/>
      <c r="AX39" s="971"/>
      <c r="AY39" s="971"/>
      <c r="AZ39" s="971"/>
      <c r="BA39" s="971"/>
      <c r="BB39" s="971"/>
      <c r="BC39" s="971"/>
      <c r="BD39" s="971"/>
      <c r="BE39" s="971"/>
      <c r="BF39" s="971"/>
      <c r="BG39" s="971"/>
      <c r="BH39" s="971"/>
    </row>
    <row r="40" spans="2:82" ht="17.100000000000001" customHeight="1">
      <c r="B40" s="738" t="s">
        <v>2181</v>
      </c>
      <c r="C40" s="738"/>
      <c r="D40" s="738"/>
      <c r="E40" s="738"/>
      <c r="F40" s="738"/>
      <c r="G40" s="775" t="str">
        <f>IFERROR(VLOOKUP(Y5,'【参考】数式用'!AQ5:AR37,2,0),"")</f>
        <v/>
      </c>
      <c r="H40" s="790"/>
      <c r="I40" s="790"/>
      <c r="J40" s="790"/>
      <c r="K40" s="790"/>
      <c r="L40" s="790"/>
      <c r="M40" s="790"/>
      <c r="N40" s="790"/>
      <c r="O40" s="790"/>
      <c r="P40" s="790"/>
      <c r="Q40" s="790"/>
      <c r="R40" s="790"/>
      <c r="S40" s="790"/>
      <c r="T40" s="851"/>
      <c r="U40" s="848"/>
      <c r="V40" s="877" t="str">
        <f>IFERROR(IF(G9="特定加算Ⅰ","✓",""),"")</f>
        <v/>
      </c>
      <c r="W40" s="887" t="s">
        <v>66</v>
      </c>
      <c r="X40" s="895"/>
      <c r="Y40" s="895"/>
      <c r="Z40" s="901"/>
      <c r="AA40" s="847" t="s">
        <v>47</v>
      </c>
      <c r="AB40" s="857"/>
      <c r="AC40" s="915"/>
      <c r="AD40" s="886" t="s">
        <v>66</v>
      </c>
      <c r="AE40" s="886"/>
      <c r="AF40" s="886"/>
      <c r="AG40" s="886"/>
      <c r="AH40" s="886"/>
      <c r="AI40" s="847" t="s">
        <v>47</v>
      </c>
      <c r="AJ40" s="857"/>
      <c r="AK40" s="915"/>
      <c r="AL40" s="886" t="s">
        <v>66</v>
      </c>
      <c r="AM40" s="886"/>
      <c r="AN40" s="886"/>
      <c r="AO40" s="886"/>
      <c r="AP40" s="886"/>
      <c r="AS40" s="96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1001"/>
    </row>
    <row r="41" spans="2:82" ht="22.5" customHeight="1">
      <c r="B41" s="738"/>
      <c r="C41" s="738"/>
      <c r="D41" s="738"/>
      <c r="E41" s="738"/>
      <c r="F41" s="738"/>
      <c r="G41" s="778"/>
      <c r="H41" s="750"/>
      <c r="I41" s="750"/>
      <c r="J41" s="750"/>
      <c r="K41" s="750"/>
      <c r="L41" s="750"/>
      <c r="M41" s="750"/>
      <c r="N41" s="750"/>
      <c r="O41" s="750"/>
      <c r="P41" s="750"/>
      <c r="Q41" s="750"/>
      <c r="R41" s="750"/>
      <c r="S41" s="750"/>
      <c r="T41" s="853"/>
      <c r="U41" s="848"/>
      <c r="V41" s="877" t="str">
        <f>IFERROR(IF(OR(G9="特定加算Ⅱ",G9="特定加算なし"),"✓",""),"")</f>
        <v/>
      </c>
      <c r="W41" s="887" t="s">
        <v>67</v>
      </c>
      <c r="X41" s="895"/>
      <c r="Y41" s="895"/>
      <c r="Z41" s="901"/>
      <c r="AA41" s="847"/>
      <c r="AB41" s="857"/>
      <c r="AC41" s="918" t="s">
        <v>258</v>
      </c>
      <c r="AD41" s="929"/>
      <c r="AE41" s="934"/>
      <c r="AF41" s="934"/>
      <c r="AG41" s="934"/>
      <c r="AH41" s="943"/>
      <c r="AI41" s="847"/>
      <c r="AJ41" s="857"/>
      <c r="AK41" s="918" t="s">
        <v>258</v>
      </c>
      <c r="AL41" s="929"/>
      <c r="AM41" s="934"/>
      <c r="AN41" s="934"/>
      <c r="AO41" s="934"/>
      <c r="AP41" s="943"/>
      <c r="AS41" s="969"/>
      <c r="AT41" s="989"/>
      <c r="AU41" s="989"/>
      <c r="AV41" s="989"/>
      <c r="AW41" s="989"/>
      <c r="AX41" s="989"/>
      <c r="AY41" s="989"/>
      <c r="AZ41" s="989"/>
      <c r="BA41" s="989"/>
      <c r="BB41" s="989"/>
      <c r="BC41" s="989"/>
      <c r="BD41" s="989"/>
      <c r="BE41" s="989"/>
      <c r="BF41" s="989"/>
      <c r="BG41" s="989"/>
      <c r="BH41" s="1002"/>
    </row>
    <row r="42" spans="2:82" ht="17.100000000000001" customHeight="1">
      <c r="B42" s="738"/>
      <c r="C42" s="738"/>
      <c r="D42" s="738"/>
      <c r="E42" s="738"/>
      <c r="F42" s="738"/>
      <c r="G42" s="776"/>
      <c r="H42" s="791"/>
      <c r="I42" s="791"/>
      <c r="J42" s="791"/>
      <c r="K42" s="791"/>
      <c r="L42" s="791"/>
      <c r="M42" s="791"/>
      <c r="N42" s="791"/>
      <c r="O42" s="791"/>
      <c r="P42" s="791"/>
      <c r="Q42" s="791"/>
      <c r="R42" s="791"/>
      <c r="S42" s="791"/>
      <c r="T42" s="852"/>
      <c r="U42" s="848"/>
      <c r="V42" s="722"/>
      <c r="W42" s="890"/>
      <c r="X42" s="890"/>
      <c r="Y42" s="890"/>
      <c r="Z42" s="890"/>
      <c r="AA42" s="849"/>
      <c r="AB42" s="849"/>
      <c r="AC42" s="919"/>
      <c r="AD42" s="886" t="s">
        <v>67</v>
      </c>
      <c r="AE42" s="886"/>
      <c r="AF42" s="886"/>
      <c r="AG42" s="886"/>
      <c r="AH42" s="886"/>
      <c r="AI42" s="849"/>
      <c r="AJ42" s="849"/>
      <c r="AK42" s="919"/>
      <c r="AL42" s="886" t="s">
        <v>67</v>
      </c>
      <c r="AM42" s="886"/>
      <c r="AN42" s="886"/>
      <c r="AO42" s="886"/>
      <c r="AP42" s="886"/>
      <c r="AS42" s="970"/>
      <c r="AT42" s="990"/>
      <c r="AU42" s="990"/>
      <c r="AV42" s="990"/>
      <c r="AW42" s="990"/>
      <c r="AX42" s="990"/>
      <c r="AY42" s="990"/>
      <c r="AZ42" s="990"/>
      <c r="BA42" s="990"/>
      <c r="BB42" s="990"/>
      <c r="BC42" s="990"/>
      <c r="BD42" s="990"/>
      <c r="BE42" s="990"/>
      <c r="BF42" s="990"/>
      <c r="BG42" s="990"/>
      <c r="BH42" s="1003"/>
    </row>
    <row r="43" spans="2:82" ht="11.25" customHeight="1">
      <c r="B43" s="739"/>
      <c r="C43" s="739"/>
      <c r="D43" s="739"/>
      <c r="E43" s="739"/>
      <c r="F43" s="739"/>
      <c r="G43" s="783"/>
      <c r="H43" s="783"/>
      <c r="I43" s="783"/>
      <c r="J43" s="783"/>
      <c r="K43" s="783"/>
      <c r="L43" s="783"/>
      <c r="M43" s="783"/>
      <c r="N43" s="783"/>
      <c r="O43" s="783"/>
      <c r="P43" s="783"/>
      <c r="Q43" s="783"/>
      <c r="R43" s="783"/>
      <c r="S43" s="783"/>
      <c r="T43" s="783"/>
      <c r="U43" s="740"/>
      <c r="V43" s="879"/>
      <c r="W43" s="888"/>
      <c r="X43" s="888"/>
      <c r="Y43" s="888"/>
      <c r="Z43" s="888"/>
      <c r="AD43" s="888"/>
      <c r="AE43" s="888"/>
      <c r="AF43" s="888"/>
      <c r="AG43" s="888"/>
      <c r="AH43" s="888"/>
      <c r="AL43" s="888"/>
      <c r="AM43" s="888"/>
      <c r="AN43" s="888"/>
      <c r="AO43" s="888"/>
      <c r="AP43" s="888"/>
      <c r="AS43" s="971"/>
      <c r="AT43" s="971"/>
      <c r="AU43" s="971"/>
      <c r="AV43" s="971"/>
      <c r="AW43" s="971"/>
      <c r="AX43" s="971"/>
      <c r="AY43" s="971"/>
      <c r="AZ43" s="971"/>
      <c r="BA43" s="971"/>
      <c r="BB43" s="971"/>
      <c r="BC43" s="971"/>
      <c r="BD43" s="971"/>
      <c r="BE43" s="971"/>
      <c r="BF43" s="971"/>
      <c r="BG43" s="971"/>
      <c r="BH43" s="971"/>
    </row>
    <row r="44" spans="2:82" ht="17.100000000000001" customHeight="1">
      <c r="B44" s="738" t="s">
        <v>2182</v>
      </c>
      <c r="C44" s="738"/>
      <c r="D44" s="738"/>
      <c r="E44" s="738"/>
      <c r="F44" s="738"/>
      <c r="G44" s="775" t="s">
        <v>635</v>
      </c>
      <c r="H44" s="790"/>
      <c r="I44" s="790"/>
      <c r="J44" s="790"/>
      <c r="K44" s="790"/>
      <c r="L44" s="790"/>
      <c r="M44" s="790"/>
      <c r="N44" s="790"/>
      <c r="O44" s="790"/>
      <c r="P44" s="790"/>
      <c r="Q44" s="790"/>
      <c r="R44" s="790"/>
      <c r="S44" s="790"/>
      <c r="T44" s="851"/>
      <c r="U44" s="859"/>
      <c r="V44" s="877" t="str">
        <f>IFERROR(IF(OR(G9="特定加算Ⅰ",G9="特定加算Ⅱ"),"✓",""),"")</f>
        <v/>
      </c>
      <c r="W44" s="887" t="s">
        <v>66</v>
      </c>
      <c r="X44" s="895"/>
      <c r="Y44" s="895"/>
      <c r="Z44" s="901"/>
      <c r="AA44" s="847" t="s">
        <v>47</v>
      </c>
      <c r="AB44" s="857"/>
      <c r="AC44" s="915"/>
      <c r="AD44" s="886" t="s">
        <v>66</v>
      </c>
      <c r="AE44" s="886"/>
      <c r="AF44" s="886"/>
      <c r="AG44" s="886"/>
      <c r="AH44" s="886"/>
      <c r="AI44" s="847" t="s">
        <v>47</v>
      </c>
      <c r="AJ44" s="857"/>
      <c r="AK44" s="915"/>
      <c r="AL44" s="886" t="s">
        <v>66</v>
      </c>
      <c r="AM44" s="886"/>
      <c r="AN44" s="886"/>
      <c r="AO44" s="886"/>
      <c r="AP44" s="886"/>
      <c r="AS44" s="968"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1001"/>
    </row>
    <row r="45" spans="2:82" ht="17.100000000000001" customHeight="1">
      <c r="B45" s="738"/>
      <c r="C45" s="738"/>
      <c r="D45" s="738"/>
      <c r="E45" s="738"/>
      <c r="F45" s="738"/>
      <c r="G45" s="776"/>
      <c r="H45" s="791"/>
      <c r="I45" s="791"/>
      <c r="J45" s="791"/>
      <c r="K45" s="791"/>
      <c r="L45" s="791"/>
      <c r="M45" s="791"/>
      <c r="N45" s="791"/>
      <c r="O45" s="791"/>
      <c r="P45" s="791"/>
      <c r="Q45" s="791"/>
      <c r="R45" s="791"/>
      <c r="S45" s="791"/>
      <c r="T45" s="852"/>
      <c r="U45" s="859"/>
      <c r="V45" s="877" t="str">
        <f>IFERROR(IF(G9="特定加算なし","✓",""),"")</f>
        <v/>
      </c>
      <c r="W45" s="887" t="s">
        <v>67</v>
      </c>
      <c r="X45" s="895"/>
      <c r="Y45" s="895"/>
      <c r="Z45" s="901"/>
      <c r="AA45" s="847"/>
      <c r="AB45" s="857"/>
      <c r="AC45" s="915"/>
      <c r="AD45" s="886" t="s">
        <v>67</v>
      </c>
      <c r="AE45" s="886"/>
      <c r="AF45" s="886"/>
      <c r="AG45" s="886"/>
      <c r="AH45" s="886"/>
      <c r="AI45" s="847"/>
      <c r="AJ45" s="857"/>
      <c r="AK45" s="915"/>
      <c r="AL45" s="886" t="s">
        <v>67</v>
      </c>
      <c r="AM45" s="886"/>
      <c r="AN45" s="886"/>
      <c r="AO45" s="886"/>
      <c r="AP45" s="886"/>
      <c r="AS45" s="970"/>
      <c r="AT45" s="990"/>
      <c r="AU45" s="990"/>
      <c r="AV45" s="990"/>
      <c r="AW45" s="990"/>
      <c r="AX45" s="990"/>
      <c r="AY45" s="990"/>
      <c r="AZ45" s="990"/>
      <c r="BA45" s="990"/>
      <c r="BB45" s="990"/>
      <c r="BC45" s="990"/>
      <c r="BD45" s="990"/>
      <c r="BE45" s="990"/>
      <c r="BF45" s="990"/>
      <c r="BG45" s="990"/>
      <c r="BH45" s="1003"/>
      <c r="BO45" s="1005"/>
    </row>
    <row r="46" spans="2:82" ht="6.75" customHeight="1">
      <c r="B46" s="740"/>
      <c r="AJ46" s="951"/>
      <c r="AK46" s="951"/>
      <c r="AL46" s="951"/>
      <c r="AM46" s="951"/>
      <c r="AN46" s="951"/>
      <c r="AO46" s="951"/>
      <c r="AP46" s="951"/>
    </row>
    <row r="47" spans="2:82" ht="21" customHeight="1">
      <c r="B47" s="734" t="s">
        <v>2221</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S47" s="972" t="s">
        <v>174</v>
      </c>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991"/>
      <c r="BQ47" s="991"/>
      <c r="BR47" s="991"/>
      <c r="BS47" s="991"/>
      <c r="BT47" s="991"/>
      <c r="BU47" s="991"/>
      <c r="BV47" s="991"/>
      <c r="BW47" s="991"/>
      <c r="BX47" s="991"/>
      <c r="BY47" s="991"/>
      <c r="BZ47" s="991"/>
    </row>
    <row r="48" spans="2:82" ht="12.95" customHeight="1">
      <c r="B48" s="741"/>
      <c r="C48" s="756"/>
      <c r="D48" s="756"/>
      <c r="E48" s="756"/>
      <c r="F48" s="768"/>
      <c r="G48" s="724" t="str">
        <f>IF(F15=4,"R6.4～R6.5",IF(F15=5,"R6.5",""))</f>
        <v>R6.4～R6.5</v>
      </c>
      <c r="H48" s="745"/>
      <c r="I48" s="745"/>
      <c r="J48" s="745"/>
      <c r="K48" s="745"/>
      <c r="L48" s="745"/>
      <c r="M48" s="745"/>
      <c r="N48" s="745"/>
      <c r="O48" s="745"/>
      <c r="P48" s="745"/>
      <c r="Q48" s="745"/>
      <c r="R48" s="745"/>
      <c r="S48" s="745"/>
      <c r="T48" s="745"/>
      <c r="U48" s="745"/>
      <c r="V48" s="745"/>
      <c r="W48" s="745"/>
      <c r="X48" s="745"/>
      <c r="Y48" s="745"/>
      <c r="Z48" s="842"/>
      <c r="AA48" s="847" t="s">
        <v>47</v>
      </c>
      <c r="AB48" s="857"/>
      <c r="AC48" s="920" t="str">
        <f>IF(OR(F15=4,F15=5),"R6.6","R"&amp;D15&amp;"."&amp;F15)&amp;"～R"&amp;K15&amp;"."&amp;M15</f>
        <v>R6.6～R7.3</v>
      </c>
      <c r="AD48" s="920"/>
      <c r="AE48" s="920"/>
      <c r="AF48" s="920"/>
      <c r="AG48" s="920"/>
      <c r="AH48" s="920"/>
      <c r="AS48" s="973" t="str">
        <f>IFERROR(IF(AND(OR(AP58=1,AP58=2),OR(AP59=1,AP59=2),OR(AP60=1,AP60=2)),"処遇加算Ⅰ",IF(AND(OR(AP58=1,AP58=2),OR(AP59=1,AP59=2),OR(AP60=0,AP60=3)),"処遇加算Ⅱ",IF(OR(OR(AP58=1,AP58=2),OR(AP59=1,AP59=2)),"処遇加算Ⅲ",""))),"")</f>
        <v/>
      </c>
      <c r="AT48" s="973"/>
      <c r="AU48" s="973"/>
      <c r="AV48" s="973"/>
      <c r="AW48" s="973" t="str">
        <f>IFERROR(IF(AND(AP61=1,AP62=1,AP63=1),"特定加算Ⅰ",IF(AND(AP61=1,AP62=2,AP63=1),"特定加算Ⅱ",IF(OR(AP61=2,AP62=2,AP63=2),"特定加算なし",""))),"")</f>
        <v>特定加算なし</v>
      </c>
      <c r="AX48" s="973"/>
      <c r="AY48" s="973"/>
      <c r="AZ48" s="973"/>
      <c r="BA48" s="973" t="str">
        <f>IFERROR(IF(OR(L9="ベア加算",AP57=1),"ベア加算",IF(AP57=2,"ベア加算なし","")),"")</f>
        <v/>
      </c>
      <c r="BB48" s="973"/>
      <c r="BC48" s="973"/>
      <c r="BD48" s="973"/>
      <c r="BE48" s="863" t="str">
        <f>AS48&amp;AW48&amp;BA48</f>
        <v>特定加算なし</v>
      </c>
      <c r="BF48" s="863"/>
      <c r="BG48" s="863"/>
      <c r="BH48" s="863"/>
      <c r="BI48" s="863"/>
      <c r="BJ48" s="863"/>
      <c r="BK48" s="863"/>
      <c r="BL48" s="863"/>
      <c r="BM48" s="863"/>
      <c r="BN48" s="863"/>
      <c r="BO48" s="863"/>
      <c r="BP48" s="863"/>
      <c r="BQ48" s="991"/>
      <c r="BR48" s="991"/>
      <c r="BS48" s="991"/>
      <c r="BT48" s="991"/>
      <c r="BU48" s="991"/>
      <c r="BV48" s="991"/>
      <c r="BW48" s="991"/>
      <c r="BX48" s="991"/>
      <c r="BY48" s="991"/>
      <c r="BZ48" s="991"/>
      <c r="CD48" s="1014"/>
    </row>
    <row r="49" spans="2:86" ht="18" customHeight="1">
      <c r="B49" s="742" t="s">
        <v>2156</v>
      </c>
      <c r="C49" s="757"/>
      <c r="D49" s="757"/>
      <c r="E49" s="757"/>
      <c r="F49" s="769"/>
      <c r="G49" s="784" t="str">
        <f>IFERROR(IF(AND(OR(AH58=1,AH58=2),OR(AH59=1,AH59=2),OR(AH60=1,AH60=2)),"処遇加算Ⅰ",IF(AND(OR(AH58=1,AH58=2),OR(AH59=1,AH59=2),OR(AH60=0,AH60=3)),"処遇加算Ⅱ",IF(OR(OR(AH58=1,AH58=2),OR(AH59=1,AH59=2)),"処遇加算Ⅲ",""))),"")</f>
        <v/>
      </c>
      <c r="H49" s="795"/>
      <c r="I49" s="795"/>
      <c r="J49" s="795"/>
      <c r="K49" s="804"/>
      <c r="L49" s="810" t="str">
        <f>IFERROR(IF(G9="","",IF(AND(AH61=1,AH62=1,AH63=1),"特定加算Ⅰ",IF(AND(AH61=1,AH62=2,AH63=1),"特定加算Ⅱ",IF(OR(AH61=2,AH62=2,AH63=2),"特定加算なし","")))),"")</f>
        <v/>
      </c>
      <c r="M49" s="818"/>
      <c r="N49" s="818"/>
      <c r="O49" s="818"/>
      <c r="P49" s="831"/>
      <c r="Q49" s="837" t="str">
        <f>IFERROR(IF(OR(L9="ベア加算",AND(L9="ベア加算なし",AH57=1)),"ベア加算",IF(AH57=2,"ベア加算なし","")),"")</f>
        <v/>
      </c>
      <c r="R49" s="795"/>
      <c r="S49" s="795"/>
      <c r="T49" s="795"/>
      <c r="U49" s="860"/>
      <c r="V49" s="880" t="s">
        <v>53</v>
      </c>
      <c r="W49" s="877"/>
      <c r="X49" s="877"/>
      <c r="Y49" s="877"/>
      <c r="Z49" s="877"/>
      <c r="AA49" s="849"/>
      <c r="AB49" s="849"/>
      <c r="AC49" s="921" t="str">
        <f>IFERROR(VLOOKUP(BE48,'【参考】数式用2'!E6:F23,2,FALSE),"")</f>
        <v/>
      </c>
      <c r="AD49" s="930"/>
      <c r="AE49" s="930"/>
      <c r="AF49" s="930"/>
      <c r="AG49" s="930"/>
      <c r="AH49" s="944"/>
      <c r="AS49" s="972" t="s">
        <v>747</v>
      </c>
      <c r="AT49" s="991"/>
      <c r="AU49" s="991"/>
      <c r="AV49" s="991"/>
      <c r="AW49" s="991"/>
      <c r="AX49" s="991"/>
      <c r="AY49" s="991"/>
      <c r="AZ49" s="991"/>
      <c r="BA49" s="991"/>
      <c r="BB49" s="991"/>
      <c r="BC49" s="991"/>
      <c r="BD49" s="991"/>
      <c r="BE49" s="991"/>
      <c r="BF49" s="991"/>
      <c r="BG49" s="991"/>
      <c r="BH49" s="991"/>
      <c r="BI49" s="991"/>
      <c r="BJ49" s="991"/>
      <c r="BK49" s="991"/>
      <c r="BL49" s="991"/>
      <c r="BM49" s="991"/>
      <c r="BN49" s="1004" t="s">
        <v>2149</v>
      </c>
      <c r="BO49" s="991"/>
      <c r="BP49" s="991"/>
      <c r="BQ49" s="991"/>
      <c r="BR49" s="991"/>
      <c r="BS49" s="991"/>
      <c r="BT49" s="991"/>
      <c r="BV49" s="972" t="s">
        <v>2169</v>
      </c>
      <c r="BW49" s="991"/>
      <c r="BX49" s="991"/>
      <c r="BY49" s="991"/>
      <c r="BZ49" s="991"/>
      <c r="CA49" s="991"/>
      <c r="CD49" s="1014"/>
    </row>
    <row r="50" spans="2:86" ht="18" customHeight="1">
      <c r="B50" s="742" t="s">
        <v>359</v>
      </c>
      <c r="C50" s="757"/>
      <c r="D50" s="757"/>
      <c r="E50" s="757"/>
      <c r="F50" s="769"/>
      <c r="G50" s="785" t="str">
        <f>IFERROR(VLOOKUP(Y5,'【参考】数式用'!$A$5:$J$37,MATCH(G49,'【参考】数式用'!$B$4:$J$4,0)+1,0),"")</f>
        <v/>
      </c>
      <c r="H50" s="796"/>
      <c r="I50" s="796"/>
      <c r="J50" s="796"/>
      <c r="K50" s="805"/>
      <c r="L50" s="811" t="str">
        <f>IFERROR(VLOOKUP(Y5,'【参考】数式用'!$A$5:$J$37,MATCH(L49,'【参考】数式用'!$B$4:$J$4,0)+1,0),"")</f>
        <v/>
      </c>
      <c r="M50" s="819"/>
      <c r="N50" s="819"/>
      <c r="O50" s="819"/>
      <c r="P50" s="832"/>
      <c r="Q50" s="838" t="str">
        <f>IFERROR(VLOOKUP(Y5,'【参考】数式用'!$A$5:$J$37,MATCH(Q49,'【参考】数式用'!$B$4:$J$4,0)+1,0),"")</f>
        <v/>
      </c>
      <c r="R50" s="796"/>
      <c r="S50" s="796"/>
      <c r="T50" s="796"/>
      <c r="U50" s="861"/>
      <c r="V50" s="836">
        <f>SUM(G50,L50,Q50)</f>
        <v>0</v>
      </c>
      <c r="W50" s="841"/>
      <c r="X50" s="841"/>
      <c r="Y50" s="841"/>
      <c r="Z50" s="841"/>
      <c r="AA50" s="849"/>
      <c r="AB50" s="849"/>
      <c r="AC50" s="922" t="str">
        <f>IFERROR(VLOOKUP(Y5,'【参考】数式用'!$A$5:$AB$37,MATCH(AC49,'【参考】数式用'!$B$4:$AB$4,0)+1,FALSE),"")</f>
        <v/>
      </c>
      <c r="AD50" s="931"/>
      <c r="AE50" s="931"/>
      <c r="AF50" s="931"/>
      <c r="AG50" s="931"/>
      <c r="AH50" s="945"/>
      <c r="AS50" s="864" t="s">
        <v>1333</v>
      </c>
      <c r="AT50" s="864"/>
      <c r="AU50" s="864"/>
      <c r="AV50" s="864"/>
      <c r="AW50" s="864" t="s">
        <v>2167</v>
      </c>
      <c r="AX50" s="864"/>
      <c r="AY50" s="864"/>
      <c r="AZ50" s="864"/>
      <c r="BA50" s="864" t="s">
        <v>62</v>
      </c>
      <c r="BB50" s="864"/>
      <c r="BC50" s="864"/>
      <c r="BD50" s="864"/>
      <c r="BE50" s="864" t="s">
        <v>901</v>
      </c>
      <c r="BF50" s="864"/>
      <c r="BG50" s="864"/>
      <c r="BH50" s="864"/>
      <c r="BI50" s="864" t="s">
        <v>1312</v>
      </c>
      <c r="BJ50" s="864"/>
      <c r="BK50" s="864"/>
      <c r="BL50" s="864"/>
      <c r="BM50" s="991"/>
      <c r="BN50" s="864" t="s">
        <v>885</v>
      </c>
      <c r="BO50" s="864"/>
      <c r="BP50" s="864"/>
      <c r="BQ50" s="864"/>
      <c r="BR50" s="864"/>
      <c r="BS50" s="864"/>
      <c r="BT50" s="991"/>
      <c r="BV50" s="1007" t="s">
        <v>9</v>
      </c>
      <c r="BW50" s="1009"/>
      <c r="BX50" s="1009"/>
      <c r="BY50" s="1009"/>
      <c r="BZ50" s="1009"/>
      <c r="CA50" s="1012"/>
      <c r="CD50" s="1014"/>
    </row>
    <row r="51" spans="2:86" ht="17.25" customHeight="1">
      <c r="B51" s="743" t="s">
        <v>37</v>
      </c>
      <c r="C51" s="758"/>
      <c r="D51" s="758"/>
      <c r="E51" s="758"/>
      <c r="F51" s="770"/>
      <c r="G51" s="786" t="str">
        <f>IFERROR(ROUNDDOWN(ROUND(AM5*G50,0),0)*H53,"")</f>
        <v/>
      </c>
      <c r="H51" s="786"/>
      <c r="I51" s="786"/>
      <c r="J51" s="786"/>
      <c r="K51" s="806" t="s">
        <v>976</v>
      </c>
      <c r="L51" s="812" t="str">
        <f>IFERROR(ROUNDDOWN(ROUND(AM5*L50,0),0)*H53,"")</f>
        <v/>
      </c>
      <c r="M51" s="820"/>
      <c r="N51" s="820"/>
      <c r="O51" s="820"/>
      <c r="P51" s="806" t="s">
        <v>976</v>
      </c>
      <c r="Q51" s="839" t="str">
        <f>IFERROR(ROUNDDOWN(ROUND(AM5*Q50,0),0)*H53,"")</f>
        <v/>
      </c>
      <c r="R51" s="786"/>
      <c r="S51" s="786"/>
      <c r="T51" s="786"/>
      <c r="U51" s="862" t="s">
        <v>976</v>
      </c>
      <c r="V51" s="881">
        <f>IFERROR(SUM(G51,L51,Q51),"")</f>
        <v>0</v>
      </c>
      <c r="W51" s="891"/>
      <c r="X51" s="891"/>
      <c r="Y51" s="891"/>
      <c r="Z51" s="904" t="s">
        <v>976</v>
      </c>
      <c r="AB51" s="913"/>
      <c r="AC51" s="839" t="str">
        <f>IFERROR(ROUNDDOWN(ROUND(AM5*AC50,0),0)*AD53,"")</f>
        <v/>
      </c>
      <c r="AD51" s="786"/>
      <c r="AE51" s="786"/>
      <c r="AF51" s="786"/>
      <c r="AG51" s="786"/>
      <c r="AH51" s="862" t="s">
        <v>976</v>
      </c>
      <c r="AS51" s="974" t="str">
        <f>IFERROR(ROUNDDOWN(ROUND(AM5*(G50-B10),0),0)*H53,"")</f>
        <v/>
      </c>
      <c r="AT51" s="974"/>
      <c r="AU51" s="974"/>
      <c r="AV51" s="974"/>
      <c r="AW51" s="974" t="str">
        <f>IFERROR(ROUNDDOWN(ROUND(AM5*(L50-G10),0),0)*H53,"")</f>
        <v/>
      </c>
      <c r="AX51" s="974"/>
      <c r="AY51" s="974"/>
      <c r="AZ51" s="974"/>
      <c r="BA51" s="974" t="str">
        <f>IFERROR(ROUNDDOWN(ROUND(AM5*(Q50-L10),0),0)*H53,"")</f>
        <v/>
      </c>
      <c r="BB51" s="974"/>
      <c r="BC51" s="974"/>
      <c r="BD51" s="974"/>
      <c r="BE51" s="974" t="str">
        <f>IFERROR(ROUNDDOWN(ROUND(AM5*(AC50-Q10),0),0)*AD53,"")</f>
        <v/>
      </c>
      <c r="BF51" s="974"/>
      <c r="BG51" s="974"/>
      <c r="BH51" s="974"/>
      <c r="BI51" s="974">
        <f>SUM(AS51:BH51)</f>
        <v>0</v>
      </c>
      <c r="BJ51" s="974"/>
      <c r="BK51" s="974"/>
      <c r="BL51" s="974"/>
      <c r="BM51" s="991"/>
      <c r="BN51" s="974" t="str">
        <f>IFERROR(ROUNDDOWN(ROUNDDOWN(ROUND(AM5*(VLOOKUP(Y5,'【参考】数式用'!$A$5:$AB$37,14,FALSE)),0),0)*AD53*0.5,0),"")</f>
        <v/>
      </c>
      <c r="BO51" s="974"/>
      <c r="BP51" s="974"/>
      <c r="BQ51" s="974"/>
      <c r="BR51" s="974"/>
      <c r="BS51" s="974"/>
      <c r="BT51" s="991"/>
      <c r="BV51" s="1008">
        <f>IF(AND(Q49="ベア加算なし",BA48="ベア加算"),ROUNDDOWN(ROUND(AM5*VLOOKUP(Y5,'【参考】数式用'!$A$5:$AB$37,9,FALSE),0),0)*AD53,0)</f>
        <v>0</v>
      </c>
      <c r="BW51" s="1010"/>
      <c r="BX51" s="1010"/>
      <c r="BY51" s="1010"/>
      <c r="BZ51" s="1010"/>
      <c r="CA51" s="1013"/>
      <c r="CD51" s="1014"/>
    </row>
    <row r="52" spans="2:86" ht="13.5" customHeight="1">
      <c r="B52" s="743"/>
      <c r="C52" s="758"/>
      <c r="D52" s="758"/>
      <c r="E52" s="758"/>
      <c r="F52" s="770"/>
      <c r="G52" s="787" t="str">
        <f>IFERROR("("&amp;TEXT(G51/H53,"#,##0円")&amp;"/月)","")</f>
        <v/>
      </c>
      <c r="H52" s="797"/>
      <c r="I52" s="797"/>
      <c r="J52" s="797"/>
      <c r="K52" s="797"/>
      <c r="L52" s="813" t="str">
        <f>IFERROR("("&amp;TEXT(L51/H53,"#,##0円")&amp;"/月)","")</f>
        <v/>
      </c>
      <c r="M52" s="821"/>
      <c r="N52" s="821"/>
      <c r="O52" s="821"/>
      <c r="P52" s="787"/>
      <c r="Q52" s="797" t="str">
        <f>IFERROR("("&amp;TEXT(Q51/H53,"#,##0円")&amp;"/月)","")</f>
        <v/>
      </c>
      <c r="R52" s="797"/>
      <c r="S52" s="797"/>
      <c r="T52" s="797"/>
      <c r="U52" s="797"/>
      <c r="V52" s="797" t="str">
        <f>IFERROR("("&amp;TEXT(V51/H53,"#,##0円")&amp;"/月)","")</f>
        <v>(0円/月)</v>
      </c>
      <c r="W52" s="797"/>
      <c r="X52" s="797"/>
      <c r="Y52" s="797"/>
      <c r="Z52" s="797"/>
      <c r="AB52" s="913"/>
      <c r="AC52" s="813" t="str">
        <f>IFERROR("("&amp;TEXT(AC51/AD53,"#,##0円")&amp;"/月)","")</f>
        <v/>
      </c>
      <c r="AD52" s="821"/>
      <c r="AE52" s="821"/>
      <c r="AF52" s="821"/>
      <c r="AG52" s="821"/>
      <c r="AH52" s="787"/>
      <c r="AS52" s="975"/>
      <c r="AT52" s="975"/>
      <c r="AU52" s="975"/>
      <c r="AV52" s="975"/>
      <c r="AW52" s="975"/>
      <c r="AX52" s="975"/>
      <c r="AY52" s="975"/>
      <c r="AZ52" s="975"/>
      <c r="BA52" s="975"/>
      <c r="BB52" s="975"/>
      <c r="BC52" s="975"/>
      <c r="BD52" s="975"/>
      <c r="BE52" s="975"/>
      <c r="BF52" s="975"/>
      <c r="BG52" s="975"/>
      <c r="BH52" s="975"/>
      <c r="BI52" s="975"/>
      <c r="BJ52" s="975"/>
      <c r="BK52" s="975"/>
      <c r="BL52" s="975"/>
      <c r="BM52" s="991"/>
      <c r="BN52" s="975"/>
      <c r="BO52" s="975"/>
      <c r="BP52" s="975"/>
      <c r="BQ52" s="975"/>
      <c r="BR52" s="975"/>
      <c r="BS52" s="975"/>
      <c r="BT52" s="991"/>
      <c r="BU52" s="975"/>
      <c r="BV52" s="975"/>
      <c r="BW52" s="975"/>
      <c r="BX52" s="975"/>
      <c r="BY52" s="975"/>
      <c r="BZ52" s="975"/>
      <c r="CD52" s="1014"/>
    </row>
    <row r="53" spans="2:86" s="717" customFormat="1" ht="11.25" customHeight="1">
      <c r="G53" s="788" t="s">
        <v>507</v>
      </c>
      <c r="H53" s="798">
        <f>IF(F15=4,2,IF(F15=5,1,""))</f>
        <v>2</v>
      </c>
      <c r="I53" s="798" t="s">
        <v>1007</v>
      </c>
      <c r="J53" s="798"/>
      <c r="K53" s="798"/>
      <c r="L53" s="798"/>
      <c r="M53" s="798"/>
      <c r="N53" s="798"/>
      <c r="O53" s="798"/>
      <c r="P53" s="798"/>
      <c r="Q53" s="798"/>
      <c r="R53" s="798"/>
      <c r="S53" s="798"/>
      <c r="T53" s="798"/>
      <c r="U53" s="798"/>
      <c r="V53" s="798"/>
      <c r="W53" s="798"/>
      <c r="X53" s="798"/>
      <c r="Y53" s="798"/>
      <c r="Z53" s="798"/>
      <c r="AA53" s="798"/>
      <c r="AB53" s="798"/>
      <c r="AC53" s="788" t="s">
        <v>507</v>
      </c>
      <c r="AD53" s="798">
        <f>IF(F15=4,P15-2,IF(F15=5,P15-1,P15))</f>
        <v>10</v>
      </c>
      <c r="AE53" s="798" t="s">
        <v>1007</v>
      </c>
      <c r="AF53" s="798"/>
      <c r="AG53" s="798"/>
      <c r="AH53" s="798"/>
    </row>
    <row r="54" spans="2:86" ht="6" customHeight="1">
      <c r="BX54" s="1011"/>
    </row>
    <row r="55" spans="2:86" ht="18" customHeight="1"/>
    <row r="56" spans="2:86" ht="23.25" customHeight="1">
      <c r="U56" s="1025" t="s">
        <v>604</v>
      </c>
      <c r="V56" s="1025"/>
      <c r="W56" s="1025"/>
      <c r="X56" s="1025"/>
      <c r="Y56" s="1025"/>
      <c r="Z56" s="1025"/>
      <c r="AA56" s="1028"/>
      <c r="AB56" s="1029"/>
      <c r="AC56" s="1025" t="str">
        <f>IF(F15=4,"R6.4～R6.5",IF(F15=5,"R6.5",""))</f>
        <v>R6.4～R6.5</v>
      </c>
      <c r="AD56" s="1025"/>
      <c r="AE56" s="1025"/>
      <c r="AF56" s="1025"/>
      <c r="AG56" s="1025"/>
      <c r="AH56" s="1025"/>
      <c r="AI56" s="1030"/>
      <c r="AJ56" s="1029"/>
      <c r="AK56" s="1025" t="str">
        <f>IF(OR(F15=4,F15=5),"R6.6","R"&amp;D15&amp;"."&amp;F15)&amp;"～R"&amp;K15&amp;"."&amp;M15</f>
        <v>R6.6～R7.3</v>
      </c>
      <c r="AL56" s="1025"/>
      <c r="AM56" s="1025"/>
      <c r="AN56" s="1025"/>
      <c r="AO56" s="1025"/>
      <c r="AP56" s="1025"/>
      <c r="AQ56" s="717"/>
      <c r="AR56" s="717"/>
      <c r="AS56" s="976" t="s">
        <v>2258</v>
      </c>
      <c r="AT56" s="976"/>
      <c r="AU56" s="976"/>
      <c r="AV56" s="976"/>
      <c r="AW56" s="976" t="s">
        <v>2197</v>
      </c>
      <c r="AX56" s="976"/>
      <c r="AY56" s="976"/>
      <c r="AZ56" s="976"/>
    </row>
    <row r="57" spans="2:86" ht="15.95" customHeight="1">
      <c r="U57" s="1026" t="s">
        <v>123</v>
      </c>
      <c r="V57" s="1026"/>
      <c r="W57" s="1026"/>
      <c r="X57" s="1026"/>
      <c r="Y57" s="1026"/>
      <c r="Z57" s="1026" t="str">
        <f>IF(AND(B9&lt;&gt;"処遇加算なし",F15=4),IF(V21="✓",1,IF(V22="✓",2,"")),"")</f>
        <v/>
      </c>
      <c r="AA57" s="1028"/>
      <c r="AB57" s="1029"/>
      <c r="AC57" s="1026" t="s">
        <v>123</v>
      </c>
      <c r="AD57" s="1026"/>
      <c r="AE57" s="1026"/>
      <c r="AF57" s="1026"/>
      <c r="AG57" s="1026"/>
      <c r="AH57" s="946">
        <f>IF(AND(F15&lt;&gt;4,F15&lt;&gt;5),0,IF(AT8="○",1,0))</f>
        <v>0</v>
      </c>
      <c r="AI57" s="1029"/>
      <c r="AJ57" s="1029"/>
      <c r="AK57" s="1026" t="s">
        <v>123</v>
      </c>
      <c r="AL57" s="1026"/>
      <c r="AM57" s="1026"/>
      <c r="AN57" s="1026"/>
      <c r="AO57" s="1026"/>
      <c r="AP57" s="946">
        <f>IF(AT8="○",1,0)</f>
        <v>0</v>
      </c>
      <c r="AQ57" s="717"/>
      <c r="AR57" s="717"/>
      <c r="AS57" s="977"/>
      <c r="AT57" s="977"/>
      <c r="AU57" s="977"/>
      <c r="AV57" s="977"/>
      <c r="AW57" s="993"/>
      <c r="AX57" s="993"/>
      <c r="AY57" s="993"/>
      <c r="AZ57" s="993"/>
      <c r="BP57" s="1006"/>
      <c r="BR57" s="1006"/>
      <c r="BS57" s="1006"/>
      <c r="BT57" s="1006"/>
      <c r="BU57" s="1006"/>
      <c r="BV57" s="1006"/>
      <c r="BW57" s="1006"/>
      <c r="BX57" s="1006"/>
      <c r="BY57" s="1006"/>
      <c r="BZ57" s="1006"/>
      <c r="CA57" s="1006"/>
      <c r="CB57" s="1006"/>
      <c r="CC57" s="1006"/>
      <c r="CD57" s="1006"/>
      <c r="CE57" s="1006"/>
      <c r="CF57" s="1006"/>
      <c r="CH57" s="1018"/>
    </row>
    <row r="58" spans="2:86" ht="15.95" customHeight="1">
      <c r="U58" s="1027" t="s">
        <v>2170</v>
      </c>
      <c r="V58" s="1027"/>
      <c r="W58" s="1027"/>
      <c r="X58" s="1027"/>
      <c r="Y58" s="1027"/>
      <c r="Z58" s="1026" t="str">
        <f>IF(AND(B9&lt;&gt;"処遇加算なし",F15=4),IF(V24="✓",1,IF(V25="✓",2,IF(V26="✓",3,""))),"")</f>
        <v/>
      </c>
      <c r="AA58" s="1028"/>
      <c r="AB58" s="1029"/>
      <c r="AC58" s="1027" t="s">
        <v>2170</v>
      </c>
      <c r="AD58" s="1027"/>
      <c r="AE58" s="1027"/>
      <c r="AF58" s="1027"/>
      <c r="AG58" s="1027"/>
      <c r="AH58" s="946">
        <f>IF(AND(F15&lt;&gt;4,F15&lt;&gt;5),0,IF(AU8="○",1,3))</f>
        <v>3</v>
      </c>
      <c r="AI58" s="1029"/>
      <c r="AJ58" s="1029"/>
      <c r="AK58" s="1027" t="s">
        <v>2170</v>
      </c>
      <c r="AL58" s="1027"/>
      <c r="AM58" s="1027"/>
      <c r="AN58" s="1027"/>
      <c r="AO58" s="1027"/>
      <c r="AP58" s="946">
        <f>IF(AU8="○",1,3)</f>
        <v>3</v>
      </c>
      <c r="AQ58" s="717"/>
      <c r="AR58" s="717"/>
      <c r="AS58" s="864" t="str">
        <f>IF(OR(AND(Z58=1,AH58=3),AND(Z58=1,AP58=3),AND(Z58=2,AH58=3,AH59=3),AND(Z58=2,AP58=3,AP59=3)),"○","")</f>
        <v/>
      </c>
      <c r="AT58" s="864"/>
      <c r="AU58" s="864"/>
      <c r="AV58" s="864"/>
      <c r="AW58" s="864" t="str">
        <f>IF(OR(AND(Z58=1,AH58=2),AND(Z58=1,AP58=2),AND(Z58=2,AH58=2,AH59=2),AND(Z58=2,AP58=2,AP59=2)),"○","")</f>
        <v/>
      </c>
      <c r="AX58" s="864"/>
      <c r="AY58" s="864"/>
      <c r="AZ58" s="864"/>
      <c r="BP58" s="1006"/>
      <c r="BR58" s="1006"/>
      <c r="BS58" s="1006"/>
      <c r="BT58" s="1006"/>
      <c r="BU58" s="1006"/>
      <c r="BV58" s="1006"/>
      <c r="BW58" s="1006"/>
      <c r="BX58" s="1006"/>
      <c r="BY58" s="1006"/>
      <c r="BZ58" s="1006"/>
      <c r="CA58" s="1006"/>
      <c r="CB58" s="1006"/>
      <c r="CC58" s="1006"/>
      <c r="CD58" s="1006"/>
      <c r="CE58" s="1006"/>
      <c r="CF58" s="1006"/>
      <c r="CH58" s="1018"/>
    </row>
    <row r="59" spans="2:86" ht="15.95" customHeight="1">
      <c r="U59" s="1027" t="s">
        <v>649</v>
      </c>
      <c r="V59" s="1027"/>
      <c r="W59" s="1027"/>
      <c r="X59" s="1027"/>
      <c r="Y59" s="1027"/>
      <c r="Z59" s="1026" t="str">
        <f>IF(AND(B9&lt;&gt;"処遇加算なし",F15=4),IF(V28="✓",1,IF(V29="✓",2,IF(V30="✓",3,""))),"")</f>
        <v/>
      </c>
      <c r="AA59" s="1028"/>
      <c r="AB59" s="1029"/>
      <c r="AC59" s="1027" t="s">
        <v>649</v>
      </c>
      <c r="AD59" s="1027"/>
      <c r="AE59" s="1027"/>
      <c r="AF59" s="1027"/>
      <c r="AG59" s="1027"/>
      <c r="AH59" s="946">
        <f>IF(AND(F15&lt;&gt;4,F15&lt;&gt;5),0,IF(AV8="○",1,3))</f>
        <v>3</v>
      </c>
      <c r="AI59" s="1029"/>
      <c r="AJ59" s="1029"/>
      <c r="AK59" s="1027" t="s">
        <v>649</v>
      </c>
      <c r="AL59" s="1027"/>
      <c r="AM59" s="1027"/>
      <c r="AN59" s="1027"/>
      <c r="AO59" s="1027"/>
      <c r="AP59" s="946">
        <f>IF(AV8="○",1,3)</f>
        <v>3</v>
      </c>
      <c r="AQ59" s="717"/>
      <c r="AR59" s="717"/>
      <c r="AS59" s="864" t="str">
        <f>IF(OR(AND(Z59=1,AH59=3),AND(Z59=1,AP59=3),AND(Z59=2,AH58=3,AH59=3),AND(Z59=2,AP58=3,AP59=3)),"○","")</f>
        <v/>
      </c>
      <c r="AT59" s="864"/>
      <c r="AU59" s="864"/>
      <c r="AV59" s="864"/>
      <c r="AW59" s="864" t="str">
        <f>IF(OR(AND(Z59=1,AH58=2),AND(Z59=1,AP58=2),AND(Z59=2,AH58=2,AH59=2),AND(Z59=2,AP58=2,AP59=2)),"○","")</f>
        <v/>
      </c>
      <c r="AX59" s="864"/>
      <c r="AY59" s="864"/>
      <c r="AZ59" s="864"/>
      <c r="BP59" s="1006"/>
      <c r="BR59" s="1006"/>
      <c r="BS59" s="1006"/>
      <c r="BT59" s="1006"/>
      <c r="BU59" s="1006"/>
      <c r="BV59" s="1006"/>
      <c r="BW59" s="1006"/>
      <c r="BX59" s="1006"/>
      <c r="BY59" s="1006"/>
      <c r="BZ59" s="1006"/>
      <c r="CA59" s="1006"/>
      <c r="CB59" s="1006"/>
      <c r="CC59" s="1006"/>
      <c r="CD59" s="1006"/>
      <c r="CE59" s="1006"/>
      <c r="CF59" s="1006"/>
      <c r="CH59" s="1018"/>
    </row>
    <row r="60" spans="2:86" ht="15.95" customHeight="1">
      <c r="U60" s="1027" t="s">
        <v>2171</v>
      </c>
      <c r="V60" s="1027"/>
      <c r="W60" s="1027"/>
      <c r="X60" s="1027"/>
      <c r="Y60" s="1027"/>
      <c r="Z60" s="1026" t="str">
        <f>IF(AND(B9&lt;&gt;"処遇加算なし",F15=4),IF(V32="✓",1,IF(V33="✓",2,"")),"")</f>
        <v/>
      </c>
      <c r="AA60" s="1028"/>
      <c r="AB60" s="1029"/>
      <c r="AC60" s="1027" t="s">
        <v>2171</v>
      </c>
      <c r="AD60" s="1027"/>
      <c r="AE60" s="1027"/>
      <c r="AF60" s="1027"/>
      <c r="AG60" s="1027"/>
      <c r="AH60" s="946">
        <f>IF(AND(F15&lt;&gt;4,F15&lt;&gt;5),0,IF(AW8="○",1,3))</f>
        <v>3</v>
      </c>
      <c r="AI60" s="1029"/>
      <c r="AJ60" s="1029"/>
      <c r="AK60" s="1027" t="s">
        <v>2171</v>
      </c>
      <c r="AL60" s="1027"/>
      <c r="AM60" s="1027"/>
      <c r="AN60" s="1027"/>
      <c r="AO60" s="1027"/>
      <c r="AP60" s="946">
        <f>IF(AW8="○",1,3)</f>
        <v>3</v>
      </c>
      <c r="AQ60" s="717"/>
      <c r="AR60" s="717"/>
      <c r="AS60" s="978" t="str">
        <f>IF(OR(AND(Z60=1,AH60=3),AND(Z60=1,AP60=3)),"○","")</f>
        <v/>
      </c>
      <c r="AT60" s="978"/>
      <c r="AU60" s="978"/>
      <c r="AV60" s="978"/>
      <c r="AW60" s="978" t="str">
        <f>IF(OR(AND(Z60=1,AH60=2),AND(Z60=1,AP60=2)),"○","")</f>
        <v/>
      </c>
      <c r="AX60" s="978"/>
      <c r="AY60" s="978"/>
      <c r="AZ60" s="978"/>
      <c r="BP60" s="1006"/>
      <c r="BR60" s="1006"/>
      <c r="BS60" s="1006"/>
      <c r="BT60" s="1006"/>
      <c r="BU60" s="1006"/>
      <c r="BV60" s="1006"/>
      <c r="BW60" s="1006"/>
      <c r="BX60" s="1006"/>
      <c r="BY60" s="1006"/>
      <c r="BZ60" s="1006"/>
      <c r="CA60" s="1006"/>
      <c r="CB60" s="1006"/>
      <c r="CC60" s="1006"/>
      <c r="CD60" s="1006"/>
      <c r="CE60" s="1006"/>
      <c r="CF60" s="1006"/>
      <c r="CH60" s="1018"/>
    </row>
    <row r="61" spans="2:86" ht="15.95" customHeight="1">
      <c r="U61" s="1027" t="s">
        <v>2172</v>
      </c>
      <c r="V61" s="1027"/>
      <c r="W61" s="1027"/>
      <c r="X61" s="1027"/>
      <c r="Y61" s="1027"/>
      <c r="Z61" s="1026" t="str">
        <f>IF(AND(B9&lt;&gt;"処遇加算なし",F15=4),IF(V36="✓",1,IF(V37="✓",2,"")),"")</f>
        <v/>
      </c>
      <c r="AA61" s="1028"/>
      <c r="AB61" s="1029"/>
      <c r="AC61" s="1027" t="s">
        <v>2172</v>
      </c>
      <c r="AD61" s="1027"/>
      <c r="AE61" s="1027"/>
      <c r="AF61" s="1027"/>
      <c r="AG61" s="1027"/>
      <c r="AH61" s="946">
        <f>IF(AND(F15&lt;&gt;4,F15&lt;&gt;5),0,IF(AX8="○",1,2))</f>
        <v>2</v>
      </c>
      <c r="AI61" s="1029"/>
      <c r="AJ61" s="1029"/>
      <c r="AK61" s="1027" t="s">
        <v>2172</v>
      </c>
      <c r="AL61" s="1027"/>
      <c r="AM61" s="1027"/>
      <c r="AN61" s="1027"/>
      <c r="AO61" s="1027"/>
      <c r="AP61" s="946">
        <f>IF(AX8="○",1,2)</f>
        <v>2</v>
      </c>
      <c r="AQ61" s="717"/>
      <c r="AR61" s="717"/>
      <c r="AS61" s="864" t="str">
        <f>IF(OR(AND(Z61=1,AH61=2),AND(Z61=1,AP61=2)),"○","")</f>
        <v/>
      </c>
      <c r="AT61" s="864"/>
      <c r="AU61" s="864"/>
      <c r="AV61" s="864"/>
      <c r="AW61" s="994" t="str">
        <f>IF(OR((AD61-AL61)&lt;0,(AD61-AT61)&lt;0),"!","")</f>
        <v/>
      </c>
      <c r="AX61" s="994"/>
      <c r="AY61" s="994"/>
      <c r="AZ61" s="994"/>
      <c r="BP61" s="1006"/>
      <c r="BR61" s="1006"/>
      <c r="BS61" s="1006"/>
      <c r="BT61" s="1006"/>
      <c r="BU61" s="1006"/>
      <c r="BV61" s="1006"/>
      <c r="BW61" s="1006"/>
      <c r="BX61" s="1006"/>
      <c r="BY61" s="1006"/>
      <c r="BZ61" s="1006"/>
      <c r="CA61" s="1006"/>
      <c r="CB61" s="1006"/>
      <c r="CC61" s="1006"/>
      <c r="CD61" s="1006"/>
      <c r="CE61" s="1006"/>
      <c r="CF61" s="1006"/>
      <c r="CH61" s="1018"/>
    </row>
    <row r="62" spans="2:86" ht="15.95" customHeight="1">
      <c r="U62" s="1027" t="s">
        <v>1996</v>
      </c>
      <c r="V62" s="1027"/>
      <c r="W62" s="1027"/>
      <c r="X62" s="1027"/>
      <c r="Y62" s="1027"/>
      <c r="Z62" s="1026" t="str">
        <f>IF(AND(B9&lt;&gt;"処遇加算なし",F15=4),IF(V40="✓",1,IF(V41="✓",2,"")),"")</f>
        <v/>
      </c>
      <c r="AA62" s="1028"/>
      <c r="AB62" s="1029"/>
      <c r="AC62" s="1027" t="s">
        <v>1996</v>
      </c>
      <c r="AD62" s="1027"/>
      <c r="AE62" s="1027"/>
      <c r="AF62" s="1027"/>
      <c r="AG62" s="1027"/>
      <c r="AH62" s="946">
        <f>IF(AND(F15&lt;&gt;4,F15&lt;&gt;5),0,IF(AY8="○",1,2))</f>
        <v>2</v>
      </c>
      <c r="AI62" s="1029"/>
      <c r="AJ62" s="1029"/>
      <c r="AK62" s="1027" t="s">
        <v>1996</v>
      </c>
      <c r="AL62" s="1027"/>
      <c r="AM62" s="1027"/>
      <c r="AN62" s="1027"/>
      <c r="AO62" s="1027"/>
      <c r="AP62" s="946">
        <f>IF(AY8="○",1,2)</f>
        <v>2</v>
      </c>
      <c r="AQ62" s="717"/>
      <c r="AR62" s="717"/>
      <c r="AS62" s="864" t="str">
        <f>IF(OR(AND(Z62=1,AH62=2),AND(Z62=1,AP62=2)),"○","")</f>
        <v/>
      </c>
      <c r="AT62" s="864"/>
      <c r="AU62" s="864"/>
      <c r="AV62" s="864"/>
      <c r="AW62" s="994" t="str">
        <f>IF(OR((AD62-AL62)&lt;0,(AD62-AT62)&lt;0),"!","")</f>
        <v/>
      </c>
      <c r="AX62" s="994"/>
      <c r="AY62" s="994"/>
      <c r="AZ62" s="994"/>
      <c r="BP62" s="1006"/>
      <c r="BR62" s="1006"/>
      <c r="BS62" s="1006"/>
      <c r="BT62" s="1006"/>
      <c r="BU62" s="1006"/>
      <c r="BV62" s="1006"/>
      <c r="BW62" s="1006"/>
      <c r="BX62" s="1006"/>
      <c r="BY62" s="1006"/>
      <c r="BZ62" s="1006"/>
      <c r="CA62" s="1006"/>
      <c r="CB62" s="1006"/>
      <c r="CC62" s="1006"/>
      <c r="CD62" s="1006"/>
      <c r="CE62" s="1006"/>
      <c r="CF62" s="1006"/>
      <c r="CH62" s="1018"/>
    </row>
    <row r="63" spans="2:86" ht="15.95" customHeight="1">
      <c r="U63" s="1026" t="s">
        <v>2173</v>
      </c>
      <c r="V63" s="1026"/>
      <c r="W63" s="1026"/>
      <c r="X63" s="1026"/>
      <c r="Y63" s="1026"/>
      <c r="Z63" s="1026" t="str">
        <f>IF(AND(B9&lt;&gt;"処遇加算なし",F15=4),IF(V44="✓",1,IF(V45="✓",2,"")),"")</f>
        <v/>
      </c>
      <c r="AA63" s="1028"/>
      <c r="AB63" s="1029"/>
      <c r="AC63" s="1026" t="s">
        <v>2173</v>
      </c>
      <c r="AD63" s="1026"/>
      <c r="AE63" s="1026"/>
      <c r="AF63" s="1026"/>
      <c r="AG63" s="1026"/>
      <c r="AH63" s="946">
        <f>IF(AND(F15&lt;&gt;4,F15&lt;&gt;5),0,IF(AZ8="○",1,2))</f>
        <v>2</v>
      </c>
      <c r="AI63" s="1029"/>
      <c r="AJ63" s="1029"/>
      <c r="AK63" s="1026" t="s">
        <v>2173</v>
      </c>
      <c r="AL63" s="1026"/>
      <c r="AM63" s="1026"/>
      <c r="AN63" s="1026"/>
      <c r="AO63" s="1026"/>
      <c r="AP63" s="946">
        <f>IF(AZ8="○",1,2)</f>
        <v>2</v>
      </c>
      <c r="AQ63" s="717"/>
      <c r="AR63" s="717"/>
      <c r="AS63" s="864" t="str">
        <f>IF(OR(AND(Z63=1,AH63=2),AND(Z63=1,AP63=2)),"○","")</f>
        <v/>
      </c>
      <c r="AT63" s="864"/>
      <c r="AU63" s="864"/>
      <c r="AV63" s="864"/>
      <c r="AW63" s="994" t="str">
        <f>IF(OR((AD63-AL63)&lt;0,(AD63-AT63)&lt;0),"!","")</f>
        <v/>
      </c>
      <c r="AX63" s="994"/>
      <c r="AY63" s="994"/>
      <c r="AZ63" s="994"/>
      <c r="BP63" s="1006"/>
      <c r="BR63" s="1006"/>
      <c r="BS63" s="1006"/>
      <c r="BT63" s="1006"/>
      <c r="BU63" s="1006"/>
      <c r="BV63" s="1006"/>
      <c r="BW63" s="1006"/>
      <c r="BX63" s="1006"/>
      <c r="BY63" s="1006"/>
      <c r="BZ63" s="1006"/>
      <c r="CA63" s="1006"/>
      <c r="CB63" s="1006"/>
      <c r="CC63" s="1006"/>
      <c r="CD63" s="1006"/>
      <c r="CE63" s="1006"/>
      <c r="CF63" s="1006"/>
      <c r="CH63" s="1018"/>
    </row>
    <row r="64" spans="2:86" ht="15.95" customHeight="1">
      <c r="BP64" s="888"/>
      <c r="BQ64" s="888"/>
      <c r="BR64" s="888"/>
      <c r="BS64" s="888"/>
      <c r="BT64" s="888"/>
      <c r="BU64" s="888"/>
      <c r="BV64" s="888"/>
      <c r="BW64" s="888"/>
      <c r="BX64" s="888"/>
      <c r="BY64" s="888"/>
      <c r="BZ64" s="888"/>
      <c r="CA64" s="888"/>
      <c r="CB64" s="888"/>
      <c r="CC64" s="888"/>
      <c r="CD64" s="888"/>
      <c r="CE64" s="888"/>
      <c r="CF64" s="888"/>
    </row>
    <row r="65" spans="20:71" ht="15.95" customHeight="1">
      <c r="BS65" s="888"/>
    </row>
    <row r="66" spans="20:71" ht="15.95" customHeight="1"/>
    <row r="67" spans="20:71" ht="15.95" customHeight="1">
      <c r="T67" s="714">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4915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4915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4915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4915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4915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4915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4915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4916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4916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4916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4916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4916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4916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4916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4916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4916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4916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49170"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49171"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4917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4917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4917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4917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4917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4917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4917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4917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4918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4918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4918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4918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4918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4918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49186"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49187"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49188"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49189"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49190"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49191"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49192"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49193"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49194"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49195"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49196"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49197"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49198"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49199"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49200"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49201"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1035" customWidth="1"/>
    <col min="2" max="28" width="6.75" style="1035" customWidth="1"/>
    <col min="29" max="29" width="12" style="1035" customWidth="1"/>
    <col min="30" max="30" width="8" style="1035" customWidth="1"/>
    <col min="31" max="31" width="46.375" style="1035" customWidth="1"/>
    <col min="32" max="32" width="26.875" style="1035" customWidth="1"/>
    <col min="33" max="33" width="9.125" style="1035" customWidth="1"/>
    <col min="34" max="34" width="38.375" style="1035" customWidth="1"/>
    <col min="35" max="35" width="38.625" style="1035" customWidth="1"/>
    <col min="36" max="36" width="9" style="1035"/>
    <col min="37" max="37" width="16.75" style="1035" customWidth="1"/>
    <col min="38" max="42" width="9" style="1035"/>
    <col min="43" max="43" width="48.5" style="1035" customWidth="1"/>
    <col min="44" max="44" width="104.375" style="1035" customWidth="1"/>
    <col min="45" max="16384" width="9" style="1035"/>
  </cols>
  <sheetData>
    <row r="1" spans="1:44" ht="14.25">
      <c r="A1" s="1036" t="s">
        <v>609</v>
      </c>
      <c r="B1" s="1036"/>
      <c r="C1" s="1036"/>
      <c r="D1" s="1036"/>
      <c r="E1" s="1036"/>
      <c r="AD1" s="1093"/>
      <c r="AE1" s="1036" t="s">
        <v>1112</v>
      </c>
      <c r="AH1" s="1035" t="s">
        <v>612</v>
      </c>
      <c r="AK1" s="1035" t="s">
        <v>620</v>
      </c>
      <c r="AM1" s="1140" t="s">
        <v>491</v>
      </c>
      <c r="AO1" s="1036" t="s">
        <v>623</v>
      </c>
    </row>
    <row r="2" spans="1:44" ht="36.75" customHeight="1">
      <c r="A2" s="1037" t="s">
        <v>630</v>
      </c>
      <c r="B2" s="1043" t="s">
        <v>2278</v>
      </c>
      <c r="C2" s="1051"/>
      <c r="D2" s="1051"/>
      <c r="E2" s="1059"/>
      <c r="F2" s="1066" t="s">
        <v>1920</v>
      </c>
      <c r="G2" s="1074"/>
      <c r="H2" s="1074"/>
      <c r="I2" s="1037" t="s">
        <v>2279</v>
      </c>
      <c r="J2" s="1061"/>
      <c r="K2" s="1086" t="s">
        <v>1561</v>
      </c>
      <c r="L2" s="1094"/>
      <c r="M2" s="1094"/>
      <c r="N2" s="1094"/>
      <c r="O2" s="1094"/>
      <c r="P2" s="1094"/>
      <c r="Q2" s="1094"/>
      <c r="R2" s="1094"/>
      <c r="S2" s="1094"/>
      <c r="T2" s="1094"/>
      <c r="U2" s="1094"/>
      <c r="V2" s="1094"/>
      <c r="W2" s="1094"/>
      <c r="X2" s="1094"/>
      <c r="Y2" s="1094"/>
      <c r="Z2" s="1094"/>
      <c r="AA2" s="1094"/>
      <c r="AB2" s="1101"/>
      <c r="AC2" s="1109" t="s">
        <v>1985</v>
      </c>
      <c r="AD2" s="1093"/>
      <c r="AE2" s="1116" t="s">
        <v>630</v>
      </c>
      <c r="AF2" s="1101" t="s">
        <v>2297</v>
      </c>
      <c r="AH2" s="1130" t="s">
        <v>2280</v>
      </c>
      <c r="AI2" s="1132" t="s">
        <v>2280</v>
      </c>
      <c r="AK2" s="1137" t="s">
        <v>513</v>
      </c>
      <c r="AM2" s="1137" t="s">
        <v>72</v>
      </c>
      <c r="AO2" s="1141" t="s">
        <v>638</v>
      </c>
      <c r="AQ2" s="1144" t="s">
        <v>630</v>
      </c>
      <c r="AR2" s="1147" t="s">
        <v>633</v>
      </c>
    </row>
    <row r="3" spans="1:44" ht="51.75" customHeight="1">
      <c r="A3" s="1038"/>
      <c r="B3" s="1044" t="s">
        <v>641</v>
      </c>
      <c r="C3" s="1052"/>
      <c r="D3" s="1052"/>
      <c r="E3" s="1060"/>
      <c r="F3" s="1067" t="s">
        <v>645</v>
      </c>
      <c r="G3" s="1067"/>
      <c r="H3" s="1067"/>
      <c r="I3" s="1083"/>
      <c r="J3" s="1084"/>
      <c r="K3" s="1087" t="s">
        <v>650</v>
      </c>
      <c r="L3" s="1095"/>
      <c r="M3" s="1095"/>
      <c r="N3" s="1095"/>
      <c r="O3" s="1095"/>
      <c r="P3" s="1095"/>
      <c r="Q3" s="1095"/>
      <c r="R3" s="1095"/>
      <c r="S3" s="1095"/>
      <c r="T3" s="1095"/>
      <c r="U3" s="1095"/>
      <c r="V3" s="1095"/>
      <c r="W3" s="1095"/>
      <c r="X3" s="1095"/>
      <c r="Y3" s="1095"/>
      <c r="Z3" s="1095"/>
      <c r="AA3" s="1095"/>
      <c r="AB3" s="1102"/>
      <c r="AC3" s="1110"/>
      <c r="AD3" s="1093"/>
      <c r="AE3" s="1117"/>
      <c r="AF3" s="1122"/>
      <c r="AH3" s="1118" t="s">
        <v>743</v>
      </c>
      <c r="AI3" s="1133" t="s">
        <v>743</v>
      </c>
      <c r="AK3" s="1138"/>
      <c r="AM3" s="1138"/>
      <c r="AO3" s="1142" t="s">
        <v>87</v>
      </c>
      <c r="AQ3" s="1145"/>
      <c r="AR3" s="1148"/>
    </row>
    <row r="4" spans="1:44" ht="41.25" customHeight="1">
      <c r="A4" s="1038"/>
      <c r="B4" s="1045" t="s">
        <v>28</v>
      </c>
      <c r="C4" s="1053" t="s">
        <v>654</v>
      </c>
      <c r="D4" s="1053" t="s">
        <v>658</v>
      </c>
      <c r="E4" s="1061" t="s">
        <v>610</v>
      </c>
      <c r="F4" s="1068" t="s">
        <v>396</v>
      </c>
      <c r="G4" s="1075" t="s">
        <v>10</v>
      </c>
      <c r="H4" s="1075" t="s">
        <v>58</v>
      </c>
      <c r="I4" s="1043" t="s">
        <v>62</v>
      </c>
      <c r="J4" s="1085" t="s">
        <v>49</v>
      </c>
      <c r="K4" s="1045" t="s">
        <v>364</v>
      </c>
      <c r="L4" s="1053" t="s">
        <v>275</v>
      </c>
      <c r="M4" s="1053" t="s">
        <v>264</v>
      </c>
      <c r="N4" s="1053" t="s">
        <v>668</v>
      </c>
      <c r="O4" s="1053" t="s">
        <v>1104</v>
      </c>
      <c r="P4" s="1053" t="s">
        <v>980</v>
      </c>
      <c r="Q4" s="1053" t="s">
        <v>2159</v>
      </c>
      <c r="R4" s="1053" t="s">
        <v>2160</v>
      </c>
      <c r="S4" s="1053" t="s">
        <v>227</v>
      </c>
      <c r="T4" s="1053" t="s">
        <v>1914</v>
      </c>
      <c r="U4" s="1053" t="s">
        <v>2161</v>
      </c>
      <c r="V4" s="1053" t="s">
        <v>1619</v>
      </c>
      <c r="W4" s="1053" t="s">
        <v>2320</v>
      </c>
      <c r="X4" s="1053" t="s">
        <v>291</v>
      </c>
      <c r="Y4" s="1053" t="s">
        <v>2317</v>
      </c>
      <c r="Z4" s="1053" t="s">
        <v>2316</v>
      </c>
      <c r="AA4" s="1053" t="s">
        <v>2318</v>
      </c>
      <c r="AB4" s="1085" t="s">
        <v>2319</v>
      </c>
      <c r="AC4" s="1111"/>
      <c r="AD4" s="1093"/>
      <c r="AE4" s="1117"/>
      <c r="AF4" s="1122"/>
      <c r="AH4" s="1118" t="s">
        <v>2011</v>
      </c>
      <c r="AI4" s="1133" t="s">
        <v>2011</v>
      </c>
      <c r="AO4" s="1142" t="s">
        <v>659</v>
      </c>
      <c r="AQ4" s="1146"/>
      <c r="AR4" s="1149"/>
    </row>
    <row r="5" spans="1:44">
      <c r="A5" s="1039" t="s">
        <v>2280</v>
      </c>
      <c r="B5" s="1046">
        <v>0.27400000000000002</v>
      </c>
      <c r="C5" s="1054">
        <v>0.2</v>
      </c>
      <c r="D5" s="1054">
        <v>0.111</v>
      </c>
      <c r="E5" s="1062">
        <v>0</v>
      </c>
      <c r="F5" s="1069">
        <v>7.0000000000000007e-002</v>
      </c>
      <c r="G5" s="1054">
        <v>5.5e-002</v>
      </c>
      <c r="H5" s="1079">
        <v>0</v>
      </c>
      <c r="I5" s="1046">
        <v>4.4999999999999998e-002</v>
      </c>
      <c r="J5" s="1062">
        <v>0</v>
      </c>
      <c r="K5" s="1088">
        <v>0.41700000000000004</v>
      </c>
      <c r="L5" s="1096">
        <v>0.40200000000000002</v>
      </c>
      <c r="M5" s="1096">
        <v>0.34700000000000003</v>
      </c>
      <c r="N5" s="1096">
        <v>0.27300000000000002</v>
      </c>
      <c r="O5" s="1096">
        <v>0.37200000000000005</v>
      </c>
      <c r="P5" s="1096">
        <v>0.34300000000000003</v>
      </c>
      <c r="Q5" s="1096">
        <v>0.35700000000000004</v>
      </c>
      <c r="R5" s="1096">
        <v>0.32800000000000001</v>
      </c>
      <c r="S5" s="1096">
        <v>0.29800000000000004</v>
      </c>
      <c r="T5" s="1096">
        <v>0.28300000000000003</v>
      </c>
      <c r="U5" s="1096">
        <v>0.254</v>
      </c>
      <c r="V5" s="1096">
        <v>0.30200000000000005</v>
      </c>
      <c r="W5" s="1096">
        <v>0.23900000000000002</v>
      </c>
      <c r="X5" s="1096">
        <v>0.20899999999999999</v>
      </c>
      <c r="Y5" s="1096">
        <v>0.22800000000000001</v>
      </c>
      <c r="Z5" s="1096">
        <v>0.19400000000000001</v>
      </c>
      <c r="AA5" s="1096">
        <v>0.184</v>
      </c>
      <c r="AB5" s="1103">
        <v>0.13900000000000001</v>
      </c>
      <c r="AC5" s="1112">
        <v>2.8000000000000001e-002</v>
      </c>
      <c r="AD5" s="1093"/>
      <c r="AE5" s="1118" t="s">
        <v>2280</v>
      </c>
      <c r="AF5" s="1123" t="s">
        <v>2298</v>
      </c>
      <c r="AH5" s="1118" t="s">
        <v>2281</v>
      </c>
      <c r="AI5" s="1133" t="s">
        <v>2281</v>
      </c>
      <c r="AK5" s="1137" t="s">
        <v>513</v>
      </c>
      <c r="AO5" s="1142" t="s">
        <v>663</v>
      </c>
      <c r="AQ5" s="1118" t="s">
        <v>2280</v>
      </c>
      <c r="AR5" s="1123" t="s">
        <v>198</v>
      </c>
    </row>
    <row r="6" spans="1:44" ht="14.25">
      <c r="A6" s="1039" t="s">
        <v>743</v>
      </c>
      <c r="B6" s="1046">
        <v>0.2</v>
      </c>
      <c r="C6" s="1054">
        <v>0.14599999999999999</v>
      </c>
      <c r="D6" s="1054">
        <v>8.1000000000000003e-002</v>
      </c>
      <c r="E6" s="1062">
        <v>0</v>
      </c>
      <c r="F6" s="1069">
        <v>7.0000000000000007e-002</v>
      </c>
      <c r="G6" s="1054">
        <v>5.5e-002</v>
      </c>
      <c r="H6" s="1079">
        <v>0</v>
      </c>
      <c r="I6" s="1046">
        <v>4.4999999999999998e-002</v>
      </c>
      <c r="J6" s="1062">
        <v>0</v>
      </c>
      <c r="K6" s="1088">
        <v>0.34300000000000003</v>
      </c>
      <c r="L6" s="1096">
        <v>0.32800000000000001</v>
      </c>
      <c r="M6" s="1096">
        <v>0.27300000000000002</v>
      </c>
      <c r="N6" s="1096">
        <v>0.219</v>
      </c>
      <c r="O6" s="1096">
        <v>0.29800000000000004</v>
      </c>
      <c r="P6" s="1096">
        <v>0.28900000000000003</v>
      </c>
      <c r="Q6" s="1096">
        <v>0.28300000000000003</v>
      </c>
      <c r="R6" s="1096">
        <v>0.27400000000000002</v>
      </c>
      <c r="S6" s="1096">
        <v>0.24399999999999999</v>
      </c>
      <c r="T6" s="1096">
        <v>0.22899999999999998</v>
      </c>
      <c r="U6" s="1096">
        <v>0.224</v>
      </c>
      <c r="V6" s="1096">
        <v>0.22800000000000001</v>
      </c>
      <c r="W6" s="1096">
        <v>0.20899999999999999</v>
      </c>
      <c r="X6" s="1096">
        <v>0.17900000000000002</v>
      </c>
      <c r="Y6" s="1096">
        <v>0.17399999999999999</v>
      </c>
      <c r="Z6" s="1096">
        <v>0.16400000000000001</v>
      </c>
      <c r="AA6" s="1096">
        <v>0.154</v>
      </c>
      <c r="AB6" s="1103">
        <v>0.109</v>
      </c>
      <c r="AC6" s="1112">
        <v>2.8000000000000001e-002</v>
      </c>
      <c r="AD6" s="1093"/>
      <c r="AE6" s="1118" t="s">
        <v>743</v>
      </c>
      <c r="AF6" s="1123" t="s">
        <v>2299</v>
      </c>
      <c r="AH6" s="1118" t="s">
        <v>2300</v>
      </c>
      <c r="AI6" s="1133" t="s">
        <v>2300</v>
      </c>
      <c r="AK6" s="1139" t="s">
        <v>672</v>
      </c>
      <c r="AO6" s="1143"/>
      <c r="AQ6" s="1118" t="s">
        <v>743</v>
      </c>
      <c r="AR6" s="1123" t="s">
        <v>198</v>
      </c>
    </row>
    <row r="7" spans="1:44" ht="14.25">
      <c r="A7" s="1039" t="s">
        <v>2011</v>
      </c>
      <c r="B7" s="1046">
        <v>0.27400000000000002</v>
      </c>
      <c r="C7" s="1054">
        <v>0.2</v>
      </c>
      <c r="D7" s="1054">
        <v>0.111</v>
      </c>
      <c r="E7" s="1062">
        <v>0</v>
      </c>
      <c r="F7" s="1069">
        <v>7.0000000000000007e-002</v>
      </c>
      <c r="G7" s="1054">
        <v>5.5e-002</v>
      </c>
      <c r="H7" s="1079">
        <v>0</v>
      </c>
      <c r="I7" s="1046">
        <v>4.4999999999999998e-002</v>
      </c>
      <c r="J7" s="1062">
        <v>0</v>
      </c>
      <c r="K7" s="1088">
        <v>0.41700000000000004</v>
      </c>
      <c r="L7" s="1096">
        <v>0.40200000000000002</v>
      </c>
      <c r="M7" s="1096">
        <v>0.34700000000000003</v>
      </c>
      <c r="N7" s="1096">
        <v>0.27300000000000002</v>
      </c>
      <c r="O7" s="1096">
        <v>0.37200000000000005</v>
      </c>
      <c r="P7" s="1096">
        <v>0.34300000000000003</v>
      </c>
      <c r="Q7" s="1096">
        <v>0.35700000000000004</v>
      </c>
      <c r="R7" s="1096">
        <v>0.32800000000000001</v>
      </c>
      <c r="S7" s="1096">
        <v>0.29800000000000004</v>
      </c>
      <c r="T7" s="1096">
        <v>0.28300000000000003</v>
      </c>
      <c r="U7" s="1096">
        <v>0.254</v>
      </c>
      <c r="V7" s="1096">
        <v>0.30200000000000005</v>
      </c>
      <c r="W7" s="1096">
        <v>0.23900000000000002</v>
      </c>
      <c r="X7" s="1096">
        <v>0.20899999999999999</v>
      </c>
      <c r="Y7" s="1096">
        <v>0.22800000000000001</v>
      </c>
      <c r="Z7" s="1096">
        <v>0.19400000000000001</v>
      </c>
      <c r="AA7" s="1096">
        <v>0.184</v>
      </c>
      <c r="AB7" s="1103">
        <v>0.13900000000000001</v>
      </c>
      <c r="AC7" s="1112">
        <v>2.8000000000000001e-002</v>
      </c>
      <c r="AD7" s="1093"/>
      <c r="AE7" s="1118" t="s">
        <v>2011</v>
      </c>
      <c r="AF7" s="1123" t="s">
        <v>2299</v>
      </c>
      <c r="AH7" s="1118" t="s">
        <v>1457</v>
      </c>
      <c r="AI7" s="1133" t="s">
        <v>1457</v>
      </c>
      <c r="AK7" s="1138"/>
      <c r="AQ7" s="1118" t="s">
        <v>2011</v>
      </c>
      <c r="AR7" s="1123" t="s">
        <v>198</v>
      </c>
    </row>
    <row r="8" spans="1:44">
      <c r="A8" s="1039" t="s">
        <v>2281</v>
      </c>
      <c r="B8" s="1046">
        <v>0.23899999999999999</v>
      </c>
      <c r="C8" s="1054">
        <v>0.17499999999999999</v>
      </c>
      <c r="D8" s="1054">
        <v>9.7000000000000003e-002</v>
      </c>
      <c r="E8" s="1062">
        <v>0</v>
      </c>
      <c r="F8" s="1069">
        <v>7.0000000000000007e-002</v>
      </c>
      <c r="G8" s="1054">
        <v>5.5e-002</v>
      </c>
      <c r="H8" s="1079">
        <v>0</v>
      </c>
      <c r="I8" s="1046">
        <v>4.4999999999999998e-002</v>
      </c>
      <c r="J8" s="1062">
        <v>0</v>
      </c>
      <c r="K8" s="1088">
        <v>0.38200000000000001</v>
      </c>
      <c r="L8" s="1096">
        <v>0.36699999999999999</v>
      </c>
      <c r="M8" s="1096">
        <v>0.312</v>
      </c>
      <c r="N8" s="1096">
        <v>0.24799999999999997</v>
      </c>
      <c r="O8" s="1096">
        <v>0.33700000000000002</v>
      </c>
      <c r="P8" s="1096">
        <v>0.318</v>
      </c>
      <c r="Q8" s="1096">
        <v>0.32200000000000001</v>
      </c>
      <c r="R8" s="1096">
        <v>0.30299999999999999</v>
      </c>
      <c r="S8" s="1096">
        <v>0.27300000000000002</v>
      </c>
      <c r="T8" s="1096">
        <v>0.25800000000000001</v>
      </c>
      <c r="U8" s="1096">
        <v>0.24000000000000002</v>
      </c>
      <c r="V8" s="1096">
        <v>0.26700000000000002</v>
      </c>
      <c r="W8" s="1096">
        <v>0.22500000000000001</v>
      </c>
      <c r="X8" s="1096">
        <v>0.19500000000000001</v>
      </c>
      <c r="Y8" s="1096">
        <v>0.20299999999999999</v>
      </c>
      <c r="Z8" s="1096">
        <v>0.18</v>
      </c>
      <c r="AA8" s="1096">
        <v>0.17</v>
      </c>
      <c r="AB8" s="1103">
        <v>0.125</v>
      </c>
      <c r="AC8" s="1112">
        <v>2.8000000000000001e-002</v>
      </c>
      <c r="AD8" s="1093"/>
      <c r="AE8" s="1118" t="s">
        <v>2281</v>
      </c>
      <c r="AF8" s="1123" t="s">
        <v>2299</v>
      </c>
      <c r="AH8" s="1118" t="s">
        <v>695</v>
      </c>
      <c r="AI8" s="1133" t="s">
        <v>695</v>
      </c>
      <c r="AQ8" s="1118" t="s">
        <v>2281</v>
      </c>
      <c r="AR8" s="1123" t="s">
        <v>198</v>
      </c>
    </row>
    <row r="9" spans="1:44">
      <c r="A9" s="1039" t="s">
        <v>2300</v>
      </c>
      <c r="B9" s="1046">
        <v>8.8999999999999996e-002</v>
      </c>
      <c r="C9" s="1054">
        <v>6.5000000000000002e-002</v>
      </c>
      <c r="D9" s="1054">
        <v>3.5999999999999997e-002</v>
      </c>
      <c r="E9" s="1062">
        <v>0</v>
      </c>
      <c r="F9" s="1069">
        <v>6.0999999999999999e-002</v>
      </c>
      <c r="G9" s="1076" t="s">
        <v>2282</v>
      </c>
      <c r="H9" s="1079">
        <v>0</v>
      </c>
      <c r="I9" s="1046">
        <v>4.4999999999999998e-002</v>
      </c>
      <c r="J9" s="1062">
        <v>0</v>
      </c>
      <c r="K9" s="1088">
        <v>0.223</v>
      </c>
      <c r="L9" s="1076" t="s">
        <v>2282</v>
      </c>
      <c r="M9" s="1096">
        <v>0.16200000000000001</v>
      </c>
      <c r="N9" s="1096">
        <v>0.13800000000000001</v>
      </c>
      <c r="O9" s="1096">
        <v>0.17799999999999999</v>
      </c>
      <c r="P9" s="1096">
        <v>0.19899999999999998</v>
      </c>
      <c r="Q9" s="1076" t="s">
        <v>2282</v>
      </c>
      <c r="R9" s="1076" t="s">
        <v>2282</v>
      </c>
      <c r="S9" s="1096">
        <v>0.154</v>
      </c>
      <c r="T9" s="1076" t="s">
        <v>2282</v>
      </c>
      <c r="U9" s="1096">
        <v>0.17</v>
      </c>
      <c r="V9" s="1096">
        <v>0.11699999999999999</v>
      </c>
      <c r="W9" s="1076" t="s">
        <v>2282</v>
      </c>
      <c r="X9" s="1096">
        <v>0.125</v>
      </c>
      <c r="Y9" s="1096">
        <v>9.2999999999999999e-002</v>
      </c>
      <c r="Z9" s="1076" t="s">
        <v>2282</v>
      </c>
      <c r="AA9" s="1096">
        <v>0.10899999999999999</v>
      </c>
      <c r="AB9" s="1103">
        <v>6.4000000000000001e-002</v>
      </c>
      <c r="AC9" s="1112">
        <v>2.8000000000000001e-002</v>
      </c>
      <c r="AD9" s="1093"/>
      <c r="AE9" s="1118" t="s">
        <v>2300</v>
      </c>
      <c r="AF9" s="1123" t="s">
        <v>1885</v>
      </c>
      <c r="AH9" s="1118" t="s">
        <v>2283</v>
      </c>
      <c r="AI9" s="1133" t="s">
        <v>2283</v>
      </c>
      <c r="AQ9" s="1118" t="s">
        <v>2300</v>
      </c>
      <c r="AR9" s="1123" t="s">
        <v>2040</v>
      </c>
    </row>
    <row r="10" spans="1:44">
      <c r="A10" s="1039" t="s">
        <v>1457</v>
      </c>
      <c r="B10" s="1046">
        <v>4.3999999999999997e-002</v>
      </c>
      <c r="C10" s="1054">
        <v>3.2000000000000001e-002</v>
      </c>
      <c r="D10" s="1054">
        <v>1.7999999999999999e-002</v>
      </c>
      <c r="E10" s="1062">
        <v>0</v>
      </c>
      <c r="F10" s="1069">
        <v>1.4e-002</v>
      </c>
      <c r="G10" s="1054">
        <v>1.2999999999999999e-002</v>
      </c>
      <c r="H10" s="1079">
        <v>0</v>
      </c>
      <c r="I10" s="1046">
        <v>1.0999999999999999e-002</v>
      </c>
      <c r="J10" s="1062">
        <v>0</v>
      </c>
      <c r="K10" s="1088">
        <v>8.0999999999999989e-002</v>
      </c>
      <c r="L10" s="1096">
        <v>7.9999999999999988e-002</v>
      </c>
      <c r="M10" s="1096">
        <v>6.699999999999999e-002</v>
      </c>
      <c r="N10" s="1096">
        <v>5.4999999999999993e-002</v>
      </c>
      <c r="O10" s="1096">
        <v>6.9999999999999993e-002</v>
      </c>
      <c r="P10" s="1096">
        <v>6.8999999999999992e-002</v>
      </c>
      <c r="Q10" s="1096">
        <v>6.8999999999999992e-002</v>
      </c>
      <c r="R10" s="1096">
        <v>6.7999999999999991e-002</v>
      </c>
      <c r="S10" s="1096">
        <v>5.7999999999999996e-002</v>
      </c>
      <c r="T10" s="1096">
        <v>5.6999999999999995e-002</v>
      </c>
      <c r="U10" s="1096">
        <v>5.4999999999999993e-002</v>
      </c>
      <c r="V10" s="1096">
        <v>5.5999999999999994e-002</v>
      </c>
      <c r="W10" s="1096">
        <v>5.3999999999999992e-002</v>
      </c>
      <c r="X10" s="1096">
        <v>4.3999999999999997e-002</v>
      </c>
      <c r="Y10" s="1096">
        <v>4.3999999999999997e-002</v>
      </c>
      <c r="Z10" s="1096">
        <v>4.2999999999999997e-002</v>
      </c>
      <c r="AA10" s="1096">
        <v>4.0999999999999995e-002</v>
      </c>
      <c r="AB10" s="1103">
        <v>3.e-002</v>
      </c>
      <c r="AC10" s="1112">
        <v>1.2e-002</v>
      </c>
      <c r="AD10" s="1093"/>
      <c r="AE10" s="1118" t="s">
        <v>1457</v>
      </c>
      <c r="AF10" s="1123" t="s">
        <v>381</v>
      </c>
      <c r="AH10" s="1118" t="s">
        <v>791</v>
      </c>
      <c r="AI10" s="1133" t="s">
        <v>791</v>
      </c>
      <c r="AQ10" s="1118" t="s">
        <v>1457</v>
      </c>
      <c r="AR10" s="1123" t="s">
        <v>380</v>
      </c>
    </row>
    <row r="11" spans="1:44">
      <c r="A11" s="1039" t="s">
        <v>695</v>
      </c>
      <c r="B11" s="1046">
        <v>8.5999999999999993e-002</v>
      </c>
      <c r="C11" s="1054">
        <v>6.3e-002</v>
      </c>
      <c r="D11" s="1054">
        <v>3.5000000000000003e-002</v>
      </c>
      <c r="E11" s="1062">
        <v>0</v>
      </c>
      <c r="F11" s="1069">
        <v>2.1000000000000001e-002</v>
      </c>
      <c r="G11" s="1076" t="s">
        <v>2282</v>
      </c>
      <c r="H11" s="1079">
        <v>0</v>
      </c>
      <c r="I11" s="1046">
        <v>2.8000000000000001e-002</v>
      </c>
      <c r="J11" s="1062">
        <v>0</v>
      </c>
      <c r="K11" s="1088">
        <v>0.159</v>
      </c>
      <c r="L11" s="1076" t="s">
        <v>2282</v>
      </c>
      <c r="M11" s="1096">
        <v>0.13799999999999998</v>
      </c>
      <c r="N11" s="1096">
        <v>0.11499999999999999</v>
      </c>
      <c r="O11" s="1096">
        <v>0.13100000000000001</v>
      </c>
      <c r="P11" s="1096">
        <v>0.13600000000000001</v>
      </c>
      <c r="Q11" s="1076" t="s">
        <v>2282</v>
      </c>
      <c r="R11" s="1076" t="s">
        <v>2282</v>
      </c>
      <c r="S11" s="1096">
        <v>0.10800000000000001</v>
      </c>
      <c r="T11" s="1076" t="s">
        <v>2282</v>
      </c>
      <c r="U11" s="1096">
        <v>0.10800000000000001</v>
      </c>
      <c r="V11" s="1096">
        <v>0.10999999999999999</v>
      </c>
      <c r="W11" s="1076" t="s">
        <v>2282</v>
      </c>
      <c r="X11" s="1096">
        <v>8.0000000000000016e-002</v>
      </c>
      <c r="Y11" s="1096">
        <v>8.6999999999999994e-002</v>
      </c>
      <c r="Z11" s="1076" t="s">
        <v>2282</v>
      </c>
      <c r="AA11" s="1096">
        <v>8.6999999999999994e-002</v>
      </c>
      <c r="AB11" s="1103">
        <v>5.9000000000000004e-002</v>
      </c>
      <c r="AC11" s="1112">
        <v>2.4e-002</v>
      </c>
      <c r="AD11" s="1093"/>
      <c r="AE11" s="1118" t="s">
        <v>695</v>
      </c>
      <c r="AF11" s="1123" t="s">
        <v>1885</v>
      </c>
      <c r="AH11" s="1118" t="s">
        <v>332</v>
      </c>
      <c r="AI11" s="1133" t="s">
        <v>2301</v>
      </c>
      <c r="AQ11" s="1118" t="s">
        <v>695</v>
      </c>
      <c r="AR11" s="1123" t="s">
        <v>2040</v>
      </c>
    </row>
    <row r="12" spans="1:44">
      <c r="A12" s="1039" t="s">
        <v>2283</v>
      </c>
      <c r="B12" s="1046">
        <v>8.5999999999999993e-002</v>
      </c>
      <c r="C12" s="1054">
        <v>6.3e-002</v>
      </c>
      <c r="D12" s="1054">
        <v>3.5000000000000003e-002</v>
      </c>
      <c r="E12" s="1062">
        <v>0</v>
      </c>
      <c r="F12" s="1069">
        <v>2.1000000000000001e-002</v>
      </c>
      <c r="G12" s="1076" t="s">
        <v>2282</v>
      </c>
      <c r="H12" s="1079">
        <v>0</v>
      </c>
      <c r="I12" s="1046">
        <v>2.8000000000000001e-002</v>
      </c>
      <c r="J12" s="1062">
        <v>0</v>
      </c>
      <c r="K12" s="1088">
        <v>0.159</v>
      </c>
      <c r="L12" s="1076" t="s">
        <v>2282</v>
      </c>
      <c r="M12" s="1096">
        <v>0.13799999999999998</v>
      </c>
      <c r="N12" s="1096">
        <v>0.11499999999999999</v>
      </c>
      <c r="O12" s="1096">
        <v>0.13100000000000001</v>
      </c>
      <c r="P12" s="1096">
        <v>0.13600000000000001</v>
      </c>
      <c r="Q12" s="1076" t="s">
        <v>2282</v>
      </c>
      <c r="R12" s="1076" t="s">
        <v>2282</v>
      </c>
      <c r="S12" s="1096">
        <v>0.10800000000000001</v>
      </c>
      <c r="T12" s="1076" t="s">
        <v>2282</v>
      </c>
      <c r="U12" s="1096">
        <v>0.10800000000000001</v>
      </c>
      <c r="V12" s="1096">
        <v>0.10999999999999999</v>
      </c>
      <c r="W12" s="1076" t="s">
        <v>2282</v>
      </c>
      <c r="X12" s="1096">
        <v>8.0000000000000016e-002</v>
      </c>
      <c r="Y12" s="1096">
        <v>8.6999999999999994e-002</v>
      </c>
      <c r="Z12" s="1076" t="s">
        <v>2282</v>
      </c>
      <c r="AA12" s="1096">
        <v>8.6999999999999994e-002</v>
      </c>
      <c r="AB12" s="1103">
        <v>5.9000000000000004e-002</v>
      </c>
      <c r="AC12" s="1112">
        <v>2.4e-002</v>
      </c>
      <c r="AD12" s="1093"/>
      <c r="AE12" s="1118" t="s">
        <v>2283</v>
      </c>
      <c r="AF12" s="1123" t="s">
        <v>1885</v>
      </c>
      <c r="AH12" s="1118" t="s">
        <v>2284</v>
      </c>
      <c r="AI12" s="1133" t="s">
        <v>1441</v>
      </c>
      <c r="AQ12" s="1118" t="s">
        <v>2283</v>
      </c>
      <c r="AR12" s="1123" t="s">
        <v>2040</v>
      </c>
    </row>
    <row r="13" spans="1:44">
      <c r="A13" s="1039" t="s">
        <v>791</v>
      </c>
      <c r="B13" s="1046">
        <v>6.4000000000000001e-002</v>
      </c>
      <c r="C13" s="1054">
        <v>4.7e-002</v>
      </c>
      <c r="D13" s="1054">
        <v>2.5999999999999999e-002</v>
      </c>
      <c r="E13" s="1062">
        <v>0</v>
      </c>
      <c r="F13" s="1069">
        <v>2.1000000000000001e-002</v>
      </c>
      <c r="G13" s="1054">
        <v>1.9e-002</v>
      </c>
      <c r="H13" s="1079">
        <v>0</v>
      </c>
      <c r="I13" s="1046">
        <v>2.8000000000000001e-002</v>
      </c>
      <c r="J13" s="1062">
        <v>0</v>
      </c>
      <c r="K13" s="1088">
        <v>0.13700000000000001</v>
      </c>
      <c r="L13" s="1096">
        <v>0.13500000000000001</v>
      </c>
      <c r="M13" s="1096">
        <v>0.11599999999999999</v>
      </c>
      <c r="N13" s="1096">
        <v>9.9000000000000005e-002</v>
      </c>
      <c r="O13" s="1096">
        <v>0.10900000000000001</v>
      </c>
      <c r="P13" s="1096">
        <v>0.12</v>
      </c>
      <c r="Q13" s="1096">
        <v>0.10700000000000001</v>
      </c>
      <c r="R13" s="1096">
        <v>0.11799999999999999</v>
      </c>
      <c r="S13" s="1096">
        <v>9.1999999999999998e-002</v>
      </c>
      <c r="T13" s="1096">
        <v>9.e-002</v>
      </c>
      <c r="U13" s="1096">
        <v>9.9000000000000005e-002</v>
      </c>
      <c r="V13" s="1096">
        <v>8.7999999999999995e-002</v>
      </c>
      <c r="W13" s="1096">
        <v>9.7000000000000003e-002</v>
      </c>
      <c r="X13" s="1096">
        <v>7.1000000000000008e-002</v>
      </c>
      <c r="Y13" s="1096">
        <v>7.1000000000000008e-002</v>
      </c>
      <c r="Z13" s="1096">
        <v>6.9000000000000006e-002</v>
      </c>
      <c r="AA13" s="1096">
        <v>7.8e-002</v>
      </c>
      <c r="AB13" s="1103">
        <v>5.e-002</v>
      </c>
      <c r="AC13" s="1112">
        <v>2.4e-002</v>
      </c>
      <c r="AD13" s="1093"/>
      <c r="AE13" s="1118" t="s">
        <v>791</v>
      </c>
      <c r="AF13" s="1123" t="s">
        <v>381</v>
      </c>
      <c r="AH13" s="1118" t="s">
        <v>2285</v>
      </c>
      <c r="AI13" s="1133" t="s">
        <v>2285</v>
      </c>
      <c r="AQ13" s="1118" t="s">
        <v>791</v>
      </c>
      <c r="AR13" s="1123" t="s">
        <v>380</v>
      </c>
    </row>
    <row r="14" spans="1:44">
      <c r="A14" s="1039" t="s">
        <v>332</v>
      </c>
      <c r="B14" s="1046">
        <v>6.7000000000000004e-002</v>
      </c>
      <c r="C14" s="1054">
        <v>4.9000000000000002e-002</v>
      </c>
      <c r="D14" s="1054">
        <v>2.7e-002</v>
      </c>
      <c r="E14" s="1062">
        <v>0</v>
      </c>
      <c r="F14" s="1069">
        <v>4.e-002</v>
      </c>
      <c r="G14" s="1054">
        <v>3.5999999999999997e-002</v>
      </c>
      <c r="H14" s="1079">
        <v>0</v>
      </c>
      <c r="I14" s="1046">
        <v>1.7999999999999999e-002</v>
      </c>
      <c r="J14" s="1062">
        <v>0</v>
      </c>
      <c r="K14" s="1088">
        <v>0.13800000000000001</v>
      </c>
      <c r="L14" s="1096">
        <v>0.13400000000000001</v>
      </c>
      <c r="M14" s="1096">
        <v>9.8000000000000004e-002</v>
      </c>
      <c r="N14" s="1096">
        <v>8.e-002</v>
      </c>
      <c r="O14" s="1096">
        <v>0.12000000000000001</v>
      </c>
      <c r="P14" s="1096">
        <v>0.12</v>
      </c>
      <c r="Q14" s="1096">
        <v>0.11600000000000001</v>
      </c>
      <c r="R14" s="1096">
        <v>0.11599999999999999</v>
      </c>
      <c r="S14" s="1096">
        <v>0.10199999999999999</v>
      </c>
      <c r="T14" s="1096">
        <v>9.799999999999999e-002</v>
      </c>
      <c r="U14" s="1096">
        <v>9.8000000000000004e-002</v>
      </c>
      <c r="V14" s="1096">
        <v>8.e-002</v>
      </c>
      <c r="W14" s="1096">
        <v>9.4e-002</v>
      </c>
      <c r="X14" s="1096">
        <v>8.e-002</v>
      </c>
      <c r="Y14" s="1096">
        <v>6.2e-002</v>
      </c>
      <c r="Z14" s="1096">
        <v>7.5999999999999998e-002</v>
      </c>
      <c r="AA14" s="1096">
        <v>5.7999999999999996e-002</v>
      </c>
      <c r="AB14" s="1103">
        <v>4.e-002</v>
      </c>
      <c r="AC14" s="1112">
        <v>1.2999999999999999e-002</v>
      </c>
      <c r="AD14" s="1093"/>
      <c r="AE14" s="1118" t="s">
        <v>332</v>
      </c>
      <c r="AF14" s="1123" t="s">
        <v>381</v>
      </c>
      <c r="AH14" s="1118" t="s">
        <v>173</v>
      </c>
      <c r="AI14" s="1133" t="s">
        <v>173</v>
      </c>
      <c r="AQ14" s="1118" t="s">
        <v>332</v>
      </c>
      <c r="AR14" s="1123" t="s">
        <v>380</v>
      </c>
    </row>
    <row r="15" spans="1:44">
      <c r="A15" s="1039" t="s">
        <v>2284</v>
      </c>
      <c r="B15" s="1046">
        <v>6.7000000000000004e-002</v>
      </c>
      <c r="C15" s="1054">
        <v>4.9000000000000002e-002</v>
      </c>
      <c r="D15" s="1054">
        <v>2.7e-002</v>
      </c>
      <c r="E15" s="1062">
        <v>0</v>
      </c>
      <c r="F15" s="1069">
        <v>4.e-002</v>
      </c>
      <c r="G15" s="1054">
        <v>3.5999999999999997e-002</v>
      </c>
      <c r="H15" s="1079">
        <v>0</v>
      </c>
      <c r="I15" s="1046">
        <v>1.7999999999999999e-002</v>
      </c>
      <c r="J15" s="1062">
        <v>0</v>
      </c>
      <c r="K15" s="1088">
        <v>0.13800000000000001</v>
      </c>
      <c r="L15" s="1096">
        <v>0.13400000000000001</v>
      </c>
      <c r="M15" s="1096">
        <v>9.8000000000000004e-002</v>
      </c>
      <c r="N15" s="1096">
        <v>8.e-002</v>
      </c>
      <c r="O15" s="1096">
        <v>0.12000000000000001</v>
      </c>
      <c r="P15" s="1096">
        <v>0.12</v>
      </c>
      <c r="Q15" s="1096">
        <v>0.11600000000000001</v>
      </c>
      <c r="R15" s="1096">
        <v>0.11599999999999999</v>
      </c>
      <c r="S15" s="1096">
        <v>0.10199999999999999</v>
      </c>
      <c r="T15" s="1096">
        <v>9.799999999999999e-002</v>
      </c>
      <c r="U15" s="1096">
        <v>9.8000000000000004e-002</v>
      </c>
      <c r="V15" s="1096">
        <v>8.e-002</v>
      </c>
      <c r="W15" s="1096">
        <v>9.4e-002</v>
      </c>
      <c r="X15" s="1096">
        <v>8.e-002</v>
      </c>
      <c r="Y15" s="1096">
        <v>6.2e-002</v>
      </c>
      <c r="Z15" s="1096">
        <v>7.5999999999999998e-002</v>
      </c>
      <c r="AA15" s="1096">
        <v>5.7999999999999996e-002</v>
      </c>
      <c r="AB15" s="1103">
        <v>4.e-002</v>
      </c>
      <c r="AC15" s="1112">
        <v>1.2999999999999999e-002</v>
      </c>
      <c r="AD15" s="1093"/>
      <c r="AE15" s="1118" t="s">
        <v>2284</v>
      </c>
      <c r="AF15" s="1123" t="s">
        <v>381</v>
      </c>
      <c r="AH15" s="1118" t="s">
        <v>866</v>
      </c>
      <c r="AI15" s="1133" t="s">
        <v>866</v>
      </c>
      <c r="AQ15" s="1118" t="s">
        <v>2284</v>
      </c>
      <c r="AR15" s="1123" t="s">
        <v>380</v>
      </c>
    </row>
    <row r="16" spans="1:44">
      <c r="A16" s="1039" t="s">
        <v>2285</v>
      </c>
      <c r="B16" s="1046">
        <v>6.4000000000000001e-002</v>
      </c>
      <c r="C16" s="1054">
        <v>4.7e-002</v>
      </c>
      <c r="D16" s="1054">
        <v>2.5999999999999999e-002</v>
      </c>
      <c r="E16" s="1062">
        <v>0</v>
      </c>
      <c r="F16" s="1069">
        <v>1.7000000000000001e-002</v>
      </c>
      <c r="G16" s="1054">
        <v>1.4999999999999999e-002</v>
      </c>
      <c r="H16" s="1079">
        <v>0</v>
      </c>
      <c r="I16" s="1046">
        <v>1.2999999999999999e-002</v>
      </c>
      <c r="J16" s="1062">
        <v>0</v>
      </c>
      <c r="K16" s="1088">
        <v>0.10299999999999999</v>
      </c>
      <c r="L16" s="1096">
        <v>0.10099999999999999</v>
      </c>
      <c r="M16" s="1096">
        <v>8.5999999999999993e-002</v>
      </c>
      <c r="N16" s="1096">
        <v>6.8999999999999992e-002</v>
      </c>
      <c r="O16" s="1076" t="s">
        <v>2282</v>
      </c>
      <c r="P16" s="1076" t="s">
        <v>2282</v>
      </c>
      <c r="Q16" s="1076" t="s">
        <v>2282</v>
      </c>
      <c r="R16" s="1076" t="s">
        <v>2282</v>
      </c>
      <c r="S16" s="1076" t="s">
        <v>2282</v>
      </c>
      <c r="T16" s="1076" t="s">
        <v>2282</v>
      </c>
      <c r="U16" s="1076" t="s">
        <v>2282</v>
      </c>
      <c r="V16" s="1076" t="s">
        <v>2282</v>
      </c>
      <c r="W16" s="1076" t="s">
        <v>2282</v>
      </c>
      <c r="X16" s="1076" t="s">
        <v>2282</v>
      </c>
      <c r="Y16" s="1076" t="s">
        <v>2282</v>
      </c>
      <c r="Z16" s="1076" t="s">
        <v>2282</v>
      </c>
      <c r="AA16" s="1076" t="s">
        <v>2282</v>
      </c>
      <c r="AB16" s="1104" t="s">
        <v>2282</v>
      </c>
      <c r="AC16" s="1112">
        <v>8.9999999999999993e-003</v>
      </c>
      <c r="AD16" s="1093"/>
      <c r="AE16" s="1118" t="s">
        <v>2285</v>
      </c>
      <c r="AF16" s="1123" t="s">
        <v>381</v>
      </c>
      <c r="AH16" s="1118" t="s">
        <v>1681</v>
      </c>
      <c r="AI16" s="1133" t="s">
        <v>1681</v>
      </c>
      <c r="AQ16" s="1118" t="s">
        <v>2285</v>
      </c>
      <c r="AR16" s="1123" t="s">
        <v>380</v>
      </c>
    </row>
    <row r="17" spans="1:44">
      <c r="A17" s="1039" t="s">
        <v>173</v>
      </c>
      <c r="B17" s="1046">
        <v>6.4000000000000001e-002</v>
      </c>
      <c r="C17" s="1054">
        <v>4.7e-002</v>
      </c>
      <c r="D17" s="1054">
        <v>2.5999999999999999e-002</v>
      </c>
      <c r="E17" s="1062">
        <v>0</v>
      </c>
      <c r="F17" s="1069">
        <v>1.7000000000000001e-002</v>
      </c>
      <c r="G17" s="1054">
        <v>1.4999999999999999e-002</v>
      </c>
      <c r="H17" s="1079">
        <v>0</v>
      </c>
      <c r="I17" s="1046">
        <v>1.2999999999999999e-002</v>
      </c>
      <c r="J17" s="1062">
        <v>0</v>
      </c>
      <c r="K17" s="1088">
        <v>0.10299999999999999</v>
      </c>
      <c r="L17" s="1096">
        <v>0.10099999999999999</v>
      </c>
      <c r="M17" s="1096">
        <v>8.5999999999999993e-002</v>
      </c>
      <c r="N17" s="1096">
        <v>6.8999999999999992e-002</v>
      </c>
      <c r="O17" s="1096">
        <v>9.e-002</v>
      </c>
      <c r="P17" s="1096">
        <v>8.5999999999999993e-002</v>
      </c>
      <c r="Q17" s="1096">
        <v>8.7999999999999995e-002</v>
      </c>
      <c r="R17" s="1096">
        <v>8.3999999999999991e-002</v>
      </c>
      <c r="S17" s="1096">
        <v>7.2999999999999995e-002</v>
      </c>
      <c r="T17" s="1096">
        <v>7.0999999999999994e-002</v>
      </c>
      <c r="U17" s="1096">
        <v>6.4999999999999988e-002</v>
      </c>
      <c r="V17" s="1096">
        <v>7.2999999999999995e-002</v>
      </c>
      <c r="W17" s="1096">
        <v>6.2999999999999987e-002</v>
      </c>
      <c r="X17" s="1096">
        <v>5.1999999999999998e-002</v>
      </c>
      <c r="Y17" s="1096">
        <v>5.6000000000000001e-002</v>
      </c>
      <c r="Z17" s="1096">
        <v>5.e-002</v>
      </c>
      <c r="AA17" s="1096">
        <v>4.8000000000000001e-002</v>
      </c>
      <c r="AB17" s="1103">
        <v>3.4999999999999996e-002</v>
      </c>
      <c r="AC17" s="1112">
        <v>8.9999999999999993e-003</v>
      </c>
      <c r="AD17" s="1093"/>
      <c r="AE17" s="1118" t="s">
        <v>173</v>
      </c>
      <c r="AF17" s="1123" t="s">
        <v>381</v>
      </c>
      <c r="AH17" s="1118" t="s">
        <v>2286</v>
      </c>
      <c r="AI17" s="1133" t="s">
        <v>2286</v>
      </c>
      <c r="AQ17" s="1118" t="s">
        <v>173</v>
      </c>
      <c r="AR17" s="1123" t="s">
        <v>380</v>
      </c>
    </row>
    <row r="18" spans="1:44">
      <c r="A18" s="1039" t="s">
        <v>866</v>
      </c>
      <c r="B18" s="1046">
        <v>5.7000000000000002e-002</v>
      </c>
      <c r="C18" s="1054">
        <v>4.1000000000000002e-002</v>
      </c>
      <c r="D18" s="1054">
        <v>2.3e-002</v>
      </c>
      <c r="E18" s="1062">
        <v>0</v>
      </c>
      <c r="F18" s="1069">
        <v>1.7000000000000001e-002</v>
      </c>
      <c r="G18" s="1054">
        <v>1.4999999999999999e-002</v>
      </c>
      <c r="H18" s="1079">
        <v>0</v>
      </c>
      <c r="I18" s="1046">
        <v>1.2999999999999999e-002</v>
      </c>
      <c r="J18" s="1062">
        <v>0</v>
      </c>
      <c r="K18" s="1088">
        <v>9.6000000000000002e-002</v>
      </c>
      <c r="L18" s="1096">
        <v>9.4e-002</v>
      </c>
      <c r="M18" s="1096">
        <v>7.9000000000000001e-002</v>
      </c>
      <c r="N18" s="1096">
        <v>6.3e-002</v>
      </c>
      <c r="O18" s="1096">
        <v>8.3000000000000004e-002</v>
      </c>
      <c r="P18" s="1096">
        <v>8.e-002</v>
      </c>
      <c r="Q18" s="1096">
        <v>8.1000000000000003e-002</v>
      </c>
      <c r="R18" s="1096">
        <v>7.8e-002</v>
      </c>
      <c r="S18" s="1096">
        <v>6.7000000000000004e-002</v>
      </c>
      <c r="T18" s="1096">
        <v>6.5000000000000002e-002</v>
      </c>
      <c r="U18" s="1096">
        <v>6.2e-002</v>
      </c>
      <c r="V18" s="1096">
        <v>6.6000000000000003e-002</v>
      </c>
      <c r="W18" s="1096">
        <v>6.e-002</v>
      </c>
      <c r="X18" s="1096">
        <v>4.9000000000000002e-002</v>
      </c>
      <c r="Y18" s="1096">
        <v>5.e-002</v>
      </c>
      <c r="Z18" s="1096">
        <v>4.7e-002</v>
      </c>
      <c r="AA18" s="1096">
        <v>4.4999999999999998e-002</v>
      </c>
      <c r="AB18" s="1103">
        <v>3.2000000000000001e-002</v>
      </c>
      <c r="AC18" s="1112">
        <v>8.9999999999999993e-003</v>
      </c>
      <c r="AD18" s="1093"/>
      <c r="AE18" s="1118" t="s">
        <v>866</v>
      </c>
      <c r="AF18" s="1123" t="s">
        <v>381</v>
      </c>
      <c r="AH18" s="1118" t="s">
        <v>186</v>
      </c>
      <c r="AI18" s="1133" t="s">
        <v>186</v>
      </c>
      <c r="AQ18" s="1118" t="s">
        <v>866</v>
      </c>
      <c r="AR18" s="1123" t="s">
        <v>380</v>
      </c>
    </row>
    <row r="19" spans="1:44">
      <c r="A19" s="1039" t="s">
        <v>1681</v>
      </c>
      <c r="B19" s="1046">
        <v>5.3999999999999999e-002</v>
      </c>
      <c r="C19" s="1054">
        <v>4.e-002</v>
      </c>
      <c r="D19" s="1054">
        <v>2.1999999999999999e-002</v>
      </c>
      <c r="E19" s="1062">
        <v>0</v>
      </c>
      <c r="F19" s="1069">
        <v>1.7000000000000001e-002</v>
      </c>
      <c r="G19" s="1054">
        <v>1.4999999999999999e-002</v>
      </c>
      <c r="H19" s="1079">
        <v>0</v>
      </c>
      <c r="I19" s="1046">
        <v>1.2999999999999999e-002</v>
      </c>
      <c r="J19" s="1062">
        <v>0</v>
      </c>
      <c r="K19" s="1088">
        <v>9.2999999999999999e-002</v>
      </c>
      <c r="L19" s="1096">
        <v>9.0999999999999998e-002</v>
      </c>
      <c r="M19" s="1096">
        <v>7.5999999999999998e-002</v>
      </c>
      <c r="N19" s="1096">
        <v>6.2e-002</v>
      </c>
      <c r="O19" s="1096">
        <v>8.e-002</v>
      </c>
      <c r="P19" s="1096">
        <v>7.9000000000000001e-002</v>
      </c>
      <c r="Q19" s="1096">
        <v>7.8e-002</v>
      </c>
      <c r="R19" s="1096">
        <v>7.6999999999999999e-002</v>
      </c>
      <c r="S19" s="1096">
        <v>6.6000000000000003e-002</v>
      </c>
      <c r="T19" s="1096">
        <v>6.4000000000000001e-002</v>
      </c>
      <c r="U19" s="1096">
        <v>6.0999999999999999e-002</v>
      </c>
      <c r="V19" s="1096">
        <v>6.3e-002</v>
      </c>
      <c r="W19" s="1096">
        <v>5.8999999999999997e-002</v>
      </c>
      <c r="X19" s="1096">
        <v>4.8000000000000001e-002</v>
      </c>
      <c r="Y19" s="1096">
        <v>4.9000000000000002e-002</v>
      </c>
      <c r="Z19" s="1096">
        <v>4.5999999999999999e-002</v>
      </c>
      <c r="AA19" s="1096">
        <v>4.3999999999999997e-002</v>
      </c>
      <c r="AB19" s="1103">
        <v>3.1e-002</v>
      </c>
      <c r="AC19" s="1112">
        <v>8.9999999999999993e-003</v>
      </c>
      <c r="AD19" s="1093"/>
      <c r="AE19" s="1118" t="s">
        <v>1681</v>
      </c>
      <c r="AF19" s="1123" t="s">
        <v>381</v>
      </c>
      <c r="AH19" s="1118" t="s">
        <v>1642</v>
      </c>
      <c r="AI19" s="1133" t="s">
        <v>1130</v>
      </c>
      <c r="AQ19" s="1118" t="s">
        <v>1681</v>
      </c>
      <c r="AR19" s="1123" t="s">
        <v>380</v>
      </c>
    </row>
    <row r="20" spans="1:44">
      <c r="A20" s="1039" t="s">
        <v>2286</v>
      </c>
      <c r="B20" s="1046">
        <v>6.4000000000000001e-002</v>
      </c>
      <c r="C20" s="1054">
        <v>4.7e-002</v>
      </c>
      <c r="D20" s="1054">
        <v>2.5999999999999999e-002</v>
      </c>
      <c r="E20" s="1062">
        <v>0</v>
      </c>
      <c r="F20" s="1069">
        <v>1.7000000000000001e-002</v>
      </c>
      <c r="G20" s="1076" t="s">
        <v>2282</v>
      </c>
      <c r="H20" s="1079">
        <v>0</v>
      </c>
      <c r="I20" s="1046">
        <v>1.2999999999999999e-002</v>
      </c>
      <c r="J20" s="1062">
        <v>0</v>
      </c>
      <c r="K20" s="1088">
        <v>0.10299999999999999</v>
      </c>
      <c r="L20" s="1076" t="s">
        <v>2282</v>
      </c>
      <c r="M20" s="1096">
        <v>8.5999999999999993e-002</v>
      </c>
      <c r="N20" s="1096">
        <v>6.8999999999999992e-002</v>
      </c>
      <c r="O20" s="1096">
        <v>9.e-002</v>
      </c>
      <c r="P20" s="1096">
        <v>8.5999999999999993e-002</v>
      </c>
      <c r="Q20" s="1076" t="s">
        <v>2282</v>
      </c>
      <c r="R20" s="1076" t="s">
        <v>2282</v>
      </c>
      <c r="S20" s="1096">
        <v>7.2999999999999995e-002</v>
      </c>
      <c r="T20" s="1076" t="s">
        <v>2282</v>
      </c>
      <c r="U20" s="1096">
        <v>6.4999999999999988e-002</v>
      </c>
      <c r="V20" s="1096">
        <v>7.2999999999999995e-002</v>
      </c>
      <c r="W20" s="1076" t="s">
        <v>2282</v>
      </c>
      <c r="X20" s="1096">
        <v>5.1999999999999998e-002</v>
      </c>
      <c r="Y20" s="1096">
        <v>5.6000000000000001e-002</v>
      </c>
      <c r="Z20" s="1076" t="s">
        <v>2282</v>
      </c>
      <c r="AA20" s="1096">
        <v>4.8000000000000001e-002</v>
      </c>
      <c r="AB20" s="1103">
        <v>3.4999999999999996e-002</v>
      </c>
      <c r="AC20" s="1112">
        <v>8.9999999999999993e-003</v>
      </c>
      <c r="AD20" s="1093"/>
      <c r="AE20" s="1118" t="s">
        <v>2286</v>
      </c>
      <c r="AF20" s="1123" t="s">
        <v>1885</v>
      </c>
      <c r="AH20" s="1118" t="s">
        <v>273</v>
      </c>
      <c r="AI20" s="1133" t="s">
        <v>2302</v>
      </c>
      <c r="AQ20" s="1118" t="s">
        <v>2286</v>
      </c>
      <c r="AR20" s="1123" t="s">
        <v>2040</v>
      </c>
    </row>
    <row r="21" spans="1:44">
      <c r="A21" s="1039" t="s">
        <v>186</v>
      </c>
      <c r="B21" s="1046">
        <v>6.4000000000000001e-002</v>
      </c>
      <c r="C21" s="1054">
        <v>4.7e-002</v>
      </c>
      <c r="D21" s="1054">
        <v>2.5999999999999999e-002</v>
      </c>
      <c r="E21" s="1062">
        <v>0</v>
      </c>
      <c r="F21" s="1069">
        <v>1.7000000000000001e-002</v>
      </c>
      <c r="G21" s="1054">
        <v>1.4999999999999999e-002</v>
      </c>
      <c r="H21" s="1079">
        <v>0</v>
      </c>
      <c r="I21" s="1046">
        <v>1.2999999999999999e-002</v>
      </c>
      <c r="J21" s="1062">
        <v>0</v>
      </c>
      <c r="K21" s="1088">
        <v>0.10299999999999999</v>
      </c>
      <c r="L21" s="1096">
        <v>0.10099999999999999</v>
      </c>
      <c r="M21" s="1096">
        <v>8.5999999999999993e-002</v>
      </c>
      <c r="N21" s="1096">
        <v>6.8999999999999992e-002</v>
      </c>
      <c r="O21" s="1096">
        <v>9.e-002</v>
      </c>
      <c r="P21" s="1096">
        <v>8.5999999999999993e-002</v>
      </c>
      <c r="Q21" s="1096">
        <v>8.7999999999999995e-002</v>
      </c>
      <c r="R21" s="1096">
        <v>8.3999999999999991e-002</v>
      </c>
      <c r="S21" s="1096">
        <v>7.2999999999999995e-002</v>
      </c>
      <c r="T21" s="1096">
        <v>7.0999999999999994e-002</v>
      </c>
      <c r="U21" s="1096">
        <v>6.4999999999999988e-002</v>
      </c>
      <c r="V21" s="1096">
        <v>7.2999999999999995e-002</v>
      </c>
      <c r="W21" s="1096">
        <v>6.2999999999999987e-002</v>
      </c>
      <c r="X21" s="1096">
        <v>5.1999999999999998e-002</v>
      </c>
      <c r="Y21" s="1096">
        <v>5.6000000000000001e-002</v>
      </c>
      <c r="Z21" s="1096">
        <v>5.e-002</v>
      </c>
      <c r="AA21" s="1096">
        <v>4.8000000000000001e-002</v>
      </c>
      <c r="AB21" s="1103">
        <v>3.4999999999999996e-002</v>
      </c>
      <c r="AC21" s="1112">
        <v>8.9999999999999993e-003</v>
      </c>
      <c r="AD21" s="1093"/>
      <c r="AE21" s="1118" t="s">
        <v>186</v>
      </c>
      <c r="AF21" s="1123" t="s">
        <v>381</v>
      </c>
      <c r="AH21" s="1118" t="s">
        <v>1306</v>
      </c>
      <c r="AI21" s="1133" t="s">
        <v>1592</v>
      </c>
      <c r="AQ21" s="1118" t="s">
        <v>186</v>
      </c>
      <c r="AR21" s="1123" t="s">
        <v>380</v>
      </c>
    </row>
    <row r="22" spans="1:44">
      <c r="A22" s="1039" t="s">
        <v>1642</v>
      </c>
      <c r="B22" s="1046">
        <v>8.5999999999999993e-002</v>
      </c>
      <c r="C22" s="1054">
        <v>6.3e-002</v>
      </c>
      <c r="D22" s="1054">
        <v>3.5000000000000003e-002</v>
      </c>
      <c r="E22" s="1062">
        <v>0</v>
      </c>
      <c r="F22" s="1069">
        <v>1.9e-002</v>
      </c>
      <c r="G22" s="1054">
        <v>1.6e-002</v>
      </c>
      <c r="H22" s="1079">
        <v>0</v>
      </c>
      <c r="I22" s="1046">
        <v>2.5999999999999999e-002</v>
      </c>
      <c r="J22" s="1062">
        <v>0</v>
      </c>
      <c r="K22" s="1088">
        <v>0.14700000000000002</v>
      </c>
      <c r="L22" s="1096">
        <v>0.14400000000000002</v>
      </c>
      <c r="M22" s="1096">
        <v>0.128</v>
      </c>
      <c r="N22" s="1096">
        <v>0.105</v>
      </c>
      <c r="O22" s="1096">
        <v>0.121</v>
      </c>
      <c r="P22" s="1096">
        <v>0.124</v>
      </c>
      <c r="Q22" s="1096">
        <v>0.11799999999999999</v>
      </c>
      <c r="R22" s="1096">
        <v>0.121</v>
      </c>
      <c r="S22" s="1096">
        <v>9.8000000000000004e-002</v>
      </c>
      <c r="T22" s="1096">
        <v>9.5000000000000001e-002</v>
      </c>
      <c r="U22" s="1096">
        <v>9.6000000000000002e-002</v>
      </c>
      <c r="V22" s="1096">
        <v>0.10199999999999999</v>
      </c>
      <c r="W22" s="1096">
        <v>9.2999999999999999e-002</v>
      </c>
      <c r="X22" s="1096">
        <v>7.0000000000000007e-002</v>
      </c>
      <c r="Y22" s="1096">
        <v>7.9000000000000001e-002</v>
      </c>
      <c r="Z22" s="1096">
        <v>6.7000000000000004e-002</v>
      </c>
      <c r="AA22" s="1096">
        <v>7.6999999999999999e-002</v>
      </c>
      <c r="AB22" s="1103">
        <v>5.1000000000000004e-002</v>
      </c>
      <c r="AC22" s="1112">
        <v>1.6e-002</v>
      </c>
      <c r="AD22" s="1093"/>
      <c r="AE22" s="1118" t="s">
        <v>1642</v>
      </c>
      <c r="AF22" s="1124" t="s">
        <v>381</v>
      </c>
      <c r="AH22" s="1118" t="s">
        <v>2287</v>
      </c>
      <c r="AI22" s="1133" t="s">
        <v>2287</v>
      </c>
      <c r="AQ22" s="1118" t="s">
        <v>1642</v>
      </c>
      <c r="AR22" s="1123" t="s">
        <v>380</v>
      </c>
    </row>
    <row r="23" spans="1:44">
      <c r="A23" s="1039" t="s">
        <v>273</v>
      </c>
      <c r="B23" s="1046">
        <v>8.5999999999999993e-002</v>
      </c>
      <c r="C23" s="1054">
        <v>6.3e-002</v>
      </c>
      <c r="D23" s="1054">
        <v>3.5000000000000003e-002</v>
      </c>
      <c r="E23" s="1062">
        <v>0</v>
      </c>
      <c r="F23" s="1069">
        <v>1.9e-002</v>
      </c>
      <c r="G23" s="1054">
        <v>1.6e-002</v>
      </c>
      <c r="H23" s="1079">
        <v>0</v>
      </c>
      <c r="I23" s="1046">
        <v>2.5999999999999999e-002</v>
      </c>
      <c r="J23" s="1062">
        <v>0</v>
      </c>
      <c r="K23" s="1088">
        <v>0.14700000000000002</v>
      </c>
      <c r="L23" s="1096">
        <v>0.14400000000000002</v>
      </c>
      <c r="M23" s="1096">
        <v>0.128</v>
      </c>
      <c r="N23" s="1096">
        <v>0.105</v>
      </c>
      <c r="O23" s="1096">
        <v>0.121</v>
      </c>
      <c r="P23" s="1096">
        <v>0.124</v>
      </c>
      <c r="Q23" s="1096">
        <v>0.11799999999999999</v>
      </c>
      <c r="R23" s="1096">
        <v>0.121</v>
      </c>
      <c r="S23" s="1096">
        <v>9.8000000000000004e-002</v>
      </c>
      <c r="T23" s="1096">
        <v>9.5000000000000001e-002</v>
      </c>
      <c r="U23" s="1096">
        <v>9.6000000000000002e-002</v>
      </c>
      <c r="V23" s="1096">
        <v>0.10199999999999999</v>
      </c>
      <c r="W23" s="1096">
        <v>9.2999999999999999e-002</v>
      </c>
      <c r="X23" s="1096">
        <v>7.0000000000000007e-002</v>
      </c>
      <c r="Y23" s="1096">
        <v>7.9000000000000001e-002</v>
      </c>
      <c r="Z23" s="1096">
        <v>6.7000000000000004e-002</v>
      </c>
      <c r="AA23" s="1096">
        <v>7.6999999999999999e-002</v>
      </c>
      <c r="AB23" s="1103">
        <v>5.1000000000000004e-002</v>
      </c>
      <c r="AC23" s="1112">
        <v>1.6e-002</v>
      </c>
      <c r="AD23" s="1093"/>
      <c r="AE23" s="1118" t="s">
        <v>273</v>
      </c>
      <c r="AF23" s="1123" t="s">
        <v>381</v>
      </c>
      <c r="AH23" s="1118" t="s">
        <v>2288</v>
      </c>
      <c r="AI23" s="1133" t="s">
        <v>2288</v>
      </c>
      <c r="AQ23" s="1118" t="s">
        <v>273</v>
      </c>
      <c r="AR23" s="1123" t="s">
        <v>380</v>
      </c>
    </row>
    <row r="24" spans="1:44">
      <c r="A24" s="1039" t="s">
        <v>1306</v>
      </c>
      <c r="B24" s="1046">
        <v>0.15</v>
      </c>
      <c r="C24" s="1054">
        <v>0.11</v>
      </c>
      <c r="D24" s="1054">
        <v>6.0999999999999999e-002</v>
      </c>
      <c r="E24" s="1062">
        <v>0</v>
      </c>
      <c r="F24" s="1069">
        <v>1.9e-002</v>
      </c>
      <c r="G24" s="1054">
        <v>1.6e-002</v>
      </c>
      <c r="H24" s="1079">
        <v>0</v>
      </c>
      <c r="I24" s="1046">
        <v>2.5999999999999999e-002</v>
      </c>
      <c r="J24" s="1062">
        <v>0</v>
      </c>
      <c r="K24" s="1088">
        <v>0.21099999999999997</v>
      </c>
      <c r="L24" s="1096">
        <v>0.20799999999999996</v>
      </c>
      <c r="M24" s="1096">
        <v>0.192</v>
      </c>
      <c r="N24" s="1096">
        <v>0.15200000000000002</v>
      </c>
      <c r="O24" s="1096">
        <v>0.185</v>
      </c>
      <c r="P24" s="1096">
        <v>0.17099999999999999</v>
      </c>
      <c r="Q24" s="1096">
        <v>0.182</v>
      </c>
      <c r="R24" s="1096">
        <v>0.16799999999999998</v>
      </c>
      <c r="S24" s="1096">
        <v>0.14500000000000002</v>
      </c>
      <c r="T24" s="1096">
        <v>0.14200000000000002</v>
      </c>
      <c r="U24" s="1096">
        <v>0.122</v>
      </c>
      <c r="V24" s="1096">
        <v>0.16599999999999998</v>
      </c>
      <c r="W24" s="1096">
        <v>0.11899999999999999</v>
      </c>
      <c r="X24" s="1096">
        <v>9.6000000000000002e-002</v>
      </c>
      <c r="Y24" s="1096">
        <v>0.126</v>
      </c>
      <c r="Z24" s="1096">
        <v>9.2999999999999999e-002</v>
      </c>
      <c r="AA24" s="1096">
        <v>0.10299999999999999</v>
      </c>
      <c r="AB24" s="1103">
        <v>7.6999999999999999e-002</v>
      </c>
      <c r="AC24" s="1112">
        <v>1.6e-002</v>
      </c>
      <c r="AD24" s="1093"/>
      <c r="AE24" s="1118" t="s">
        <v>1306</v>
      </c>
      <c r="AF24" s="1125" t="s">
        <v>381</v>
      </c>
      <c r="AH24" s="1118" t="s">
        <v>2289</v>
      </c>
      <c r="AI24" s="1133" t="s">
        <v>2289</v>
      </c>
      <c r="AQ24" s="1118" t="s">
        <v>1306</v>
      </c>
      <c r="AR24" s="1123" t="s">
        <v>380</v>
      </c>
    </row>
    <row r="25" spans="1:44">
      <c r="A25" s="1039" t="s">
        <v>2287</v>
      </c>
      <c r="B25" s="1046">
        <v>8.1000000000000003e-002</v>
      </c>
      <c r="C25" s="1054">
        <v>5.8999999999999997e-002</v>
      </c>
      <c r="D25" s="1054">
        <v>3.3000000000000002e-002</v>
      </c>
      <c r="E25" s="1062">
        <v>0</v>
      </c>
      <c r="F25" s="1069">
        <v>1.2999999999999999e-002</v>
      </c>
      <c r="G25" s="1054">
        <v>1.e-002</v>
      </c>
      <c r="H25" s="1079">
        <v>0</v>
      </c>
      <c r="I25" s="1046">
        <v>2.e-002</v>
      </c>
      <c r="J25" s="1062">
        <v>0</v>
      </c>
      <c r="K25" s="1088">
        <v>0.13100000000000001</v>
      </c>
      <c r="L25" s="1096">
        <v>0.128</v>
      </c>
      <c r="M25" s="1096">
        <v>0.11800000000000001</v>
      </c>
      <c r="N25" s="1096">
        <v>9.6000000000000002e-002</v>
      </c>
      <c r="O25" s="1096">
        <v>0.111</v>
      </c>
      <c r="P25" s="1096">
        <v>0.109</v>
      </c>
      <c r="Q25" s="1096">
        <v>0.108</v>
      </c>
      <c r="R25" s="1096">
        <v>0.106</v>
      </c>
      <c r="S25" s="1096">
        <v>8.8999999999999996e-002</v>
      </c>
      <c r="T25" s="1096">
        <v>8.5999999999999993e-002</v>
      </c>
      <c r="U25" s="1096">
        <v>8.3000000000000004e-002</v>
      </c>
      <c r="V25" s="1096">
        <v>9.8000000000000004e-002</v>
      </c>
      <c r="W25" s="1096">
        <v>8.e-002</v>
      </c>
      <c r="X25" s="1096">
        <v>6.3e-002</v>
      </c>
      <c r="Y25" s="1096">
        <v>7.5999999999999998e-002</v>
      </c>
      <c r="Z25" s="1096">
        <v>6.0000000000000005e-002</v>
      </c>
      <c r="AA25" s="1096">
        <v>7.0000000000000007e-002</v>
      </c>
      <c r="AB25" s="1103">
        <v>5.e-002</v>
      </c>
      <c r="AC25" s="1112">
        <v>1.7000000000000001e-002</v>
      </c>
      <c r="AD25" s="1093"/>
      <c r="AE25" s="1118" t="s">
        <v>2287</v>
      </c>
      <c r="AF25" s="1125" t="s">
        <v>381</v>
      </c>
      <c r="AH25" s="1118" t="s">
        <v>2290</v>
      </c>
      <c r="AI25" s="1133" t="s">
        <v>2290</v>
      </c>
      <c r="AQ25" s="1118" t="s">
        <v>2287</v>
      </c>
      <c r="AR25" s="1123" t="s">
        <v>380</v>
      </c>
    </row>
    <row r="26" spans="1:44">
      <c r="A26" s="1039" t="s">
        <v>2288</v>
      </c>
      <c r="B26" s="1046">
        <v>0.126</v>
      </c>
      <c r="C26" s="1054">
        <v>9.1999999999999998e-002</v>
      </c>
      <c r="D26" s="1054">
        <v>5.0999999999999997e-002</v>
      </c>
      <c r="E26" s="1062">
        <v>0</v>
      </c>
      <c r="F26" s="1069">
        <v>1.2999999999999999e-002</v>
      </c>
      <c r="G26" s="1054">
        <v>1.e-002</v>
      </c>
      <c r="H26" s="1079">
        <v>0</v>
      </c>
      <c r="I26" s="1046">
        <v>2.e-002</v>
      </c>
      <c r="J26" s="1062">
        <v>0</v>
      </c>
      <c r="K26" s="1088">
        <v>0.17599999999999999</v>
      </c>
      <c r="L26" s="1096">
        <v>0.17299999999999999</v>
      </c>
      <c r="M26" s="1096">
        <v>0.16299999999999998</v>
      </c>
      <c r="N26" s="1096">
        <v>0.129</v>
      </c>
      <c r="O26" s="1096">
        <v>0.15600000000000003</v>
      </c>
      <c r="P26" s="1096">
        <v>0.14200000000000002</v>
      </c>
      <c r="Q26" s="1096">
        <v>0.15300000000000002</v>
      </c>
      <c r="R26" s="1096">
        <v>0.13900000000000001</v>
      </c>
      <c r="S26" s="1096">
        <v>0.122</v>
      </c>
      <c r="T26" s="1096">
        <v>0.11899999999999999</v>
      </c>
      <c r="U26" s="1096">
        <v>0.10100000000000001</v>
      </c>
      <c r="V26" s="1096">
        <v>0.14300000000000002</v>
      </c>
      <c r="W26" s="1096">
        <v>9.8000000000000004e-002</v>
      </c>
      <c r="X26" s="1096">
        <v>8.1000000000000003e-002</v>
      </c>
      <c r="Y26" s="1096">
        <v>0.109</v>
      </c>
      <c r="Z26" s="1096">
        <v>7.8e-002</v>
      </c>
      <c r="AA26" s="1096">
        <v>8.7999999999999995e-002</v>
      </c>
      <c r="AB26" s="1103">
        <v>6.8000000000000005e-002</v>
      </c>
      <c r="AC26" s="1112">
        <v>1.7000000000000001e-002</v>
      </c>
      <c r="AD26" s="1093"/>
      <c r="AE26" s="1118" t="s">
        <v>2288</v>
      </c>
      <c r="AF26" s="1125" t="s">
        <v>381</v>
      </c>
      <c r="AH26" s="1118" t="s">
        <v>716</v>
      </c>
      <c r="AI26" s="1133" t="s">
        <v>716</v>
      </c>
      <c r="AQ26" s="1118" t="s">
        <v>2288</v>
      </c>
      <c r="AR26" s="1123" t="s">
        <v>380</v>
      </c>
    </row>
    <row r="27" spans="1:44">
      <c r="A27" s="1039" t="s">
        <v>2289</v>
      </c>
      <c r="B27" s="1046">
        <v>8.4000000000000005e-002</v>
      </c>
      <c r="C27" s="1054">
        <v>6.0999999999999999e-002</v>
      </c>
      <c r="D27" s="1054">
        <v>3.4000000000000002e-002</v>
      </c>
      <c r="E27" s="1062">
        <v>0</v>
      </c>
      <c r="F27" s="1069">
        <v>1.2999999999999999e-002</v>
      </c>
      <c r="G27" s="1054">
        <v>1.e-002</v>
      </c>
      <c r="H27" s="1079">
        <v>0</v>
      </c>
      <c r="I27" s="1046">
        <v>2.e-002</v>
      </c>
      <c r="J27" s="1062">
        <v>0</v>
      </c>
      <c r="K27" s="1088">
        <v>0.13400000000000001</v>
      </c>
      <c r="L27" s="1096">
        <v>0.13100000000000001</v>
      </c>
      <c r="M27" s="1096">
        <v>0.12100000000000001</v>
      </c>
      <c r="N27" s="1096">
        <v>9.8000000000000004e-002</v>
      </c>
      <c r="O27" s="1096">
        <v>0.114</v>
      </c>
      <c r="P27" s="1096">
        <v>0.111</v>
      </c>
      <c r="Q27" s="1096">
        <v>0.111</v>
      </c>
      <c r="R27" s="1096">
        <v>0.108</v>
      </c>
      <c r="S27" s="1096">
        <v>9.0999999999999998e-002</v>
      </c>
      <c r="T27" s="1096">
        <v>8.7999999999999995e-002</v>
      </c>
      <c r="U27" s="1096">
        <v>8.4000000000000005e-002</v>
      </c>
      <c r="V27" s="1096">
        <v>0.10100000000000001</v>
      </c>
      <c r="W27" s="1096">
        <v>8.1000000000000003e-002</v>
      </c>
      <c r="X27" s="1096">
        <v>6.4000000000000001e-002</v>
      </c>
      <c r="Y27" s="1096">
        <v>7.8e-002</v>
      </c>
      <c r="Z27" s="1096">
        <v>6.1000000000000006e-002</v>
      </c>
      <c r="AA27" s="1096">
        <v>7.1000000000000008e-002</v>
      </c>
      <c r="AB27" s="1103">
        <v>5.1000000000000004e-002</v>
      </c>
      <c r="AC27" s="1112">
        <v>1.7000000000000001e-002</v>
      </c>
      <c r="AD27" s="1093"/>
      <c r="AE27" s="1118" t="s">
        <v>2289</v>
      </c>
      <c r="AF27" s="1126" t="s">
        <v>381</v>
      </c>
      <c r="AH27" s="1118" t="s">
        <v>2291</v>
      </c>
      <c r="AI27" s="1133" t="s">
        <v>2291</v>
      </c>
      <c r="AQ27" s="1118" t="s">
        <v>2289</v>
      </c>
      <c r="AR27" s="1123" t="s">
        <v>380</v>
      </c>
    </row>
    <row r="28" spans="1:44" ht="14.25">
      <c r="A28" s="1039" t="s">
        <v>2290</v>
      </c>
      <c r="B28" s="1047">
        <v>8.1000000000000003e-002</v>
      </c>
      <c r="C28" s="1055">
        <v>5.8999999999999997e-002</v>
      </c>
      <c r="D28" s="1055">
        <v>3.3000000000000002e-002</v>
      </c>
      <c r="E28" s="1062">
        <v>0</v>
      </c>
      <c r="F28" s="1070">
        <v>1.0999999999999999e-002</v>
      </c>
      <c r="G28" s="1076" t="s">
        <v>2282</v>
      </c>
      <c r="H28" s="1079">
        <v>0</v>
      </c>
      <c r="I28" s="1047">
        <v>2.e-002</v>
      </c>
      <c r="J28" s="1062">
        <v>0</v>
      </c>
      <c r="K28" s="1089">
        <v>0.129</v>
      </c>
      <c r="L28" s="1076" t="s">
        <v>2282</v>
      </c>
      <c r="M28" s="1097">
        <v>0.11800000000000001</v>
      </c>
      <c r="N28" s="1097">
        <v>9.6000000000000002e-002</v>
      </c>
      <c r="O28" s="1097">
        <v>0.109</v>
      </c>
      <c r="P28" s="1097">
        <v>0.107</v>
      </c>
      <c r="Q28" s="1076" t="s">
        <v>2282</v>
      </c>
      <c r="R28" s="1076" t="s">
        <v>2282</v>
      </c>
      <c r="S28" s="1097">
        <v>8.6999999999999994e-002</v>
      </c>
      <c r="T28" s="1076" t="s">
        <v>2282</v>
      </c>
      <c r="U28" s="1097">
        <v>8.1000000000000003e-002</v>
      </c>
      <c r="V28" s="1097">
        <v>9.8000000000000004e-002</v>
      </c>
      <c r="W28" s="1076" t="s">
        <v>2282</v>
      </c>
      <c r="X28" s="1097">
        <v>6.0999999999999999e-002</v>
      </c>
      <c r="Y28" s="1097">
        <v>7.5999999999999998e-002</v>
      </c>
      <c r="Z28" s="1076" t="s">
        <v>2282</v>
      </c>
      <c r="AA28" s="1097">
        <v>7.0000000000000007e-002</v>
      </c>
      <c r="AB28" s="1105">
        <v>5.e-002</v>
      </c>
      <c r="AC28" s="1112">
        <v>1.7000000000000001e-002</v>
      </c>
      <c r="AD28" s="1093"/>
      <c r="AE28" s="1118" t="s">
        <v>2290</v>
      </c>
      <c r="AF28" s="1123" t="s">
        <v>1885</v>
      </c>
      <c r="AH28" s="1119" t="s">
        <v>2292</v>
      </c>
      <c r="AI28" s="1134" t="s">
        <v>2292</v>
      </c>
      <c r="AQ28" s="1118" t="s">
        <v>2290</v>
      </c>
      <c r="AR28" s="1123" t="s">
        <v>2040</v>
      </c>
    </row>
    <row r="29" spans="1:44" ht="18.75" customHeight="1">
      <c r="A29" s="1039" t="s">
        <v>716</v>
      </c>
      <c r="B29" s="1047">
        <v>8.1000000000000003e-002</v>
      </c>
      <c r="C29" s="1055">
        <v>5.8999999999999997e-002</v>
      </c>
      <c r="D29" s="1055">
        <v>3.3000000000000002e-002</v>
      </c>
      <c r="E29" s="1062">
        <v>0</v>
      </c>
      <c r="F29" s="1070">
        <v>1.0999999999999999e-002</v>
      </c>
      <c r="G29" s="1076" t="s">
        <v>2282</v>
      </c>
      <c r="H29" s="1079">
        <v>0</v>
      </c>
      <c r="I29" s="1047">
        <v>2.e-002</v>
      </c>
      <c r="J29" s="1062">
        <v>0</v>
      </c>
      <c r="K29" s="1089">
        <v>0.129</v>
      </c>
      <c r="L29" s="1076" t="s">
        <v>2282</v>
      </c>
      <c r="M29" s="1097">
        <v>0.11800000000000001</v>
      </c>
      <c r="N29" s="1097">
        <v>9.6000000000000002e-002</v>
      </c>
      <c r="O29" s="1097">
        <v>0.109</v>
      </c>
      <c r="P29" s="1097">
        <v>0.107</v>
      </c>
      <c r="Q29" s="1076" t="s">
        <v>2282</v>
      </c>
      <c r="R29" s="1076" t="s">
        <v>2282</v>
      </c>
      <c r="S29" s="1097">
        <v>8.6999999999999994e-002</v>
      </c>
      <c r="T29" s="1076" t="s">
        <v>2282</v>
      </c>
      <c r="U29" s="1097">
        <v>8.1000000000000003e-002</v>
      </c>
      <c r="V29" s="1097">
        <v>9.8000000000000004e-002</v>
      </c>
      <c r="W29" s="1076" t="s">
        <v>2282</v>
      </c>
      <c r="X29" s="1097">
        <v>6.0999999999999999e-002</v>
      </c>
      <c r="Y29" s="1097">
        <v>7.5999999999999998e-002</v>
      </c>
      <c r="Z29" s="1076" t="s">
        <v>2282</v>
      </c>
      <c r="AA29" s="1097">
        <v>7.0000000000000007e-002</v>
      </c>
      <c r="AB29" s="1105">
        <v>5.e-002</v>
      </c>
      <c r="AC29" s="1112">
        <v>1.7000000000000001e-002</v>
      </c>
      <c r="AD29" s="1093"/>
      <c r="AE29" s="1118" t="s">
        <v>716</v>
      </c>
      <c r="AF29" s="1123" t="s">
        <v>1885</v>
      </c>
      <c r="AH29" s="1120" t="s">
        <v>2293</v>
      </c>
      <c r="AI29" s="1135" t="s">
        <v>2303</v>
      </c>
      <c r="AQ29" s="1118" t="s">
        <v>716</v>
      </c>
      <c r="AR29" s="1123" t="s">
        <v>2040</v>
      </c>
    </row>
    <row r="30" spans="1:44" ht="18.75" customHeight="1">
      <c r="A30" s="1039" t="s">
        <v>2291</v>
      </c>
      <c r="B30" s="1047">
        <v>9.9000000000000005e-002</v>
      </c>
      <c r="C30" s="1055">
        <v>7.1999999999999995e-002</v>
      </c>
      <c r="D30" s="1055">
        <v>4.e-002</v>
      </c>
      <c r="E30" s="1062">
        <v>0</v>
      </c>
      <c r="F30" s="1070">
        <v>4.2999999999999997e-002</v>
      </c>
      <c r="G30" s="1055">
        <v>3.9e-002</v>
      </c>
      <c r="H30" s="1079">
        <v>0</v>
      </c>
      <c r="I30" s="1047">
        <v>3.7999999999999999e-002</v>
      </c>
      <c r="J30" s="1062">
        <v>0</v>
      </c>
      <c r="K30" s="1089">
        <v>0.21100000000000002</v>
      </c>
      <c r="L30" s="1097">
        <v>0.20700000000000002</v>
      </c>
      <c r="M30" s="1097">
        <v>0.16800000000000001</v>
      </c>
      <c r="N30" s="1097">
        <v>0.14099999999999999</v>
      </c>
      <c r="O30" s="1097">
        <v>0.17300000000000001</v>
      </c>
      <c r="P30" s="1097">
        <v>0.184</v>
      </c>
      <c r="Q30" s="1097">
        <v>0.16900000000000001</v>
      </c>
      <c r="R30" s="1097">
        <v>0.18</v>
      </c>
      <c r="S30" s="1097">
        <v>0.14599999999999999</v>
      </c>
      <c r="T30" s="1097">
        <v>0.14199999999999999</v>
      </c>
      <c r="U30" s="1097">
        <v>0.152</v>
      </c>
      <c r="V30" s="1097">
        <v>0.13</v>
      </c>
      <c r="W30" s="1097">
        <v>0.14799999999999999</v>
      </c>
      <c r="X30" s="1097">
        <v>0.11399999999999999</v>
      </c>
      <c r="Y30" s="1097">
        <v>0.10299999999999999</v>
      </c>
      <c r="Z30" s="1097">
        <v>0.11</v>
      </c>
      <c r="AA30" s="1097">
        <v>0.109</v>
      </c>
      <c r="AB30" s="1105">
        <v>7.1000000000000008e-002</v>
      </c>
      <c r="AC30" s="1112">
        <v>3.1e-002</v>
      </c>
      <c r="AD30" s="1093"/>
      <c r="AE30" s="1118" t="s">
        <v>2291</v>
      </c>
      <c r="AF30" s="1126" t="s">
        <v>381</v>
      </c>
      <c r="AH30" s="1118" t="s">
        <v>2294</v>
      </c>
      <c r="AI30" s="1133" t="s">
        <v>2304</v>
      </c>
      <c r="AQ30" s="1118" t="s">
        <v>2291</v>
      </c>
      <c r="AR30" s="1126" t="s">
        <v>380</v>
      </c>
    </row>
    <row r="31" spans="1:44" ht="14.25">
      <c r="A31" s="1040" t="s">
        <v>2292</v>
      </c>
      <c r="B31" s="1048">
        <v>7.9000000000000001e-002</v>
      </c>
      <c r="C31" s="1056">
        <v>5.8000000000000003e-002</v>
      </c>
      <c r="D31" s="1056">
        <v>3.2000000000000001e-002</v>
      </c>
      <c r="E31" s="1063">
        <v>0</v>
      </c>
      <c r="F31" s="1071">
        <v>4.2999999999999997e-002</v>
      </c>
      <c r="G31" s="1056">
        <v>3.9e-002</v>
      </c>
      <c r="H31" s="1080">
        <v>0</v>
      </c>
      <c r="I31" s="1048">
        <v>3.7999999999999999e-002</v>
      </c>
      <c r="J31" s="1063">
        <v>0</v>
      </c>
      <c r="K31" s="1090">
        <v>0.191</v>
      </c>
      <c r="L31" s="1098">
        <v>0.187</v>
      </c>
      <c r="M31" s="1098">
        <v>0.14799999999999999</v>
      </c>
      <c r="N31" s="1098">
        <v>0.127</v>
      </c>
      <c r="O31" s="1098">
        <v>0.153</v>
      </c>
      <c r="P31" s="1098">
        <v>0.17</v>
      </c>
      <c r="Q31" s="1098">
        <v>0.14899999999999999</v>
      </c>
      <c r="R31" s="1098">
        <v>0.16600000000000001</v>
      </c>
      <c r="S31" s="1098">
        <v>0.13200000000000001</v>
      </c>
      <c r="T31" s="1098">
        <v>0.128</v>
      </c>
      <c r="U31" s="1098">
        <v>0.14399999999999999</v>
      </c>
      <c r="V31" s="1098">
        <v>0.11</v>
      </c>
      <c r="W31" s="1098">
        <v>0.14000000000000001</v>
      </c>
      <c r="X31" s="1098">
        <v>0.106</v>
      </c>
      <c r="Y31" s="1098">
        <v>8.8999999999999996e-002</v>
      </c>
      <c r="Z31" s="1098">
        <v>0.10200000000000001</v>
      </c>
      <c r="AA31" s="1098">
        <v>0.10100000000000001</v>
      </c>
      <c r="AB31" s="1106">
        <v>6.3e-002</v>
      </c>
      <c r="AC31" s="1113">
        <v>3.1e-002</v>
      </c>
      <c r="AD31" s="1093"/>
      <c r="AE31" s="1119" t="s">
        <v>2292</v>
      </c>
      <c r="AF31" s="1127" t="s">
        <v>381</v>
      </c>
      <c r="AH31" s="1118" t="s">
        <v>1870</v>
      </c>
      <c r="AI31" s="1133" t="s">
        <v>1546</v>
      </c>
      <c r="AQ31" s="1119" t="s">
        <v>2292</v>
      </c>
      <c r="AR31" s="1127" t="s">
        <v>380</v>
      </c>
    </row>
    <row r="32" spans="1:44" ht="14.25">
      <c r="A32" s="1041" t="s">
        <v>2293</v>
      </c>
      <c r="B32" s="1049">
        <v>6.1000000000000006e-002</v>
      </c>
      <c r="C32" s="1057">
        <v>4.4000000000000004e-002</v>
      </c>
      <c r="D32" s="1057">
        <v>2.5000000000000001e-002</v>
      </c>
      <c r="E32" s="1064">
        <v>0</v>
      </c>
      <c r="F32" s="1072">
        <v>1.7000000000000001e-002</v>
      </c>
      <c r="G32" s="1077" t="s">
        <v>2282</v>
      </c>
      <c r="H32" s="1081">
        <v>0</v>
      </c>
      <c r="I32" s="1049">
        <v>1.0999999999999999e-002</v>
      </c>
      <c r="J32" s="1064">
        <v>0</v>
      </c>
      <c r="K32" s="1091">
        <v>0.10100000000000001</v>
      </c>
      <c r="L32" s="1077" t="s">
        <v>2282</v>
      </c>
      <c r="M32" s="1099">
        <v>8.4000000000000005e-002</v>
      </c>
      <c r="N32" s="1099">
        <v>6.7000000000000004e-002</v>
      </c>
      <c r="O32" s="1099">
        <v>9.0000000000000011e-002</v>
      </c>
      <c r="P32" s="1099">
        <v>8.4000000000000005e-002</v>
      </c>
      <c r="Q32" s="1077" t="s">
        <v>2282</v>
      </c>
      <c r="R32" s="1077" t="s">
        <v>2282</v>
      </c>
      <c r="S32" s="1099">
        <v>7.3000000000000009e-002</v>
      </c>
      <c r="T32" s="1077" t="s">
        <v>2282</v>
      </c>
      <c r="U32" s="1099">
        <v>6.5000000000000002e-002</v>
      </c>
      <c r="V32" s="1099">
        <v>7.3000000000000009e-002</v>
      </c>
      <c r="W32" s="1077" t="s">
        <v>2282</v>
      </c>
      <c r="X32" s="1099">
        <v>5.4000000000000006e-002</v>
      </c>
      <c r="Y32" s="1099">
        <v>5.6000000000000008e-002</v>
      </c>
      <c r="Z32" s="1077" t="s">
        <v>2282</v>
      </c>
      <c r="AA32" s="1099">
        <v>4.8000000000000001e-002</v>
      </c>
      <c r="AB32" s="1107">
        <v>3.7000000000000005e-002</v>
      </c>
      <c r="AC32" s="1114">
        <v>1.2e-002</v>
      </c>
      <c r="AD32" s="1093"/>
      <c r="AE32" s="1120" t="s">
        <v>2293</v>
      </c>
      <c r="AF32" s="1128" t="s">
        <v>1885</v>
      </c>
      <c r="AH32" s="1118" t="s">
        <v>2295</v>
      </c>
      <c r="AI32" s="1133" t="s">
        <v>2305</v>
      </c>
      <c r="AQ32" s="1120" t="s">
        <v>2293</v>
      </c>
      <c r="AR32" s="1128" t="s">
        <v>2040</v>
      </c>
    </row>
    <row r="33" spans="1:44">
      <c r="A33" s="1042" t="s">
        <v>2294</v>
      </c>
      <c r="B33" s="1047">
        <v>6.8000000000000005e-002</v>
      </c>
      <c r="C33" s="1055">
        <v>5.e-002</v>
      </c>
      <c r="D33" s="1055">
        <v>2.8000000000000001e-002</v>
      </c>
      <c r="E33" s="1062">
        <v>0</v>
      </c>
      <c r="F33" s="1070">
        <v>2.5999999999999999e-002</v>
      </c>
      <c r="G33" s="1076" t="s">
        <v>2282</v>
      </c>
      <c r="H33" s="1079">
        <v>0</v>
      </c>
      <c r="I33" s="1047">
        <v>1.7999999999999999e-002</v>
      </c>
      <c r="J33" s="1062">
        <v>0</v>
      </c>
      <c r="K33" s="1089">
        <v>0.125</v>
      </c>
      <c r="L33" s="1076" t="s">
        <v>2282</v>
      </c>
      <c r="M33" s="1097">
        <v>9.9000000000000005e-002</v>
      </c>
      <c r="N33" s="1097">
        <v>8.1000000000000003e-002</v>
      </c>
      <c r="O33" s="1097">
        <v>0.107</v>
      </c>
      <c r="P33" s="1097">
        <v>0.107</v>
      </c>
      <c r="Q33" s="1076" t="s">
        <v>2282</v>
      </c>
      <c r="R33" s="1076" t="s">
        <v>2282</v>
      </c>
      <c r="S33" s="1097">
        <v>8.8999999999999996e-002</v>
      </c>
      <c r="T33" s="1076" t="s">
        <v>2282</v>
      </c>
      <c r="U33" s="1097">
        <v>8.4999999999999992e-002</v>
      </c>
      <c r="V33" s="1097">
        <v>8.1000000000000003e-002</v>
      </c>
      <c r="W33" s="1076" t="s">
        <v>2282</v>
      </c>
      <c r="X33" s="1097">
        <v>6.7000000000000004e-002</v>
      </c>
      <c r="Y33" s="1097">
        <v>6.3e-002</v>
      </c>
      <c r="Z33" s="1076" t="s">
        <v>2282</v>
      </c>
      <c r="AA33" s="1097">
        <v>5.8999999999999997e-002</v>
      </c>
      <c r="AB33" s="1105">
        <v>4.1000000000000002e-002</v>
      </c>
      <c r="AC33" s="1112">
        <v>1.2999999999999999e-002</v>
      </c>
      <c r="AD33" s="1093"/>
      <c r="AE33" s="1118" t="s">
        <v>2294</v>
      </c>
      <c r="AF33" s="1126" t="s">
        <v>1885</v>
      </c>
      <c r="AH33" s="1118" t="s">
        <v>1586</v>
      </c>
      <c r="AI33" s="1133" t="s">
        <v>2306</v>
      </c>
      <c r="AQ33" s="1118" t="s">
        <v>2294</v>
      </c>
      <c r="AR33" s="1126" t="s">
        <v>2040</v>
      </c>
    </row>
    <row r="34" spans="1:44" ht="14.25">
      <c r="A34" s="1042" t="s">
        <v>1870</v>
      </c>
      <c r="B34" s="1047">
        <v>6.8000000000000005e-002</v>
      </c>
      <c r="C34" s="1055">
        <v>5.e-002</v>
      </c>
      <c r="D34" s="1055">
        <v>2.8000000000000001e-002</v>
      </c>
      <c r="E34" s="1062">
        <v>0</v>
      </c>
      <c r="F34" s="1070">
        <v>2.5999999999999999e-002</v>
      </c>
      <c r="G34" s="1076" t="s">
        <v>2282</v>
      </c>
      <c r="H34" s="1079">
        <v>0</v>
      </c>
      <c r="I34" s="1047">
        <v>1.7999999999999999e-002</v>
      </c>
      <c r="J34" s="1062">
        <v>0</v>
      </c>
      <c r="K34" s="1089">
        <v>0.125</v>
      </c>
      <c r="L34" s="1076" t="s">
        <v>2282</v>
      </c>
      <c r="M34" s="1097">
        <v>9.9000000000000005e-002</v>
      </c>
      <c r="N34" s="1097">
        <v>8.1000000000000003e-002</v>
      </c>
      <c r="O34" s="1097">
        <v>0.107</v>
      </c>
      <c r="P34" s="1097">
        <v>0.107</v>
      </c>
      <c r="Q34" s="1076" t="s">
        <v>2282</v>
      </c>
      <c r="R34" s="1076" t="s">
        <v>2282</v>
      </c>
      <c r="S34" s="1097">
        <v>8.8999999999999996e-002</v>
      </c>
      <c r="T34" s="1076" t="s">
        <v>2282</v>
      </c>
      <c r="U34" s="1097">
        <v>8.4999999999999992e-002</v>
      </c>
      <c r="V34" s="1097">
        <v>8.1000000000000003e-002</v>
      </c>
      <c r="W34" s="1076" t="s">
        <v>2282</v>
      </c>
      <c r="X34" s="1097">
        <v>6.7000000000000004e-002</v>
      </c>
      <c r="Y34" s="1097">
        <v>6.3e-002</v>
      </c>
      <c r="Z34" s="1076" t="s">
        <v>2282</v>
      </c>
      <c r="AA34" s="1097">
        <v>5.8999999999999997e-002</v>
      </c>
      <c r="AB34" s="1105">
        <v>4.1000000000000002e-002</v>
      </c>
      <c r="AC34" s="1112">
        <v>1.2999999999999999e-002</v>
      </c>
      <c r="AD34" s="1093"/>
      <c r="AE34" s="1118" t="s">
        <v>1870</v>
      </c>
      <c r="AF34" s="1126" t="s">
        <v>1885</v>
      </c>
      <c r="AH34" s="1131" t="s">
        <v>2296</v>
      </c>
      <c r="AI34" s="1136" t="s">
        <v>2307</v>
      </c>
      <c r="AQ34" s="1118" t="s">
        <v>1870</v>
      </c>
      <c r="AR34" s="1126" t="s">
        <v>2040</v>
      </c>
    </row>
    <row r="35" spans="1:44">
      <c r="A35" s="1042" t="s">
        <v>2295</v>
      </c>
      <c r="B35" s="1047">
        <v>6.7000000000000004e-002</v>
      </c>
      <c r="C35" s="1055">
        <v>4.9000000000000002e-002</v>
      </c>
      <c r="D35" s="1055">
        <v>2.7e-002</v>
      </c>
      <c r="E35" s="1062">
        <v>0</v>
      </c>
      <c r="F35" s="1070">
        <v>1.7999999999999999e-002</v>
      </c>
      <c r="G35" s="1076" t="s">
        <v>2282</v>
      </c>
      <c r="H35" s="1079">
        <v>0</v>
      </c>
      <c r="I35" s="1047">
        <v>1.2999999999999999e-002</v>
      </c>
      <c r="J35" s="1062">
        <v>0</v>
      </c>
      <c r="K35" s="1089">
        <v>0.107</v>
      </c>
      <c r="L35" s="1076" t="s">
        <v>2282</v>
      </c>
      <c r="M35" s="1097">
        <v>8.8999999999999996e-002</v>
      </c>
      <c r="N35" s="1097">
        <v>7.0999999999999994e-002</v>
      </c>
      <c r="O35" s="1097">
        <v>9.4e-002</v>
      </c>
      <c r="P35" s="1097">
        <v>8.8999999999999996e-002</v>
      </c>
      <c r="Q35" s="1076" t="s">
        <v>2282</v>
      </c>
      <c r="R35" s="1076" t="s">
        <v>2282</v>
      </c>
      <c r="S35" s="1097">
        <v>7.5999999999999998e-002</v>
      </c>
      <c r="T35" s="1076" t="s">
        <v>2282</v>
      </c>
      <c r="U35" s="1097">
        <v>6.699999999999999e-002</v>
      </c>
      <c r="V35" s="1097">
        <v>7.5999999999999998e-002</v>
      </c>
      <c r="W35" s="1076" t="s">
        <v>2282</v>
      </c>
      <c r="X35" s="1097">
        <v>5.3999999999999999e-002</v>
      </c>
      <c r="Y35" s="1097">
        <v>5.8000000000000003e-002</v>
      </c>
      <c r="Z35" s="1076" t="s">
        <v>2282</v>
      </c>
      <c r="AA35" s="1097">
        <v>4.9000000000000002e-002</v>
      </c>
      <c r="AB35" s="1105">
        <v>3.5999999999999997e-002</v>
      </c>
      <c r="AC35" s="1112">
        <v>8.9999999999999993e-003</v>
      </c>
      <c r="AD35" s="1093"/>
      <c r="AE35" s="1118" t="s">
        <v>2295</v>
      </c>
      <c r="AF35" s="1126" t="s">
        <v>1885</v>
      </c>
      <c r="AQ35" s="1118" t="s">
        <v>2295</v>
      </c>
      <c r="AR35" s="1126" t="s">
        <v>2040</v>
      </c>
    </row>
    <row r="36" spans="1:44">
      <c r="A36" s="1042" t="s">
        <v>1586</v>
      </c>
      <c r="B36" s="1047">
        <v>6.5000000000000002e-002</v>
      </c>
      <c r="C36" s="1055">
        <v>4.7e-002</v>
      </c>
      <c r="D36" s="1055">
        <v>2.6000000000000002e-002</v>
      </c>
      <c r="E36" s="1062">
        <v>0</v>
      </c>
      <c r="F36" s="1070">
        <v>1.7999999999999999e-002</v>
      </c>
      <c r="G36" s="1076" t="s">
        <v>2282</v>
      </c>
      <c r="H36" s="1079">
        <v>0</v>
      </c>
      <c r="I36" s="1047">
        <v>1.2999999999999999e-002</v>
      </c>
      <c r="J36" s="1062">
        <v>0</v>
      </c>
      <c r="K36" s="1089">
        <v>0.105</v>
      </c>
      <c r="L36" s="1076" t="s">
        <v>2282</v>
      </c>
      <c r="M36" s="1097">
        <v>8.6999999999999994e-002</v>
      </c>
      <c r="N36" s="1097">
        <v>6.8999999999999992e-002</v>
      </c>
      <c r="O36" s="1097">
        <v>9.1999999999999998e-002</v>
      </c>
      <c r="P36" s="1097">
        <v>8.6999999999999994e-002</v>
      </c>
      <c r="Q36" s="1076" t="s">
        <v>2282</v>
      </c>
      <c r="R36" s="1076" t="s">
        <v>2282</v>
      </c>
      <c r="S36" s="1097">
        <v>7.3999999999999996e-002</v>
      </c>
      <c r="T36" s="1076" t="s">
        <v>2282</v>
      </c>
      <c r="U36" s="1097">
        <v>6.5999999999999989e-002</v>
      </c>
      <c r="V36" s="1097">
        <v>7.3999999999999996e-002</v>
      </c>
      <c r="W36" s="1076" t="s">
        <v>2282</v>
      </c>
      <c r="X36" s="1097">
        <v>5.2999999999999999e-002</v>
      </c>
      <c r="Y36" s="1097">
        <v>5.6000000000000001e-002</v>
      </c>
      <c r="Z36" s="1076" t="s">
        <v>2282</v>
      </c>
      <c r="AA36" s="1097">
        <v>4.8000000000000001e-002</v>
      </c>
      <c r="AB36" s="1105">
        <v>3.5000000000000003e-002</v>
      </c>
      <c r="AC36" s="1112">
        <v>8.9999999999999993e-003</v>
      </c>
      <c r="AD36" s="1093"/>
      <c r="AE36" s="1118" t="s">
        <v>1586</v>
      </c>
      <c r="AF36" s="1126" t="s">
        <v>1885</v>
      </c>
      <c r="AQ36" s="1118" t="s">
        <v>1586</v>
      </c>
      <c r="AR36" s="1126" t="s">
        <v>2040</v>
      </c>
    </row>
    <row r="37" spans="1:44" ht="14.25">
      <c r="A37" s="1042" t="s">
        <v>2296</v>
      </c>
      <c r="B37" s="1050">
        <v>6.4000000000000001e-002</v>
      </c>
      <c r="C37" s="1058">
        <v>4.7e-002</v>
      </c>
      <c r="D37" s="1058">
        <v>2.6000000000000002e-002</v>
      </c>
      <c r="E37" s="1065">
        <v>0</v>
      </c>
      <c r="F37" s="1073">
        <v>1.7999999999999999e-002</v>
      </c>
      <c r="G37" s="1078" t="s">
        <v>2282</v>
      </c>
      <c r="H37" s="1082">
        <v>0</v>
      </c>
      <c r="I37" s="1050">
        <v>1.2999999999999999e-002</v>
      </c>
      <c r="J37" s="1065">
        <v>0</v>
      </c>
      <c r="K37" s="1092">
        <v>0.104</v>
      </c>
      <c r="L37" s="1078" t="s">
        <v>2282</v>
      </c>
      <c r="M37" s="1100">
        <v>8.5999999999999993e-002</v>
      </c>
      <c r="N37" s="1100">
        <v>6.8999999999999992e-002</v>
      </c>
      <c r="O37" s="1100">
        <v>9.0999999999999998e-002</v>
      </c>
      <c r="P37" s="1100">
        <v>8.6999999999999994e-002</v>
      </c>
      <c r="Q37" s="1078" t="s">
        <v>2282</v>
      </c>
      <c r="R37" s="1078" t="s">
        <v>2282</v>
      </c>
      <c r="S37" s="1100">
        <v>7.3999999999999996e-002</v>
      </c>
      <c r="T37" s="1078" t="s">
        <v>2282</v>
      </c>
      <c r="U37" s="1100">
        <v>6.5999999999999989e-002</v>
      </c>
      <c r="V37" s="1100">
        <v>7.2999999999999995e-002</v>
      </c>
      <c r="W37" s="1078" t="s">
        <v>2282</v>
      </c>
      <c r="X37" s="1100">
        <v>5.2999999999999999e-002</v>
      </c>
      <c r="Y37" s="1100">
        <v>5.6000000000000001e-002</v>
      </c>
      <c r="Z37" s="1078" t="s">
        <v>2282</v>
      </c>
      <c r="AA37" s="1100">
        <v>4.8000000000000001e-002</v>
      </c>
      <c r="AB37" s="1108">
        <v>3.5000000000000003e-002</v>
      </c>
      <c r="AC37" s="1115">
        <v>8.9999999999999993e-003</v>
      </c>
      <c r="AD37" s="1093"/>
      <c r="AE37" s="1121" t="s">
        <v>2296</v>
      </c>
      <c r="AF37" s="1129" t="s">
        <v>1885</v>
      </c>
      <c r="AQ37" s="1121" t="s">
        <v>2296</v>
      </c>
      <c r="AR37" s="1129" t="s">
        <v>2040</v>
      </c>
    </row>
    <row r="38" spans="1:44">
      <c r="K38" s="1093"/>
      <c r="L38" s="1093"/>
      <c r="M38" s="1093"/>
      <c r="N38" s="1093"/>
      <c r="O38" s="1093"/>
      <c r="P38" s="1093"/>
      <c r="Q38" s="1093"/>
      <c r="R38" s="1093"/>
      <c r="S38" s="1093"/>
      <c r="T38" s="1093"/>
      <c r="U38" s="1093"/>
      <c r="V38" s="1093"/>
      <c r="W38" s="1093"/>
      <c r="X38" s="1093"/>
      <c r="Y38" s="1093"/>
      <c r="Z38" s="1093"/>
      <c r="AA38" s="1093"/>
      <c r="AB38" s="1093"/>
      <c r="AC38" s="1093"/>
      <c r="AD38" s="1093"/>
    </row>
    <row r="39" spans="1:44">
      <c r="K39" s="1093"/>
      <c r="L39" s="1093"/>
      <c r="M39" s="1093"/>
      <c r="N39" s="1093"/>
      <c r="O39" s="1093"/>
      <c r="P39" s="1093"/>
      <c r="Q39" s="1093"/>
      <c r="R39" s="1093"/>
      <c r="S39" s="1093"/>
      <c r="T39" s="1093"/>
      <c r="U39" s="1093"/>
      <c r="V39" s="1093"/>
      <c r="W39" s="1093"/>
      <c r="X39" s="1093"/>
      <c r="Y39" s="1093"/>
      <c r="Z39" s="1093"/>
      <c r="AA39" s="1093"/>
      <c r="AB39" s="1093"/>
      <c r="AC39" s="1093"/>
      <c r="AD39" s="1093"/>
    </row>
  </sheetData>
  <mergeCells count="13">
    <mergeCell ref="B2:E2"/>
    <mergeCell ref="F2:H2"/>
    <mergeCell ref="K2:AB2"/>
    <mergeCell ref="B3:E3"/>
    <mergeCell ref="F3:H3"/>
    <mergeCell ref="K3:AB3"/>
    <mergeCell ref="A2:A4"/>
    <mergeCell ref="I2:J3"/>
    <mergeCell ref="AC2:AC4"/>
    <mergeCell ref="AE2:AE4"/>
    <mergeCell ref="AF2:AF4"/>
    <mergeCell ref="AQ2:AQ4"/>
    <mergeCell ref="AR2:AR4"/>
  </mergeCells>
  <phoneticPr fontId="46"/>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1150" customWidth="1"/>
    <col min="5" max="5" width="30.625" style="1150" customWidth="1"/>
    <col min="6" max="6" width="14" style="1150" customWidth="1"/>
    <col min="7" max="7" width="12.5" style="1150" customWidth="1"/>
    <col min="8" max="8" width="35.375" style="1151" customWidth="1"/>
    <col min="9" max="9" width="12.5" style="1150" customWidth="1"/>
    <col min="10" max="10" width="33.5" style="1152" customWidth="1"/>
    <col min="11" max="11" width="12.5" style="1150" customWidth="1"/>
    <col min="12" max="12" width="35.5" style="1153" customWidth="1"/>
    <col min="13" max="13" width="35" customWidth="1"/>
    <col min="14" max="19" width="30.125" customWidth="1"/>
  </cols>
  <sheetData>
    <row r="2" spans="2:19">
      <c r="B2" s="1154" t="s">
        <v>628</v>
      </c>
      <c r="C2" s="1157"/>
      <c r="D2" s="1157"/>
      <c r="E2" s="1157"/>
      <c r="F2" s="1157"/>
      <c r="G2" s="1157"/>
      <c r="H2" s="1168"/>
      <c r="I2" s="1157"/>
      <c r="J2" s="1175"/>
      <c r="K2" s="1157"/>
      <c r="L2" s="1183"/>
      <c r="M2" s="1156"/>
      <c r="N2" s="1156"/>
      <c r="O2" s="1156"/>
      <c r="P2" s="1156"/>
      <c r="Q2" s="1156"/>
      <c r="R2" s="1156"/>
      <c r="S2" s="1156"/>
    </row>
    <row r="3" spans="2:19" ht="18.75" customHeight="1">
      <c r="B3" s="1155" t="s">
        <v>2278</v>
      </c>
      <c r="C3" s="1158" t="s">
        <v>1920</v>
      </c>
      <c r="D3" s="1158" t="s">
        <v>2279</v>
      </c>
      <c r="E3" s="1158" t="s">
        <v>640</v>
      </c>
      <c r="F3" s="1160" t="s">
        <v>2177</v>
      </c>
      <c r="G3" s="1158" t="s">
        <v>1378</v>
      </c>
      <c r="H3" s="1158"/>
      <c r="I3" s="1158" t="s">
        <v>2203</v>
      </c>
      <c r="J3" s="1158"/>
      <c r="K3" s="1158" t="s">
        <v>2113</v>
      </c>
      <c r="L3" s="1158"/>
      <c r="M3" s="1191" t="s">
        <v>2108</v>
      </c>
      <c r="N3" s="1191" t="s">
        <v>2162</v>
      </c>
      <c r="O3" s="1191" t="s">
        <v>965</v>
      </c>
      <c r="P3" s="1191" t="s">
        <v>2106</v>
      </c>
      <c r="Q3" s="1191" t="s">
        <v>2163</v>
      </c>
      <c r="R3" s="1191" t="s">
        <v>1067</v>
      </c>
      <c r="S3" s="1191" t="s">
        <v>2165</v>
      </c>
    </row>
    <row r="4" spans="2:19">
      <c r="B4" s="1155"/>
      <c r="C4" s="1158"/>
      <c r="D4" s="1158"/>
      <c r="E4" s="1158"/>
      <c r="F4" s="1161"/>
      <c r="G4" s="1158"/>
      <c r="H4" s="1158"/>
      <c r="I4" s="1158"/>
      <c r="J4" s="1158"/>
      <c r="K4" s="1158"/>
      <c r="L4" s="1158"/>
      <c r="M4" s="1191"/>
      <c r="N4" s="1191"/>
      <c r="O4" s="1191"/>
      <c r="P4" s="1191"/>
      <c r="Q4" s="1191"/>
      <c r="R4" s="1191"/>
      <c r="S4" s="1191"/>
    </row>
    <row r="5" spans="2:19">
      <c r="B5" s="1155"/>
      <c r="C5" s="1158"/>
      <c r="D5" s="1158"/>
      <c r="E5" s="1158"/>
      <c r="F5" s="1162"/>
      <c r="G5" s="1158"/>
      <c r="H5" s="1158"/>
      <c r="I5" s="1158"/>
      <c r="J5" s="1158"/>
      <c r="K5" s="1158"/>
      <c r="L5" s="1158"/>
      <c r="M5" s="1191"/>
      <c r="N5" s="1191"/>
      <c r="O5" s="1191"/>
      <c r="P5" s="1191"/>
      <c r="Q5" s="1191"/>
      <c r="R5" s="1191"/>
      <c r="S5" s="1191"/>
    </row>
    <row r="6" spans="2:19" ht="48" customHeight="1">
      <c r="B6" s="1155" t="s">
        <v>28</v>
      </c>
      <c r="C6" s="1158" t="s">
        <v>396</v>
      </c>
      <c r="D6" s="1159" t="s">
        <v>62</v>
      </c>
      <c r="E6" s="1159" t="str">
        <f t="shared" ref="E6:E23" si="0">B6&amp;C6&amp;D6</f>
        <v>処遇加算Ⅰ特定加算Ⅰベア加算</v>
      </c>
      <c r="F6" s="1159" t="s">
        <v>808</v>
      </c>
      <c r="G6" s="1163" t="s">
        <v>808</v>
      </c>
      <c r="H6" s="1169" t="s">
        <v>141</v>
      </c>
      <c r="I6" s="1163"/>
      <c r="J6" s="1176" t="s">
        <v>2333</v>
      </c>
      <c r="K6" s="1163"/>
      <c r="L6" s="1184" t="s">
        <v>2333</v>
      </c>
      <c r="M6" s="1192" t="s">
        <v>2334</v>
      </c>
      <c r="N6" s="1192" t="s">
        <v>2334</v>
      </c>
      <c r="O6" s="1192" t="s">
        <v>2334</v>
      </c>
      <c r="P6" s="1192" t="s">
        <v>2334</v>
      </c>
      <c r="Q6" s="1192" t="s">
        <v>2334</v>
      </c>
      <c r="R6" s="1192" t="s">
        <v>2334</v>
      </c>
      <c r="S6" s="1192" t="s">
        <v>2334</v>
      </c>
    </row>
    <row r="7" spans="2:19" ht="48" customHeight="1">
      <c r="B7" s="1155" t="s">
        <v>28</v>
      </c>
      <c r="C7" s="1158" t="s">
        <v>396</v>
      </c>
      <c r="D7" s="1159" t="s">
        <v>49</v>
      </c>
      <c r="E7" s="1159" t="str">
        <f t="shared" si="0"/>
        <v>処遇加算Ⅰ特定加算Ⅰベア加算なし</v>
      </c>
      <c r="F7" s="1159" t="s">
        <v>1780</v>
      </c>
      <c r="G7" s="1163" t="s">
        <v>808</v>
      </c>
      <c r="H7" s="1169" t="s">
        <v>1581</v>
      </c>
      <c r="I7" s="1163" t="s">
        <v>1104</v>
      </c>
      <c r="J7" s="1176" t="s">
        <v>2210</v>
      </c>
      <c r="K7" s="1165"/>
      <c r="L7" s="1185"/>
      <c r="M7" s="1192" t="s">
        <v>2323</v>
      </c>
      <c r="N7" s="1192" t="s">
        <v>2334</v>
      </c>
      <c r="O7" s="1192" t="s">
        <v>2334</v>
      </c>
      <c r="P7" s="1192" t="s">
        <v>2334</v>
      </c>
      <c r="Q7" s="1192" t="s">
        <v>2334</v>
      </c>
      <c r="R7" s="1192" t="s">
        <v>2334</v>
      </c>
      <c r="S7" s="1192" t="s">
        <v>2334</v>
      </c>
    </row>
    <row r="8" spans="2:19" ht="48" customHeight="1">
      <c r="B8" s="1155" t="s">
        <v>654</v>
      </c>
      <c r="C8" s="1158" t="s">
        <v>396</v>
      </c>
      <c r="D8" s="1159" t="s">
        <v>62</v>
      </c>
      <c r="E8" s="1159" t="str">
        <f t="shared" si="0"/>
        <v>処遇加算Ⅱ特定加算Ⅰベア加算</v>
      </c>
      <c r="F8" s="1163" t="s">
        <v>980</v>
      </c>
      <c r="G8" s="1163" t="s">
        <v>808</v>
      </c>
      <c r="H8" s="1169" t="s">
        <v>2310</v>
      </c>
      <c r="I8" s="1163" t="s">
        <v>980</v>
      </c>
      <c r="J8" s="1177" t="s">
        <v>163</v>
      </c>
      <c r="K8" s="1182"/>
      <c r="L8" s="1186"/>
      <c r="M8" s="1193" t="s">
        <v>2334</v>
      </c>
      <c r="N8" s="1192" t="s">
        <v>2334</v>
      </c>
      <c r="O8" s="1192" t="s">
        <v>2334</v>
      </c>
      <c r="P8" s="1192" t="s">
        <v>2224</v>
      </c>
      <c r="Q8" s="1192" t="s">
        <v>2334</v>
      </c>
      <c r="R8" s="1192" t="s">
        <v>2334</v>
      </c>
      <c r="S8" s="1192" t="s">
        <v>2334</v>
      </c>
    </row>
    <row r="9" spans="2:19" ht="48" customHeight="1">
      <c r="B9" s="1155" t="s">
        <v>654</v>
      </c>
      <c r="C9" s="1158" t="s">
        <v>396</v>
      </c>
      <c r="D9" s="1159" t="s">
        <v>49</v>
      </c>
      <c r="E9" s="1159" t="str">
        <f t="shared" si="0"/>
        <v>処遇加算Ⅱ特定加算Ⅰベア加算なし</v>
      </c>
      <c r="F9" s="1163" t="s">
        <v>227</v>
      </c>
      <c r="G9" s="1163" t="s">
        <v>808</v>
      </c>
      <c r="H9" s="1169" t="s">
        <v>2324</v>
      </c>
      <c r="I9" s="1163" t="s">
        <v>1104</v>
      </c>
      <c r="J9" s="1178" t="s">
        <v>2257</v>
      </c>
      <c r="K9" s="1166" t="s">
        <v>227</v>
      </c>
      <c r="L9" s="1187" t="s">
        <v>833</v>
      </c>
      <c r="M9" s="1192" t="s">
        <v>2323</v>
      </c>
      <c r="N9" s="1192" t="s">
        <v>2334</v>
      </c>
      <c r="O9" s="1192" t="s">
        <v>2334</v>
      </c>
      <c r="P9" s="1192" t="s">
        <v>2224</v>
      </c>
      <c r="Q9" s="1192" t="s">
        <v>2334</v>
      </c>
      <c r="R9" s="1192" t="s">
        <v>2334</v>
      </c>
      <c r="S9" s="1192" t="s">
        <v>2334</v>
      </c>
    </row>
    <row r="10" spans="2:19" ht="48" customHeight="1">
      <c r="B10" s="1155" t="s">
        <v>658</v>
      </c>
      <c r="C10" s="1158" t="s">
        <v>396</v>
      </c>
      <c r="D10" s="1159" t="s">
        <v>62</v>
      </c>
      <c r="E10" s="1159" t="str">
        <f t="shared" si="0"/>
        <v>処遇加算Ⅲ特定加算Ⅰベア加算</v>
      </c>
      <c r="F10" s="1163" t="s">
        <v>2161</v>
      </c>
      <c r="G10" s="1163" t="s">
        <v>808</v>
      </c>
      <c r="H10" s="1169" t="s">
        <v>1807</v>
      </c>
      <c r="I10" s="1163" t="s">
        <v>2161</v>
      </c>
      <c r="J10" s="1177" t="s">
        <v>2211</v>
      </c>
      <c r="K10" s="1182"/>
      <c r="L10" s="1186"/>
      <c r="M10" s="1193" t="s">
        <v>2334</v>
      </c>
      <c r="N10" s="1192" t="s">
        <v>2226</v>
      </c>
      <c r="O10" s="1192" t="s">
        <v>2202</v>
      </c>
      <c r="P10" s="1192" t="s">
        <v>2334</v>
      </c>
      <c r="Q10" s="1192" t="s">
        <v>2334</v>
      </c>
      <c r="R10" s="1192" t="s">
        <v>2334</v>
      </c>
      <c r="S10" s="1192" t="s">
        <v>2334</v>
      </c>
    </row>
    <row r="11" spans="2:19" ht="48" customHeight="1">
      <c r="B11" s="1155" t="s">
        <v>658</v>
      </c>
      <c r="C11" s="1158" t="s">
        <v>396</v>
      </c>
      <c r="D11" s="1159" t="s">
        <v>49</v>
      </c>
      <c r="E11" s="1159" t="str">
        <f t="shared" si="0"/>
        <v>処遇加算Ⅲ特定加算Ⅰベア加算なし</v>
      </c>
      <c r="F11" s="1163" t="s">
        <v>1137</v>
      </c>
      <c r="G11" s="1163" t="s">
        <v>808</v>
      </c>
      <c r="H11" s="1169" t="s">
        <v>2195</v>
      </c>
      <c r="I11" s="1163" t="s">
        <v>1104</v>
      </c>
      <c r="J11" s="1178" t="s">
        <v>1522</v>
      </c>
      <c r="K11" s="1166" t="s">
        <v>1137</v>
      </c>
      <c r="L11" s="1188" t="s">
        <v>890</v>
      </c>
      <c r="M11" s="1192" t="s">
        <v>2323</v>
      </c>
      <c r="N11" s="1192" t="s">
        <v>2226</v>
      </c>
      <c r="O11" s="1192" t="s">
        <v>2202</v>
      </c>
      <c r="P11" s="1192" t="s">
        <v>2334</v>
      </c>
      <c r="Q11" s="1192" t="s">
        <v>2334</v>
      </c>
      <c r="R11" s="1192" t="s">
        <v>2334</v>
      </c>
      <c r="S11" s="1192" t="s">
        <v>2334</v>
      </c>
    </row>
    <row r="12" spans="2:19" ht="48" customHeight="1">
      <c r="B12" s="1155" t="s">
        <v>28</v>
      </c>
      <c r="C12" s="1158" t="s">
        <v>10</v>
      </c>
      <c r="D12" s="1159" t="s">
        <v>62</v>
      </c>
      <c r="E12" s="1159" t="str">
        <f t="shared" si="0"/>
        <v>処遇加算Ⅰ特定加算Ⅱベア加算</v>
      </c>
      <c r="F12" s="1159" t="s">
        <v>2126</v>
      </c>
      <c r="G12" s="1163" t="s">
        <v>2175</v>
      </c>
      <c r="H12" s="1169" t="s">
        <v>784</v>
      </c>
      <c r="I12" s="1163"/>
      <c r="J12" s="1178"/>
      <c r="K12" s="1166"/>
      <c r="L12" s="1187"/>
      <c r="M12" s="1193" t="s">
        <v>2334</v>
      </c>
      <c r="N12" s="1192" t="s">
        <v>2334</v>
      </c>
      <c r="O12" s="1192" t="s">
        <v>2334</v>
      </c>
      <c r="P12" s="1192" t="s">
        <v>2334</v>
      </c>
      <c r="Q12" s="1192" t="s">
        <v>2334</v>
      </c>
      <c r="R12" s="1192" t="s">
        <v>2334</v>
      </c>
      <c r="S12" s="1192" t="s">
        <v>2334</v>
      </c>
    </row>
    <row r="13" spans="2:19" ht="48" customHeight="1">
      <c r="B13" s="1155" t="s">
        <v>28</v>
      </c>
      <c r="C13" s="1158" t="s">
        <v>10</v>
      </c>
      <c r="D13" s="1159" t="s">
        <v>49</v>
      </c>
      <c r="E13" s="1159" t="str">
        <f t="shared" si="0"/>
        <v>処遇加算Ⅰ特定加算Ⅱベア加算なし</v>
      </c>
      <c r="F13" s="1159" t="s">
        <v>1504</v>
      </c>
      <c r="G13" s="1163" t="s">
        <v>2175</v>
      </c>
      <c r="H13" s="1169" t="s">
        <v>2325</v>
      </c>
      <c r="I13" s="1163" t="s">
        <v>2159</v>
      </c>
      <c r="J13" s="1179" t="s">
        <v>2335</v>
      </c>
      <c r="K13" s="1166"/>
      <c r="L13" s="1187"/>
      <c r="M13" s="1192" t="s">
        <v>2323</v>
      </c>
      <c r="N13" s="1192" t="s">
        <v>2334</v>
      </c>
      <c r="O13" s="1192" t="s">
        <v>2334</v>
      </c>
      <c r="P13" s="1192" t="s">
        <v>2334</v>
      </c>
      <c r="Q13" s="1192" t="s">
        <v>2334</v>
      </c>
      <c r="R13" s="1192" t="s">
        <v>2334</v>
      </c>
      <c r="S13" s="1192" t="s">
        <v>2334</v>
      </c>
    </row>
    <row r="14" spans="2:19" ht="48" customHeight="1">
      <c r="B14" s="1155" t="s">
        <v>654</v>
      </c>
      <c r="C14" s="1158" t="s">
        <v>10</v>
      </c>
      <c r="D14" s="1159" t="s">
        <v>62</v>
      </c>
      <c r="E14" s="1159" t="str">
        <f t="shared" si="0"/>
        <v>処遇加算Ⅱ特定加算Ⅱベア加算</v>
      </c>
      <c r="F14" s="1163" t="s">
        <v>2160</v>
      </c>
      <c r="G14" s="1163" t="s">
        <v>2175</v>
      </c>
      <c r="H14" s="1169" t="s">
        <v>2336</v>
      </c>
      <c r="I14" s="1163" t="s">
        <v>2160</v>
      </c>
      <c r="J14" s="1177" t="s">
        <v>2212</v>
      </c>
      <c r="K14" s="1182"/>
      <c r="L14" s="1186"/>
      <c r="M14" s="1192" t="s">
        <v>2334</v>
      </c>
      <c r="N14" s="1192" t="s">
        <v>2334</v>
      </c>
      <c r="O14" s="1192" t="s">
        <v>2334</v>
      </c>
      <c r="P14" s="1192" t="s">
        <v>2224</v>
      </c>
      <c r="Q14" s="1192" t="s">
        <v>2334</v>
      </c>
      <c r="R14" s="1192" t="s">
        <v>2334</v>
      </c>
      <c r="S14" s="1192" t="s">
        <v>2334</v>
      </c>
    </row>
    <row r="15" spans="2:19" ht="48" customHeight="1">
      <c r="B15" s="1155" t="s">
        <v>654</v>
      </c>
      <c r="C15" s="1158" t="s">
        <v>10</v>
      </c>
      <c r="D15" s="1159" t="s">
        <v>49</v>
      </c>
      <c r="E15" s="1159" t="str">
        <f t="shared" si="0"/>
        <v>処遇加算Ⅱ特定加算Ⅱベア加算なし</v>
      </c>
      <c r="F15" s="1163" t="s">
        <v>1914</v>
      </c>
      <c r="G15" s="1163" t="s">
        <v>2175</v>
      </c>
      <c r="H15" s="1169" t="s">
        <v>2326</v>
      </c>
      <c r="I15" s="1163" t="s">
        <v>2159</v>
      </c>
      <c r="J15" s="1178" t="s">
        <v>530</v>
      </c>
      <c r="K15" s="1166" t="s">
        <v>1914</v>
      </c>
      <c r="L15" s="1187" t="s">
        <v>2213</v>
      </c>
      <c r="M15" s="1192" t="s">
        <v>2323</v>
      </c>
      <c r="N15" s="1192" t="s">
        <v>2334</v>
      </c>
      <c r="O15" s="1192" t="s">
        <v>2334</v>
      </c>
      <c r="P15" s="1192" t="s">
        <v>2224</v>
      </c>
      <c r="Q15" s="1192" t="s">
        <v>2334</v>
      </c>
      <c r="R15" s="1192" t="s">
        <v>2334</v>
      </c>
      <c r="S15" s="1192" t="s">
        <v>2334</v>
      </c>
    </row>
    <row r="16" spans="2:19" ht="48" customHeight="1">
      <c r="B16" s="1155" t="s">
        <v>658</v>
      </c>
      <c r="C16" s="1158" t="s">
        <v>10</v>
      </c>
      <c r="D16" s="1159" t="s">
        <v>62</v>
      </c>
      <c r="E16" s="1159" t="str">
        <f t="shared" si="0"/>
        <v>処遇加算Ⅲ特定加算Ⅱベア加算</v>
      </c>
      <c r="F16" s="1163" t="s">
        <v>1659</v>
      </c>
      <c r="G16" s="1163" t="s">
        <v>2175</v>
      </c>
      <c r="H16" s="1170" t="s">
        <v>2337</v>
      </c>
      <c r="I16" s="1163" t="s">
        <v>1659</v>
      </c>
      <c r="J16" s="1179" t="s">
        <v>2215</v>
      </c>
      <c r="K16" s="1182"/>
      <c r="L16" s="1186"/>
      <c r="M16" s="1193" t="s">
        <v>2334</v>
      </c>
      <c r="N16" s="1192" t="s">
        <v>2226</v>
      </c>
      <c r="O16" s="1192" t="s">
        <v>2202</v>
      </c>
      <c r="P16" s="1192" t="s">
        <v>2334</v>
      </c>
      <c r="Q16" s="1192" t="s">
        <v>2334</v>
      </c>
      <c r="R16" s="1192" t="s">
        <v>2334</v>
      </c>
      <c r="S16" s="1192" t="s">
        <v>2334</v>
      </c>
    </row>
    <row r="17" spans="2:19" ht="48" customHeight="1">
      <c r="B17" s="1155" t="s">
        <v>658</v>
      </c>
      <c r="C17" s="1158" t="s">
        <v>10</v>
      </c>
      <c r="D17" s="1159" t="s">
        <v>49</v>
      </c>
      <c r="E17" s="1159" t="str">
        <f t="shared" si="0"/>
        <v>処遇加算Ⅲ特定加算Ⅱベア加算なし</v>
      </c>
      <c r="F17" s="1163" t="s">
        <v>931</v>
      </c>
      <c r="G17" s="1165" t="s">
        <v>2175</v>
      </c>
      <c r="H17" s="1170" t="s">
        <v>1072</v>
      </c>
      <c r="I17" s="1163" t="s">
        <v>1659</v>
      </c>
      <c r="J17" s="1176" t="s">
        <v>2256</v>
      </c>
      <c r="K17" s="1167" t="s">
        <v>931</v>
      </c>
      <c r="L17" s="1189" t="s">
        <v>2214</v>
      </c>
      <c r="M17" s="1192" t="s">
        <v>2323</v>
      </c>
      <c r="N17" s="1192" t="s">
        <v>2226</v>
      </c>
      <c r="O17" s="1192" t="s">
        <v>2202</v>
      </c>
      <c r="P17" s="1192" t="s">
        <v>2334</v>
      </c>
      <c r="Q17" s="1192" t="s">
        <v>2334</v>
      </c>
      <c r="R17" s="1192" t="s">
        <v>2334</v>
      </c>
      <c r="S17" s="1192" t="s">
        <v>2334</v>
      </c>
    </row>
    <row r="18" spans="2:19" ht="48" customHeight="1">
      <c r="B18" s="1155" t="s">
        <v>28</v>
      </c>
      <c r="C18" s="1158" t="s">
        <v>58</v>
      </c>
      <c r="D18" s="1159" t="s">
        <v>62</v>
      </c>
      <c r="E18" s="1159" t="str">
        <f t="shared" si="0"/>
        <v>処遇加算Ⅰ特定加算なしベア加算</v>
      </c>
      <c r="F18" s="1164" t="s">
        <v>2176</v>
      </c>
      <c r="G18" s="1165" t="s">
        <v>2175</v>
      </c>
      <c r="H18" s="1171" t="s">
        <v>2217</v>
      </c>
      <c r="I18" s="1174" t="s">
        <v>2176</v>
      </c>
      <c r="J18" s="1169" t="s">
        <v>135</v>
      </c>
      <c r="K18" s="1163"/>
      <c r="L18" s="1184"/>
      <c r="M18" s="1193" t="s">
        <v>2334</v>
      </c>
      <c r="N18" s="1192" t="s">
        <v>2334</v>
      </c>
      <c r="O18" s="1192" t="s">
        <v>2334</v>
      </c>
      <c r="P18" s="1192" t="s">
        <v>2334</v>
      </c>
      <c r="Q18" s="1192" t="s">
        <v>314</v>
      </c>
      <c r="R18" s="1192" t="s">
        <v>2334</v>
      </c>
      <c r="S18" s="1192" t="s">
        <v>2227</v>
      </c>
    </row>
    <row r="19" spans="2:19" ht="48" customHeight="1">
      <c r="B19" s="1155" t="s">
        <v>28</v>
      </c>
      <c r="C19" s="1158" t="s">
        <v>58</v>
      </c>
      <c r="D19" s="1159" t="s">
        <v>49</v>
      </c>
      <c r="E19" s="1159" t="str">
        <f t="shared" si="0"/>
        <v>処遇加算Ⅰ特定加算なしベア加算なし</v>
      </c>
      <c r="F19" s="1164" t="s">
        <v>1528</v>
      </c>
      <c r="G19" s="1166" t="s">
        <v>2175</v>
      </c>
      <c r="H19" s="1172" t="s">
        <v>323</v>
      </c>
      <c r="I19" s="1174" t="s">
        <v>2176</v>
      </c>
      <c r="J19" s="1169" t="s">
        <v>2327</v>
      </c>
      <c r="K19" s="1163" t="s">
        <v>1619</v>
      </c>
      <c r="L19" s="1176" t="s">
        <v>2338</v>
      </c>
      <c r="M19" s="1192" t="s">
        <v>2323</v>
      </c>
      <c r="N19" s="1192" t="s">
        <v>2334</v>
      </c>
      <c r="O19" s="1192" t="s">
        <v>2334</v>
      </c>
      <c r="P19" s="1192" t="s">
        <v>2334</v>
      </c>
      <c r="Q19" s="1192" t="s">
        <v>314</v>
      </c>
      <c r="R19" s="1192" t="s">
        <v>2334</v>
      </c>
      <c r="S19" s="1192" t="s">
        <v>2227</v>
      </c>
    </row>
    <row r="20" spans="2:19" ht="48" customHeight="1">
      <c r="B20" s="1155" t="s">
        <v>654</v>
      </c>
      <c r="C20" s="1158" t="s">
        <v>58</v>
      </c>
      <c r="D20" s="1159" t="s">
        <v>62</v>
      </c>
      <c r="E20" s="1159" t="str">
        <f t="shared" si="0"/>
        <v>処遇加算Ⅱ特定加算なしベア加算</v>
      </c>
      <c r="F20" s="1163" t="s">
        <v>668</v>
      </c>
      <c r="G20" s="1167" t="s">
        <v>275</v>
      </c>
      <c r="H20" s="1173" t="s">
        <v>2218</v>
      </c>
      <c r="I20" s="1174" t="s">
        <v>2176</v>
      </c>
      <c r="J20" s="1180" t="s">
        <v>1143</v>
      </c>
      <c r="K20" s="1163" t="s">
        <v>668</v>
      </c>
      <c r="L20" s="1169" t="s">
        <v>2223</v>
      </c>
      <c r="M20" s="1193" t="s">
        <v>2334</v>
      </c>
      <c r="N20" s="1192" t="s">
        <v>2334</v>
      </c>
      <c r="O20" s="1192" t="s">
        <v>2334</v>
      </c>
      <c r="P20" s="1192" t="s">
        <v>2334</v>
      </c>
      <c r="Q20" s="1192" t="s">
        <v>314</v>
      </c>
      <c r="R20" s="1192" t="s">
        <v>2334</v>
      </c>
      <c r="S20" s="1192" t="s">
        <v>2227</v>
      </c>
    </row>
    <row r="21" spans="2:19" ht="48" customHeight="1">
      <c r="B21" s="1155" t="s">
        <v>654</v>
      </c>
      <c r="C21" s="1158" t="s">
        <v>58</v>
      </c>
      <c r="D21" s="1159" t="s">
        <v>49</v>
      </c>
      <c r="E21" s="1159" t="str">
        <f t="shared" si="0"/>
        <v>処遇加算Ⅱ特定加算なしベア加算なし</v>
      </c>
      <c r="F21" s="1163" t="s">
        <v>181</v>
      </c>
      <c r="G21" s="1163" t="s">
        <v>264</v>
      </c>
      <c r="H21" s="1169" t="s">
        <v>2328</v>
      </c>
      <c r="I21" s="1163" t="s">
        <v>668</v>
      </c>
      <c r="J21" s="1180" t="s">
        <v>2329</v>
      </c>
      <c r="K21" s="1163" t="s">
        <v>181</v>
      </c>
      <c r="L21" s="1169" t="s">
        <v>2339</v>
      </c>
      <c r="M21" s="1192" t="s">
        <v>2323</v>
      </c>
      <c r="N21" s="1192" t="s">
        <v>2334</v>
      </c>
      <c r="O21" s="1192" t="s">
        <v>2334</v>
      </c>
      <c r="P21" s="1192" t="s">
        <v>2334</v>
      </c>
      <c r="Q21" s="1192" t="s">
        <v>314</v>
      </c>
      <c r="R21" s="1192" t="s">
        <v>2334</v>
      </c>
      <c r="S21" s="1192" t="s">
        <v>2227</v>
      </c>
    </row>
    <row r="22" spans="2:19" ht="48" customHeight="1">
      <c r="B22" s="1155" t="s">
        <v>658</v>
      </c>
      <c r="C22" s="1158" t="s">
        <v>58</v>
      </c>
      <c r="D22" s="1159" t="s">
        <v>62</v>
      </c>
      <c r="E22" s="1159" t="str">
        <f t="shared" si="0"/>
        <v>処遇加算Ⅲ特定加算なしベア加算</v>
      </c>
      <c r="F22" s="1163" t="s">
        <v>1689</v>
      </c>
      <c r="G22" s="1163" t="s">
        <v>264</v>
      </c>
      <c r="H22" s="1169" t="s">
        <v>178</v>
      </c>
      <c r="I22" s="1163" t="s">
        <v>668</v>
      </c>
      <c r="J22" s="1180" t="s">
        <v>1884</v>
      </c>
      <c r="K22" s="1163" t="s">
        <v>1689</v>
      </c>
      <c r="L22" s="1184" t="s">
        <v>2219</v>
      </c>
      <c r="M22" s="1192" t="s">
        <v>2334</v>
      </c>
      <c r="N22" s="1192" t="s">
        <v>2226</v>
      </c>
      <c r="O22" s="1192" t="s">
        <v>2202</v>
      </c>
      <c r="P22" s="1192" t="s">
        <v>2334</v>
      </c>
      <c r="Q22" s="1192" t="s">
        <v>314</v>
      </c>
      <c r="R22" s="1192" t="s">
        <v>2334</v>
      </c>
      <c r="S22" s="1192" t="s">
        <v>2227</v>
      </c>
    </row>
    <row r="23" spans="2:19" ht="48" customHeight="1">
      <c r="B23" s="1155" t="s">
        <v>658</v>
      </c>
      <c r="C23" s="1158" t="s">
        <v>58</v>
      </c>
      <c r="D23" s="1159" t="s">
        <v>49</v>
      </c>
      <c r="E23" s="1159" t="str">
        <f t="shared" si="0"/>
        <v>処遇加算Ⅲ特定加算なしベア加算なし</v>
      </c>
      <c r="F23" s="1163" t="s">
        <v>247</v>
      </c>
      <c r="G23" s="1163" t="s">
        <v>668</v>
      </c>
      <c r="H23" s="1169" t="s">
        <v>2330</v>
      </c>
      <c r="I23" s="1163" t="s">
        <v>181</v>
      </c>
      <c r="J23" s="1176" t="s">
        <v>2255</v>
      </c>
      <c r="K23" s="1163" t="s">
        <v>247</v>
      </c>
      <c r="L23" s="1184" t="s">
        <v>2220</v>
      </c>
      <c r="M23" s="1192" t="s">
        <v>2323</v>
      </c>
      <c r="N23" s="1192" t="s">
        <v>2226</v>
      </c>
      <c r="O23" s="1192" t="s">
        <v>2202</v>
      </c>
      <c r="P23" s="1192" t="s">
        <v>2334</v>
      </c>
      <c r="Q23" s="1192" t="s">
        <v>314</v>
      </c>
      <c r="R23" s="1192" t="s">
        <v>2334</v>
      </c>
      <c r="S23" s="1192" t="s">
        <v>2227</v>
      </c>
    </row>
    <row r="24" spans="2:19" ht="20.25" customHeight="1">
      <c r="E24" s="1156"/>
      <c r="F24" s="1156"/>
      <c r="G24" s="1156"/>
      <c r="H24" s="1168"/>
      <c r="I24" s="1156"/>
      <c r="J24" s="1181"/>
      <c r="K24" s="1156"/>
      <c r="L24" s="1190"/>
      <c r="M24" s="1156"/>
      <c r="N24" s="1156"/>
      <c r="O24" s="1156"/>
      <c r="P24" s="1156"/>
      <c r="Q24" s="1156"/>
      <c r="R24" s="1156"/>
      <c r="S24" s="1156"/>
    </row>
    <row r="25" spans="2:19" ht="24">
      <c r="B25" s="1156"/>
      <c r="C25" s="1156"/>
      <c r="D25" s="1156"/>
      <c r="E25" s="1156"/>
      <c r="F25" s="1156"/>
      <c r="G25" s="1156"/>
      <c r="H25" s="1168"/>
      <c r="L25" s="1153">
        <v>1</v>
      </c>
      <c r="M25" s="1156"/>
      <c r="N25" s="1156"/>
      <c r="O25" s="1156"/>
      <c r="P25" s="1156"/>
      <c r="Q25" s="1194" t="s">
        <v>1758</v>
      </c>
      <c r="R25" s="1194" t="s">
        <v>2166</v>
      </c>
      <c r="S25" s="1194" t="s">
        <v>1758</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6"/>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H1749"/>
  <sheetViews>
    <sheetView workbookViewId="0">
      <selection activeCell="AS24" sqref="AS24:BH26"/>
    </sheetView>
  </sheetViews>
  <sheetFormatPr defaultRowHeight="13.5"/>
  <cols>
    <col min="1" max="1" width="15.25" style="1195" bestFit="1" customWidth="1"/>
    <col min="2" max="2" width="9" style="1195" customWidth="1"/>
    <col min="3" max="3" width="16.75" style="1195" bestFit="1" customWidth="1"/>
    <col min="4" max="4" width="16" style="1195" bestFit="1" customWidth="1"/>
    <col min="5" max="16384" width="9" style="1195" customWidth="1"/>
  </cols>
  <sheetData>
    <row r="1" spans="1:8" ht="17.25">
      <c r="A1" s="1197" t="s">
        <v>673</v>
      </c>
      <c r="C1" s="1195" t="s">
        <v>306</v>
      </c>
    </row>
    <row r="2" spans="1:8" ht="17.25">
      <c r="A2" s="1196" t="s">
        <v>674</v>
      </c>
      <c r="C2" s="1201" t="s">
        <v>349</v>
      </c>
      <c r="D2" s="1205" t="s">
        <v>675</v>
      </c>
    </row>
    <row r="3" spans="1:8" ht="16.5">
      <c r="A3" s="1198" t="s">
        <v>538</v>
      </c>
      <c r="C3" s="1202" t="s">
        <v>538</v>
      </c>
      <c r="D3" s="1206" t="s">
        <v>678</v>
      </c>
      <c r="G3" s="1209"/>
      <c r="H3" s="1209"/>
    </row>
    <row r="4" spans="1:8" ht="16.5">
      <c r="A4" s="1199" t="s">
        <v>679</v>
      </c>
      <c r="C4" s="1203" t="s">
        <v>538</v>
      </c>
      <c r="D4" s="1207" t="s">
        <v>682</v>
      </c>
      <c r="G4" s="1209"/>
      <c r="H4" s="1209"/>
    </row>
    <row r="5" spans="1:8" ht="16.5">
      <c r="A5" s="1199" t="s">
        <v>685</v>
      </c>
      <c r="C5" s="1203" t="s">
        <v>538</v>
      </c>
      <c r="D5" s="1207" t="s">
        <v>687</v>
      </c>
      <c r="G5" s="1209"/>
      <c r="H5" s="1209"/>
    </row>
    <row r="6" spans="1:8" ht="16.5">
      <c r="A6" s="1199" t="s">
        <v>689</v>
      </c>
      <c r="C6" s="1203" t="s">
        <v>538</v>
      </c>
      <c r="D6" s="1207" t="s">
        <v>134</v>
      </c>
      <c r="G6" s="1209"/>
      <c r="H6" s="1209"/>
    </row>
    <row r="7" spans="1:8" ht="16.5">
      <c r="A7" s="1199" t="s">
        <v>697</v>
      </c>
      <c r="C7" s="1203" t="s">
        <v>538</v>
      </c>
      <c r="D7" s="1207" t="s">
        <v>224</v>
      </c>
      <c r="G7" s="1209"/>
      <c r="H7" s="1209"/>
    </row>
    <row r="8" spans="1:8" ht="16.5">
      <c r="A8" s="1199" t="s">
        <v>166</v>
      </c>
      <c r="C8" s="1203" t="s">
        <v>538</v>
      </c>
      <c r="D8" s="1207" t="s">
        <v>698</v>
      </c>
    </row>
    <row r="9" spans="1:8" ht="16.5">
      <c r="A9" s="1199" t="s">
        <v>526</v>
      </c>
      <c r="C9" s="1203" t="s">
        <v>538</v>
      </c>
      <c r="D9" s="1207" t="s">
        <v>702</v>
      </c>
    </row>
    <row r="10" spans="1:8" ht="16.5">
      <c r="A10" s="1199" t="s">
        <v>708</v>
      </c>
      <c r="C10" s="1203" t="s">
        <v>538</v>
      </c>
      <c r="D10" s="1207" t="s">
        <v>248</v>
      </c>
    </row>
    <row r="11" spans="1:8" ht="16.5">
      <c r="A11" s="1199" t="s">
        <v>643</v>
      </c>
      <c r="C11" s="1203" t="s">
        <v>538</v>
      </c>
      <c r="D11" s="1207" t="s">
        <v>713</v>
      </c>
    </row>
    <row r="12" spans="1:8" ht="16.5">
      <c r="A12" s="1199" t="s">
        <v>629</v>
      </c>
      <c r="C12" s="1203" t="s">
        <v>538</v>
      </c>
      <c r="D12" s="1207" t="s">
        <v>714</v>
      </c>
    </row>
    <row r="13" spans="1:8" ht="16.5">
      <c r="A13" s="1199" t="s">
        <v>719</v>
      </c>
      <c r="C13" s="1203" t="s">
        <v>538</v>
      </c>
      <c r="D13" s="1207" t="s">
        <v>720</v>
      </c>
    </row>
    <row r="14" spans="1:8" ht="16.5">
      <c r="A14" s="1199" t="s">
        <v>721</v>
      </c>
      <c r="C14" s="1203" t="s">
        <v>538</v>
      </c>
      <c r="D14" s="1207" t="s">
        <v>725</v>
      </c>
    </row>
    <row r="15" spans="1:8" ht="16.5">
      <c r="A15" s="1199" t="s">
        <v>8</v>
      </c>
      <c r="C15" s="1203" t="s">
        <v>538</v>
      </c>
      <c r="D15" s="1207" t="s">
        <v>729</v>
      </c>
    </row>
    <row r="16" spans="1:8" ht="16.5">
      <c r="A16" s="1199" t="s">
        <v>732</v>
      </c>
      <c r="C16" s="1203" t="s">
        <v>538</v>
      </c>
      <c r="D16" s="1207" t="s">
        <v>736</v>
      </c>
    </row>
    <row r="17" spans="1:4" ht="16.5">
      <c r="A17" s="1199" t="s">
        <v>523</v>
      </c>
      <c r="C17" s="1203" t="s">
        <v>538</v>
      </c>
      <c r="D17" s="1207" t="s">
        <v>737</v>
      </c>
    </row>
    <row r="18" spans="1:4" ht="16.5">
      <c r="A18" s="1199" t="s">
        <v>742</v>
      </c>
      <c r="C18" s="1203" t="s">
        <v>538</v>
      </c>
      <c r="D18" s="1207" t="s">
        <v>745</v>
      </c>
    </row>
    <row r="19" spans="1:4" ht="16.5">
      <c r="A19" s="1199" t="s">
        <v>148</v>
      </c>
      <c r="C19" s="1203" t="s">
        <v>538</v>
      </c>
      <c r="D19" s="1207" t="s">
        <v>281</v>
      </c>
    </row>
    <row r="20" spans="1:4" ht="16.5">
      <c r="A20" s="1199" t="s">
        <v>751</v>
      </c>
      <c r="C20" s="1203" t="s">
        <v>538</v>
      </c>
      <c r="D20" s="1207" t="s">
        <v>383</v>
      </c>
    </row>
    <row r="21" spans="1:4" ht="16.5">
      <c r="A21" s="1199" t="s">
        <v>360</v>
      </c>
      <c r="C21" s="1203" t="s">
        <v>538</v>
      </c>
      <c r="D21" s="1207" t="s">
        <v>754</v>
      </c>
    </row>
    <row r="22" spans="1:4" ht="16.5">
      <c r="A22" s="1199" t="s">
        <v>756</v>
      </c>
      <c r="C22" s="1203" t="s">
        <v>538</v>
      </c>
      <c r="D22" s="1207" t="s">
        <v>760</v>
      </c>
    </row>
    <row r="23" spans="1:4" ht="16.5">
      <c r="A23" s="1199" t="s">
        <v>763</v>
      </c>
      <c r="C23" s="1203" t="s">
        <v>538</v>
      </c>
      <c r="D23" s="1207" t="s">
        <v>362</v>
      </c>
    </row>
    <row r="24" spans="1:4" ht="16.5">
      <c r="A24" s="1199" t="s">
        <v>746</v>
      </c>
      <c r="C24" s="1203" t="s">
        <v>538</v>
      </c>
      <c r="D24" s="1207" t="s">
        <v>765</v>
      </c>
    </row>
    <row r="25" spans="1:4" ht="16.5">
      <c r="A25" s="1199" t="s">
        <v>169</v>
      </c>
      <c r="C25" s="1203" t="s">
        <v>538</v>
      </c>
      <c r="D25" s="1207" t="s">
        <v>768</v>
      </c>
    </row>
    <row r="26" spans="1:4" ht="16.5">
      <c r="A26" s="1199" t="s">
        <v>441</v>
      </c>
      <c r="C26" s="1203" t="s">
        <v>538</v>
      </c>
      <c r="D26" s="1207" t="s">
        <v>770</v>
      </c>
    </row>
    <row r="27" spans="1:4" ht="16.5">
      <c r="A27" s="1199" t="s">
        <v>777</v>
      </c>
      <c r="C27" s="1203" t="s">
        <v>538</v>
      </c>
      <c r="D27" s="1207" t="s">
        <v>779</v>
      </c>
    </row>
    <row r="28" spans="1:4" ht="16.5">
      <c r="A28" s="1199" t="s">
        <v>669</v>
      </c>
      <c r="C28" s="1203" t="s">
        <v>538</v>
      </c>
      <c r="D28" s="1207" t="s">
        <v>782</v>
      </c>
    </row>
    <row r="29" spans="1:4" ht="16.5">
      <c r="A29" s="1199" t="s">
        <v>785</v>
      </c>
      <c r="C29" s="1203" t="s">
        <v>538</v>
      </c>
      <c r="D29" s="1207" t="s">
        <v>179</v>
      </c>
    </row>
    <row r="30" spans="1:4" ht="16.5">
      <c r="A30" s="1199" t="s">
        <v>445</v>
      </c>
      <c r="C30" s="1203" t="s">
        <v>538</v>
      </c>
      <c r="D30" s="1207" t="s">
        <v>789</v>
      </c>
    </row>
    <row r="31" spans="1:4" ht="16.5">
      <c r="A31" s="1199" t="s">
        <v>767</v>
      </c>
      <c r="C31" s="1203" t="s">
        <v>538</v>
      </c>
      <c r="D31" s="1207" t="s">
        <v>259</v>
      </c>
    </row>
    <row r="32" spans="1:4" ht="16.5">
      <c r="A32" s="1199" t="s">
        <v>792</v>
      </c>
      <c r="C32" s="1203" t="s">
        <v>538</v>
      </c>
      <c r="D32" s="1207" t="s">
        <v>422</v>
      </c>
    </row>
    <row r="33" spans="1:4" ht="16.5">
      <c r="A33" s="1199" t="s">
        <v>426</v>
      </c>
      <c r="C33" s="1203" t="s">
        <v>538</v>
      </c>
      <c r="D33" s="1207" t="s">
        <v>590</v>
      </c>
    </row>
    <row r="34" spans="1:4" ht="16.5">
      <c r="A34" s="1199" t="s">
        <v>793</v>
      </c>
      <c r="C34" s="1203" t="s">
        <v>538</v>
      </c>
      <c r="D34" s="1207" t="s">
        <v>795</v>
      </c>
    </row>
    <row r="35" spans="1:4" ht="16.5">
      <c r="A35" s="1199" t="s">
        <v>293</v>
      </c>
      <c r="C35" s="1203" t="s">
        <v>538</v>
      </c>
      <c r="D35" s="1207" t="s">
        <v>796</v>
      </c>
    </row>
    <row r="36" spans="1:4" ht="16.5">
      <c r="A36" s="1199" t="s">
        <v>71</v>
      </c>
      <c r="C36" s="1203" t="s">
        <v>538</v>
      </c>
      <c r="D36" s="1207" t="s">
        <v>805</v>
      </c>
    </row>
    <row r="37" spans="1:4" ht="16.5">
      <c r="A37" s="1199" t="s">
        <v>40</v>
      </c>
      <c r="C37" s="1203" t="s">
        <v>538</v>
      </c>
      <c r="D37" s="1207" t="s">
        <v>809</v>
      </c>
    </row>
    <row r="38" spans="1:4" ht="16.5">
      <c r="A38" s="1199" t="s">
        <v>815</v>
      </c>
      <c r="C38" s="1203" t="s">
        <v>538</v>
      </c>
      <c r="D38" s="1207" t="s">
        <v>128</v>
      </c>
    </row>
    <row r="39" spans="1:4" ht="16.5">
      <c r="A39" s="1199" t="s">
        <v>294</v>
      </c>
      <c r="C39" s="1203" t="s">
        <v>538</v>
      </c>
      <c r="D39" s="1207" t="s">
        <v>823</v>
      </c>
    </row>
    <row r="40" spans="1:4" ht="16.5">
      <c r="A40" s="1199" t="s">
        <v>825</v>
      </c>
      <c r="C40" s="1203" t="s">
        <v>538</v>
      </c>
      <c r="D40" s="1207" t="s">
        <v>826</v>
      </c>
    </row>
    <row r="41" spans="1:4" ht="16.5">
      <c r="A41" s="1199" t="s">
        <v>834</v>
      </c>
      <c r="C41" s="1203" t="s">
        <v>538</v>
      </c>
      <c r="D41" s="1207" t="s">
        <v>86</v>
      </c>
    </row>
    <row r="42" spans="1:4" ht="16.5">
      <c r="A42" s="1199" t="s">
        <v>379</v>
      </c>
      <c r="C42" s="1203" t="s">
        <v>538</v>
      </c>
      <c r="D42" s="1207" t="s">
        <v>70</v>
      </c>
    </row>
    <row r="43" spans="1:4" ht="16.5">
      <c r="A43" s="1199" t="s">
        <v>837</v>
      </c>
      <c r="C43" s="1203" t="s">
        <v>538</v>
      </c>
      <c r="D43" s="1207" t="s">
        <v>121</v>
      </c>
    </row>
    <row r="44" spans="1:4" ht="16.5">
      <c r="A44" s="1199" t="s">
        <v>392</v>
      </c>
      <c r="C44" s="1203" t="s">
        <v>538</v>
      </c>
      <c r="D44" s="1207" t="s">
        <v>419</v>
      </c>
    </row>
    <row r="45" spans="1:4" ht="16.5">
      <c r="A45" s="1199" t="s">
        <v>840</v>
      </c>
      <c r="C45" s="1203" t="s">
        <v>538</v>
      </c>
      <c r="D45" s="1207" t="s">
        <v>844</v>
      </c>
    </row>
    <row r="46" spans="1:4" ht="16.5">
      <c r="A46" s="1199" t="s">
        <v>741</v>
      </c>
      <c r="C46" s="1203" t="s">
        <v>538</v>
      </c>
      <c r="D46" s="1207" t="s">
        <v>846</v>
      </c>
    </row>
    <row r="47" spans="1:4" ht="16.5">
      <c r="A47" s="1199" t="s">
        <v>125</v>
      </c>
      <c r="C47" s="1203" t="s">
        <v>538</v>
      </c>
      <c r="D47" s="1207" t="s">
        <v>699</v>
      </c>
    </row>
    <row r="48" spans="1:4" ht="16.5">
      <c r="A48" s="1199" t="s">
        <v>500</v>
      </c>
      <c r="C48" s="1203" t="s">
        <v>538</v>
      </c>
      <c r="D48" s="1207" t="s">
        <v>696</v>
      </c>
    </row>
    <row r="49" spans="1:4" ht="17.25">
      <c r="A49" s="1200" t="s">
        <v>219</v>
      </c>
      <c r="C49" s="1203" t="s">
        <v>538</v>
      </c>
      <c r="D49" s="1207" t="s">
        <v>657</v>
      </c>
    </row>
    <row r="50" spans="1:4">
      <c r="C50" s="1203" t="s">
        <v>538</v>
      </c>
      <c r="D50" s="1207" t="s">
        <v>854</v>
      </c>
    </row>
    <row r="51" spans="1:4">
      <c r="C51" s="1203" t="s">
        <v>538</v>
      </c>
      <c r="D51" s="1207" t="s">
        <v>858</v>
      </c>
    </row>
    <row r="52" spans="1:4">
      <c r="C52" s="1203" t="s">
        <v>538</v>
      </c>
      <c r="D52" s="1207" t="s">
        <v>862</v>
      </c>
    </row>
    <row r="53" spans="1:4">
      <c r="C53" s="1203" t="s">
        <v>538</v>
      </c>
      <c r="D53" s="1207" t="s">
        <v>434</v>
      </c>
    </row>
    <row r="54" spans="1:4">
      <c r="C54" s="1203" t="s">
        <v>538</v>
      </c>
      <c r="D54" s="1207" t="s">
        <v>267</v>
      </c>
    </row>
    <row r="55" spans="1:4">
      <c r="C55" s="1203" t="s">
        <v>538</v>
      </c>
      <c r="D55" s="1207" t="s">
        <v>74</v>
      </c>
    </row>
    <row r="56" spans="1:4">
      <c r="C56" s="1203" t="s">
        <v>538</v>
      </c>
      <c r="D56" s="1207" t="s">
        <v>636</v>
      </c>
    </row>
    <row r="57" spans="1:4">
      <c r="C57" s="1203" t="s">
        <v>538</v>
      </c>
      <c r="D57" s="1207" t="s">
        <v>830</v>
      </c>
    </row>
    <row r="58" spans="1:4">
      <c r="C58" s="1203" t="s">
        <v>538</v>
      </c>
      <c r="D58" s="1207" t="s">
        <v>872</v>
      </c>
    </row>
    <row r="59" spans="1:4">
      <c r="C59" s="1203" t="s">
        <v>538</v>
      </c>
      <c r="D59" s="1207" t="s">
        <v>492</v>
      </c>
    </row>
    <row r="60" spans="1:4">
      <c r="C60" s="1203" t="s">
        <v>538</v>
      </c>
      <c r="D60" s="1207" t="s">
        <v>877</v>
      </c>
    </row>
    <row r="61" spans="1:4">
      <c r="C61" s="1203" t="s">
        <v>538</v>
      </c>
      <c r="D61" s="1207" t="s">
        <v>879</v>
      </c>
    </row>
    <row r="62" spans="1:4">
      <c r="C62" s="1203" t="s">
        <v>538</v>
      </c>
      <c r="D62" s="1207" t="s">
        <v>881</v>
      </c>
    </row>
    <row r="63" spans="1:4">
      <c r="C63" s="1203" t="s">
        <v>538</v>
      </c>
      <c r="D63" s="1207" t="s">
        <v>387</v>
      </c>
    </row>
    <row r="64" spans="1:4">
      <c r="C64" s="1203" t="s">
        <v>538</v>
      </c>
      <c r="D64" s="1207" t="s">
        <v>884</v>
      </c>
    </row>
    <row r="65" spans="3:4">
      <c r="C65" s="1203" t="s">
        <v>538</v>
      </c>
      <c r="D65" s="1207" t="s">
        <v>887</v>
      </c>
    </row>
    <row r="66" spans="3:4">
      <c r="C66" s="1203" t="s">
        <v>538</v>
      </c>
      <c r="D66" s="1207" t="s">
        <v>891</v>
      </c>
    </row>
    <row r="67" spans="3:4">
      <c r="C67" s="1203" t="s">
        <v>538</v>
      </c>
      <c r="D67" s="1207" t="s">
        <v>827</v>
      </c>
    </row>
    <row r="68" spans="3:4">
      <c r="C68" s="1203" t="s">
        <v>538</v>
      </c>
      <c r="D68" s="1207" t="s">
        <v>243</v>
      </c>
    </row>
    <row r="69" spans="3:4">
      <c r="C69" s="1203" t="s">
        <v>538</v>
      </c>
      <c r="D69" s="1207" t="s">
        <v>472</v>
      </c>
    </row>
    <row r="70" spans="3:4">
      <c r="C70" s="1203" t="s">
        <v>538</v>
      </c>
      <c r="D70" s="1207" t="s">
        <v>896</v>
      </c>
    </row>
    <row r="71" spans="3:4">
      <c r="C71" s="1203" t="s">
        <v>538</v>
      </c>
      <c r="D71" s="1207" t="s">
        <v>902</v>
      </c>
    </row>
    <row r="72" spans="3:4">
      <c r="C72" s="1203" t="s">
        <v>538</v>
      </c>
      <c r="D72" s="1207" t="s">
        <v>648</v>
      </c>
    </row>
    <row r="73" spans="3:4">
      <c r="C73" s="1203" t="s">
        <v>538</v>
      </c>
      <c r="D73" s="1207" t="s">
        <v>99</v>
      </c>
    </row>
    <row r="74" spans="3:4">
      <c r="C74" s="1203" t="s">
        <v>538</v>
      </c>
      <c r="D74" s="1207" t="s">
        <v>908</v>
      </c>
    </row>
    <row r="75" spans="3:4">
      <c r="C75" s="1203" t="s">
        <v>538</v>
      </c>
      <c r="D75" s="1207" t="s">
        <v>912</v>
      </c>
    </row>
    <row r="76" spans="3:4">
      <c r="C76" s="1203" t="s">
        <v>538</v>
      </c>
      <c r="D76" s="1207" t="s">
        <v>812</v>
      </c>
    </row>
    <row r="77" spans="3:4">
      <c r="C77" s="1203" t="s">
        <v>538</v>
      </c>
      <c r="D77" s="1207" t="s">
        <v>706</v>
      </c>
    </row>
    <row r="78" spans="3:4">
      <c r="C78" s="1203" t="s">
        <v>538</v>
      </c>
      <c r="D78" s="1207" t="s">
        <v>46</v>
      </c>
    </row>
    <row r="79" spans="3:4">
      <c r="C79" s="1203" t="s">
        <v>538</v>
      </c>
      <c r="D79" s="1207" t="s">
        <v>914</v>
      </c>
    </row>
    <row r="80" spans="3:4">
      <c r="C80" s="1203" t="s">
        <v>538</v>
      </c>
      <c r="D80" s="1207" t="s">
        <v>917</v>
      </c>
    </row>
    <row r="81" spans="3:4">
      <c r="C81" s="1203" t="s">
        <v>538</v>
      </c>
      <c r="D81" s="1207" t="s">
        <v>926</v>
      </c>
    </row>
    <row r="82" spans="3:4">
      <c r="C82" s="1203" t="s">
        <v>538</v>
      </c>
      <c r="D82" s="1207" t="s">
        <v>930</v>
      </c>
    </row>
    <row r="83" spans="3:4">
      <c r="C83" s="1203" t="s">
        <v>538</v>
      </c>
      <c r="D83" s="1207" t="s">
        <v>458</v>
      </c>
    </row>
    <row r="84" spans="3:4">
      <c r="C84" s="1203" t="s">
        <v>538</v>
      </c>
      <c r="D84" s="1207" t="s">
        <v>936</v>
      </c>
    </row>
    <row r="85" spans="3:4">
      <c r="C85" s="1203" t="s">
        <v>538</v>
      </c>
      <c r="D85" s="1207" t="s">
        <v>942</v>
      </c>
    </row>
    <row r="86" spans="3:4">
      <c r="C86" s="1203" t="s">
        <v>538</v>
      </c>
      <c r="D86" s="1207" t="s">
        <v>943</v>
      </c>
    </row>
    <row r="87" spans="3:4">
      <c r="C87" s="1203" t="s">
        <v>538</v>
      </c>
      <c r="D87" s="1207" t="s">
        <v>945</v>
      </c>
    </row>
    <row r="88" spans="3:4">
      <c r="C88" s="1203" t="s">
        <v>538</v>
      </c>
      <c r="D88" s="1207" t="s">
        <v>952</v>
      </c>
    </row>
    <row r="89" spans="3:4">
      <c r="C89" s="1203" t="s">
        <v>538</v>
      </c>
      <c r="D89" s="1207" t="s">
        <v>329</v>
      </c>
    </row>
    <row r="90" spans="3:4">
      <c r="C90" s="1203" t="s">
        <v>538</v>
      </c>
      <c r="D90" s="1207" t="s">
        <v>923</v>
      </c>
    </row>
    <row r="91" spans="3:4">
      <c r="C91" s="1203" t="s">
        <v>538</v>
      </c>
      <c r="D91" s="1207" t="s">
        <v>966</v>
      </c>
    </row>
    <row r="92" spans="3:4">
      <c r="C92" s="1203" t="s">
        <v>538</v>
      </c>
      <c r="D92" s="1207" t="s">
        <v>769</v>
      </c>
    </row>
    <row r="93" spans="3:4">
      <c r="C93" s="1203" t="s">
        <v>538</v>
      </c>
      <c r="D93" s="1207" t="s">
        <v>973</v>
      </c>
    </row>
    <row r="94" spans="3:4">
      <c r="C94" s="1203" t="s">
        <v>538</v>
      </c>
      <c r="D94" s="1207" t="s">
        <v>981</v>
      </c>
    </row>
    <row r="95" spans="3:4">
      <c r="C95" s="1203" t="s">
        <v>538</v>
      </c>
      <c r="D95" s="1207" t="s">
        <v>886</v>
      </c>
    </row>
    <row r="96" spans="3:4">
      <c r="C96" s="1203" t="s">
        <v>538</v>
      </c>
      <c r="D96" s="1207" t="s">
        <v>655</v>
      </c>
    </row>
    <row r="97" spans="3:4">
      <c r="C97" s="1203" t="s">
        <v>538</v>
      </c>
      <c r="D97" s="1207" t="s">
        <v>987</v>
      </c>
    </row>
    <row r="98" spans="3:4">
      <c r="C98" s="1203" t="s">
        <v>538</v>
      </c>
      <c r="D98" s="1207" t="s">
        <v>11</v>
      </c>
    </row>
    <row r="99" spans="3:4">
      <c r="C99" s="1203" t="s">
        <v>538</v>
      </c>
      <c r="D99" s="1207" t="s">
        <v>991</v>
      </c>
    </row>
    <row r="100" spans="3:4">
      <c r="C100" s="1203" t="s">
        <v>538</v>
      </c>
      <c r="D100" s="1207" t="s">
        <v>992</v>
      </c>
    </row>
    <row r="101" spans="3:4">
      <c r="C101" s="1203" t="s">
        <v>538</v>
      </c>
      <c r="D101" s="1207" t="s">
        <v>1003</v>
      </c>
    </row>
    <row r="102" spans="3:4">
      <c r="C102" s="1203" t="s">
        <v>538</v>
      </c>
      <c r="D102" s="1207" t="s">
        <v>241</v>
      </c>
    </row>
    <row r="103" spans="3:4">
      <c r="C103" s="1203" t="s">
        <v>538</v>
      </c>
      <c r="D103" s="1207" t="s">
        <v>1005</v>
      </c>
    </row>
    <row r="104" spans="3:4">
      <c r="C104" s="1203" t="s">
        <v>538</v>
      </c>
      <c r="D104" s="1207" t="s">
        <v>544</v>
      </c>
    </row>
    <row r="105" spans="3:4">
      <c r="C105" s="1203" t="s">
        <v>538</v>
      </c>
      <c r="D105" s="1207" t="s">
        <v>1008</v>
      </c>
    </row>
    <row r="106" spans="3:4">
      <c r="C106" s="1203" t="s">
        <v>538</v>
      </c>
      <c r="D106" s="1207" t="s">
        <v>903</v>
      </c>
    </row>
    <row r="107" spans="3:4">
      <c r="C107" s="1203" t="s">
        <v>538</v>
      </c>
      <c r="D107" s="1207" t="s">
        <v>1015</v>
      </c>
    </row>
    <row r="108" spans="3:4">
      <c r="C108" s="1203" t="s">
        <v>538</v>
      </c>
      <c r="D108" s="1207" t="s">
        <v>1022</v>
      </c>
    </row>
    <row r="109" spans="3:4">
      <c r="C109" s="1203" t="s">
        <v>538</v>
      </c>
      <c r="D109" s="1207" t="s">
        <v>197</v>
      </c>
    </row>
    <row r="110" spans="3:4">
      <c r="C110" s="1203" t="s">
        <v>538</v>
      </c>
      <c r="D110" s="1207" t="s">
        <v>1026</v>
      </c>
    </row>
    <row r="111" spans="3:4">
      <c r="C111" s="1203" t="s">
        <v>538</v>
      </c>
      <c r="D111" s="1207" t="s">
        <v>338</v>
      </c>
    </row>
    <row r="112" spans="3:4">
      <c r="C112" s="1203" t="s">
        <v>538</v>
      </c>
      <c r="D112" s="1207" t="s">
        <v>677</v>
      </c>
    </row>
    <row r="113" spans="3:4">
      <c r="C113" s="1203" t="s">
        <v>538</v>
      </c>
      <c r="D113" s="1207" t="s">
        <v>924</v>
      </c>
    </row>
    <row r="114" spans="3:4">
      <c r="C114" s="1203" t="s">
        <v>538</v>
      </c>
      <c r="D114" s="1207" t="s">
        <v>653</v>
      </c>
    </row>
    <row r="115" spans="3:4">
      <c r="C115" s="1203" t="s">
        <v>538</v>
      </c>
      <c r="D115" s="1207" t="s">
        <v>666</v>
      </c>
    </row>
    <row r="116" spans="3:4">
      <c r="C116" s="1203" t="s">
        <v>538</v>
      </c>
      <c r="D116" s="1207" t="s">
        <v>1013</v>
      </c>
    </row>
    <row r="117" spans="3:4">
      <c r="C117" s="1203" t="s">
        <v>538</v>
      </c>
      <c r="D117" s="1207" t="s">
        <v>995</v>
      </c>
    </row>
    <row r="118" spans="3:4">
      <c r="C118" s="1203" t="s">
        <v>538</v>
      </c>
      <c r="D118" s="1207" t="s">
        <v>1031</v>
      </c>
    </row>
    <row r="119" spans="3:4">
      <c r="C119" s="1203" t="s">
        <v>538</v>
      </c>
      <c r="D119" s="1207" t="s">
        <v>1037</v>
      </c>
    </row>
    <row r="120" spans="3:4">
      <c r="C120" s="1203" t="s">
        <v>538</v>
      </c>
      <c r="D120" s="1207" t="s">
        <v>1040</v>
      </c>
    </row>
    <row r="121" spans="3:4">
      <c r="C121" s="1203" t="s">
        <v>538</v>
      </c>
      <c r="D121" s="1207" t="s">
        <v>703</v>
      </c>
    </row>
    <row r="122" spans="3:4">
      <c r="C122" s="1203" t="s">
        <v>538</v>
      </c>
      <c r="D122" s="1207" t="s">
        <v>208</v>
      </c>
    </row>
    <row r="123" spans="3:4">
      <c r="C123" s="1203" t="s">
        <v>538</v>
      </c>
      <c r="D123" s="1207" t="s">
        <v>783</v>
      </c>
    </row>
    <row r="124" spans="3:4">
      <c r="C124" s="1203" t="s">
        <v>538</v>
      </c>
      <c r="D124" s="1207" t="s">
        <v>1032</v>
      </c>
    </row>
    <row r="125" spans="3:4">
      <c r="C125" s="1203" t="s">
        <v>538</v>
      </c>
      <c r="D125" s="1207" t="s">
        <v>1046</v>
      </c>
    </row>
    <row r="126" spans="3:4">
      <c r="C126" s="1203" t="s">
        <v>538</v>
      </c>
      <c r="D126" s="1207" t="s">
        <v>1048</v>
      </c>
    </row>
    <row r="127" spans="3:4">
      <c r="C127" s="1203" t="s">
        <v>538</v>
      </c>
      <c r="D127" s="1207" t="s">
        <v>664</v>
      </c>
    </row>
    <row r="128" spans="3:4">
      <c r="C128" s="1203" t="s">
        <v>538</v>
      </c>
      <c r="D128" s="1207" t="s">
        <v>646</v>
      </c>
    </row>
    <row r="129" spans="3:4">
      <c r="C129" s="1203" t="s">
        <v>538</v>
      </c>
      <c r="D129" s="1207" t="s">
        <v>375</v>
      </c>
    </row>
    <row r="130" spans="3:4">
      <c r="C130" s="1203" t="s">
        <v>538</v>
      </c>
      <c r="D130" s="1207" t="s">
        <v>235</v>
      </c>
    </row>
    <row r="131" spans="3:4">
      <c r="C131" s="1203" t="s">
        <v>538</v>
      </c>
      <c r="D131" s="1207" t="s">
        <v>929</v>
      </c>
    </row>
    <row r="132" spans="3:4">
      <c r="C132" s="1203" t="s">
        <v>538</v>
      </c>
      <c r="D132" s="1207" t="s">
        <v>932</v>
      </c>
    </row>
    <row r="133" spans="3:4">
      <c r="C133" s="1203" t="s">
        <v>538</v>
      </c>
      <c r="D133" s="1207" t="s">
        <v>1052</v>
      </c>
    </row>
    <row r="134" spans="3:4">
      <c r="C134" s="1203" t="s">
        <v>538</v>
      </c>
      <c r="D134" s="1207" t="s">
        <v>1058</v>
      </c>
    </row>
    <row r="135" spans="3:4">
      <c r="C135" s="1203" t="s">
        <v>538</v>
      </c>
      <c r="D135" s="1207" t="s">
        <v>1062</v>
      </c>
    </row>
    <row r="136" spans="3:4">
      <c r="C136" s="1203" t="s">
        <v>538</v>
      </c>
      <c r="D136" s="1207" t="s">
        <v>824</v>
      </c>
    </row>
    <row r="137" spans="3:4">
      <c r="C137" s="1203" t="s">
        <v>538</v>
      </c>
      <c r="D137" s="1207" t="s">
        <v>787</v>
      </c>
    </row>
    <row r="138" spans="3:4">
      <c r="C138" s="1203" t="s">
        <v>538</v>
      </c>
      <c r="D138" s="1207" t="s">
        <v>735</v>
      </c>
    </row>
    <row r="139" spans="3:4">
      <c r="C139" s="1203" t="s">
        <v>538</v>
      </c>
      <c r="D139" s="1207" t="s">
        <v>377</v>
      </c>
    </row>
    <row r="140" spans="3:4">
      <c r="C140" s="1203" t="s">
        <v>538</v>
      </c>
      <c r="D140" s="1207" t="s">
        <v>1064</v>
      </c>
    </row>
    <row r="141" spans="3:4">
      <c r="C141" s="1203" t="s">
        <v>538</v>
      </c>
      <c r="D141" s="1207" t="s">
        <v>1068</v>
      </c>
    </row>
    <row r="142" spans="3:4">
      <c r="C142" s="1203" t="s">
        <v>538</v>
      </c>
      <c r="D142" s="1207" t="s">
        <v>822</v>
      </c>
    </row>
    <row r="143" spans="3:4">
      <c r="C143" s="1203" t="s">
        <v>538</v>
      </c>
      <c r="D143" s="1207" t="s">
        <v>1069</v>
      </c>
    </row>
    <row r="144" spans="3:4">
      <c r="C144" s="1203" t="s">
        <v>538</v>
      </c>
      <c r="D144" s="1207" t="s">
        <v>1076</v>
      </c>
    </row>
    <row r="145" spans="3:4">
      <c r="C145" s="1203" t="s">
        <v>538</v>
      </c>
      <c r="D145" s="1207" t="s">
        <v>1079</v>
      </c>
    </row>
    <row r="146" spans="3:4">
      <c r="C146" s="1203" t="s">
        <v>538</v>
      </c>
      <c r="D146" s="1207" t="s">
        <v>454</v>
      </c>
    </row>
    <row r="147" spans="3:4">
      <c r="C147" s="1203" t="s">
        <v>538</v>
      </c>
      <c r="D147" s="1207" t="s">
        <v>1084</v>
      </c>
    </row>
    <row r="148" spans="3:4">
      <c r="C148" s="1203" t="s">
        <v>538</v>
      </c>
      <c r="D148" s="1207" t="s">
        <v>597</v>
      </c>
    </row>
    <row r="149" spans="3:4">
      <c r="C149" s="1203" t="s">
        <v>538</v>
      </c>
      <c r="D149" s="1207" t="s">
        <v>276</v>
      </c>
    </row>
    <row r="150" spans="3:4">
      <c r="C150" s="1203" t="s">
        <v>538</v>
      </c>
      <c r="D150" s="1207" t="s">
        <v>964</v>
      </c>
    </row>
    <row r="151" spans="3:4">
      <c r="C151" s="1203" t="s">
        <v>538</v>
      </c>
      <c r="D151" s="1207" t="s">
        <v>1093</v>
      </c>
    </row>
    <row r="152" spans="3:4">
      <c r="C152" s="1203" t="s">
        <v>538</v>
      </c>
      <c r="D152" s="1207" t="s">
        <v>372</v>
      </c>
    </row>
    <row r="153" spans="3:4">
      <c r="C153" s="1203" t="s">
        <v>538</v>
      </c>
      <c r="D153" s="1207" t="s">
        <v>1101</v>
      </c>
    </row>
    <row r="154" spans="3:4">
      <c r="C154" s="1203" t="s">
        <v>538</v>
      </c>
      <c r="D154" s="1207" t="s">
        <v>639</v>
      </c>
    </row>
    <row r="155" spans="3:4">
      <c r="C155" s="1203" t="s">
        <v>538</v>
      </c>
      <c r="D155" s="1207" t="s">
        <v>0</v>
      </c>
    </row>
    <row r="156" spans="3:4">
      <c r="C156" s="1203" t="s">
        <v>538</v>
      </c>
      <c r="D156" s="1207" t="s">
        <v>1106</v>
      </c>
    </row>
    <row r="157" spans="3:4">
      <c r="C157" s="1203" t="s">
        <v>538</v>
      </c>
      <c r="D157" s="1207" t="s">
        <v>1107</v>
      </c>
    </row>
    <row r="158" spans="3:4">
      <c r="C158" s="1203" t="s">
        <v>538</v>
      </c>
      <c r="D158" s="1207" t="s">
        <v>772</v>
      </c>
    </row>
    <row r="159" spans="3:4">
      <c r="C159" s="1203" t="s">
        <v>538</v>
      </c>
      <c r="D159" s="1207" t="s">
        <v>1113</v>
      </c>
    </row>
    <row r="160" spans="3:4">
      <c r="C160" s="1203" t="s">
        <v>538</v>
      </c>
      <c r="D160" s="1207" t="s">
        <v>1114</v>
      </c>
    </row>
    <row r="161" spans="3:4">
      <c r="C161" s="1203" t="s">
        <v>538</v>
      </c>
      <c r="D161" s="1207" t="s">
        <v>345</v>
      </c>
    </row>
    <row r="162" spans="3:4">
      <c r="C162" s="1203" t="s">
        <v>538</v>
      </c>
      <c r="D162" s="1207" t="s">
        <v>1120</v>
      </c>
    </row>
    <row r="163" spans="3:4">
      <c r="C163" s="1203" t="s">
        <v>538</v>
      </c>
      <c r="D163" s="1207" t="s">
        <v>958</v>
      </c>
    </row>
    <row r="164" spans="3:4">
      <c r="C164" s="1203" t="s">
        <v>538</v>
      </c>
      <c r="D164" s="1207" t="s">
        <v>1126</v>
      </c>
    </row>
    <row r="165" spans="3:4">
      <c r="C165" s="1203" t="s">
        <v>538</v>
      </c>
      <c r="D165" s="1207" t="s">
        <v>1127</v>
      </c>
    </row>
    <row r="166" spans="3:4">
      <c r="C166" s="1203" t="s">
        <v>538</v>
      </c>
      <c r="D166" s="1207" t="s">
        <v>611</v>
      </c>
    </row>
    <row r="167" spans="3:4">
      <c r="C167" s="1203" t="s">
        <v>538</v>
      </c>
      <c r="D167" s="1207" t="s">
        <v>1133</v>
      </c>
    </row>
    <row r="168" spans="3:4">
      <c r="C168" s="1203" t="s">
        <v>538</v>
      </c>
      <c r="D168" s="1207" t="s">
        <v>1138</v>
      </c>
    </row>
    <row r="169" spans="3:4">
      <c r="C169" s="1203" t="s">
        <v>538</v>
      </c>
      <c r="D169" s="1207" t="s">
        <v>1144</v>
      </c>
    </row>
    <row r="170" spans="3:4">
      <c r="C170" s="1203" t="s">
        <v>538</v>
      </c>
      <c r="D170" s="1207" t="s">
        <v>402</v>
      </c>
    </row>
    <row r="171" spans="3:4">
      <c r="C171" s="1203" t="s">
        <v>538</v>
      </c>
      <c r="D171" s="1207" t="s">
        <v>1150</v>
      </c>
    </row>
    <row r="172" spans="3:4">
      <c r="C172" s="1203" t="s">
        <v>538</v>
      </c>
      <c r="D172" s="1207" t="s">
        <v>1153</v>
      </c>
    </row>
    <row r="173" spans="3:4">
      <c r="C173" s="1203" t="s">
        <v>538</v>
      </c>
      <c r="D173" s="1207" t="s">
        <v>1154</v>
      </c>
    </row>
    <row r="174" spans="3:4">
      <c r="C174" s="1203" t="s">
        <v>538</v>
      </c>
      <c r="D174" s="1207" t="s">
        <v>476</v>
      </c>
    </row>
    <row r="175" spans="3:4">
      <c r="C175" s="1203" t="s">
        <v>538</v>
      </c>
      <c r="D175" s="1207" t="s">
        <v>149</v>
      </c>
    </row>
    <row r="176" spans="3:4">
      <c r="C176" s="1203" t="s">
        <v>538</v>
      </c>
      <c r="D176" s="1207" t="s">
        <v>1156</v>
      </c>
    </row>
    <row r="177" spans="3:4">
      <c r="C177" s="1203" t="s">
        <v>538</v>
      </c>
      <c r="D177" s="1207" t="s">
        <v>232</v>
      </c>
    </row>
    <row r="178" spans="3:4">
      <c r="C178" s="1203" t="s">
        <v>538</v>
      </c>
      <c r="D178" s="1207" t="s">
        <v>711</v>
      </c>
    </row>
    <row r="179" spans="3:4">
      <c r="C179" s="1203" t="s">
        <v>538</v>
      </c>
      <c r="D179" s="1207" t="s">
        <v>994</v>
      </c>
    </row>
    <row r="180" spans="3:4">
      <c r="C180" s="1203" t="s">
        <v>538</v>
      </c>
      <c r="D180" s="1207" t="s">
        <v>1161</v>
      </c>
    </row>
    <row r="181" spans="3:4">
      <c r="C181" s="1203" t="s">
        <v>538</v>
      </c>
      <c r="D181" s="1207" t="s">
        <v>202</v>
      </c>
    </row>
    <row r="182" spans="3:4">
      <c r="C182" s="1203" t="s">
        <v>538</v>
      </c>
      <c r="D182" s="1207" t="s">
        <v>1010</v>
      </c>
    </row>
    <row r="183" spans="3:4">
      <c r="C183" s="1203" t="s">
        <v>538</v>
      </c>
      <c r="D183" s="1207" t="s">
        <v>1166</v>
      </c>
    </row>
    <row r="184" spans="3:4">
      <c r="C184" s="1203" t="s">
        <v>538</v>
      </c>
      <c r="D184" s="1207" t="s">
        <v>1170</v>
      </c>
    </row>
    <row r="185" spans="3:4">
      <c r="C185" s="1203" t="s">
        <v>538</v>
      </c>
      <c r="D185" s="1207" t="s">
        <v>856</v>
      </c>
    </row>
    <row r="186" spans="3:4">
      <c r="C186" s="1203" t="s">
        <v>538</v>
      </c>
      <c r="D186" s="1207" t="s">
        <v>1176</v>
      </c>
    </row>
    <row r="187" spans="3:4">
      <c r="C187" s="1203" t="s">
        <v>538</v>
      </c>
      <c r="D187" s="1207" t="s">
        <v>1180</v>
      </c>
    </row>
    <row r="188" spans="3:4">
      <c r="C188" s="1203" t="s">
        <v>679</v>
      </c>
      <c r="D188" s="1207" t="s">
        <v>131</v>
      </c>
    </row>
    <row r="189" spans="3:4">
      <c r="C189" s="1203" t="s">
        <v>679</v>
      </c>
      <c r="D189" s="1207" t="s">
        <v>1187</v>
      </c>
    </row>
    <row r="190" spans="3:4">
      <c r="C190" s="1203" t="s">
        <v>679</v>
      </c>
      <c r="D190" s="1207" t="s">
        <v>567</v>
      </c>
    </row>
    <row r="191" spans="3:4">
      <c r="C191" s="1203" t="s">
        <v>679</v>
      </c>
      <c r="D191" s="1207" t="s">
        <v>1193</v>
      </c>
    </row>
    <row r="192" spans="3:4">
      <c r="C192" s="1203" t="s">
        <v>679</v>
      </c>
      <c r="D192" s="1207" t="s">
        <v>1194</v>
      </c>
    </row>
    <row r="193" spans="3:4">
      <c r="C193" s="1203" t="s">
        <v>679</v>
      </c>
      <c r="D193" s="1207" t="s">
        <v>1198</v>
      </c>
    </row>
    <row r="194" spans="3:4">
      <c r="C194" s="1203" t="s">
        <v>679</v>
      </c>
      <c r="D194" s="1207" t="s">
        <v>443</v>
      </c>
    </row>
    <row r="195" spans="3:4">
      <c r="C195" s="1203" t="s">
        <v>679</v>
      </c>
      <c r="D195" s="1207" t="s">
        <v>829</v>
      </c>
    </row>
    <row r="196" spans="3:4">
      <c r="C196" s="1203" t="s">
        <v>679</v>
      </c>
      <c r="D196" s="1207" t="s">
        <v>64</v>
      </c>
    </row>
    <row r="197" spans="3:4">
      <c r="C197" s="1203" t="s">
        <v>679</v>
      </c>
      <c r="D197" s="1207" t="s">
        <v>1186</v>
      </c>
    </row>
    <row r="198" spans="3:4">
      <c r="C198" s="1203" t="s">
        <v>679</v>
      </c>
      <c r="D198" s="1207" t="s">
        <v>1202</v>
      </c>
    </row>
    <row r="199" spans="3:4">
      <c r="C199" s="1203" t="s">
        <v>679</v>
      </c>
      <c r="D199" s="1207" t="s">
        <v>691</v>
      </c>
    </row>
    <row r="200" spans="3:4">
      <c r="C200" s="1203" t="s">
        <v>679</v>
      </c>
      <c r="D200" s="1207" t="s">
        <v>740</v>
      </c>
    </row>
    <row r="201" spans="3:4">
      <c r="C201" s="1203" t="s">
        <v>679</v>
      </c>
      <c r="D201" s="1207" t="s">
        <v>1204</v>
      </c>
    </row>
    <row r="202" spans="3:4">
      <c r="C202" s="1203" t="s">
        <v>679</v>
      </c>
      <c r="D202" s="1207" t="s">
        <v>1210</v>
      </c>
    </row>
    <row r="203" spans="3:4">
      <c r="C203" s="1203" t="s">
        <v>679</v>
      </c>
      <c r="D203" s="1207" t="s">
        <v>1214</v>
      </c>
    </row>
    <row r="204" spans="3:4">
      <c r="C204" s="1203" t="s">
        <v>679</v>
      </c>
      <c r="D204" s="1207" t="s">
        <v>1182</v>
      </c>
    </row>
    <row r="205" spans="3:4">
      <c r="C205" s="1203" t="s">
        <v>679</v>
      </c>
      <c r="D205" s="1207" t="s">
        <v>1218</v>
      </c>
    </row>
    <row r="206" spans="3:4">
      <c r="C206" s="1203" t="s">
        <v>679</v>
      </c>
      <c r="D206" s="1207" t="s">
        <v>934</v>
      </c>
    </row>
    <row r="207" spans="3:4">
      <c r="C207" s="1203" t="s">
        <v>679</v>
      </c>
      <c r="D207" s="1207" t="s">
        <v>1075</v>
      </c>
    </row>
    <row r="208" spans="3:4">
      <c r="C208" s="1203" t="s">
        <v>679</v>
      </c>
      <c r="D208" s="1207" t="s">
        <v>1223</v>
      </c>
    </row>
    <row r="209" spans="3:4">
      <c r="C209" s="1203" t="s">
        <v>679</v>
      </c>
      <c r="D209" s="1207" t="s">
        <v>327</v>
      </c>
    </row>
    <row r="210" spans="3:4">
      <c r="C210" s="1203" t="s">
        <v>679</v>
      </c>
      <c r="D210" s="1207" t="s">
        <v>553</v>
      </c>
    </row>
    <row r="211" spans="3:4">
      <c r="C211" s="1203" t="s">
        <v>679</v>
      </c>
      <c r="D211" s="1207" t="s">
        <v>1224</v>
      </c>
    </row>
    <row r="212" spans="3:4">
      <c r="C212" s="1203" t="s">
        <v>679</v>
      </c>
      <c r="D212" s="1207" t="s">
        <v>220</v>
      </c>
    </row>
    <row r="213" spans="3:4">
      <c r="C213" s="1203" t="s">
        <v>679</v>
      </c>
      <c r="D213" s="1207" t="s">
        <v>1090</v>
      </c>
    </row>
    <row r="214" spans="3:4">
      <c r="C214" s="1203" t="s">
        <v>679</v>
      </c>
      <c r="D214" s="1207" t="s">
        <v>1230</v>
      </c>
    </row>
    <row r="215" spans="3:4">
      <c r="C215" s="1203" t="s">
        <v>679</v>
      </c>
      <c r="D215" s="1207" t="s">
        <v>503</v>
      </c>
    </row>
    <row r="216" spans="3:4">
      <c r="C216" s="1203" t="s">
        <v>679</v>
      </c>
      <c r="D216" s="1207" t="s">
        <v>1231</v>
      </c>
    </row>
    <row r="217" spans="3:4">
      <c r="C217" s="1203" t="s">
        <v>679</v>
      </c>
      <c r="D217" s="1207" t="s">
        <v>1057</v>
      </c>
    </row>
    <row r="218" spans="3:4">
      <c r="C218" s="1203" t="s">
        <v>679</v>
      </c>
      <c r="D218" s="1207" t="s">
        <v>1236</v>
      </c>
    </row>
    <row r="219" spans="3:4">
      <c r="C219" s="1203" t="s">
        <v>679</v>
      </c>
      <c r="D219" s="1207" t="s">
        <v>811</v>
      </c>
    </row>
    <row r="220" spans="3:4">
      <c r="C220" s="1203" t="s">
        <v>679</v>
      </c>
      <c r="D220" s="1207" t="s">
        <v>1174</v>
      </c>
    </row>
    <row r="221" spans="3:4">
      <c r="C221" s="1203" t="s">
        <v>679</v>
      </c>
      <c r="D221" s="1207" t="s">
        <v>1242</v>
      </c>
    </row>
    <row r="222" spans="3:4">
      <c r="C222" s="1203" t="s">
        <v>679</v>
      </c>
      <c r="D222" s="1207" t="s">
        <v>1244</v>
      </c>
    </row>
    <row r="223" spans="3:4">
      <c r="C223" s="1203" t="s">
        <v>679</v>
      </c>
      <c r="D223" s="1207" t="s">
        <v>1248</v>
      </c>
    </row>
    <row r="224" spans="3:4">
      <c r="C224" s="1203" t="s">
        <v>679</v>
      </c>
      <c r="D224" s="1207" t="s">
        <v>1213</v>
      </c>
    </row>
    <row r="225" spans="3:4">
      <c r="C225" s="1203" t="s">
        <v>679</v>
      </c>
      <c r="D225" s="1207" t="s">
        <v>1251</v>
      </c>
    </row>
    <row r="226" spans="3:4">
      <c r="C226" s="1203" t="s">
        <v>679</v>
      </c>
      <c r="D226" s="1207" t="s">
        <v>1253</v>
      </c>
    </row>
    <row r="227" spans="3:4">
      <c r="C227" s="1203" t="s">
        <v>679</v>
      </c>
      <c r="D227" s="1207" t="s">
        <v>799</v>
      </c>
    </row>
    <row r="228" spans="3:4">
      <c r="C228" s="1203" t="s">
        <v>685</v>
      </c>
      <c r="D228" s="1207" t="s">
        <v>605</v>
      </c>
    </row>
    <row r="229" spans="3:4">
      <c r="C229" s="1203" t="s">
        <v>685</v>
      </c>
      <c r="D229" s="1207" t="s">
        <v>1212</v>
      </c>
    </row>
    <row r="230" spans="3:4">
      <c r="C230" s="1203" t="s">
        <v>685</v>
      </c>
      <c r="D230" s="1207" t="s">
        <v>504</v>
      </c>
    </row>
    <row r="231" spans="3:4">
      <c r="C231" s="1203" t="s">
        <v>685</v>
      </c>
      <c r="D231" s="1207" t="s">
        <v>1260</v>
      </c>
    </row>
    <row r="232" spans="3:4">
      <c r="C232" s="1203" t="s">
        <v>685</v>
      </c>
      <c r="D232" s="1207" t="s">
        <v>1263</v>
      </c>
    </row>
    <row r="233" spans="3:4">
      <c r="C233" s="1203" t="s">
        <v>685</v>
      </c>
      <c r="D233" s="1207" t="s">
        <v>1265</v>
      </c>
    </row>
    <row r="234" spans="3:4">
      <c r="C234" s="1203" t="s">
        <v>685</v>
      </c>
      <c r="D234" s="1207" t="s">
        <v>1169</v>
      </c>
    </row>
    <row r="235" spans="3:4">
      <c r="C235" s="1203" t="s">
        <v>685</v>
      </c>
      <c r="D235" s="1207" t="s">
        <v>1268</v>
      </c>
    </row>
    <row r="236" spans="3:4">
      <c r="C236" s="1203" t="s">
        <v>685</v>
      </c>
      <c r="D236" s="1207" t="s">
        <v>1269</v>
      </c>
    </row>
    <row r="237" spans="3:4">
      <c r="C237" s="1203" t="s">
        <v>685</v>
      </c>
      <c r="D237" s="1207" t="s">
        <v>1272</v>
      </c>
    </row>
    <row r="238" spans="3:4">
      <c r="C238" s="1203" t="s">
        <v>685</v>
      </c>
      <c r="D238" s="1207" t="s">
        <v>570</v>
      </c>
    </row>
    <row r="239" spans="3:4">
      <c r="C239" s="1203" t="s">
        <v>685</v>
      </c>
      <c r="D239" s="1207" t="s">
        <v>1274</v>
      </c>
    </row>
    <row r="240" spans="3:4">
      <c r="C240" s="1203" t="s">
        <v>685</v>
      </c>
      <c r="D240" s="1207" t="s">
        <v>1279</v>
      </c>
    </row>
    <row r="241" spans="3:4">
      <c r="C241" s="1203" t="s">
        <v>685</v>
      </c>
      <c r="D241" s="1207" t="s">
        <v>634</v>
      </c>
    </row>
    <row r="242" spans="3:4">
      <c r="C242" s="1203" t="s">
        <v>685</v>
      </c>
      <c r="D242" s="1207" t="s">
        <v>1285</v>
      </c>
    </row>
    <row r="243" spans="3:4">
      <c r="C243" s="1203" t="s">
        <v>685</v>
      </c>
      <c r="D243" s="1207" t="s">
        <v>112</v>
      </c>
    </row>
    <row r="244" spans="3:4">
      <c r="C244" s="1203" t="s">
        <v>685</v>
      </c>
      <c r="D244" s="1207" t="s">
        <v>216</v>
      </c>
    </row>
    <row r="245" spans="3:4">
      <c r="C245" s="1203" t="s">
        <v>685</v>
      </c>
      <c r="D245" s="1207" t="s">
        <v>334</v>
      </c>
    </row>
    <row r="246" spans="3:4">
      <c r="C246" s="1203" t="s">
        <v>685</v>
      </c>
      <c r="D246" s="1207" t="s">
        <v>1290</v>
      </c>
    </row>
    <row r="247" spans="3:4">
      <c r="C247" s="1203" t="s">
        <v>685</v>
      </c>
      <c r="D247" s="1207" t="s">
        <v>580</v>
      </c>
    </row>
    <row r="248" spans="3:4">
      <c r="C248" s="1203" t="s">
        <v>685</v>
      </c>
      <c r="D248" s="1207" t="s">
        <v>1294</v>
      </c>
    </row>
    <row r="249" spans="3:4">
      <c r="C249" s="1203" t="s">
        <v>685</v>
      </c>
      <c r="D249" s="1207" t="s">
        <v>941</v>
      </c>
    </row>
    <row r="250" spans="3:4">
      <c r="C250" s="1203" t="s">
        <v>685</v>
      </c>
      <c r="D250" s="1207" t="s">
        <v>1296</v>
      </c>
    </row>
    <row r="251" spans="3:4">
      <c r="C251" s="1203" t="s">
        <v>685</v>
      </c>
      <c r="D251" s="1207" t="s">
        <v>1297</v>
      </c>
    </row>
    <row r="252" spans="3:4">
      <c r="C252" s="1203" t="s">
        <v>685</v>
      </c>
      <c r="D252" s="1207" t="s">
        <v>1301</v>
      </c>
    </row>
    <row r="253" spans="3:4">
      <c r="C253" s="1203" t="s">
        <v>685</v>
      </c>
      <c r="D253" s="1207" t="s">
        <v>393</v>
      </c>
    </row>
    <row r="254" spans="3:4">
      <c r="C254" s="1203" t="s">
        <v>685</v>
      </c>
      <c r="D254" s="1207" t="s">
        <v>819</v>
      </c>
    </row>
    <row r="255" spans="3:4">
      <c r="C255" s="1203" t="s">
        <v>685</v>
      </c>
      <c r="D255" s="1207" t="s">
        <v>1195</v>
      </c>
    </row>
    <row r="256" spans="3:4">
      <c r="C256" s="1203" t="s">
        <v>685</v>
      </c>
      <c r="D256" s="1207" t="s">
        <v>950</v>
      </c>
    </row>
    <row r="257" spans="3:4">
      <c r="C257" s="1203" t="s">
        <v>685</v>
      </c>
      <c r="D257" s="1207" t="s">
        <v>700</v>
      </c>
    </row>
    <row r="258" spans="3:4">
      <c r="C258" s="1203" t="s">
        <v>685</v>
      </c>
      <c r="D258" s="1207" t="s">
        <v>114</v>
      </c>
    </row>
    <row r="259" spans="3:4">
      <c r="C259" s="1203" t="s">
        <v>685</v>
      </c>
      <c r="D259" s="1207" t="s">
        <v>694</v>
      </c>
    </row>
    <row r="260" spans="3:4">
      <c r="C260" s="1203" t="s">
        <v>685</v>
      </c>
      <c r="D260" s="1207" t="s">
        <v>586</v>
      </c>
    </row>
    <row r="261" spans="3:4">
      <c r="C261" s="1203" t="s">
        <v>689</v>
      </c>
      <c r="D261" s="1207" t="s">
        <v>1081</v>
      </c>
    </row>
    <row r="262" spans="3:4">
      <c r="C262" s="1203" t="s">
        <v>689</v>
      </c>
      <c r="D262" s="1207" t="s">
        <v>1310</v>
      </c>
    </row>
    <row r="263" spans="3:4">
      <c r="C263" s="1203" t="s">
        <v>689</v>
      </c>
      <c r="D263" s="1207" t="s">
        <v>1262</v>
      </c>
    </row>
    <row r="264" spans="3:4">
      <c r="C264" s="1203" t="s">
        <v>689</v>
      </c>
      <c r="D264" s="1207" t="s">
        <v>1316</v>
      </c>
    </row>
    <row r="265" spans="3:4">
      <c r="C265" s="1203" t="s">
        <v>689</v>
      </c>
      <c r="D265" s="1207" t="s">
        <v>1321</v>
      </c>
    </row>
    <row r="266" spans="3:4">
      <c r="C266" s="1203" t="s">
        <v>689</v>
      </c>
      <c r="D266" s="1207" t="s">
        <v>1322</v>
      </c>
    </row>
    <row r="267" spans="3:4">
      <c r="C267" s="1203" t="s">
        <v>689</v>
      </c>
      <c r="D267" s="1207" t="s">
        <v>1323</v>
      </c>
    </row>
    <row r="268" spans="3:4">
      <c r="C268" s="1203" t="s">
        <v>689</v>
      </c>
      <c r="D268" s="1207" t="s">
        <v>948</v>
      </c>
    </row>
    <row r="269" spans="3:4">
      <c r="C269" s="1203" t="s">
        <v>689</v>
      </c>
      <c r="D269" s="1207" t="s">
        <v>266</v>
      </c>
    </row>
    <row r="270" spans="3:4">
      <c r="C270" s="1203" t="s">
        <v>689</v>
      </c>
      <c r="D270" s="1207" t="s">
        <v>1192</v>
      </c>
    </row>
    <row r="271" spans="3:4">
      <c r="C271" s="1203" t="s">
        <v>689</v>
      </c>
      <c r="D271" s="1207" t="s">
        <v>187</v>
      </c>
    </row>
    <row r="272" spans="3:4">
      <c r="C272" s="1203" t="s">
        <v>689</v>
      </c>
      <c r="D272" s="1207" t="s">
        <v>798</v>
      </c>
    </row>
    <row r="273" spans="3:4">
      <c r="C273" s="1203" t="s">
        <v>689</v>
      </c>
      <c r="D273" s="1207" t="s">
        <v>1328</v>
      </c>
    </row>
    <row r="274" spans="3:4">
      <c r="C274" s="1203" t="s">
        <v>689</v>
      </c>
      <c r="D274" s="1207" t="s">
        <v>1045</v>
      </c>
    </row>
    <row r="275" spans="3:4">
      <c r="C275" s="1203" t="s">
        <v>689</v>
      </c>
      <c r="D275" s="1207" t="s">
        <v>1336</v>
      </c>
    </row>
    <row r="276" spans="3:4">
      <c r="C276" s="1203" t="s">
        <v>689</v>
      </c>
      <c r="D276" s="1207" t="s">
        <v>1338</v>
      </c>
    </row>
    <row r="277" spans="3:4">
      <c r="C277" s="1203" t="s">
        <v>689</v>
      </c>
      <c r="D277" s="1207" t="s">
        <v>399</v>
      </c>
    </row>
    <row r="278" spans="3:4">
      <c r="C278" s="1203" t="s">
        <v>689</v>
      </c>
      <c r="D278" s="1207" t="s">
        <v>1341</v>
      </c>
    </row>
    <row r="279" spans="3:4">
      <c r="C279" s="1203" t="s">
        <v>689</v>
      </c>
      <c r="D279" s="1207" t="s">
        <v>1342</v>
      </c>
    </row>
    <row r="280" spans="3:4">
      <c r="C280" s="1203" t="s">
        <v>689</v>
      </c>
      <c r="D280" s="1207" t="s">
        <v>1347</v>
      </c>
    </row>
    <row r="281" spans="3:4">
      <c r="C281" s="1203" t="s">
        <v>689</v>
      </c>
      <c r="D281" s="1207" t="s">
        <v>910</v>
      </c>
    </row>
    <row r="282" spans="3:4">
      <c r="C282" s="1203" t="s">
        <v>689</v>
      </c>
      <c r="D282" s="1207" t="s">
        <v>707</v>
      </c>
    </row>
    <row r="283" spans="3:4">
      <c r="C283" s="1203" t="s">
        <v>689</v>
      </c>
      <c r="D283" s="1207" t="s">
        <v>993</v>
      </c>
    </row>
    <row r="284" spans="3:4">
      <c r="C284" s="1203" t="s">
        <v>689</v>
      </c>
      <c r="D284" s="1207" t="s">
        <v>295</v>
      </c>
    </row>
    <row r="285" spans="3:4">
      <c r="C285" s="1203" t="s">
        <v>689</v>
      </c>
      <c r="D285" s="1207" t="s">
        <v>1349</v>
      </c>
    </row>
    <row r="286" spans="3:4">
      <c r="C286" s="1203" t="s">
        <v>689</v>
      </c>
      <c r="D286" s="1207" t="s">
        <v>1352</v>
      </c>
    </row>
    <row r="287" spans="3:4">
      <c r="C287" s="1203" t="s">
        <v>689</v>
      </c>
      <c r="D287" s="1207" t="s">
        <v>1355</v>
      </c>
    </row>
    <row r="288" spans="3:4">
      <c r="C288" s="1203" t="s">
        <v>689</v>
      </c>
      <c r="D288" s="1207" t="s">
        <v>1357</v>
      </c>
    </row>
    <row r="289" spans="3:4">
      <c r="C289" s="1203" t="s">
        <v>689</v>
      </c>
      <c r="D289" s="1207" t="s">
        <v>452</v>
      </c>
    </row>
    <row r="290" spans="3:4">
      <c r="C290" s="1203" t="s">
        <v>689</v>
      </c>
      <c r="D290" s="1207" t="s">
        <v>750</v>
      </c>
    </row>
    <row r="291" spans="3:4">
      <c r="C291" s="1203" t="s">
        <v>689</v>
      </c>
      <c r="D291" s="1207" t="s">
        <v>1362</v>
      </c>
    </row>
    <row r="292" spans="3:4">
      <c r="C292" s="1203" t="s">
        <v>689</v>
      </c>
      <c r="D292" s="1207" t="s">
        <v>1109</v>
      </c>
    </row>
    <row r="293" spans="3:4">
      <c r="C293" s="1203" t="s">
        <v>689</v>
      </c>
      <c r="D293" s="1207" t="s">
        <v>1369</v>
      </c>
    </row>
    <row r="294" spans="3:4">
      <c r="C294" s="1203" t="s">
        <v>689</v>
      </c>
      <c r="D294" s="1207" t="s">
        <v>340</v>
      </c>
    </row>
    <row r="295" spans="3:4">
      <c r="C295" s="1203" t="s">
        <v>689</v>
      </c>
      <c r="D295" s="1207" t="s">
        <v>977</v>
      </c>
    </row>
    <row r="296" spans="3:4">
      <c r="C296" s="1203" t="s">
        <v>697</v>
      </c>
      <c r="D296" s="1207" t="s">
        <v>287</v>
      </c>
    </row>
    <row r="297" spans="3:4">
      <c r="C297" s="1203" t="s">
        <v>697</v>
      </c>
      <c r="D297" s="1207" t="s">
        <v>1375</v>
      </c>
    </row>
    <row r="298" spans="3:4">
      <c r="C298" s="1203" t="s">
        <v>697</v>
      </c>
      <c r="D298" s="1207" t="s">
        <v>1099</v>
      </c>
    </row>
    <row r="299" spans="3:4">
      <c r="C299" s="1203" t="s">
        <v>697</v>
      </c>
      <c r="D299" s="1207" t="s">
        <v>731</v>
      </c>
    </row>
    <row r="300" spans="3:4">
      <c r="C300" s="1203" t="s">
        <v>697</v>
      </c>
      <c r="D300" s="1207" t="s">
        <v>861</v>
      </c>
    </row>
    <row r="301" spans="3:4">
      <c r="C301" s="1203" t="s">
        <v>697</v>
      </c>
      <c r="D301" s="1207" t="s">
        <v>1152</v>
      </c>
    </row>
    <row r="302" spans="3:4">
      <c r="C302" s="1203" t="s">
        <v>697</v>
      </c>
      <c r="D302" s="1207" t="s">
        <v>1119</v>
      </c>
    </row>
    <row r="303" spans="3:4">
      <c r="C303" s="1203" t="s">
        <v>697</v>
      </c>
      <c r="D303" s="1207" t="s">
        <v>1325</v>
      </c>
    </row>
    <row r="304" spans="3:4">
      <c r="C304" s="1203" t="s">
        <v>697</v>
      </c>
      <c r="D304" s="1207" t="s">
        <v>1380</v>
      </c>
    </row>
    <row r="305" spans="3:4">
      <c r="C305" s="1203" t="s">
        <v>697</v>
      </c>
      <c r="D305" s="1207" t="s">
        <v>1157</v>
      </c>
    </row>
    <row r="306" spans="3:4">
      <c r="C306" s="1203" t="s">
        <v>697</v>
      </c>
      <c r="D306" s="1207" t="s">
        <v>1382</v>
      </c>
    </row>
    <row r="307" spans="3:4">
      <c r="C307" s="1203" t="s">
        <v>697</v>
      </c>
      <c r="D307" s="1207" t="s">
        <v>1385</v>
      </c>
    </row>
    <row r="308" spans="3:4">
      <c r="C308" s="1203" t="s">
        <v>697</v>
      </c>
      <c r="D308" s="1207" t="s">
        <v>1386</v>
      </c>
    </row>
    <row r="309" spans="3:4">
      <c r="C309" s="1203" t="s">
        <v>697</v>
      </c>
      <c r="D309" s="1207" t="s">
        <v>1387</v>
      </c>
    </row>
    <row r="310" spans="3:4">
      <c r="C310" s="1203" t="s">
        <v>697</v>
      </c>
      <c r="D310" s="1207" t="s">
        <v>579</v>
      </c>
    </row>
    <row r="311" spans="3:4">
      <c r="C311" s="1203" t="s">
        <v>697</v>
      </c>
      <c r="D311" s="1207" t="s">
        <v>1388</v>
      </c>
    </row>
    <row r="312" spans="3:4">
      <c r="C312" s="1203" t="s">
        <v>697</v>
      </c>
      <c r="D312" s="1207" t="s">
        <v>1391</v>
      </c>
    </row>
    <row r="313" spans="3:4">
      <c r="C313" s="1203" t="s">
        <v>697</v>
      </c>
      <c r="D313" s="1207" t="s">
        <v>1009</v>
      </c>
    </row>
    <row r="314" spans="3:4">
      <c r="C314" s="1203" t="s">
        <v>697</v>
      </c>
      <c r="D314" s="1207" t="s">
        <v>1393</v>
      </c>
    </row>
    <row r="315" spans="3:4">
      <c r="C315" s="1203" t="s">
        <v>697</v>
      </c>
      <c r="D315" s="1207" t="s">
        <v>1065</v>
      </c>
    </row>
    <row r="316" spans="3:4">
      <c r="C316" s="1203" t="s">
        <v>697</v>
      </c>
      <c r="D316" s="1207" t="s">
        <v>250</v>
      </c>
    </row>
    <row r="317" spans="3:4">
      <c r="C317" s="1203" t="s">
        <v>697</v>
      </c>
      <c r="D317" s="1207" t="s">
        <v>1299</v>
      </c>
    </row>
    <row r="318" spans="3:4">
      <c r="C318" s="1203" t="s">
        <v>697</v>
      </c>
      <c r="D318" s="1207" t="s">
        <v>1038</v>
      </c>
    </row>
    <row r="319" spans="3:4">
      <c r="C319" s="1203" t="s">
        <v>697</v>
      </c>
      <c r="D319" s="1207" t="s">
        <v>444</v>
      </c>
    </row>
    <row r="320" spans="3:4">
      <c r="C320" s="1203" t="s">
        <v>697</v>
      </c>
      <c r="D320" s="1207" t="s">
        <v>940</v>
      </c>
    </row>
    <row r="321" spans="3:4">
      <c r="C321" s="1203" t="s">
        <v>166</v>
      </c>
      <c r="D321" s="1207" t="s">
        <v>1401</v>
      </c>
    </row>
    <row r="322" spans="3:4">
      <c r="C322" s="1203" t="s">
        <v>166</v>
      </c>
      <c r="D322" s="1207" t="s">
        <v>847</v>
      </c>
    </row>
    <row r="323" spans="3:4">
      <c r="C323" s="1203" t="s">
        <v>166</v>
      </c>
      <c r="D323" s="1207" t="s">
        <v>1238</v>
      </c>
    </row>
    <row r="324" spans="3:4">
      <c r="C324" s="1203" t="s">
        <v>166</v>
      </c>
      <c r="D324" s="1207" t="s">
        <v>1405</v>
      </c>
    </row>
    <row r="325" spans="3:4">
      <c r="C325" s="1203" t="s">
        <v>166</v>
      </c>
      <c r="D325" s="1207" t="s">
        <v>1409</v>
      </c>
    </row>
    <row r="326" spans="3:4">
      <c r="C326" s="1203" t="s">
        <v>166</v>
      </c>
      <c r="D326" s="1207" t="s">
        <v>1414</v>
      </c>
    </row>
    <row r="327" spans="3:4">
      <c r="C327" s="1203" t="s">
        <v>166</v>
      </c>
      <c r="D327" s="1207" t="s">
        <v>1159</v>
      </c>
    </row>
    <row r="328" spans="3:4">
      <c r="C328" s="1203" t="s">
        <v>166</v>
      </c>
      <c r="D328" s="1207" t="s">
        <v>874</v>
      </c>
    </row>
    <row r="329" spans="3:4">
      <c r="C329" s="1203" t="s">
        <v>166</v>
      </c>
      <c r="D329" s="1207" t="s">
        <v>1247</v>
      </c>
    </row>
    <row r="330" spans="3:4">
      <c r="C330" s="1203" t="s">
        <v>166</v>
      </c>
      <c r="D330" s="1207" t="s">
        <v>1419</v>
      </c>
    </row>
    <row r="331" spans="3:4">
      <c r="C331" s="1203" t="s">
        <v>166</v>
      </c>
      <c r="D331" s="1207" t="s">
        <v>1398</v>
      </c>
    </row>
    <row r="332" spans="3:4">
      <c r="C332" s="1203" t="s">
        <v>166</v>
      </c>
      <c r="D332" s="1207" t="s">
        <v>374</v>
      </c>
    </row>
    <row r="333" spans="3:4">
      <c r="C333" s="1203" t="s">
        <v>166</v>
      </c>
      <c r="D333" s="1207" t="s">
        <v>1424</v>
      </c>
    </row>
    <row r="334" spans="3:4">
      <c r="C334" s="1203" t="s">
        <v>166</v>
      </c>
      <c r="D334" s="1207" t="s">
        <v>1426</v>
      </c>
    </row>
    <row r="335" spans="3:4">
      <c r="C335" s="1203" t="s">
        <v>166</v>
      </c>
      <c r="D335" s="1207" t="s">
        <v>194</v>
      </c>
    </row>
    <row r="336" spans="3:4">
      <c r="C336" s="1203" t="s">
        <v>166</v>
      </c>
      <c r="D336" s="1207" t="s">
        <v>1252</v>
      </c>
    </row>
    <row r="337" spans="3:4">
      <c r="C337" s="1203" t="s">
        <v>166</v>
      </c>
      <c r="D337" s="1207" t="s">
        <v>1428</v>
      </c>
    </row>
    <row r="338" spans="3:4">
      <c r="C338" s="1203" t="s">
        <v>166</v>
      </c>
      <c r="D338" s="1207" t="s">
        <v>1430</v>
      </c>
    </row>
    <row r="339" spans="3:4">
      <c r="C339" s="1203" t="s">
        <v>166</v>
      </c>
      <c r="D339" s="1207" t="s">
        <v>463</v>
      </c>
    </row>
    <row r="340" spans="3:4">
      <c r="C340" s="1203" t="s">
        <v>166</v>
      </c>
      <c r="D340" s="1207" t="s">
        <v>1435</v>
      </c>
    </row>
    <row r="341" spans="3:4">
      <c r="C341" s="1203" t="s">
        <v>166</v>
      </c>
      <c r="D341" s="1207" t="s">
        <v>1437</v>
      </c>
    </row>
    <row r="342" spans="3:4">
      <c r="C342" s="1203" t="s">
        <v>166</v>
      </c>
      <c r="D342" s="1207" t="s">
        <v>1440</v>
      </c>
    </row>
    <row r="343" spans="3:4">
      <c r="C343" s="1203" t="s">
        <v>166</v>
      </c>
      <c r="D343" s="1207" t="s">
        <v>1442</v>
      </c>
    </row>
    <row r="344" spans="3:4">
      <c r="C344" s="1203" t="s">
        <v>166</v>
      </c>
      <c r="D344" s="1207" t="s">
        <v>974</v>
      </c>
    </row>
    <row r="345" spans="3:4">
      <c r="C345" s="1203" t="s">
        <v>166</v>
      </c>
      <c r="D345" s="1207" t="s">
        <v>15</v>
      </c>
    </row>
    <row r="346" spans="3:4">
      <c r="C346" s="1203" t="s">
        <v>166</v>
      </c>
      <c r="D346" s="1207" t="s">
        <v>1444</v>
      </c>
    </row>
    <row r="347" spans="3:4">
      <c r="C347" s="1203" t="s">
        <v>166</v>
      </c>
      <c r="D347" s="1207" t="s">
        <v>619</v>
      </c>
    </row>
    <row r="348" spans="3:4">
      <c r="C348" s="1203" t="s">
        <v>166</v>
      </c>
      <c r="D348" s="1207" t="s">
        <v>551</v>
      </c>
    </row>
    <row r="349" spans="3:4">
      <c r="C349" s="1203" t="s">
        <v>166</v>
      </c>
      <c r="D349" s="1207" t="s">
        <v>39</v>
      </c>
    </row>
    <row r="350" spans="3:4">
      <c r="C350" s="1203" t="s">
        <v>166</v>
      </c>
      <c r="D350" s="1207" t="s">
        <v>292</v>
      </c>
    </row>
    <row r="351" spans="3:4">
      <c r="C351" s="1203" t="s">
        <v>166</v>
      </c>
      <c r="D351" s="1207" t="s">
        <v>988</v>
      </c>
    </row>
    <row r="352" spans="3:4">
      <c r="C352" s="1203" t="s">
        <v>166</v>
      </c>
      <c r="D352" s="1207" t="s">
        <v>1317</v>
      </c>
    </row>
    <row r="353" spans="3:4">
      <c r="C353" s="1203" t="s">
        <v>166</v>
      </c>
      <c r="D353" s="1207" t="s">
        <v>1191</v>
      </c>
    </row>
    <row r="354" spans="3:4">
      <c r="C354" s="1203" t="s">
        <v>166</v>
      </c>
      <c r="D354" s="1207" t="s">
        <v>1449</v>
      </c>
    </row>
    <row r="355" spans="3:4">
      <c r="C355" s="1203" t="s">
        <v>166</v>
      </c>
      <c r="D355" s="1207" t="s">
        <v>565</v>
      </c>
    </row>
    <row r="356" spans="3:4">
      <c r="C356" s="1203" t="s">
        <v>526</v>
      </c>
      <c r="D356" s="1207" t="s">
        <v>1452</v>
      </c>
    </row>
    <row r="357" spans="3:4">
      <c r="C357" s="1203" t="s">
        <v>526</v>
      </c>
      <c r="D357" s="1207" t="s">
        <v>540</v>
      </c>
    </row>
    <row r="358" spans="3:4">
      <c r="C358" s="1203" t="s">
        <v>526</v>
      </c>
      <c r="D358" s="1207" t="s">
        <v>1459</v>
      </c>
    </row>
    <row r="359" spans="3:4">
      <c r="C359" s="1203" t="s">
        <v>526</v>
      </c>
      <c r="D359" s="1207" t="s">
        <v>82</v>
      </c>
    </row>
    <row r="360" spans="3:4">
      <c r="C360" s="1203" t="s">
        <v>526</v>
      </c>
      <c r="D360" s="1207" t="s">
        <v>1363</v>
      </c>
    </row>
    <row r="361" spans="3:4">
      <c r="C361" s="1203" t="s">
        <v>526</v>
      </c>
      <c r="D361" s="1207" t="s">
        <v>1233</v>
      </c>
    </row>
    <row r="362" spans="3:4">
      <c r="C362" s="1203" t="s">
        <v>526</v>
      </c>
      <c r="D362" s="1207" t="s">
        <v>459</v>
      </c>
    </row>
    <row r="363" spans="3:4">
      <c r="C363" s="1203" t="s">
        <v>526</v>
      </c>
      <c r="D363" s="1207" t="s">
        <v>755</v>
      </c>
    </row>
    <row r="364" spans="3:4">
      <c r="C364" s="1203" t="s">
        <v>526</v>
      </c>
      <c r="D364" s="1207" t="s">
        <v>1463</v>
      </c>
    </row>
    <row r="365" spans="3:4">
      <c r="C365" s="1203" t="s">
        <v>526</v>
      </c>
      <c r="D365" s="1207" t="s">
        <v>1465</v>
      </c>
    </row>
    <row r="366" spans="3:4">
      <c r="C366" s="1203" t="s">
        <v>526</v>
      </c>
      <c r="D366" s="1207" t="s">
        <v>502</v>
      </c>
    </row>
    <row r="367" spans="3:4">
      <c r="C367" s="1203" t="s">
        <v>526</v>
      </c>
      <c r="D367" s="1207" t="s">
        <v>795</v>
      </c>
    </row>
    <row r="368" spans="3:4">
      <c r="C368" s="1203" t="s">
        <v>526</v>
      </c>
      <c r="D368" s="1207" t="s">
        <v>1467</v>
      </c>
    </row>
    <row r="369" spans="3:4">
      <c r="C369" s="1203" t="s">
        <v>526</v>
      </c>
      <c r="D369" s="1207" t="s">
        <v>1254</v>
      </c>
    </row>
    <row r="370" spans="3:4">
      <c r="C370" s="1203" t="s">
        <v>526</v>
      </c>
      <c r="D370" s="1207" t="s">
        <v>617</v>
      </c>
    </row>
    <row r="371" spans="3:4">
      <c r="C371" s="1203" t="s">
        <v>526</v>
      </c>
      <c r="D371" s="1207" t="s">
        <v>21</v>
      </c>
    </row>
    <row r="372" spans="3:4">
      <c r="C372" s="1203" t="s">
        <v>526</v>
      </c>
      <c r="D372" s="1207" t="s">
        <v>1394</v>
      </c>
    </row>
    <row r="373" spans="3:4">
      <c r="C373" s="1203" t="s">
        <v>526</v>
      </c>
      <c r="D373" s="1207" t="s">
        <v>473</v>
      </c>
    </row>
    <row r="374" spans="3:4">
      <c r="C374" s="1203" t="s">
        <v>526</v>
      </c>
      <c r="D374" s="1207" t="s">
        <v>665</v>
      </c>
    </row>
    <row r="375" spans="3:4">
      <c r="C375" s="1203" t="s">
        <v>526</v>
      </c>
      <c r="D375" s="1207" t="s">
        <v>1471</v>
      </c>
    </row>
    <row r="376" spans="3:4">
      <c r="C376" s="1203" t="s">
        <v>526</v>
      </c>
      <c r="D376" s="1207" t="s">
        <v>1473</v>
      </c>
    </row>
    <row r="377" spans="3:4">
      <c r="C377" s="1203" t="s">
        <v>526</v>
      </c>
      <c r="D377" s="1207" t="s">
        <v>1478</v>
      </c>
    </row>
    <row r="378" spans="3:4">
      <c r="C378" s="1203" t="s">
        <v>526</v>
      </c>
      <c r="D378" s="1207" t="s">
        <v>1481</v>
      </c>
    </row>
    <row r="379" spans="3:4">
      <c r="C379" s="1203" t="s">
        <v>526</v>
      </c>
      <c r="D379" s="1207" t="s">
        <v>1271</v>
      </c>
    </row>
    <row r="380" spans="3:4">
      <c r="C380" s="1203" t="s">
        <v>526</v>
      </c>
      <c r="D380" s="1207" t="s">
        <v>1483</v>
      </c>
    </row>
    <row r="381" spans="3:4">
      <c r="C381" s="1203" t="s">
        <v>526</v>
      </c>
      <c r="D381" s="1207" t="s">
        <v>1485</v>
      </c>
    </row>
    <row r="382" spans="3:4">
      <c r="C382" s="1203" t="s">
        <v>526</v>
      </c>
      <c r="D382" s="1207" t="s">
        <v>1486</v>
      </c>
    </row>
    <row r="383" spans="3:4">
      <c r="C383" s="1203" t="s">
        <v>526</v>
      </c>
      <c r="D383" s="1207" t="s">
        <v>1054</v>
      </c>
    </row>
    <row r="384" spans="3:4">
      <c r="C384" s="1203" t="s">
        <v>526</v>
      </c>
      <c r="D384" s="1207" t="s">
        <v>1491</v>
      </c>
    </row>
    <row r="385" spans="3:4">
      <c r="C385" s="1203" t="s">
        <v>526</v>
      </c>
      <c r="D385" s="1207" t="s">
        <v>1476</v>
      </c>
    </row>
    <row r="386" spans="3:4">
      <c r="C386" s="1203" t="s">
        <v>526</v>
      </c>
      <c r="D386" s="1207" t="s">
        <v>25</v>
      </c>
    </row>
    <row r="387" spans="3:4">
      <c r="C387" s="1203" t="s">
        <v>526</v>
      </c>
      <c r="D387" s="1207" t="s">
        <v>1437</v>
      </c>
    </row>
    <row r="388" spans="3:4">
      <c r="C388" s="1203" t="s">
        <v>526</v>
      </c>
      <c r="D388" s="1207" t="s">
        <v>1320</v>
      </c>
    </row>
    <row r="389" spans="3:4">
      <c r="C389" s="1203" t="s">
        <v>526</v>
      </c>
      <c r="D389" s="1207" t="s">
        <v>690</v>
      </c>
    </row>
    <row r="390" spans="3:4">
      <c r="C390" s="1203" t="s">
        <v>526</v>
      </c>
      <c r="D390" s="1207" t="s">
        <v>1494</v>
      </c>
    </row>
    <row r="391" spans="3:4">
      <c r="C391" s="1203" t="s">
        <v>526</v>
      </c>
      <c r="D391" s="1207" t="s">
        <v>871</v>
      </c>
    </row>
    <row r="392" spans="3:4">
      <c r="C392" s="1203" t="s">
        <v>526</v>
      </c>
      <c r="D392" s="1207" t="s">
        <v>766</v>
      </c>
    </row>
    <row r="393" spans="3:4">
      <c r="C393" s="1203" t="s">
        <v>526</v>
      </c>
      <c r="D393" s="1207" t="s">
        <v>1219</v>
      </c>
    </row>
    <row r="394" spans="3:4">
      <c r="C394" s="1203" t="s">
        <v>526</v>
      </c>
      <c r="D394" s="1207" t="s">
        <v>1499</v>
      </c>
    </row>
    <row r="395" spans="3:4">
      <c r="C395" s="1203" t="s">
        <v>526</v>
      </c>
      <c r="D395" s="1207" t="s">
        <v>1096</v>
      </c>
    </row>
    <row r="396" spans="3:4">
      <c r="C396" s="1203" t="s">
        <v>526</v>
      </c>
      <c r="D396" s="1207" t="s">
        <v>1436</v>
      </c>
    </row>
    <row r="397" spans="3:4">
      <c r="C397" s="1203" t="s">
        <v>526</v>
      </c>
      <c r="D397" s="1207" t="s">
        <v>175</v>
      </c>
    </row>
    <row r="398" spans="3:4">
      <c r="C398" s="1203" t="s">
        <v>526</v>
      </c>
      <c r="D398" s="1207" t="s">
        <v>647</v>
      </c>
    </row>
    <row r="399" spans="3:4">
      <c r="C399" s="1203" t="s">
        <v>526</v>
      </c>
      <c r="D399" s="1207" t="s">
        <v>1503</v>
      </c>
    </row>
    <row r="400" spans="3:4">
      <c r="C400" s="1203" t="s">
        <v>526</v>
      </c>
      <c r="D400" s="1207" t="s">
        <v>32</v>
      </c>
    </row>
    <row r="401" spans="3:4">
      <c r="C401" s="1203" t="s">
        <v>526</v>
      </c>
      <c r="D401" s="1207" t="s">
        <v>893</v>
      </c>
    </row>
    <row r="402" spans="3:4">
      <c r="C402" s="1203" t="s">
        <v>526</v>
      </c>
      <c r="D402" s="1207" t="s">
        <v>1508</v>
      </c>
    </row>
    <row r="403" spans="3:4">
      <c r="C403" s="1203" t="s">
        <v>526</v>
      </c>
      <c r="D403" s="1207" t="s">
        <v>581</v>
      </c>
    </row>
    <row r="404" spans="3:4">
      <c r="C404" s="1203" t="s">
        <v>526</v>
      </c>
      <c r="D404" s="1207" t="s">
        <v>1480</v>
      </c>
    </row>
    <row r="405" spans="3:4">
      <c r="C405" s="1203" t="s">
        <v>526</v>
      </c>
      <c r="D405" s="1207" t="s">
        <v>1513</v>
      </c>
    </row>
    <row r="406" spans="3:4">
      <c r="C406" s="1203" t="s">
        <v>526</v>
      </c>
      <c r="D406" s="1207" t="s">
        <v>622</v>
      </c>
    </row>
    <row r="407" spans="3:4">
      <c r="C407" s="1203" t="s">
        <v>526</v>
      </c>
      <c r="D407" s="1207" t="s">
        <v>1298</v>
      </c>
    </row>
    <row r="408" spans="3:4">
      <c r="C408" s="1203" t="s">
        <v>526</v>
      </c>
      <c r="D408" s="1207" t="s">
        <v>602</v>
      </c>
    </row>
    <row r="409" spans="3:4">
      <c r="C409" s="1203" t="s">
        <v>526</v>
      </c>
      <c r="D409" s="1207" t="s">
        <v>439</v>
      </c>
    </row>
    <row r="410" spans="3:4">
      <c r="C410" s="1203" t="s">
        <v>526</v>
      </c>
      <c r="D410" s="1207" t="s">
        <v>1517</v>
      </c>
    </row>
    <row r="411" spans="3:4">
      <c r="C411" s="1203" t="s">
        <v>526</v>
      </c>
      <c r="D411" s="1207" t="s">
        <v>1507</v>
      </c>
    </row>
    <row r="412" spans="3:4">
      <c r="C412" s="1203" t="s">
        <v>526</v>
      </c>
      <c r="D412" s="1207" t="s">
        <v>1520</v>
      </c>
    </row>
    <row r="413" spans="3:4">
      <c r="C413" s="1203" t="s">
        <v>526</v>
      </c>
      <c r="D413" s="1207" t="s">
        <v>1521</v>
      </c>
    </row>
    <row r="414" spans="3:4">
      <c r="C414" s="1203" t="s">
        <v>526</v>
      </c>
      <c r="D414" s="1207" t="s">
        <v>1345</v>
      </c>
    </row>
    <row r="415" spans="3:4">
      <c r="C415" s="1203" t="s">
        <v>708</v>
      </c>
      <c r="D415" s="1207" t="s">
        <v>870</v>
      </c>
    </row>
    <row r="416" spans="3:4">
      <c r="C416" s="1203" t="s">
        <v>708</v>
      </c>
      <c r="D416" s="1207" t="s">
        <v>949</v>
      </c>
    </row>
    <row r="417" spans="3:4">
      <c r="C417" s="1203" t="s">
        <v>708</v>
      </c>
      <c r="D417" s="1207" t="s">
        <v>1087</v>
      </c>
    </row>
    <row r="418" spans="3:4">
      <c r="C418" s="1203" t="s">
        <v>708</v>
      </c>
      <c r="D418" s="1207" t="s">
        <v>1074</v>
      </c>
    </row>
    <row r="419" spans="3:4">
      <c r="C419" s="1203" t="s">
        <v>708</v>
      </c>
      <c r="D419" s="1207" t="s">
        <v>1525</v>
      </c>
    </row>
    <row r="420" spans="3:4">
      <c r="C420" s="1203" t="s">
        <v>708</v>
      </c>
      <c r="D420" s="1207" t="s">
        <v>1348</v>
      </c>
    </row>
    <row r="421" spans="3:4">
      <c r="C421" s="1203" t="s">
        <v>708</v>
      </c>
      <c r="D421" s="1207" t="s">
        <v>953</v>
      </c>
    </row>
    <row r="422" spans="3:4">
      <c r="C422" s="1203" t="s">
        <v>708</v>
      </c>
      <c r="D422" s="1207" t="s">
        <v>722</v>
      </c>
    </row>
    <row r="423" spans="3:4">
      <c r="C423" s="1203" t="s">
        <v>708</v>
      </c>
      <c r="D423" s="1207" t="s">
        <v>1350</v>
      </c>
    </row>
    <row r="424" spans="3:4">
      <c r="C424" s="1203" t="s">
        <v>708</v>
      </c>
      <c r="D424" s="1207" t="s">
        <v>1245</v>
      </c>
    </row>
    <row r="425" spans="3:4">
      <c r="C425" s="1203" t="s">
        <v>708</v>
      </c>
      <c r="D425" s="1207" t="s">
        <v>1532</v>
      </c>
    </row>
    <row r="426" spans="3:4">
      <c r="C426" s="1203" t="s">
        <v>708</v>
      </c>
      <c r="D426" s="1207" t="s">
        <v>1535</v>
      </c>
    </row>
    <row r="427" spans="3:4">
      <c r="C427" s="1203" t="s">
        <v>708</v>
      </c>
      <c r="D427" s="1207" t="s">
        <v>1353</v>
      </c>
    </row>
    <row r="428" spans="3:4">
      <c r="C428" s="1203" t="s">
        <v>708</v>
      </c>
      <c r="D428" s="1207" t="s">
        <v>957</v>
      </c>
    </row>
    <row r="429" spans="3:4">
      <c r="C429" s="1203" t="s">
        <v>708</v>
      </c>
      <c r="D429" s="1207" t="s">
        <v>651</v>
      </c>
    </row>
    <row r="430" spans="3:4">
      <c r="C430" s="1203" t="s">
        <v>708</v>
      </c>
      <c r="D430" s="1207" t="s">
        <v>961</v>
      </c>
    </row>
    <row r="431" spans="3:4">
      <c r="C431" s="1203" t="s">
        <v>708</v>
      </c>
      <c r="D431" s="1207" t="s">
        <v>230</v>
      </c>
    </row>
    <row r="432" spans="3:4">
      <c r="C432" s="1203" t="s">
        <v>708</v>
      </c>
      <c r="D432" s="1207" t="s">
        <v>1496</v>
      </c>
    </row>
    <row r="433" spans="3:4">
      <c r="C433" s="1203" t="s">
        <v>708</v>
      </c>
      <c r="D433" s="1207" t="s">
        <v>1542</v>
      </c>
    </row>
    <row r="434" spans="3:4">
      <c r="C434" s="1203" t="s">
        <v>708</v>
      </c>
      <c r="D434" s="1207" t="s">
        <v>967</v>
      </c>
    </row>
    <row r="435" spans="3:4">
      <c r="C435" s="1203" t="s">
        <v>708</v>
      </c>
      <c r="D435" s="1207" t="s">
        <v>1548</v>
      </c>
    </row>
    <row r="436" spans="3:4">
      <c r="C436" s="1203" t="s">
        <v>708</v>
      </c>
      <c r="D436" s="1207" t="s">
        <v>1361</v>
      </c>
    </row>
    <row r="437" spans="3:4">
      <c r="C437" s="1203" t="s">
        <v>708</v>
      </c>
      <c r="D437" s="1207" t="s">
        <v>867</v>
      </c>
    </row>
    <row r="438" spans="3:4">
      <c r="C438" s="1203" t="s">
        <v>708</v>
      </c>
      <c r="D438" s="1207" t="s">
        <v>897</v>
      </c>
    </row>
    <row r="439" spans="3:4">
      <c r="C439" s="1203" t="s">
        <v>708</v>
      </c>
      <c r="D439" s="1207" t="s">
        <v>1365</v>
      </c>
    </row>
    <row r="440" spans="3:4">
      <c r="C440" s="1203" t="s">
        <v>708</v>
      </c>
      <c r="D440" s="1207" t="s">
        <v>1060</v>
      </c>
    </row>
    <row r="441" spans="3:4">
      <c r="C441" s="1203" t="s">
        <v>708</v>
      </c>
      <c r="D441" s="1207" t="s">
        <v>626</v>
      </c>
    </row>
    <row r="442" spans="3:4">
      <c r="C442" s="1203" t="s">
        <v>708</v>
      </c>
      <c r="D442" s="1207" t="s">
        <v>1384</v>
      </c>
    </row>
    <row r="443" spans="3:4">
      <c r="C443" s="1203" t="s">
        <v>708</v>
      </c>
      <c r="D443" s="1207" t="s">
        <v>1555</v>
      </c>
    </row>
    <row r="444" spans="3:4">
      <c r="C444" s="1203" t="s">
        <v>708</v>
      </c>
      <c r="D444" s="1207" t="s">
        <v>920</v>
      </c>
    </row>
    <row r="445" spans="3:4">
      <c r="C445" s="1203" t="s">
        <v>708</v>
      </c>
      <c r="D445" s="1207" t="s">
        <v>1367</v>
      </c>
    </row>
    <row r="446" spans="3:4">
      <c r="C446" s="1203" t="s">
        <v>708</v>
      </c>
      <c r="D446" s="1207" t="s">
        <v>1560</v>
      </c>
    </row>
    <row r="447" spans="3:4">
      <c r="C447" s="1203" t="s">
        <v>708</v>
      </c>
      <c r="D447" s="1207" t="s">
        <v>478</v>
      </c>
    </row>
    <row r="448" spans="3:4">
      <c r="C448" s="1203" t="s">
        <v>708</v>
      </c>
      <c r="D448" s="1207" t="s">
        <v>1372</v>
      </c>
    </row>
    <row r="449" spans="3:4">
      <c r="C449" s="1203" t="s">
        <v>708</v>
      </c>
      <c r="D449" s="1207" t="s">
        <v>1566</v>
      </c>
    </row>
    <row r="450" spans="3:4">
      <c r="C450" s="1203" t="s">
        <v>708</v>
      </c>
      <c r="D450" s="1207" t="s">
        <v>120</v>
      </c>
    </row>
    <row r="451" spans="3:4">
      <c r="C451" s="1203" t="s">
        <v>708</v>
      </c>
      <c r="D451" s="1207" t="s">
        <v>1567</v>
      </c>
    </row>
    <row r="452" spans="3:4">
      <c r="C452" s="1203" t="s">
        <v>708</v>
      </c>
      <c r="D452" s="1207" t="s">
        <v>1458</v>
      </c>
    </row>
    <row r="453" spans="3:4">
      <c r="C453" s="1203" t="s">
        <v>708</v>
      </c>
      <c r="D453" s="1207" t="s">
        <v>435</v>
      </c>
    </row>
    <row r="454" spans="3:4">
      <c r="C454" s="1203" t="s">
        <v>708</v>
      </c>
      <c r="D454" s="1207" t="s">
        <v>859</v>
      </c>
    </row>
    <row r="455" spans="3:4">
      <c r="C455" s="1203" t="s">
        <v>708</v>
      </c>
      <c r="D455" s="1207" t="s">
        <v>1207</v>
      </c>
    </row>
    <row r="456" spans="3:4">
      <c r="C456" s="1203" t="s">
        <v>708</v>
      </c>
      <c r="D456" s="1207" t="s">
        <v>366</v>
      </c>
    </row>
    <row r="457" spans="3:4">
      <c r="C457" s="1203" t="s">
        <v>708</v>
      </c>
      <c r="D457" s="1207" t="s">
        <v>1307</v>
      </c>
    </row>
    <row r="458" spans="3:4">
      <c r="C458" s="1203" t="s">
        <v>708</v>
      </c>
      <c r="D458" s="1207" t="s">
        <v>1088</v>
      </c>
    </row>
    <row r="459" spans="3:4">
      <c r="C459" s="1203" t="s">
        <v>643</v>
      </c>
      <c r="D459" s="1207" t="s">
        <v>1089</v>
      </c>
    </row>
    <row r="460" spans="3:4">
      <c r="C460" s="1203" t="s">
        <v>643</v>
      </c>
      <c r="D460" s="1207" t="s">
        <v>1292</v>
      </c>
    </row>
    <row r="461" spans="3:4">
      <c r="C461" s="1203" t="s">
        <v>643</v>
      </c>
      <c r="D461" s="1207" t="s">
        <v>915</v>
      </c>
    </row>
    <row r="462" spans="3:4">
      <c r="C462" s="1203" t="s">
        <v>643</v>
      </c>
      <c r="D462" s="1207" t="s">
        <v>1568</v>
      </c>
    </row>
    <row r="463" spans="3:4">
      <c r="C463" s="1203" t="s">
        <v>643</v>
      </c>
      <c r="D463" s="1207" t="s">
        <v>1377</v>
      </c>
    </row>
    <row r="464" spans="3:4">
      <c r="C464" s="1203" t="s">
        <v>643</v>
      </c>
      <c r="D464" s="1207" t="s">
        <v>997</v>
      </c>
    </row>
    <row r="465" spans="3:4">
      <c r="C465" s="1203" t="s">
        <v>643</v>
      </c>
      <c r="D465" s="1207" t="s">
        <v>1034</v>
      </c>
    </row>
    <row r="466" spans="3:4">
      <c r="C466" s="1203" t="s">
        <v>643</v>
      </c>
      <c r="D466" s="1207" t="s">
        <v>883</v>
      </c>
    </row>
    <row r="467" spans="3:4">
      <c r="C467" s="1203" t="s">
        <v>643</v>
      </c>
      <c r="D467" s="1207" t="s">
        <v>508</v>
      </c>
    </row>
    <row r="468" spans="3:4">
      <c r="C468" s="1203" t="s">
        <v>643</v>
      </c>
      <c r="D468" s="1207" t="s">
        <v>1569</v>
      </c>
    </row>
    <row r="469" spans="3:4">
      <c r="C469" s="1203" t="s">
        <v>643</v>
      </c>
      <c r="D469" s="1207" t="s">
        <v>1571</v>
      </c>
    </row>
    <row r="470" spans="3:4">
      <c r="C470" s="1203" t="s">
        <v>643</v>
      </c>
      <c r="D470" s="1207" t="s">
        <v>624</v>
      </c>
    </row>
    <row r="471" spans="3:4">
      <c r="C471" s="1203" t="s">
        <v>643</v>
      </c>
      <c r="D471" s="1207" t="s">
        <v>1572</v>
      </c>
    </row>
    <row r="472" spans="3:4">
      <c r="C472" s="1203" t="s">
        <v>643</v>
      </c>
      <c r="D472" s="1207" t="s">
        <v>1383</v>
      </c>
    </row>
    <row r="473" spans="3:4">
      <c r="C473" s="1203" t="s">
        <v>643</v>
      </c>
      <c r="D473" s="1207" t="s">
        <v>1574</v>
      </c>
    </row>
    <row r="474" spans="3:4">
      <c r="C474" s="1203" t="s">
        <v>643</v>
      </c>
      <c r="D474" s="1207" t="s">
        <v>1575</v>
      </c>
    </row>
    <row r="475" spans="3:4">
      <c r="C475" s="1203" t="s">
        <v>643</v>
      </c>
      <c r="D475" s="1207" t="s">
        <v>1576</v>
      </c>
    </row>
    <row r="476" spans="3:4">
      <c r="C476" s="1203" t="s">
        <v>643</v>
      </c>
      <c r="D476" s="1207" t="s">
        <v>1577</v>
      </c>
    </row>
    <row r="477" spans="3:4">
      <c r="C477" s="1203" t="s">
        <v>643</v>
      </c>
      <c r="D477" s="1207" t="s">
        <v>705</v>
      </c>
    </row>
    <row r="478" spans="3:4">
      <c r="C478" s="1203" t="s">
        <v>643</v>
      </c>
      <c r="D478" s="1207" t="s">
        <v>1376</v>
      </c>
    </row>
    <row r="479" spans="3:4">
      <c r="C479" s="1203" t="s">
        <v>643</v>
      </c>
      <c r="D479" s="1207" t="s">
        <v>1095</v>
      </c>
    </row>
    <row r="480" spans="3:4">
      <c r="C480" s="1203" t="s">
        <v>643</v>
      </c>
      <c r="D480" s="1207" t="s">
        <v>1578</v>
      </c>
    </row>
    <row r="481" spans="3:4">
      <c r="C481" s="1203" t="s">
        <v>643</v>
      </c>
      <c r="D481" s="1207" t="s">
        <v>1580</v>
      </c>
    </row>
    <row r="482" spans="3:4">
      <c r="C482" s="1203" t="s">
        <v>643</v>
      </c>
      <c r="D482" s="1207" t="s">
        <v>1583</v>
      </c>
    </row>
    <row r="483" spans="3:4">
      <c r="C483" s="1203" t="s">
        <v>643</v>
      </c>
      <c r="D483" s="1207" t="s">
        <v>1584</v>
      </c>
    </row>
    <row r="484" spans="3:4">
      <c r="C484" s="1203" t="s">
        <v>629</v>
      </c>
      <c r="D484" s="1207" t="s">
        <v>642</v>
      </c>
    </row>
    <row r="485" spans="3:4">
      <c r="C485" s="1203" t="s">
        <v>629</v>
      </c>
      <c r="D485" s="1207" t="s">
        <v>1098</v>
      </c>
    </row>
    <row r="486" spans="3:4">
      <c r="C486" s="1203" t="s">
        <v>629</v>
      </c>
      <c r="D486" s="1207" t="s">
        <v>1346</v>
      </c>
    </row>
    <row r="487" spans="3:4">
      <c r="C487" s="1203" t="s">
        <v>629</v>
      </c>
      <c r="D487" s="1207" t="s">
        <v>855</v>
      </c>
    </row>
    <row r="488" spans="3:4">
      <c r="C488" s="1203" t="s">
        <v>629</v>
      </c>
      <c r="D488" s="1207" t="s">
        <v>1163</v>
      </c>
    </row>
    <row r="489" spans="3:4">
      <c r="C489" s="1203" t="s">
        <v>629</v>
      </c>
      <c r="D489" s="1207" t="s">
        <v>1585</v>
      </c>
    </row>
    <row r="490" spans="3:4">
      <c r="C490" s="1203" t="s">
        <v>629</v>
      </c>
      <c r="D490" s="1207" t="s">
        <v>43</v>
      </c>
    </row>
    <row r="491" spans="3:4">
      <c r="C491" s="1203" t="s">
        <v>629</v>
      </c>
      <c r="D491" s="1207" t="s">
        <v>1390</v>
      </c>
    </row>
    <row r="492" spans="3:4">
      <c r="C492" s="1203" t="s">
        <v>629</v>
      </c>
      <c r="D492" s="1207" t="s">
        <v>1587</v>
      </c>
    </row>
    <row r="493" spans="3:4">
      <c r="C493" s="1203" t="s">
        <v>629</v>
      </c>
      <c r="D493" s="1207" t="s">
        <v>1589</v>
      </c>
    </row>
    <row r="494" spans="3:4">
      <c r="C494" s="1203" t="s">
        <v>629</v>
      </c>
      <c r="D494" s="1207" t="s">
        <v>1534</v>
      </c>
    </row>
    <row r="495" spans="3:4">
      <c r="C495" s="1203" t="s">
        <v>629</v>
      </c>
      <c r="D495" s="1207" t="s">
        <v>1103</v>
      </c>
    </row>
    <row r="496" spans="3:4">
      <c r="C496" s="1203" t="s">
        <v>629</v>
      </c>
      <c r="D496" s="1207" t="s">
        <v>1135</v>
      </c>
    </row>
    <row r="497" spans="3:4">
      <c r="C497" s="1203" t="s">
        <v>629</v>
      </c>
      <c r="D497" s="1207" t="s">
        <v>959</v>
      </c>
    </row>
    <row r="498" spans="3:4">
      <c r="C498" s="1203" t="s">
        <v>629</v>
      </c>
      <c r="D498" s="1207" t="s">
        <v>1591</v>
      </c>
    </row>
    <row r="499" spans="3:4">
      <c r="C499" s="1203" t="s">
        <v>629</v>
      </c>
      <c r="D499" s="1207" t="s">
        <v>652</v>
      </c>
    </row>
    <row r="500" spans="3:4">
      <c r="C500" s="1203" t="s">
        <v>629</v>
      </c>
      <c r="D500" s="1207" t="s">
        <v>1597</v>
      </c>
    </row>
    <row r="501" spans="3:4">
      <c r="C501" s="1203" t="s">
        <v>629</v>
      </c>
      <c r="D501" s="1207" t="s">
        <v>1599</v>
      </c>
    </row>
    <row r="502" spans="3:4">
      <c r="C502" s="1203" t="s">
        <v>629</v>
      </c>
      <c r="D502" s="1207" t="s">
        <v>542</v>
      </c>
    </row>
    <row r="503" spans="3:4">
      <c r="C503" s="1203" t="s">
        <v>629</v>
      </c>
      <c r="D503" s="1207" t="s">
        <v>1519</v>
      </c>
    </row>
    <row r="504" spans="3:4">
      <c r="C504" s="1203" t="s">
        <v>629</v>
      </c>
      <c r="D504" s="1207" t="s">
        <v>404</v>
      </c>
    </row>
    <row r="505" spans="3:4">
      <c r="C505" s="1203" t="s">
        <v>629</v>
      </c>
      <c r="D505" s="1207" t="s">
        <v>1358</v>
      </c>
    </row>
    <row r="506" spans="3:4">
      <c r="C506" s="1203" t="s">
        <v>629</v>
      </c>
      <c r="D506" s="1207" t="s">
        <v>1600</v>
      </c>
    </row>
    <row r="507" spans="3:4">
      <c r="C507" s="1203" t="s">
        <v>629</v>
      </c>
      <c r="D507" s="1207" t="s">
        <v>1602</v>
      </c>
    </row>
    <row r="508" spans="3:4">
      <c r="C508" s="1203" t="s">
        <v>629</v>
      </c>
      <c r="D508" s="1207" t="s">
        <v>390</v>
      </c>
    </row>
    <row r="509" spans="3:4">
      <c r="C509" s="1203" t="s">
        <v>629</v>
      </c>
      <c r="D509" s="1207" t="s">
        <v>1604</v>
      </c>
    </row>
    <row r="510" spans="3:4">
      <c r="C510" s="1203" t="s">
        <v>629</v>
      </c>
      <c r="D510" s="1207" t="s">
        <v>1259</v>
      </c>
    </row>
    <row r="511" spans="3:4">
      <c r="C511" s="1203" t="s">
        <v>629</v>
      </c>
      <c r="D511" s="1207" t="s">
        <v>1320</v>
      </c>
    </row>
    <row r="512" spans="3:4">
      <c r="C512" s="1203" t="s">
        <v>629</v>
      </c>
      <c r="D512" s="1207" t="s">
        <v>999</v>
      </c>
    </row>
    <row r="513" spans="3:4">
      <c r="C513" s="1203" t="s">
        <v>629</v>
      </c>
      <c r="D513" s="1207" t="s">
        <v>1395</v>
      </c>
    </row>
    <row r="514" spans="3:4">
      <c r="C514" s="1203" t="s">
        <v>629</v>
      </c>
      <c r="D514" s="1207" t="s">
        <v>1410</v>
      </c>
    </row>
    <row r="515" spans="3:4">
      <c r="C515" s="1203" t="s">
        <v>629</v>
      </c>
      <c r="D515" s="1207" t="s">
        <v>946</v>
      </c>
    </row>
    <row r="516" spans="3:4">
      <c r="C516" s="1203" t="s">
        <v>629</v>
      </c>
      <c r="D516" s="1207" t="s">
        <v>1205</v>
      </c>
    </row>
    <row r="517" spans="3:4">
      <c r="C517" s="1203" t="s">
        <v>629</v>
      </c>
      <c r="D517" s="1207" t="s">
        <v>1605</v>
      </c>
    </row>
    <row r="518" spans="3:4">
      <c r="C518" s="1203" t="s">
        <v>629</v>
      </c>
      <c r="D518" s="1207" t="s">
        <v>1608</v>
      </c>
    </row>
    <row r="519" spans="3:4">
      <c r="C519" s="1203" t="s">
        <v>719</v>
      </c>
      <c r="D519" s="1207" t="s">
        <v>615</v>
      </c>
    </row>
    <row r="520" spans="3:4">
      <c r="C520" s="1203" t="s">
        <v>719</v>
      </c>
      <c r="D520" s="1207" t="s">
        <v>195</v>
      </c>
    </row>
    <row r="521" spans="3:4">
      <c r="C521" s="1203" t="s">
        <v>719</v>
      </c>
      <c r="D521" s="1207" t="s">
        <v>786</v>
      </c>
    </row>
    <row r="522" spans="3:4">
      <c r="C522" s="1203" t="s">
        <v>719</v>
      </c>
      <c r="D522" s="1207" t="s">
        <v>971</v>
      </c>
    </row>
    <row r="523" spans="3:4">
      <c r="C523" s="1203" t="s">
        <v>719</v>
      </c>
      <c r="D523" s="1207" t="s">
        <v>1102</v>
      </c>
    </row>
    <row r="524" spans="3:4">
      <c r="C524" s="1203" t="s">
        <v>719</v>
      </c>
      <c r="D524" s="1207" t="s">
        <v>1609</v>
      </c>
    </row>
    <row r="525" spans="3:4">
      <c r="C525" s="1203" t="s">
        <v>719</v>
      </c>
      <c r="D525" s="1207" t="s">
        <v>1105</v>
      </c>
    </row>
    <row r="526" spans="3:4">
      <c r="C526" s="1203" t="s">
        <v>719</v>
      </c>
      <c r="D526" s="1207" t="s">
        <v>1610</v>
      </c>
    </row>
    <row r="527" spans="3:4">
      <c r="C527" s="1203" t="s">
        <v>719</v>
      </c>
      <c r="D527" s="1207" t="s">
        <v>1108</v>
      </c>
    </row>
    <row r="528" spans="3:4">
      <c r="C528" s="1203" t="s">
        <v>719</v>
      </c>
      <c r="D528" s="1207" t="s">
        <v>1611</v>
      </c>
    </row>
    <row r="529" spans="3:4">
      <c r="C529" s="1203" t="s">
        <v>719</v>
      </c>
      <c r="D529" s="1207" t="s">
        <v>1110</v>
      </c>
    </row>
    <row r="530" spans="3:4">
      <c r="C530" s="1203" t="s">
        <v>719</v>
      </c>
      <c r="D530" s="1207" t="s">
        <v>845</v>
      </c>
    </row>
    <row r="531" spans="3:4">
      <c r="C531" s="1203" t="s">
        <v>719</v>
      </c>
      <c r="D531" s="1207" t="s">
        <v>1116</v>
      </c>
    </row>
    <row r="532" spans="3:4">
      <c r="C532" s="1203" t="s">
        <v>719</v>
      </c>
      <c r="D532" s="1207" t="s">
        <v>1118</v>
      </c>
    </row>
    <row r="533" spans="3:4">
      <c r="C533" s="1203" t="s">
        <v>719</v>
      </c>
      <c r="D533" s="1207" t="s">
        <v>1123</v>
      </c>
    </row>
    <row r="534" spans="3:4">
      <c r="C534" s="1203" t="s">
        <v>719</v>
      </c>
      <c r="D534" s="1207" t="s">
        <v>29</v>
      </c>
    </row>
    <row r="535" spans="3:4">
      <c r="C535" s="1203" t="s">
        <v>719</v>
      </c>
      <c r="D535" s="1207" t="s">
        <v>717</v>
      </c>
    </row>
    <row r="536" spans="3:4">
      <c r="C536" s="1203" t="s">
        <v>719</v>
      </c>
      <c r="D536" s="1207" t="s">
        <v>978</v>
      </c>
    </row>
    <row r="537" spans="3:4">
      <c r="C537" s="1203" t="s">
        <v>719</v>
      </c>
      <c r="D537" s="1207" t="s">
        <v>662</v>
      </c>
    </row>
    <row r="538" spans="3:4">
      <c r="C538" s="1203" t="s">
        <v>719</v>
      </c>
      <c r="D538" s="1207" t="s">
        <v>1129</v>
      </c>
    </row>
    <row r="539" spans="3:4">
      <c r="C539" s="1203" t="s">
        <v>719</v>
      </c>
      <c r="D539" s="1207" t="s">
        <v>985</v>
      </c>
    </row>
    <row r="540" spans="3:4">
      <c r="C540" s="1203" t="s">
        <v>719</v>
      </c>
      <c r="D540" s="1207" t="s">
        <v>1131</v>
      </c>
    </row>
    <row r="541" spans="3:4">
      <c r="C541" s="1203" t="s">
        <v>719</v>
      </c>
      <c r="D541" s="1207" t="s">
        <v>670</v>
      </c>
    </row>
    <row r="542" spans="3:4">
      <c r="C542" s="1203" t="s">
        <v>719</v>
      </c>
      <c r="D542" s="1207" t="s">
        <v>1588</v>
      </c>
    </row>
    <row r="543" spans="3:4">
      <c r="C543" s="1203" t="s">
        <v>719</v>
      </c>
      <c r="D543" s="1207" t="s">
        <v>1612</v>
      </c>
    </row>
    <row r="544" spans="3:4">
      <c r="C544" s="1203" t="s">
        <v>719</v>
      </c>
      <c r="D544" s="1207" t="s">
        <v>848</v>
      </c>
    </row>
    <row r="545" spans="3:4">
      <c r="C545" s="1203" t="s">
        <v>719</v>
      </c>
      <c r="D545" s="1207" t="s">
        <v>1134</v>
      </c>
    </row>
    <row r="546" spans="3:4">
      <c r="C546" s="1203" t="s">
        <v>719</v>
      </c>
      <c r="D546" s="1207" t="s">
        <v>1142</v>
      </c>
    </row>
    <row r="547" spans="3:4">
      <c r="C547" s="1203" t="s">
        <v>719</v>
      </c>
      <c r="D547" s="1207" t="s">
        <v>1147</v>
      </c>
    </row>
    <row r="548" spans="3:4">
      <c r="C548" s="1203" t="s">
        <v>719</v>
      </c>
      <c r="D548" s="1207" t="s">
        <v>411</v>
      </c>
    </row>
    <row r="549" spans="3:4">
      <c r="C549" s="1203" t="s">
        <v>719</v>
      </c>
      <c r="D549" s="1207" t="s">
        <v>1047</v>
      </c>
    </row>
    <row r="550" spans="3:4">
      <c r="C550" s="1203" t="s">
        <v>719</v>
      </c>
      <c r="D550" s="1207" t="s">
        <v>1151</v>
      </c>
    </row>
    <row r="551" spans="3:4">
      <c r="C551" s="1203" t="s">
        <v>719</v>
      </c>
      <c r="D551" s="1207" t="s">
        <v>661</v>
      </c>
    </row>
    <row r="552" spans="3:4">
      <c r="C552" s="1203" t="s">
        <v>719</v>
      </c>
      <c r="D552" s="1207" t="s">
        <v>1155</v>
      </c>
    </row>
    <row r="553" spans="3:4">
      <c r="C553" s="1203" t="s">
        <v>719</v>
      </c>
      <c r="D553" s="1207" t="s">
        <v>489</v>
      </c>
    </row>
    <row r="554" spans="3:4">
      <c r="C554" s="1203" t="s">
        <v>719</v>
      </c>
      <c r="D554" s="1207" t="s">
        <v>397</v>
      </c>
    </row>
    <row r="555" spans="3:4">
      <c r="C555" s="1203" t="s">
        <v>719</v>
      </c>
      <c r="D555" s="1207" t="s">
        <v>790</v>
      </c>
    </row>
    <row r="556" spans="3:4">
      <c r="C556" s="1203" t="s">
        <v>719</v>
      </c>
      <c r="D556" s="1207" t="s">
        <v>1056</v>
      </c>
    </row>
    <row r="557" spans="3:4">
      <c r="C557" s="1203" t="s">
        <v>719</v>
      </c>
      <c r="D557" s="1207" t="s">
        <v>2</v>
      </c>
    </row>
    <row r="558" spans="3:4">
      <c r="C558" s="1203" t="s">
        <v>719</v>
      </c>
      <c r="D558" s="1207" t="s">
        <v>1158</v>
      </c>
    </row>
    <row r="559" spans="3:4">
      <c r="C559" s="1203" t="s">
        <v>719</v>
      </c>
      <c r="D559" s="1207" t="s">
        <v>889</v>
      </c>
    </row>
    <row r="560" spans="3:4">
      <c r="C560" s="1203" t="s">
        <v>719</v>
      </c>
      <c r="D560" s="1207" t="s">
        <v>807</v>
      </c>
    </row>
    <row r="561" spans="3:4">
      <c r="C561" s="1203" t="s">
        <v>719</v>
      </c>
      <c r="D561" s="1207" t="s">
        <v>284</v>
      </c>
    </row>
    <row r="562" spans="3:4">
      <c r="C562" s="1203" t="s">
        <v>719</v>
      </c>
      <c r="D562" s="1207" t="s">
        <v>1397</v>
      </c>
    </row>
    <row r="563" spans="3:4">
      <c r="C563" s="1203" t="s">
        <v>719</v>
      </c>
      <c r="D563" s="1207" t="s">
        <v>1399</v>
      </c>
    </row>
    <row r="564" spans="3:4">
      <c r="C564" s="1203" t="s">
        <v>719</v>
      </c>
      <c r="D564" s="1207" t="s">
        <v>1613</v>
      </c>
    </row>
    <row r="565" spans="3:4">
      <c r="C565" s="1203" t="s">
        <v>719</v>
      </c>
      <c r="D565" s="1207" t="s">
        <v>828</v>
      </c>
    </row>
    <row r="566" spans="3:4">
      <c r="C566" s="1203" t="s">
        <v>719</v>
      </c>
      <c r="D566" s="1207" t="s">
        <v>913</v>
      </c>
    </row>
    <row r="567" spans="3:4">
      <c r="C567" s="1203" t="s">
        <v>719</v>
      </c>
      <c r="D567" s="1207" t="s">
        <v>1283</v>
      </c>
    </row>
    <row r="568" spans="3:4">
      <c r="C568" s="1203" t="s">
        <v>719</v>
      </c>
      <c r="D568" s="1207" t="s">
        <v>1404</v>
      </c>
    </row>
    <row r="569" spans="3:4">
      <c r="C569" s="1203" t="s">
        <v>719</v>
      </c>
      <c r="D569" s="1207" t="s">
        <v>1614</v>
      </c>
    </row>
    <row r="570" spans="3:4">
      <c r="C570" s="1203" t="s">
        <v>719</v>
      </c>
      <c r="D570" s="1207" t="s">
        <v>289</v>
      </c>
    </row>
    <row r="571" spans="3:4">
      <c r="C571" s="1203" t="s">
        <v>719</v>
      </c>
      <c r="D571" s="1207" t="s">
        <v>969</v>
      </c>
    </row>
    <row r="572" spans="3:4">
      <c r="C572" s="1203" t="s">
        <v>719</v>
      </c>
      <c r="D572" s="1207" t="s">
        <v>1616</v>
      </c>
    </row>
    <row r="573" spans="3:4">
      <c r="C573" s="1203" t="s">
        <v>719</v>
      </c>
      <c r="D573" s="1207" t="s">
        <v>1617</v>
      </c>
    </row>
    <row r="574" spans="3:4">
      <c r="C574" s="1203" t="s">
        <v>719</v>
      </c>
      <c r="D574" s="1207" t="s">
        <v>1618</v>
      </c>
    </row>
    <row r="575" spans="3:4">
      <c r="C575" s="1203" t="s">
        <v>719</v>
      </c>
      <c r="D575" s="1207" t="s">
        <v>1369</v>
      </c>
    </row>
    <row r="576" spans="3:4">
      <c r="C576" s="1203" t="s">
        <v>719</v>
      </c>
      <c r="D576" s="1207" t="s">
        <v>1505</v>
      </c>
    </row>
    <row r="577" spans="3:4">
      <c r="C577" s="1203" t="s">
        <v>719</v>
      </c>
      <c r="D577" s="1207" t="s">
        <v>1621</v>
      </c>
    </row>
    <row r="578" spans="3:4">
      <c r="C578" s="1203" t="s">
        <v>719</v>
      </c>
      <c r="D578" s="1207" t="s">
        <v>1406</v>
      </c>
    </row>
    <row r="579" spans="3:4">
      <c r="C579" s="1203" t="s">
        <v>719</v>
      </c>
      <c r="D579" s="1207" t="s">
        <v>727</v>
      </c>
    </row>
    <row r="580" spans="3:4">
      <c r="C580" s="1203" t="s">
        <v>719</v>
      </c>
      <c r="D580" s="1207" t="s">
        <v>1162</v>
      </c>
    </row>
    <row r="581" spans="3:4">
      <c r="C581" s="1203" t="s">
        <v>719</v>
      </c>
      <c r="D581" s="1207" t="s">
        <v>1164</v>
      </c>
    </row>
    <row r="582" spans="3:4">
      <c r="C582" s="1203" t="s">
        <v>721</v>
      </c>
      <c r="D582" s="1207" t="s">
        <v>347</v>
      </c>
    </row>
    <row r="583" spans="3:4">
      <c r="C583" s="1203" t="s">
        <v>721</v>
      </c>
      <c r="D583" s="1207" t="s">
        <v>1623</v>
      </c>
    </row>
    <row r="584" spans="3:4">
      <c r="C584" s="1203" t="s">
        <v>721</v>
      </c>
      <c r="D584" s="1207" t="s">
        <v>989</v>
      </c>
    </row>
    <row r="585" spans="3:4">
      <c r="C585" s="1203" t="s">
        <v>721</v>
      </c>
      <c r="D585" s="1207" t="s">
        <v>864</v>
      </c>
    </row>
    <row r="586" spans="3:4">
      <c r="C586" s="1203" t="s">
        <v>721</v>
      </c>
      <c r="D586" s="1207" t="s">
        <v>875</v>
      </c>
    </row>
    <row r="587" spans="3:4">
      <c r="C587" s="1203" t="s">
        <v>721</v>
      </c>
      <c r="D587" s="1207" t="s">
        <v>1167</v>
      </c>
    </row>
    <row r="588" spans="3:4">
      <c r="C588" s="1203" t="s">
        <v>721</v>
      </c>
      <c r="D588" s="1207" t="s">
        <v>167</v>
      </c>
    </row>
    <row r="589" spans="3:4">
      <c r="C589" s="1203" t="s">
        <v>721</v>
      </c>
      <c r="D589" s="1207" t="s">
        <v>1171</v>
      </c>
    </row>
    <row r="590" spans="3:4">
      <c r="C590" s="1203" t="s">
        <v>721</v>
      </c>
      <c r="D590" s="1207" t="s">
        <v>1173</v>
      </c>
    </row>
    <row r="591" spans="3:4">
      <c r="C591" s="1203" t="s">
        <v>721</v>
      </c>
      <c r="D591" s="1207" t="s">
        <v>895</v>
      </c>
    </row>
    <row r="592" spans="3:4">
      <c r="C592" s="1203" t="s">
        <v>721</v>
      </c>
      <c r="D592" s="1207" t="s">
        <v>1000</v>
      </c>
    </row>
    <row r="593" spans="3:4">
      <c r="C593" s="1203" t="s">
        <v>721</v>
      </c>
      <c r="D593" s="1207" t="s">
        <v>1412</v>
      </c>
    </row>
    <row r="594" spans="3:4">
      <c r="C594" s="1203" t="s">
        <v>721</v>
      </c>
      <c r="D594" s="1207" t="s">
        <v>1241</v>
      </c>
    </row>
    <row r="595" spans="3:4">
      <c r="C595" s="1203" t="s">
        <v>721</v>
      </c>
      <c r="D595" s="1207" t="s">
        <v>576</v>
      </c>
    </row>
    <row r="596" spans="3:4">
      <c r="C596" s="1203" t="s">
        <v>721</v>
      </c>
      <c r="D596" s="1207" t="s">
        <v>724</v>
      </c>
    </row>
    <row r="597" spans="3:4">
      <c r="C597" s="1203" t="s">
        <v>721</v>
      </c>
      <c r="D597" s="1207" t="s">
        <v>1625</v>
      </c>
    </row>
    <row r="598" spans="3:4">
      <c r="C598" s="1203" t="s">
        <v>721</v>
      </c>
      <c r="D598" s="1207" t="s">
        <v>351</v>
      </c>
    </row>
    <row r="599" spans="3:4">
      <c r="C599" s="1203" t="s">
        <v>721</v>
      </c>
      <c r="D599" s="1207" t="s">
        <v>1181</v>
      </c>
    </row>
    <row r="600" spans="3:4">
      <c r="C600" s="1203" t="s">
        <v>721</v>
      </c>
      <c r="D600" s="1207" t="s">
        <v>140</v>
      </c>
    </row>
    <row r="601" spans="3:4">
      <c r="C601" s="1203" t="s">
        <v>721</v>
      </c>
      <c r="D601" s="1207" t="s">
        <v>1185</v>
      </c>
    </row>
    <row r="602" spans="3:4">
      <c r="C602" s="1203" t="s">
        <v>721</v>
      </c>
      <c r="D602" s="1207" t="s">
        <v>138</v>
      </c>
    </row>
    <row r="603" spans="3:4">
      <c r="C603" s="1203" t="s">
        <v>721</v>
      </c>
      <c r="D603" s="1207" t="s">
        <v>1188</v>
      </c>
    </row>
    <row r="604" spans="3:4">
      <c r="C604" s="1203" t="s">
        <v>721</v>
      </c>
      <c r="D604" s="1207" t="s">
        <v>1417</v>
      </c>
    </row>
    <row r="605" spans="3:4">
      <c r="C605" s="1203" t="s">
        <v>721</v>
      </c>
      <c r="D605" s="1207" t="s">
        <v>968</v>
      </c>
    </row>
    <row r="606" spans="3:4">
      <c r="C606" s="1203" t="s">
        <v>721</v>
      </c>
      <c r="D606" s="1207" t="s">
        <v>801</v>
      </c>
    </row>
    <row r="607" spans="3:4">
      <c r="C607" s="1203" t="s">
        <v>721</v>
      </c>
      <c r="D607" s="1207" t="s">
        <v>126</v>
      </c>
    </row>
    <row r="608" spans="3:4">
      <c r="C608" s="1203" t="s">
        <v>721</v>
      </c>
      <c r="D608" s="1207" t="s">
        <v>152</v>
      </c>
    </row>
    <row r="609" spans="3:4">
      <c r="C609" s="1203" t="s">
        <v>721</v>
      </c>
      <c r="D609" s="1207" t="s">
        <v>1330</v>
      </c>
    </row>
    <row r="610" spans="3:4">
      <c r="C610" s="1203" t="s">
        <v>721</v>
      </c>
      <c r="D610" s="1207" t="s">
        <v>358</v>
      </c>
    </row>
    <row r="611" spans="3:4">
      <c r="C611" s="1203" t="s">
        <v>721</v>
      </c>
      <c r="D611" s="1207" t="s">
        <v>1189</v>
      </c>
    </row>
    <row r="612" spans="3:4">
      <c r="C612" s="1203" t="s">
        <v>721</v>
      </c>
      <c r="D612" s="1207" t="s">
        <v>1626</v>
      </c>
    </row>
    <row r="613" spans="3:4">
      <c r="C613" s="1203" t="s">
        <v>721</v>
      </c>
      <c r="D613" s="1207" t="s">
        <v>536</v>
      </c>
    </row>
    <row r="614" spans="3:4">
      <c r="C614" s="1203" t="s">
        <v>721</v>
      </c>
      <c r="D614" s="1207" t="s">
        <v>1628</v>
      </c>
    </row>
    <row r="615" spans="3:4">
      <c r="C615" s="1203" t="s">
        <v>721</v>
      </c>
      <c r="D615" s="1207" t="s">
        <v>566</v>
      </c>
    </row>
    <row r="616" spans="3:4">
      <c r="C616" s="1203" t="s">
        <v>721</v>
      </c>
      <c r="D616" s="1207" t="s">
        <v>246</v>
      </c>
    </row>
    <row r="617" spans="3:4">
      <c r="C617" s="1203" t="s">
        <v>721</v>
      </c>
      <c r="D617" s="1207" t="s">
        <v>1629</v>
      </c>
    </row>
    <row r="618" spans="3:4">
      <c r="C618" s="1203" t="s">
        <v>721</v>
      </c>
      <c r="D618" s="1207" t="s">
        <v>1420</v>
      </c>
    </row>
    <row r="619" spans="3:4">
      <c r="C619" s="1203" t="s">
        <v>721</v>
      </c>
      <c r="D619" s="1207" t="s">
        <v>842</v>
      </c>
    </row>
    <row r="620" spans="3:4">
      <c r="C620" s="1203" t="s">
        <v>721</v>
      </c>
      <c r="D620" s="1207" t="s">
        <v>1012</v>
      </c>
    </row>
    <row r="621" spans="3:4">
      <c r="C621" s="1203" t="s">
        <v>721</v>
      </c>
      <c r="D621" s="1207" t="s">
        <v>1630</v>
      </c>
    </row>
    <row r="622" spans="3:4">
      <c r="C622" s="1203" t="s">
        <v>721</v>
      </c>
      <c r="D622" s="1207" t="s">
        <v>1634</v>
      </c>
    </row>
    <row r="623" spans="3:4">
      <c r="C623" s="1203" t="s">
        <v>721</v>
      </c>
      <c r="D623" s="1207" t="s">
        <v>1004</v>
      </c>
    </row>
    <row r="624" spans="3:4">
      <c r="C624" s="1203" t="s">
        <v>721</v>
      </c>
      <c r="D624" s="1207" t="s">
        <v>1635</v>
      </c>
    </row>
    <row r="625" spans="3:4">
      <c r="C625" s="1203" t="s">
        <v>721</v>
      </c>
      <c r="D625" s="1207" t="s">
        <v>1636</v>
      </c>
    </row>
    <row r="626" spans="3:4">
      <c r="C626" s="1203" t="s">
        <v>721</v>
      </c>
      <c r="D626" s="1207" t="s">
        <v>1637</v>
      </c>
    </row>
    <row r="627" spans="3:4">
      <c r="C627" s="1203" t="s">
        <v>721</v>
      </c>
      <c r="D627" s="1207" t="s">
        <v>1638</v>
      </c>
    </row>
    <row r="628" spans="3:4">
      <c r="C628" s="1203" t="s">
        <v>721</v>
      </c>
      <c r="D628" s="1207" t="s">
        <v>1640</v>
      </c>
    </row>
    <row r="629" spans="3:4">
      <c r="C629" s="1203" t="s">
        <v>721</v>
      </c>
      <c r="D629" s="1207" t="s">
        <v>1641</v>
      </c>
    </row>
    <row r="630" spans="3:4">
      <c r="C630" s="1203" t="s">
        <v>721</v>
      </c>
      <c r="D630" s="1207" t="s">
        <v>1643</v>
      </c>
    </row>
    <row r="631" spans="3:4">
      <c r="C631" s="1203" t="s">
        <v>721</v>
      </c>
      <c r="D631" s="1207" t="s">
        <v>1423</v>
      </c>
    </row>
    <row r="632" spans="3:4">
      <c r="C632" s="1203" t="s">
        <v>721</v>
      </c>
      <c r="D632" s="1207" t="s">
        <v>621</v>
      </c>
    </row>
    <row r="633" spans="3:4">
      <c r="C633" s="1203" t="s">
        <v>721</v>
      </c>
      <c r="D633" s="1207" t="s">
        <v>1061</v>
      </c>
    </row>
    <row r="634" spans="3:4">
      <c r="C634" s="1203" t="s">
        <v>721</v>
      </c>
      <c r="D634" s="1207" t="s">
        <v>1082</v>
      </c>
    </row>
    <row r="635" spans="3:4">
      <c r="C635" s="1203" t="s">
        <v>721</v>
      </c>
      <c r="D635" s="1207" t="s">
        <v>1644</v>
      </c>
    </row>
    <row r="636" spans="3:4">
      <c r="C636" s="1203" t="s">
        <v>8</v>
      </c>
      <c r="D636" s="1207" t="s">
        <v>36</v>
      </c>
    </row>
    <row r="637" spans="3:4">
      <c r="C637" s="1203" t="s">
        <v>8</v>
      </c>
      <c r="D637" s="1207" t="s">
        <v>1645</v>
      </c>
    </row>
    <row r="638" spans="3:4">
      <c r="C638" s="1203" t="s">
        <v>8</v>
      </c>
      <c r="D638" s="1207" t="s">
        <v>1647</v>
      </c>
    </row>
    <row r="639" spans="3:4">
      <c r="C639" s="1203" t="s">
        <v>8</v>
      </c>
      <c r="D639" s="1207" t="s">
        <v>1649</v>
      </c>
    </row>
    <row r="640" spans="3:4">
      <c r="C640" s="1203" t="s">
        <v>8</v>
      </c>
      <c r="D640" s="1207" t="s">
        <v>744</v>
      </c>
    </row>
    <row r="641" spans="3:4">
      <c r="C641" s="1203" t="s">
        <v>8</v>
      </c>
      <c r="D641" s="1207" t="s">
        <v>905</v>
      </c>
    </row>
    <row r="642" spans="3:4">
      <c r="C642" s="1203" t="s">
        <v>8</v>
      </c>
      <c r="D642" s="1207" t="s">
        <v>528</v>
      </c>
    </row>
    <row r="643" spans="3:4">
      <c r="C643" s="1203" t="s">
        <v>8</v>
      </c>
      <c r="D643" s="1207" t="s">
        <v>24</v>
      </c>
    </row>
    <row r="644" spans="3:4">
      <c r="C644" s="1203" t="s">
        <v>8</v>
      </c>
      <c r="D644" s="1207" t="s">
        <v>1650</v>
      </c>
    </row>
    <row r="645" spans="3:4">
      <c r="C645" s="1203" t="s">
        <v>8</v>
      </c>
      <c r="D645" s="1207" t="s">
        <v>1651</v>
      </c>
    </row>
    <row r="646" spans="3:4">
      <c r="C646" s="1203" t="s">
        <v>8</v>
      </c>
      <c r="D646" s="1207" t="s">
        <v>1654</v>
      </c>
    </row>
    <row r="647" spans="3:4">
      <c r="C647" s="1203" t="s">
        <v>8</v>
      </c>
      <c r="D647" s="1207" t="s">
        <v>1655</v>
      </c>
    </row>
    <row r="648" spans="3:4">
      <c r="C648" s="1203" t="s">
        <v>8</v>
      </c>
      <c r="D648" s="1207" t="s">
        <v>1656</v>
      </c>
    </row>
    <row r="649" spans="3:4">
      <c r="C649" s="1203" t="s">
        <v>8</v>
      </c>
      <c r="D649" s="1207" t="s">
        <v>1657</v>
      </c>
    </row>
    <row r="650" spans="3:4">
      <c r="C650" s="1203" t="s">
        <v>8</v>
      </c>
      <c r="D650" s="1207" t="s">
        <v>1658</v>
      </c>
    </row>
    <row r="651" spans="3:4">
      <c r="C651" s="1203" t="s">
        <v>8</v>
      </c>
      <c r="D651" s="1207" t="s">
        <v>1660</v>
      </c>
    </row>
    <row r="652" spans="3:4">
      <c r="C652" s="1203" t="s">
        <v>8</v>
      </c>
      <c r="D652" s="1207" t="s">
        <v>1493</v>
      </c>
    </row>
    <row r="653" spans="3:4">
      <c r="C653" s="1203" t="s">
        <v>8</v>
      </c>
      <c r="D653" s="1207" t="s">
        <v>13</v>
      </c>
    </row>
    <row r="654" spans="3:4">
      <c r="C654" s="1203" t="s">
        <v>8</v>
      </c>
      <c r="D654" s="1207" t="s">
        <v>1662</v>
      </c>
    </row>
    <row r="655" spans="3:4">
      <c r="C655" s="1203" t="s">
        <v>8</v>
      </c>
      <c r="D655" s="1207" t="s">
        <v>1663</v>
      </c>
    </row>
    <row r="656" spans="3:4">
      <c r="C656" s="1203" t="s">
        <v>8</v>
      </c>
      <c r="D656" s="1207" t="s">
        <v>1664</v>
      </c>
    </row>
    <row r="657" spans="3:4">
      <c r="C657" s="1203" t="s">
        <v>8</v>
      </c>
      <c r="D657" s="1207" t="s">
        <v>1667</v>
      </c>
    </row>
    <row r="658" spans="3:4">
      <c r="C658" s="1203" t="s">
        <v>8</v>
      </c>
      <c r="D658" s="1207" t="s">
        <v>14</v>
      </c>
    </row>
    <row r="659" spans="3:4">
      <c r="C659" s="1203" t="s">
        <v>8</v>
      </c>
      <c r="D659" s="1207" t="s">
        <v>550</v>
      </c>
    </row>
    <row r="660" spans="3:4">
      <c r="C660" s="1203" t="s">
        <v>8</v>
      </c>
      <c r="D660" s="1207" t="s">
        <v>543</v>
      </c>
    </row>
    <row r="661" spans="3:4">
      <c r="C661" s="1203" t="s">
        <v>8</v>
      </c>
      <c r="D661" s="1207" t="s">
        <v>813</v>
      </c>
    </row>
    <row r="662" spans="3:4">
      <c r="C662" s="1203" t="s">
        <v>8</v>
      </c>
      <c r="D662" s="1207" t="s">
        <v>818</v>
      </c>
    </row>
    <row r="663" spans="3:4">
      <c r="C663" s="1203" t="s">
        <v>8</v>
      </c>
      <c r="D663" s="1207" t="s">
        <v>110</v>
      </c>
    </row>
    <row r="664" spans="3:4">
      <c r="C664" s="1203" t="s">
        <v>8</v>
      </c>
      <c r="D664" s="1207" t="s">
        <v>728</v>
      </c>
    </row>
    <row r="665" spans="3:4">
      <c r="C665" s="1203" t="s">
        <v>8</v>
      </c>
      <c r="D665" s="1207" t="s">
        <v>900</v>
      </c>
    </row>
    <row r="666" spans="3:4">
      <c r="C666" s="1203" t="s">
        <v>8</v>
      </c>
      <c r="D666" s="1207" t="s">
        <v>776</v>
      </c>
    </row>
    <row r="667" spans="3:4">
      <c r="C667" s="1203" t="s">
        <v>8</v>
      </c>
      <c r="D667" s="1207" t="s">
        <v>1668</v>
      </c>
    </row>
    <row r="668" spans="3:4">
      <c r="C668" s="1203" t="s">
        <v>8</v>
      </c>
      <c r="D668" s="1207" t="s">
        <v>548</v>
      </c>
    </row>
    <row r="669" spans="3:4">
      <c r="C669" s="1203" t="s">
        <v>8</v>
      </c>
      <c r="D669" s="1207" t="s">
        <v>446</v>
      </c>
    </row>
    <row r="670" spans="3:4">
      <c r="C670" s="1203" t="s">
        <v>8</v>
      </c>
      <c r="D670" s="1207" t="s">
        <v>563</v>
      </c>
    </row>
    <row r="671" spans="3:4">
      <c r="C671" s="1203" t="s">
        <v>8</v>
      </c>
      <c r="D671" s="1207" t="s">
        <v>1016</v>
      </c>
    </row>
    <row r="672" spans="3:4">
      <c r="C672" s="1203" t="s">
        <v>8</v>
      </c>
      <c r="D672" s="1207" t="s">
        <v>261</v>
      </c>
    </row>
    <row r="673" spans="3:4">
      <c r="C673" s="1203" t="s">
        <v>8</v>
      </c>
      <c r="D673" s="1207" t="s">
        <v>849</v>
      </c>
    </row>
    <row r="674" spans="3:4">
      <c r="C674" s="1203" t="s">
        <v>8</v>
      </c>
      <c r="D674" s="1207" t="s">
        <v>1669</v>
      </c>
    </row>
    <row r="675" spans="3:4">
      <c r="C675" s="1203" t="s">
        <v>8</v>
      </c>
      <c r="D675" s="1207" t="s">
        <v>1624</v>
      </c>
    </row>
    <row r="676" spans="3:4">
      <c r="C676" s="1203" t="s">
        <v>8</v>
      </c>
      <c r="D676" s="1207" t="s">
        <v>59</v>
      </c>
    </row>
    <row r="677" spans="3:4">
      <c r="C677" s="1203" t="s">
        <v>8</v>
      </c>
      <c r="D677" s="1207" t="s">
        <v>233</v>
      </c>
    </row>
    <row r="678" spans="3:4">
      <c r="C678" s="1203" t="s">
        <v>8</v>
      </c>
      <c r="D678" s="1207" t="s">
        <v>850</v>
      </c>
    </row>
    <row r="679" spans="3:4">
      <c r="C679" s="1203" t="s">
        <v>8</v>
      </c>
      <c r="D679" s="1207" t="s">
        <v>1196</v>
      </c>
    </row>
    <row r="680" spans="3:4">
      <c r="C680" s="1203" t="s">
        <v>8</v>
      </c>
      <c r="D680" s="1207" t="s">
        <v>1438</v>
      </c>
    </row>
    <row r="681" spans="3:4">
      <c r="C681" s="1203" t="s">
        <v>8</v>
      </c>
      <c r="D681" s="1207" t="s">
        <v>853</v>
      </c>
    </row>
    <row r="682" spans="3:4">
      <c r="C682" s="1203" t="s">
        <v>8</v>
      </c>
      <c r="D682" s="1207" t="s">
        <v>487</v>
      </c>
    </row>
    <row r="683" spans="3:4">
      <c r="C683" s="1203" t="s">
        <v>8</v>
      </c>
      <c r="D683" s="1207" t="s">
        <v>1023</v>
      </c>
    </row>
    <row r="684" spans="3:4">
      <c r="C684" s="1203" t="s">
        <v>8</v>
      </c>
      <c r="D684" s="1207" t="s">
        <v>857</v>
      </c>
    </row>
    <row r="685" spans="3:4">
      <c r="C685" s="1203" t="s">
        <v>8</v>
      </c>
      <c r="D685" s="1207" t="s">
        <v>1670</v>
      </c>
    </row>
    <row r="686" spans="3:4">
      <c r="C686" s="1203" t="s">
        <v>8</v>
      </c>
      <c r="D686" s="1207" t="s">
        <v>320</v>
      </c>
    </row>
    <row r="687" spans="3:4">
      <c r="C687" s="1203" t="s">
        <v>8</v>
      </c>
      <c r="D687" s="1207" t="s">
        <v>331</v>
      </c>
    </row>
    <row r="688" spans="3:4">
      <c r="C688" s="1203" t="s">
        <v>8</v>
      </c>
      <c r="D688" s="1207" t="s">
        <v>1200</v>
      </c>
    </row>
    <row r="689" spans="3:4">
      <c r="C689" s="1203" t="s">
        <v>8</v>
      </c>
      <c r="D689" s="1207" t="s">
        <v>1043</v>
      </c>
    </row>
    <row r="690" spans="3:4">
      <c r="C690" s="1203" t="s">
        <v>8</v>
      </c>
      <c r="D690" s="1207" t="s">
        <v>1671</v>
      </c>
    </row>
    <row r="691" spans="3:4">
      <c r="C691" s="1203" t="s">
        <v>8</v>
      </c>
      <c r="D691" s="1207" t="s">
        <v>1620</v>
      </c>
    </row>
    <row r="692" spans="3:4">
      <c r="C692" s="1203" t="s">
        <v>8</v>
      </c>
      <c r="D692" s="1207" t="s">
        <v>1257</v>
      </c>
    </row>
    <row r="693" spans="3:4">
      <c r="C693" s="1203" t="s">
        <v>8</v>
      </c>
      <c r="D693" s="1207" t="s">
        <v>1029</v>
      </c>
    </row>
    <row r="694" spans="3:4">
      <c r="C694" s="1203" t="s">
        <v>8</v>
      </c>
      <c r="D694" s="1207" t="s">
        <v>1674</v>
      </c>
    </row>
    <row r="695" spans="3:4">
      <c r="C695" s="1203" t="s">
        <v>8</v>
      </c>
      <c r="D695" s="1207" t="s">
        <v>1675</v>
      </c>
    </row>
    <row r="696" spans="3:4">
      <c r="C696" s="1203" t="s">
        <v>8</v>
      </c>
      <c r="D696" s="1207" t="s">
        <v>820</v>
      </c>
    </row>
    <row r="697" spans="3:4">
      <c r="C697" s="1203" t="s">
        <v>8</v>
      </c>
      <c r="D697" s="1207" t="s">
        <v>22</v>
      </c>
    </row>
    <row r="698" spans="3:4">
      <c r="C698" s="1203" t="s">
        <v>732</v>
      </c>
      <c r="D698" s="1207" t="s">
        <v>984</v>
      </c>
    </row>
    <row r="699" spans="3:4">
      <c r="C699" s="1203" t="s">
        <v>732</v>
      </c>
      <c r="D699" s="1207" t="s">
        <v>1078</v>
      </c>
    </row>
    <row r="700" spans="3:4">
      <c r="C700" s="1203" t="s">
        <v>732</v>
      </c>
      <c r="D700" s="1207" t="s">
        <v>906</v>
      </c>
    </row>
    <row r="701" spans="3:4">
      <c r="C701" s="1203" t="s">
        <v>732</v>
      </c>
      <c r="D701" s="1207" t="s">
        <v>632</v>
      </c>
    </row>
    <row r="702" spans="3:4">
      <c r="C702" s="1203" t="s">
        <v>732</v>
      </c>
      <c r="D702" s="1207" t="s">
        <v>804</v>
      </c>
    </row>
    <row r="703" spans="3:4">
      <c r="C703" s="1203" t="s">
        <v>732</v>
      </c>
      <c r="D703" s="1207" t="s">
        <v>759</v>
      </c>
    </row>
    <row r="704" spans="3:4">
      <c r="C704" s="1203" t="s">
        <v>732</v>
      </c>
      <c r="D704" s="1207" t="s">
        <v>909</v>
      </c>
    </row>
    <row r="705" spans="3:4">
      <c r="C705" s="1203" t="s">
        <v>732</v>
      </c>
      <c r="D705" s="1207" t="s">
        <v>937</v>
      </c>
    </row>
    <row r="706" spans="3:4">
      <c r="C706" s="1203" t="s">
        <v>732</v>
      </c>
      <c r="D706" s="1207" t="s">
        <v>774</v>
      </c>
    </row>
    <row r="707" spans="3:4">
      <c r="C707" s="1203" t="s">
        <v>732</v>
      </c>
      <c r="D707" s="1207" t="s">
        <v>271</v>
      </c>
    </row>
    <row r="708" spans="3:4">
      <c r="C708" s="1203" t="s">
        <v>732</v>
      </c>
      <c r="D708" s="1207" t="s">
        <v>256</v>
      </c>
    </row>
    <row r="709" spans="3:4">
      <c r="C709" s="1203" t="s">
        <v>732</v>
      </c>
      <c r="D709" s="1207" t="s">
        <v>1201</v>
      </c>
    </row>
    <row r="710" spans="3:4">
      <c r="C710" s="1203" t="s">
        <v>732</v>
      </c>
      <c r="D710" s="1207" t="s">
        <v>865</v>
      </c>
    </row>
    <row r="711" spans="3:4">
      <c r="C711" s="1203" t="s">
        <v>732</v>
      </c>
      <c r="D711" s="1207" t="s">
        <v>107</v>
      </c>
    </row>
    <row r="712" spans="3:4">
      <c r="C712" s="1203" t="s">
        <v>732</v>
      </c>
      <c r="D712" s="1207" t="s">
        <v>1028</v>
      </c>
    </row>
    <row r="713" spans="3:4">
      <c r="C713" s="1203" t="s">
        <v>732</v>
      </c>
      <c r="D713" s="1207" t="s">
        <v>1445</v>
      </c>
    </row>
    <row r="714" spans="3:4">
      <c r="C714" s="1203" t="s">
        <v>732</v>
      </c>
      <c r="D714" s="1207" t="s">
        <v>346</v>
      </c>
    </row>
    <row r="715" spans="3:4">
      <c r="C715" s="1203" t="s">
        <v>732</v>
      </c>
      <c r="D715" s="1207" t="s">
        <v>1676</v>
      </c>
    </row>
    <row r="716" spans="3:4">
      <c r="C716" s="1203" t="s">
        <v>732</v>
      </c>
      <c r="D716" s="1207" t="s">
        <v>821</v>
      </c>
    </row>
    <row r="717" spans="3:4">
      <c r="C717" s="1203" t="s">
        <v>732</v>
      </c>
      <c r="D717" s="1207" t="s">
        <v>303</v>
      </c>
    </row>
    <row r="718" spans="3:4">
      <c r="C718" s="1203" t="s">
        <v>732</v>
      </c>
      <c r="D718" s="1207" t="s">
        <v>1035</v>
      </c>
    </row>
    <row r="719" spans="3:4">
      <c r="C719" s="1203" t="s">
        <v>732</v>
      </c>
      <c r="D719" s="1207" t="s">
        <v>1203</v>
      </c>
    </row>
    <row r="720" spans="3:4">
      <c r="C720" s="1203" t="s">
        <v>732</v>
      </c>
      <c r="D720" s="1207" t="s">
        <v>1175</v>
      </c>
    </row>
    <row r="721" spans="3:4">
      <c r="C721" s="1203" t="s">
        <v>732</v>
      </c>
      <c r="D721" s="1207" t="s">
        <v>1678</v>
      </c>
    </row>
    <row r="722" spans="3:4">
      <c r="C722" s="1203" t="s">
        <v>732</v>
      </c>
      <c r="D722" s="1207" t="s">
        <v>1679</v>
      </c>
    </row>
    <row r="723" spans="3:4">
      <c r="C723" s="1203" t="s">
        <v>732</v>
      </c>
      <c r="D723" s="1207" t="s">
        <v>1682</v>
      </c>
    </row>
    <row r="724" spans="3:4">
      <c r="C724" s="1203" t="s">
        <v>732</v>
      </c>
      <c r="D724" s="1207" t="s">
        <v>1683</v>
      </c>
    </row>
    <row r="725" spans="3:4">
      <c r="C725" s="1203" t="s">
        <v>732</v>
      </c>
      <c r="D725" s="1207" t="s">
        <v>355</v>
      </c>
    </row>
    <row r="726" spans="3:4">
      <c r="C726" s="1203" t="s">
        <v>732</v>
      </c>
      <c r="D726" s="1207" t="s">
        <v>739</v>
      </c>
    </row>
    <row r="727" spans="3:4">
      <c r="C727" s="1203" t="s">
        <v>732</v>
      </c>
      <c r="D727" s="1207" t="s">
        <v>1684</v>
      </c>
    </row>
    <row r="728" spans="3:4">
      <c r="C728" s="1203" t="s">
        <v>732</v>
      </c>
      <c r="D728" s="1207" t="s">
        <v>1685</v>
      </c>
    </row>
    <row r="729" spans="3:4">
      <c r="C729" s="1203" t="s">
        <v>732</v>
      </c>
      <c r="D729" s="1207" t="s">
        <v>229</v>
      </c>
    </row>
    <row r="730" spans="3:4">
      <c r="C730" s="1203" t="s">
        <v>732</v>
      </c>
      <c r="D730" s="1207" t="s">
        <v>1208</v>
      </c>
    </row>
    <row r="731" spans="3:4">
      <c r="C731" s="1203" t="s">
        <v>523</v>
      </c>
      <c r="D731" s="1207" t="s">
        <v>758</v>
      </c>
    </row>
    <row r="732" spans="3:4">
      <c r="C732" s="1203" t="s">
        <v>523</v>
      </c>
      <c r="D732" s="1207" t="s">
        <v>704</v>
      </c>
    </row>
    <row r="733" spans="3:4">
      <c r="C733" s="1203" t="s">
        <v>523</v>
      </c>
      <c r="D733" s="1207" t="s">
        <v>1690</v>
      </c>
    </row>
    <row r="734" spans="3:4">
      <c r="C734" s="1203" t="s">
        <v>523</v>
      </c>
      <c r="D734" s="1207" t="s">
        <v>490</v>
      </c>
    </row>
    <row r="735" spans="3:4">
      <c r="C735" s="1203" t="s">
        <v>523</v>
      </c>
      <c r="D735" s="1207" t="s">
        <v>1071</v>
      </c>
    </row>
    <row r="736" spans="3:4">
      <c r="C736" s="1203" t="s">
        <v>523</v>
      </c>
      <c r="D736" s="1207" t="s">
        <v>1691</v>
      </c>
    </row>
    <row r="737" spans="3:4">
      <c r="C737" s="1203" t="s">
        <v>523</v>
      </c>
      <c r="D737" s="1207" t="s">
        <v>1693</v>
      </c>
    </row>
    <row r="738" spans="3:4">
      <c r="C738" s="1203" t="s">
        <v>523</v>
      </c>
      <c r="D738" s="1207" t="s">
        <v>1243</v>
      </c>
    </row>
    <row r="739" spans="3:4">
      <c r="C739" s="1203" t="s">
        <v>523</v>
      </c>
      <c r="D739" s="1207" t="s">
        <v>1229</v>
      </c>
    </row>
    <row r="740" spans="3:4">
      <c r="C740" s="1203" t="s">
        <v>523</v>
      </c>
      <c r="D740" s="1207" t="s">
        <v>1132</v>
      </c>
    </row>
    <row r="741" spans="3:4">
      <c r="C741" s="1203" t="s">
        <v>523</v>
      </c>
      <c r="D741" s="1207" t="s">
        <v>598</v>
      </c>
    </row>
    <row r="742" spans="3:4">
      <c r="C742" s="1203" t="s">
        <v>523</v>
      </c>
      <c r="D742" s="1207" t="s">
        <v>1694</v>
      </c>
    </row>
    <row r="743" spans="3:4">
      <c r="C743" s="1203" t="s">
        <v>523</v>
      </c>
      <c r="D743" s="1207" t="s">
        <v>1687</v>
      </c>
    </row>
    <row r="744" spans="3:4">
      <c r="C744" s="1203" t="s">
        <v>523</v>
      </c>
      <c r="D744" s="1207" t="s">
        <v>1697</v>
      </c>
    </row>
    <row r="745" spans="3:4">
      <c r="C745" s="1203" t="s">
        <v>523</v>
      </c>
      <c r="D745" s="1207" t="s">
        <v>485</v>
      </c>
    </row>
    <row r="746" spans="3:4">
      <c r="C746" s="1203" t="s">
        <v>523</v>
      </c>
      <c r="D746" s="1207" t="s">
        <v>1698</v>
      </c>
    </row>
    <row r="747" spans="3:4">
      <c r="C747" s="1203" t="s">
        <v>523</v>
      </c>
      <c r="D747" s="1207" t="s">
        <v>1570</v>
      </c>
    </row>
    <row r="748" spans="3:4">
      <c r="C748" s="1203" t="s">
        <v>523</v>
      </c>
      <c r="D748" s="1207" t="s">
        <v>1699</v>
      </c>
    </row>
    <row r="749" spans="3:4">
      <c r="C749" s="1203" t="s">
        <v>523</v>
      </c>
      <c r="D749" s="1207" t="s">
        <v>1701</v>
      </c>
    </row>
    <row r="750" spans="3:4">
      <c r="C750" s="1203" t="s">
        <v>523</v>
      </c>
      <c r="D750" s="1207" t="s">
        <v>1702</v>
      </c>
    </row>
    <row r="751" spans="3:4">
      <c r="C751" s="1203" t="s">
        <v>523</v>
      </c>
      <c r="D751" s="1207" t="s">
        <v>928</v>
      </c>
    </row>
    <row r="752" spans="3:4">
      <c r="C752" s="1203" t="s">
        <v>523</v>
      </c>
      <c r="D752" s="1207" t="s">
        <v>409</v>
      </c>
    </row>
    <row r="753" spans="3:4">
      <c r="C753" s="1203" t="s">
        <v>523</v>
      </c>
      <c r="D753" s="1207" t="s">
        <v>1703</v>
      </c>
    </row>
    <row r="754" spans="3:4">
      <c r="C754" s="1203" t="s">
        <v>523</v>
      </c>
      <c r="D754" s="1207" t="s">
        <v>692</v>
      </c>
    </row>
    <row r="755" spans="3:4">
      <c r="C755" s="1203" t="s">
        <v>523</v>
      </c>
      <c r="D755" s="1207" t="s">
        <v>1366</v>
      </c>
    </row>
    <row r="756" spans="3:4">
      <c r="C756" s="1203" t="s">
        <v>523</v>
      </c>
      <c r="D756" s="1207" t="s">
        <v>1706</v>
      </c>
    </row>
    <row r="757" spans="3:4">
      <c r="C757" s="1203" t="s">
        <v>523</v>
      </c>
      <c r="D757" s="1207" t="s">
        <v>979</v>
      </c>
    </row>
    <row r="758" spans="3:4">
      <c r="C758" s="1203" t="s">
        <v>523</v>
      </c>
      <c r="D758" s="1207" t="s">
        <v>831</v>
      </c>
    </row>
    <row r="759" spans="3:4">
      <c r="C759" s="1203" t="s">
        <v>523</v>
      </c>
      <c r="D759" s="1207" t="s">
        <v>814</v>
      </c>
    </row>
    <row r="760" spans="3:4">
      <c r="C760" s="1203" t="s">
        <v>523</v>
      </c>
      <c r="D760" s="1207" t="s">
        <v>1044</v>
      </c>
    </row>
    <row r="761" spans="3:4">
      <c r="C761" s="1203" t="s">
        <v>742</v>
      </c>
      <c r="D761" s="1207" t="s">
        <v>1432</v>
      </c>
    </row>
    <row r="762" spans="3:4">
      <c r="C762" s="1203" t="s">
        <v>742</v>
      </c>
      <c r="D762" s="1207" t="s">
        <v>1536</v>
      </c>
    </row>
    <row r="763" spans="3:4">
      <c r="C763" s="1203" t="s">
        <v>742</v>
      </c>
      <c r="D763" s="1207" t="s">
        <v>1516</v>
      </c>
    </row>
    <row r="764" spans="3:4">
      <c r="C764" s="1203" t="s">
        <v>742</v>
      </c>
      <c r="D764" s="1207" t="s">
        <v>73</v>
      </c>
    </row>
    <row r="765" spans="3:4">
      <c r="C765" s="1203" t="s">
        <v>742</v>
      </c>
      <c r="D765" s="1207" t="s">
        <v>780</v>
      </c>
    </row>
    <row r="766" spans="3:4">
      <c r="C766" s="1203" t="s">
        <v>742</v>
      </c>
      <c r="D766" s="1207" t="s">
        <v>1708</v>
      </c>
    </row>
    <row r="767" spans="3:4">
      <c r="C767" s="1203" t="s">
        <v>742</v>
      </c>
      <c r="D767" s="1207" t="s">
        <v>1709</v>
      </c>
    </row>
    <row r="768" spans="3:4">
      <c r="C768" s="1203" t="s">
        <v>742</v>
      </c>
      <c r="D768" s="1207" t="s">
        <v>1402</v>
      </c>
    </row>
    <row r="769" spans="3:4">
      <c r="C769" s="1203" t="s">
        <v>742</v>
      </c>
      <c r="D769" s="1207" t="s">
        <v>1710</v>
      </c>
    </row>
    <row r="770" spans="3:4">
      <c r="C770" s="1203" t="s">
        <v>742</v>
      </c>
      <c r="D770" s="1207" t="s">
        <v>1712</v>
      </c>
    </row>
    <row r="771" spans="3:4">
      <c r="C771" s="1203" t="s">
        <v>742</v>
      </c>
      <c r="D771" s="1207" t="s">
        <v>1713</v>
      </c>
    </row>
    <row r="772" spans="3:4">
      <c r="C772" s="1203" t="s">
        <v>742</v>
      </c>
      <c r="D772" s="1207" t="s">
        <v>1716</v>
      </c>
    </row>
    <row r="773" spans="3:4">
      <c r="C773" s="1203" t="s">
        <v>742</v>
      </c>
      <c r="D773" s="1207" t="s">
        <v>686</v>
      </c>
    </row>
    <row r="774" spans="3:4">
      <c r="C774" s="1203" t="s">
        <v>742</v>
      </c>
      <c r="D774" s="1207" t="s">
        <v>1717</v>
      </c>
    </row>
    <row r="775" spans="3:4">
      <c r="C775" s="1203" t="s">
        <v>742</v>
      </c>
      <c r="D775" s="1207" t="s">
        <v>1430</v>
      </c>
    </row>
    <row r="776" spans="3:4">
      <c r="C776" s="1203" t="s">
        <v>148</v>
      </c>
      <c r="D776" s="1207" t="s">
        <v>1433</v>
      </c>
    </row>
    <row r="777" spans="3:4">
      <c r="C777" s="1203" t="s">
        <v>148</v>
      </c>
      <c r="D777" s="1207" t="s">
        <v>1719</v>
      </c>
    </row>
    <row r="778" spans="3:4">
      <c r="C778" s="1203" t="s">
        <v>148</v>
      </c>
      <c r="D778" s="1207" t="s">
        <v>1720</v>
      </c>
    </row>
    <row r="779" spans="3:4">
      <c r="C779" s="1203" t="s">
        <v>148</v>
      </c>
      <c r="D779" s="1207" t="s">
        <v>33</v>
      </c>
    </row>
    <row r="780" spans="3:4">
      <c r="C780" s="1203" t="s">
        <v>148</v>
      </c>
      <c r="D780" s="1207" t="s">
        <v>1722</v>
      </c>
    </row>
    <row r="781" spans="3:4">
      <c r="C781" s="1203" t="s">
        <v>148</v>
      </c>
      <c r="D781" s="1207" t="s">
        <v>1696</v>
      </c>
    </row>
    <row r="782" spans="3:4">
      <c r="C782" s="1203" t="s">
        <v>148</v>
      </c>
      <c r="D782" s="1207" t="s">
        <v>1723</v>
      </c>
    </row>
    <row r="783" spans="3:4">
      <c r="C783" s="1203" t="s">
        <v>148</v>
      </c>
      <c r="D783" s="1207" t="s">
        <v>1725</v>
      </c>
    </row>
    <row r="784" spans="3:4">
      <c r="C784" s="1203" t="s">
        <v>148</v>
      </c>
      <c r="D784" s="1207" t="s">
        <v>1489</v>
      </c>
    </row>
    <row r="785" spans="3:4">
      <c r="C785" s="1203" t="s">
        <v>148</v>
      </c>
      <c r="D785" s="1207" t="s">
        <v>1726</v>
      </c>
    </row>
    <row r="786" spans="3:4">
      <c r="C786" s="1203" t="s">
        <v>148</v>
      </c>
      <c r="D786" s="1207" t="s">
        <v>878</v>
      </c>
    </row>
    <row r="787" spans="3:4">
      <c r="C787" s="1203" t="s">
        <v>148</v>
      </c>
      <c r="D787" s="1207" t="s">
        <v>618</v>
      </c>
    </row>
    <row r="788" spans="3:4">
      <c r="C788" s="1203" t="s">
        <v>148</v>
      </c>
      <c r="D788" s="1207" t="s">
        <v>1727</v>
      </c>
    </row>
    <row r="789" spans="3:4">
      <c r="C789" s="1203" t="s">
        <v>148</v>
      </c>
      <c r="D789" s="1207" t="s">
        <v>54</v>
      </c>
    </row>
    <row r="790" spans="3:4">
      <c r="C790" s="1203" t="s">
        <v>148</v>
      </c>
      <c r="D790" s="1207" t="s">
        <v>127</v>
      </c>
    </row>
    <row r="791" spans="3:4">
      <c r="C791" s="1203" t="s">
        <v>148</v>
      </c>
      <c r="D791" s="1207" t="s">
        <v>1403</v>
      </c>
    </row>
    <row r="792" spans="3:4">
      <c r="C792" s="1203" t="s">
        <v>148</v>
      </c>
      <c r="D792" s="1207" t="s">
        <v>1728</v>
      </c>
    </row>
    <row r="793" spans="3:4">
      <c r="C793" s="1203" t="s">
        <v>148</v>
      </c>
      <c r="D793" s="1207" t="s">
        <v>96</v>
      </c>
    </row>
    <row r="794" spans="3:4">
      <c r="C794" s="1203" t="s">
        <v>148</v>
      </c>
      <c r="D794" s="1207" t="s">
        <v>218</v>
      </c>
    </row>
    <row r="795" spans="3:4">
      <c r="C795" s="1203" t="s">
        <v>751</v>
      </c>
      <c r="D795" s="1207" t="s">
        <v>1439</v>
      </c>
    </row>
    <row r="796" spans="3:4">
      <c r="C796" s="1203" t="s">
        <v>751</v>
      </c>
      <c r="D796" s="1207" t="s">
        <v>1554</v>
      </c>
    </row>
    <row r="797" spans="3:4">
      <c r="C797" s="1203" t="s">
        <v>751</v>
      </c>
      <c r="D797" s="1207" t="s">
        <v>1729</v>
      </c>
    </row>
    <row r="798" spans="3:4">
      <c r="C798" s="1203" t="s">
        <v>751</v>
      </c>
      <c r="D798" s="1207" t="s">
        <v>56</v>
      </c>
    </row>
    <row r="799" spans="3:4">
      <c r="C799" s="1203" t="s">
        <v>751</v>
      </c>
      <c r="D799" s="1207" t="s">
        <v>460</v>
      </c>
    </row>
    <row r="800" spans="3:4">
      <c r="C800" s="1203" t="s">
        <v>751</v>
      </c>
      <c r="D800" s="1207" t="s">
        <v>781</v>
      </c>
    </row>
    <row r="801" spans="3:4">
      <c r="C801" s="1203" t="s">
        <v>751</v>
      </c>
      <c r="D801" s="1207" t="s">
        <v>19</v>
      </c>
    </row>
    <row r="802" spans="3:4">
      <c r="C802" s="1203" t="s">
        <v>751</v>
      </c>
      <c r="D802" s="1207" t="s">
        <v>1434</v>
      </c>
    </row>
    <row r="803" spans="3:4">
      <c r="C803" s="1203" t="s">
        <v>751</v>
      </c>
      <c r="D803" s="1207" t="s">
        <v>1730</v>
      </c>
    </row>
    <row r="804" spans="3:4">
      <c r="C804" s="1203" t="s">
        <v>751</v>
      </c>
      <c r="D804" s="1207" t="s">
        <v>1732</v>
      </c>
    </row>
    <row r="805" spans="3:4">
      <c r="C805" s="1203" t="s">
        <v>751</v>
      </c>
      <c r="D805" s="1207" t="s">
        <v>1127</v>
      </c>
    </row>
    <row r="806" spans="3:4">
      <c r="C806" s="1203" t="s">
        <v>751</v>
      </c>
      <c r="D806" s="1207" t="s">
        <v>1733</v>
      </c>
    </row>
    <row r="807" spans="3:4">
      <c r="C807" s="1203" t="s">
        <v>751</v>
      </c>
      <c r="D807" s="1207" t="s">
        <v>591</v>
      </c>
    </row>
    <row r="808" spans="3:4">
      <c r="C808" s="1203" t="s">
        <v>751</v>
      </c>
      <c r="D808" s="1207" t="s">
        <v>1734</v>
      </c>
    </row>
    <row r="809" spans="3:4">
      <c r="C809" s="1203" t="s">
        <v>751</v>
      </c>
      <c r="D809" s="1207" t="s">
        <v>1033</v>
      </c>
    </row>
    <row r="810" spans="3:4">
      <c r="C810" s="1203" t="s">
        <v>751</v>
      </c>
      <c r="D810" s="1207" t="s">
        <v>797</v>
      </c>
    </row>
    <row r="811" spans="3:4">
      <c r="C811" s="1203" t="s">
        <v>751</v>
      </c>
      <c r="D811" s="1207" t="s">
        <v>1735</v>
      </c>
    </row>
    <row r="812" spans="3:4">
      <c r="C812" s="1203" t="s">
        <v>360</v>
      </c>
      <c r="D812" s="1207" t="s">
        <v>209</v>
      </c>
    </row>
    <row r="813" spans="3:4">
      <c r="C813" s="1203" t="s">
        <v>360</v>
      </c>
      <c r="D813" s="1207" t="s">
        <v>1736</v>
      </c>
    </row>
    <row r="814" spans="3:4">
      <c r="C814" s="1203" t="s">
        <v>360</v>
      </c>
      <c r="D814" s="1207" t="s">
        <v>1738</v>
      </c>
    </row>
    <row r="815" spans="3:4">
      <c r="C815" s="1203" t="s">
        <v>360</v>
      </c>
      <c r="D815" s="1207" t="s">
        <v>336</v>
      </c>
    </row>
    <row r="816" spans="3:4">
      <c r="C816" s="1203" t="s">
        <v>360</v>
      </c>
      <c r="D816" s="1207" t="s">
        <v>1374</v>
      </c>
    </row>
    <row r="817" spans="3:4">
      <c r="C817" s="1203" t="s">
        <v>360</v>
      </c>
      <c r="D817" s="1207" t="s">
        <v>44</v>
      </c>
    </row>
    <row r="818" spans="3:4">
      <c r="C818" s="1203" t="s">
        <v>360</v>
      </c>
      <c r="D818" s="1207" t="s">
        <v>1739</v>
      </c>
    </row>
    <row r="819" spans="3:4">
      <c r="C819" s="1203" t="s">
        <v>360</v>
      </c>
      <c r="D819" s="1207" t="s">
        <v>1740</v>
      </c>
    </row>
    <row r="820" spans="3:4">
      <c r="C820" s="1203" t="s">
        <v>360</v>
      </c>
      <c r="D820" s="1207" t="s">
        <v>1742</v>
      </c>
    </row>
    <row r="821" spans="3:4">
      <c r="C821" s="1203" t="s">
        <v>360</v>
      </c>
      <c r="D821" s="1207" t="s">
        <v>143</v>
      </c>
    </row>
    <row r="822" spans="3:4">
      <c r="C822" s="1203" t="s">
        <v>360</v>
      </c>
      <c r="D822" s="1207" t="s">
        <v>1549</v>
      </c>
    </row>
    <row r="823" spans="3:4">
      <c r="C823" s="1203" t="s">
        <v>360</v>
      </c>
      <c r="D823" s="1207" t="s">
        <v>1743</v>
      </c>
    </row>
    <row r="824" spans="3:4">
      <c r="C824" s="1203" t="s">
        <v>360</v>
      </c>
      <c r="D824" s="1207" t="s">
        <v>1744</v>
      </c>
    </row>
    <row r="825" spans="3:4">
      <c r="C825" s="1203" t="s">
        <v>360</v>
      </c>
      <c r="D825" s="1207" t="s">
        <v>57</v>
      </c>
    </row>
    <row r="826" spans="3:4">
      <c r="C826" s="1203" t="s">
        <v>360</v>
      </c>
      <c r="D826" s="1207" t="s">
        <v>1745</v>
      </c>
    </row>
    <row r="827" spans="3:4">
      <c r="C827" s="1203" t="s">
        <v>360</v>
      </c>
      <c r="D827" s="1207" t="s">
        <v>457</v>
      </c>
    </row>
    <row r="828" spans="3:4">
      <c r="C828" s="1203" t="s">
        <v>360</v>
      </c>
      <c r="D828" s="1207" t="s">
        <v>1251</v>
      </c>
    </row>
    <row r="829" spans="3:4">
      <c r="C829" s="1203" t="s">
        <v>360</v>
      </c>
      <c r="D829" s="1207" t="s">
        <v>1746</v>
      </c>
    </row>
    <row r="830" spans="3:4">
      <c r="C830" s="1203" t="s">
        <v>360</v>
      </c>
      <c r="D830" s="1207" t="s">
        <v>1351</v>
      </c>
    </row>
    <row r="831" spans="3:4">
      <c r="C831" s="1203" t="s">
        <v>360</v>
      </c>
      <c r="D831" s="1207" t="s">
        <v>1692</v>
      </c>
    </row>
    <row r="832" spans="3:4">
      <c r="C832" s="1203" t="s">
        <v>360</v>
      </c>
      <c r="D832" s="1207" t="s">
        <v>1748</v>
      </c>
    </row>
    <row r="833" spans="3:4">
      <c r="C833" s="1203" t="s">
        <v>360</v>
      </c>
      <c r="D833" s="1207" t="s">
        <v>1749</v>
      </c>
    </row>
    <row r="834" spans="3:4">
      <c r="C834" s="1203" t="s">
        <v>360</v>
      </c>
      <c r="D834" s="1207" t="s">
        <v>94</v>
      </c>
    </row>
    <row r="835" spans="3:4">
      <c r="C835" s="1203" t="s">
        <v>360</v>
      </c>
      <c r="D835" s="1207" t="s">
        <v>1750</v>
      </c>
    </row>
    <row r="836" spans="3:4">
      <c r="C836" s="1203" t="s">
        <v>360</v>
      </c>
      <c r="D836" s="1207" t="s">
        <v>1753</v>
      </c>
    </row>
    <row r="837" spans="3:4">
      <c r="C837" s="1203" t="s">
        <v>360</v>
      </c>
      <c r="D837" s="1207" t="s">
        <v>1754</v>
      </c>
    </row>
    <row r="838" spans="3:4">
      <c r="C838" s="1203" t="s">
        <v>360</v>
      </c>
      <c r="D838" s="1207" t="s">
        <v>1755</v>
      </c>
    </row>
    <row r="839" spans="3:4">
      <c r="C839" s="1203" t="s">
        <v>756</v>
      </c>
      <c r="D839" s="1207" t="s">
        <v>1235</v>
      </c>
    </row>
    <row r="840" spans="3:4">
      <c r="C840" s="1203" t="s">
        <v>756</v>
      </c>
      <c r="D840" s="1207" t="s">
        <v>1416</v>
      </c>
    </row>
    <row r="841" spans="3:4">
      <c r="C841" s="1203" t="s">
        <v>756</v>
      </c>
      <c r="D841" s="1207" t="s">
        <v>177</v>
      </c>
    </row>
    <row r="842" spans="3:4">
      <c r="C842" s="1203" t="s">
        <v>756</v>
      </c>
      <c r="D842" s="1207" t="s">
        <v>1295</v>
      </c>
    </row>
    <row r="843" spans="3:4">
      <c r="C843" s="1203" t="s">
        <v>756</v>
      </c>
      <c r="D843" s="1207" t="s">
        <v>794</v>
      </c>
    </row>
    <row r="844" spans="3:4">
      <c r="C844" s="1203" t="s">
        <v>756</v>
      </c>
      <c r="D844" s="1207" t="s">
        <v>1756</v>
      </c>
    </row>
    <row r="845" spans="3:4">
      <c r="C845" s="1203" t="s">
        <v>756</v>
      </c>
      <c r="D845" s="1207" t="s">
        <v>1488</v>
      </c>
    </row>
    <row r="846" spans="3:4">
      <c r="C846" s="1203" t="s">
        <v>756</v>
      </c>
      <c r="D846" s="1207" t="s">
        <v>1759</v>
      </c>
    </row>
    <row r="847" spans="3:4">
      <c r="C847" s="1203" t="s">
        <v>756</v>
      </c>
      <c r="D847" s="1207" t="s">
        <v>1146</v>
      </c>
    </row>
    <row r="848" spans="3:4">
      <c r="C848" s="1203" t="s">
        <v>756</v>
      </c>
      <c r="D848" s="1207" t="s">
        <v>1762</v>
      </c>
    </row>
    <row r="849" spans="3:4">
      <c r="C849" s="1203" t="s">
        <v>756</v>
      </c>
      <c r="D849" s="1207" t="s">
        <v>1579</v>
      </c>
    </row>
    <row r="850" spans="3:4">
      <c r="C850" s="1203" t="s">
        <v>756</v>
      </c>
      <c r="D850" s="1207" t="s">
        <v>688</v>
      </c>
    </row>
    <row r="851" spans="3:4">
      <c r="C851" s="1203" t="s">
        <v>756</v>
      </c>
      <c r="D851" s="1207" t="s">
        <v>1765</v>
      </c>
    </row>
    <row r="852" spans="3:4">
      <c r="C852" s="1203" t="s">
        <v>756</v>
      </c>
      <c r="D852" s="1207" t="s">
        <v>1766</v>
      </c>
    </row>
    <row r="853" spans="3:4">
      <c r="C853" s="1203" t="s">
        <v>756</v>
      </c>
      <c r="D853" s="1207" t="s">
        <v>1408</v>
      </c>
    </row>
    <row r="854" spans="3:4">
      <c r="C854" s="1203" t="s">
        <v>756</v>
      </c>
      <c r="D854" s="1207" t="s">
        <v>361</v>
      </c>
    </row>
    <row r="855" spans="3:4">
      <c r="C855" s="1203" t="s">
        <v>756</v>
      </c>
      <c r="D855" s="1207" t="s">
        <v>1767</v>
      </c>
    </row>
    <row r="856" spans="3:4">
      <c r="C856" s="1203" t="s">
        <v>756</v>
      </c>
      <c r="D856" s="1207" t="s">
        <v>1768</v>
      </c>
    </row>
    <row r="857" spans="3:4">
      <c r="C857" s="1203" t="s">
        <v>756</v>
      </c>
      <c r="D857" s="1207" t="s">
        <v>1573</v>
      </c>
    </row>
    <row r="858" spans="3:4">
      <c r="C858" s="1203" t="s">
        <v>756</v>
      </c>
      <c r="D858" s="1207" t="s">
        <v>262</v>
      </c>
    </row>
    <row r="859" spans="3:4">
      <c r="C859" s="1203" t="s">
        <v>756</v>
      </c>
      <c r="D859" s="1207" t="s">
        <v>1769</v>
      </c>
    </row>
    <row r="860" spans="3:4">
      <c r="C860" s="1203" t="s">
        <v>756</v>
      </c>
      <c r="D860" s="1207" t="s">
        <v>1599</v>
      </c>
    </row>
    <row r="861" spans="3:4">
      <c r="C861" s="1203" t="s">
        <v>756</v>
      </c>
      <c r="D861" s="1207" t="s">
        <v>1771</v>
      </c>
    </row>
    <row r="862" spans="3:4">
      <c r="C862" s="1203" t="s">
        <v>756</v>
      </c>
      <c r="D862" s="1207" t="s">
        <v>1773</v>
      </c>
    </row>
    <row r="863" spans="3:4">
      <c r="C863" s="1203" t="s">
        <v>756</v>
      </c>
      <c r="D863" s="1207" t="s">
        <v>1763</v>
      </c>
    </row>
    <row r="864" spans="3:4">
      <c r="C864" s="1203" t="s">
        <v>756</v>
      </c>
      <c r="D864" s="1207" t="s">
        <v>1774</v>
      </c>
    </row>
    <row r="865" spans="3:4">
      <c r="C865" s="1203" t="s">
        <v>756</v>
      </c>
      <c r="D865" s="1207" t="s">
        <v>1775</v>
      </c>
    </row>
    <row r="866" spans="3:4">
      <c r="C866" s="1203" t="s">
        <v>756</v>
      </c>
      <c r="D866" s="1207" t="s">
        <v>1777</v>
      </c>
    </row>
    <row r="867" spans="3:4">
      <c r="C867" s="1203" t="s">
        <v>756</v>
      </c>
      <c r="D867" s="1207" t="s">
        <v>137</v>
      </c>
    </row>
    <row r="868" spans="3:4">
      <c r="C868" s="1203" t="s">
        <v>756</v>
      </c>
      <c r="D868" s="1207" t="s">
        <v>1778</v>
      </c>
    </row>
    <row r="869" spans="3:4">
      <c r="C869" s="1203" t="s">
        <v>756</v>
      </c>
      <c r="D869" s="1207" t="s">
        <v>1451</v>
      </c>
    </row>
    <row r="870" spans="3:4">
      <c r="C870" s="1203" t="s">
        <v>756</v>
      </c>
      <c r="D870" s="1207" t="s">
        <v>48</v>
      </c>
    </row>
    <row r="871" spans="3:4">
      <c r="C871" s="1203" t="s">
        <v>756</v>
      </c>
      <c r="D871" s="1207" t="s">
        <v>1781</v>
      </c>
    </row>
    <row r="872" spans="3:4">
      <c r="C872" s="1203" t="s">
        <v>756</v>
      </c>
      <c r="D872" s="1207" t="s">
        <v>1784</v>
      </c>
    </row>
    <row r="873" spans="3:4">
      <c r="C873" s="1203" t="s">
        <v>756</v>
      </c>
      <c r="D873" s="1207" t="s">
        <v>522</v>
      </c>
    </row>
    <row r="874" spans="3:4">
      <c r="C874" s="1203" t="s">
        <v>756</v>
      </c>
      <c r="D874" s="1207" t="s">
        <v>1786</v>
      </c>
    </row>
    <row r="875" spans="3:4">
      <c r="C875" s="1203" t="s">
        <v>756</v>
      </c>
      <c r="D875" s="1207" t="s">
        <v>927</v>
      </c>
    </row>
    <row r="876" spans="3:4">
      <c r="C876" s="1203" t="s">
        <v>756</v>
      </c>
      <c r="D876" s="1207" t="s">
        <v>1788</v>
      </c>
    </row>
    <row r="877" spans="3:4">
      <c r="C877" s="1203" t="s">
        <v>756</v>
      </c>
      <c r="D877" s="1207" t="s">
        <v>1789</v>
      </c>
    </row>
    <row r="878" spans="3:4">
      <c r="C878" s="1203" t="s">
        <v>756</v>
      </c>
      <c r="D878" s="1207" t="s">
        <v>1790</v>
      </c>
    </row>
    <row r="879" spans="3:4">
      <c r="C879" s="1203" t="s">
        <v>756</v>
      </c>
      <c r="D879" s="1207" t="s">
        <v>1791</v>
      </c>
    </row>
    <row r="880" spans="3:4">
      <c r="C880" s="1203" t="s">
        <v>756</v>
      </c>
      <c r="D880" s="1207" t="s">
        <v>1652</v>
      </c>
    </row>
    <row r="881" spans="3:4">
      <c r="C881" s="1203" t="s">
        <v>756</v>
      </c>
      <c r="D881" s="1207" t="s">
        <v>788</v>
      </c>
    </row>
    <row r="882" spans="3:4">
      <c r="C882" s="1203" t="s">
        <v>756</v>
      </c>
      <c r="D882" s="1207" t="s">
        <v>560</v>
      </c>
    </row>
    <row r="883" spans="3:4">
      <c r="C883" s="1203" t="s">
        <v>756</v>
      </c>
      <c r="D883" s="1207" t="s">
        <v>998</v>
      </c>
    </row>
    <row r="884" spans="3:4">
      <c r="C884" s="1203" t="s">
        <v>756</v>
      </c>
      <c r="D884" s="1207" t="s">
        <v>330</v>
      </c>
    </row>
    <row r="885" spans="3:4">
      <c r="C885" s="1203" t="s">
        <v>756</v>
      </c>
      <c r="D885" s="1207" t="s">
        <v>764</v>
      </c>
    </row>
    <row r="886" spans="3:4">
      <c r="C886" s="1203" t="s">
        <v>756</v>
      </c>
      <c r="D886" s="1207" t="s">
        <v>210</v>
      </c>
    </row>
    <row r="887" spans="3:4">
      <c r="C887" s="1203" t="s">
        <v>756</v>
      </c>
      <c r="D887" s="1207" t="s">
        <v>170</v>
      </c>
    </row>
    <row r="888" spans="3:4">
      <c r="C888" s="1203" t="s">
        <v>756</v>
      </c>
      <c r="D888" s="1207" t="s">
        <v>1792</v>
      </c>
    </row>
    <row r="889" spans="3:4">
      <c r="C889" s="1203" t="s">
        <v>756</v>
      </c>
      <c r="D889" s="1207" t="s">
        <v>1627</v>
      </c>
    </row>
    <row r="890" spans="3:4">
      <c r="C890" s="1203" t="s">
        <v>756</v>
      </c>
      <c r="D890" s="1207" t="s">
        <v>1677</v>
      </c>
    </row>
    <row r="891" spans="3:4">
      <c r="C891" s="1203" t="s">
        <v>756</v>
      </c>
      <c r="D891" s="1207" t="s">
        <v>1793</v>
      </c>
    </row>
    <row r="892" spans="3:4">
      <c r="C892" s="1203" t="s">
        <v>756</v>
      </c>
      <c r="D892" s="1207" t="s">
        <v>1425</v>
      </c>
    </row>
    <row r="893" spans="3:4">
      <c r="C893" s="1203" t="s">
        <v>756</v>
      </c>
      <c r="D893" s="1207" t="s">
        <v>1053</v>
      </c>
    </row>
    <row r="894" spans="3:4">
      <c r="C894" s="1203" t="s">
        <v>756</v>
      </c>
      <c r="D894" s="1207" t="s">
        <v>1030</v>
      </c>
    </row>
    <row r="895" spans="3:4">
      <c r="C895" s="1203" t="s">
        <v>756</v>
      </c>
      <c r="D895" s="1207" t="s">
        <v>68</v>
      </c>
    </row>
    <row r="896" spans="3:4">
      <c r="C896" s="1203" t="s">
        <v>756</v>
      </c>
      <c r="D896" s="1207" t="s">
        <v>1751</v>
      </c>
    </row>
    <row r="897" spans="3:4">
      <c r="C897" s="1203" t="s">
        <v>756</v>
      </c>
      <c r="D897" s="1207" t="s">
        <v>1795</v>
      </c>
    </row>
    <row r="898" spans="3:4">
      <c r="C898" s="1203" t="s">
        <v>756</v>
      </c>
      <c r="D898" s="1207" t="s">
        <v>1122</v>
      </c>
    </row>
    <row r="899" spans="3:4">
      <c r="C899" s="1203" t="s">
        <v>756</v>
      </c>
      <c r="D899" s="1207" t="s">
        <v>1796</v>
      </c>
    </row>
    <row r="900" spans="3:4">
      <c r="C900" s="1203" t="s">
        <v>756</v>
      </c>
      <c r="D900" s="1207" t="s">
        <v>1300</v>
      </c>
    </row>
    <row r="901" spans="3:4">
      <c r="C901" s="1203" t="s">
        <v>756</v>
      </c>
      <c r="D901" s="1207" t="s">
        <v>1396</v>
      </c>
    </row>
    <row r="902" spans="3:4">
      <c r="C902" s="1203" t="s">
        <v>756</v>
      </c>
      <c r="D902" s="1207" t="s">
        <v>1127</v>
      </c>
    </row>
    <row r="903" spans="3:4">
      <c r="C903" s="1203" t="s">
        <v>756</v>
      </c>
      <c r="D903" s="1207" t="s">
        <v>1797</v>
      </c>
    </row>
    <row r="904" spans="3:4">
      <c r="C904" s="1203" t="s">
        <v>756</v>
      </c>
      <c r="D904" s="1207" t="s">
        <v>1798</v>
      </c>
    </row>
    <row r="905" spans="3:4">
      <c r="C905" s="1203" t="s">
        <v>756</v>
      </c>
      <c r="D905" s="1207" t="s">
        <v>1799</v>
      </c>
    </row>
    <row r="906" spans="3:4">
      <c r="C906" s="1203" t="s">
        <v>756</v>
      </c>
      <c r="D906" s="1207" t="s">
        <v>1800</v>
      </c>
    </row>
    <row r="907" spans="3:4">
      <c r="C907" s="1203" t="s">
        <v>756</v>
      </c>
      <c r="D907" s="1207" t="s">
        <v>1140</v>
      </c>
    </row>
    <row r="908" spans="3:4">
      <c r="C908" s="1203" t="s">
        <v>756</v>
      </c>
      <c r="D908" s="1207" t="s">
        <v>1602</v>
      </c>
    </row>
    <row r="909" spans="3:4">
      <c r="C909" s="1203" t="s">
        <v>756</v>
      </c>
      <c r="D909" s="1207" t="s">
        <v>451</v>
      </c>
    </row>
    <row r="910" spans="3:4">
      <c r="C910" s="1203" t="s">
        <v>756</v>
      </c>
      <c r="D910" s="1207" t="s">
        <v>183</v>
      </c>
    </row>
    <row r="911" spans="3:4">
      <c r="C911" s="1203" t="s">
        <v>756</v>
      </c>
      <c r="D911" s="1207" t="s">
        <v>1802</v>
      </c>
    </row>
    <row r="912" spans="3:4">
      <c r="C912" s="1203" t="s">
        <v>756</v>
      </c>
      <c r="D912" s="1207" t="s">
        <v>1543</v>
      </c>
    </row>
    <row r="913" spans="3:4">
      <c r="C913" s="1203" t="s">
        <v>756</v>
      </c>
      <c r="D913" s="1207" t="s">
        <v>1803</v>
      </c>
    </row>
    <row r="914" spans="3:4">
      <c r="C914" s="1203" t="s">
        <v>756</v>
      </c>
      <c r="D914" s="1207" t="s">
        <v>1680</v>
      </c>
    </row>
    <row r="915" spans="3:4">
      <c r="C915" s="1203" t="s">
        <v>756</v>
      </c>
      <c r="D915" s="1207" t="s">
        <v>1804</v>
      </c>
    </row>
    <row r="916" spans="3:4">
      <c r="C916" s="1203" t="s">
        <v>763</v>
      </c>
      <c r="D916" s="1207" t="s">
        <v>1211</v>
      </c>
    </row>
    <row r="917" spans="3:4">
      <c r="C917" s="1203" t="s">
        <v>763</v>
      </c>
      <c r="D917" s="1207" t="s">
        <v>388</v>
      </c>
    </row>
    <row r="918" spans="3:4">
      <c r="C918" s="1203" t="s">
        <v>763</v>
      </c>
      <c r="D918" s="1207" t="s">
        <v>1221</v>
      </c>
    </row>
    <row r="919" spans="3:4">
      <c r="C919" s="1203" t="s">
        <v>763</v>
      </c>
      <c r="D919" s="1207" t="s">
        <v>1448</v>
      </c>
    </row>
    <row r="920" spans="3:4">
      <c r="C920" s="1203" t="s">
        <v>763</v>
      </c>
      <c r="D920" s="1207" t="s">
        <v>1806</v>
      </c>
    </row>
    <row r="921" spans="3:4">
      <c r="C921" s="1203" t="s">
        <v>763</v>
      </c>
      <c r="D921" s="1207" t="s">
        <v>1808</v>
      </c>
    </row>
    <row r="922" spans="3:4">
      <c r="C922" s="1203" t="s">
        <v>763</v>
      </c>
      <c r="D922" s="1207" t="s">
        <v>1177</v>
      </c>
    </row>
    <row r="923" spans="3:4">
      <c r="C923" s="1203" t="s">
        <v>763</v>
      </c>
      <c r="D923" s="1207" t="s">
        <v>102</v>
      </c>
    </row>
    <row r="924" spans="3:4">
      <c r="C924" s="1203" t="s">
        <v>763</v>
      </c>
      <c r="D924" s="1207" t="s">
        <v>1809</v>
      </c>
    </row>
    <row r="925" spans="3:4">
      <c r="C925" s="1203" t="s">
        <v>763</v>
      </c>
      <c r="D925" s="1207" t="s">
        <v>1810</v>
      </c>
    </row>
    <row r="926" spans="3:4">
      <c r="C926" s="1203" t="s">
        <v>763</v>
      </c>
      <c r="D926" s="1207" t="s">
        <v>1813</v>
      </c>
    </row>
    <row r="927" spans="3:4">
      <c r="C927" s="1203" t="s">
        <v>763</v>
      </c>
      <c r="D927" s="1207" t="s">
        <v>1814</v>
      </c>
    </row>
    <row r="928" spans="3:4">
      <c r="C928" s="1203" t="s">
        <v>763</v>
      </c>
      <c r="D928" s="1207" t="s">
        <v>1446</v>
      </c>
    </row>
    <row r="929" spans="3:4">
      <c r="C929" s="1203" t="s">
        <v>763</v>
      </c>
      <c r="D929" s="1207" t="s">
        <v>1284</v>
      </c>
    </row>
    <row r="930" spans="3:4">
      <c r="C930" s="1203" t="s">
        <v>763</v>
      </c>
      <c r="D930" s="1207" t="s">
        <v>1815</v>
      </c>
    </row>
    <row r="931" spans="3:4">
      <c r="C931" s="1203" t="s">
        <v>763</v>
      </c>
      <c r="D931" s="1207" t="s">
        <v>1293</v>
      </c>
    </row>
    <row r="932" spans="3:4">
      <c r="C932" s="1203" t="s">
        <v>763</v>
      </c>
      <c r="D932" s="1207" t="s">
        <v>1622</v>
      </c>
    </row>
    <row r="933" spans="3:4">
      <c r="C933" s="1203" t="s">
        <v>763</v>
      </c>
      <c r="D933" s="1207" t="s">
        <v>1817</v>
      </c>
    </row>
    <row r="934" spans="3:4">
      <c r="C934" s="1203" t="s">
        <v>763</v>
      </c>
      <c r="D934" s="1207" t="s">
        <v>1017</v>
      </c>
    </row>
    <row r="935" spans="3:4">
      <c r="C935" s="1203" t="s">
        <v>763</v>
      </c>
      <c r="D935" s="1207" t="s">
        <v>1818</v>
      </c>
    </row>
    <row r="936" spans="3:4">
      <c r="C936" s="1203" t="s">
        <v>763</v>
      </c>
      <c r="D936" s="1207" t="s">
        <v>1646</v>
      </c>
    </row>
    <row r="937" spans="3:4">
      <c r="C937" s="1203" t="s">
        <v>763</v>
      </c>
      <c r="D937" s="1207" t="s">
        <v>1816</v>
      </c>
    </row>
    <row r="938" spans="3:4">
      <c r="C938" s="1203" t="s">
        <v>763</v>
      </c>
      <c r="D938" s="1207" t="s">
        <v>1117</v>
      </c>
    </row>
    <row r="939" spans="3:4">
      <c r="C939" s="1203" t="s">
        <v>763</v>
      </c>
      <c r="D939" s="1207" t="s">
        <v>1820</v>
      </c>
    </row>
    <row r="940" spans="3:4">
      <c r="C940" s="1203" t="s">
        <v>763</v>
      </c>
      <c r="D940" s="1207" t="s">
        <v>1724</v>
      </c>
    </row>
    <row r="941" spans="3:4">
      <c r="C941" s="1203" t="s">
        <v>763</v>
      </c>
      <c r="D941" s="1207" t="s">
        <v>342</v>
      </c>
    </row>
    <row r="942" spans="3:4">
      <c r="C942" s="1203" t="s">
        <v>763</v>
      </c>
      <c r="D942" s="1207" t="s">
        <v>1821</v>
      </c>
    </row>
    <row r="943" spans="3:4">
      <c r="C943" s="1203" t="s">
        <v>763</v>
      </c>
      <c r="D943" s="1207" t="s">
        <v>1822</v>
      </c>
    </row>
    <row r="944" spans="3:4">
      <c r="C944" s="1203" t="s">
        <v>763</v>
      </c>
      <c r="D944" s="1207" t="s">
        <v>6</v>
      </c>
    </row>
    <row r="945" spans="3:4">
      <c r="C945" s="1203" t="s">
        <v>763</v>
      </c>
      <c r="D945" s="1207" t="s">
        <v>1823</v>
      </c>
    </row>
    <row r="946" spans="3:4">
      <c r="C946" s="1203" t="s">
        <v>763</v>
      </c>
      <c r="D946" s="1207" t="s">
        <v>1302</v>
      </c>
    </row>
    <row r="947" spans="3:4">
      <c r="C947" s="1203" t="s">
        <v>763</v>
      </c>
      <c r="D947" s="1207" t="s">
        <v>1127</v>
      </c>
    </row>
    <row r="948" spans="3:4">
      <c r="C948" s="1203" t="s">
        <v>763</v>
      </c>
      <c r="D948" s="1207" t="s">
        <v>105</v>
      </c>
    </row>
    <row r="949" spans="3:4">
      <c r="C949" s="1203" t="s">
        <v>763</v>
      </c>
      <c r="D949" s="1207" t="s">
        <v>1825</v>
      </c>
    </row>
    <row r="950" spans="3:4">
      <c r="C950" s="1203" t="s">
        <v>763</v>
      </c>
      <c r="D950" s="1207" t="s">
        <v>1039</v>
      </c>
    </row>
    <row r="951" spans="3:4">
      <c r="C951" s="1203" t="s">
        <v>763</v>
      </c>
      <c r="D951" s="1207" t="s">
        <v>1826</v>
      </c>
    </row>
    <row r="952" spans="3:4">
      <c r="C952" s="1203" t="s">
        <v>763</v>
      </c>
      <c r="D952" s="1207" t="s">
        <v>1179</v>
      </c>
    </row>
    <row r="953" spans="3:4">
      <c r="C953" s="1203" t="s">
        <v>763</v>
      </c>
      <c r="D953" s="1207" t="s">
        <v>925</v>
      </c>
    </row>
    <row r="954" spans="3:4">
      <c r="C954" s="1203" t="s">
        <v>763</v>
      </c>
      <c r="D954" s="1207" t="s">
        <v>1827</v>
      </c>
    </row>
    <row r="955" spans="3:4">
      <c r="C955" s="1203" t="s">
        <v>763</v>
      </c>
      <c r="D955" s="1207" t="s">
        <v>1828</v>
      </c>
    </row>
    <row r="956" spans="3:4">
      <c r="C956" s="1203" t="s">
        <v>763</v>
      </c>
      <c r="D956" s="1207" t="s">
        <v>1829</v>
      </c>
    </row>
    <row r="957" spans="3:4">
      <c r="C957" s="1203" t="s">
        <v>763</v>
      </c>
      <c r="D957" s="1207" t="s">
        <v>1830</v>
      </c>
    </row>
    <row r="958" spans="3:4">
      <c r="C958" s="1203" t="s">
        <v>746</v>
      </c>
      <c r="D958" s="1207" t="s">
        <v>1215</v>
      </c>
    </row>
    <row r="959" spans="3:4">
      <c r="C959" s="1203" t="s">
        <v>746</v>
      </c>
      <c r="D959" s="1207" t="s">
        <v>577</v>
      </c>
    </row>
    <row r="960" spans="3:4">
      <c r="C960" s="1203" t="s">
        <v>746</v>
      </c>
      <c r="D960" s="1207" t="s">
        <v>1450</v>
      </c>
    </row>
    <row r="961" spans="3:4">
      <c r="C961" s="1203" t="s">
        <v>746</v>
      </c>
      <c r="D961" s="1207" t="s">
        <v>249</v>
      </c>
    </row>
    <row r="962" spans="3:4">
      <c r="C962" s="1203" t="s">
        <v>746</v>
      </c>
      <c r="D962" s="1207" t="s">
        <v>1354</v>
      </c>
    </row>
    <row r="963" spans="3:4">
      <c r="C963" s="1203" t="s">
        <v>746</v>
      </c>
      <c r="D963" s="1207" t="s">
        <v>1454</v>
      </c>
    </row>
    <row r="964" spans="3:4">
      <c r="C964" s="1203" t="s">
        <v>746</v>
      </c>
      <c r="D964" s="1207" t="s">
        <v>1831</v>
      </c>
    </row>
    <row r="965" spans="3:4">
      <c r="C965" s="1203" t="s">
        <v>746</v>
      </c>
      <c r="D965" s="1207" t="s">
        <v>1455</v>
      </c>
    </row>
    <row r="966" spans="3:4">
      <c r="C966" s="1203" t="s">
        <v>746</v>
      </c>
      <c r="D966" s="1207" t="s">
        <v>1217</v>
      </c>
    </row>
    <row r="967" spans="3:4">
      <c r="C967" s="1203" t="s">
        <v>746</v>
      </c>
      <c r="D967" s="1207" t="s">
        <v>1460</v>
      </c>
    </row>
    <row r="968" spans="3:4">
      <c r="C968" s="1203" t="s">
        <v>746</v>
      </c>
      <c r="D968" s="1207" t="s">
        <v>1461</v>
      </c>
    </row>
    <row r="969" spans="3:4">
      <c r="C969" s="1203" t="s">
        <v>746</v>
      </c>
      <c r="D969" s="1207" t="s">
        <v>1462</v>
      </c>
    </row>
    <row r="970" spans="3:4">
      <c r="C970" s="1203" t="s">
        <v>746</v>
      </c>
      <c r="D970" s="1207" t="s">
        <v>810</v>
      </c>
    </row>
    <row r="971" spans="3:4">
      <c r="C971" s="1203" t="s">
        <v>746</v>
      </c>
      <c r="D971" s="1207" t="s">
        <v>282</v>
      </c>
    </row>
    <row r="972" spans="3:4">
      <c r="C972" s="1203" t="s">
        <v>746</v>
      </c>
      <c r="D972" s="1207" t="s">
        <v>595</v>
      </c>
    </row>
    <row r="973" spans="3:4">
      <c r="C973" s="1203" t="s">
        <v>746</v>
      </c>
      <c r="D973" s="1207" t="s">
        <v>1833</v>
      </c>
    </row>
    <row r="974" spans="3:4">
      <c r="C974" s="1203" t="s">
        <v>746</v>
      </c>
      <c r="D974" s="1207" t="s">
        <v>1305</v>
      </c>
    </row>
    <row r="975" spans="3:4">
      <c r="C975" s="1203" t="s">
        <v>746</v>
      </c>
      <c r="D975" s="1207" t="s">
        <v>499</v>
      </c>
    </row>
    <row r="976" spans="3:4">
      <c r="C976" s="1203" t="s">
        <v>746</v>
      </c>
      <c r="D976" s="1207" t="s">
        <v>773</v>
      </c>
    </row>
    <row r="977" spans="3:4">
      <c r="C977" s="1203" t="s">
        <v>746</v>
      </c>
      <c r="D977" s="1207" t="s">
        <v>1835</v>
      </c>
    </row>
    <row r="978" spans="3:4">
      <c r="C978" s="1203" t="s">
        <v>746</v>
      </c>
      <c r="D978" s="1207" t="s">
        <v>1128</v>
      </c>
    </row>
    <row r="979" spans="3:4">
      <c r="C979" s="1203" t="s">
        <v>746</v>
      </c>
      <c r="D979" s="1207" t="s">
        <v>1368</v>
      </c>
    </row>
    <row r="980" spans="3:4">
      <c r="C980" s="1203" t="s">
        <v>746</v>
      </c>
      <c r="D980" s="1207" t="s">
        <v>839</v>
      </c>
    </row>
    <row r="981" spans="3:4">
      <c r="C981" s="1203" t="s">
        <v>746</v>
      </c>
      <c r="D981" s="1207" t="s">
        <v>416</v>
      </c>
    </row>
    <row r="982" spans="3:4">
      <c r="C982" s="1203" t="s">
        <v>746</v>
      </c>
      <c r="D982" s="1207" t="s">
        <v>1183</v>
      </c>
    </row>
    <row r="983" spans="3:4">
      <c r="C983" s="1203" t="s">
        <v>746</v>
      </c>
      <c r="D983" s="1207" t="s">
        <v>982</v>
      </c>
    </row>
    <row r="984" spans="3:4">
      <c r="C984" s="1203" t="s">
        <v>746</v>
      </c>
      <c r="D984" s="1207" t="s">
        <v>1836</v>
      </c>
    </row>
    <row r="985" spans="3:4">
      <c r="C985" s="1203" t="s">
        <v>746</v>
      </c>
      <c r="D985" s="1207" t="s">
        <v>1837</v>
      </c>
    </row>
    <row r="986" spans="3:4">
      <c r="C986" s="1203" t="s">
        <v>746</v>
      </c>
      <c r="D986" s="1207" t="s">
        <v>242</v>
      </c>
    </row>
    <row r="987" spans="3:4">
      <c r="C987" s="1203" t="s">
        <v>746</v>
      </c>
      <c r="D987" s="1207" t="s">
        <v>772</v>
      </c>
    </row>
    <row r="988" spans="3:4">
      <c r="C988" s="1203" t="s">
        <v>746</v>
      </c>
      <c r="D988" s="1207" t="s">
        <v>165</v>
      </c>
    </row>
    <row r="989" spans="3:4">
      <c r="C989" s="1203" t="s">
        <v>746</v>
      </c>
      <c r="D989" s="1207" t="s">
        <v>1468</v>
      </c>
    </row>
    <row r="990" spans="3:4">
      <c r="C990" s="1203" t="s">
        <v>746</v>
      </c>
      <c r="D990" s="1207" t="s">
        <v>1787</v>
      </c>
    </row>
    <row r="991" spans="3:4">
      <c r="C991" s="1203" t="s">
        <v>746</v>
      </c>
      <c r="D991" s="1207" t="s">
        <v>1469</v>
      </c>
    </row>
    <row r="992" spans="3:4">
      <c r="C992" s="1203" t="s">
        <v>746</v>
      </c>
      <c r="D992" s="1207" t="s">
        <v>846</v>
      </c>
    </row>
    <row r="993" spans="3:4">
      <c r="C993" s="1203" t="s">
        <v>169</v>
      </c>
      <c r="D993" s="1207" t="s">
        <v>583</v>
      </c>
    </row>
    <row r="994" spans="3:4">
      <c r="C994" s="1203" t="s">
        <v>169</v>
      </c>
      <c r="D994" s="1207" t="s">
        <v>816</v>
      </c>
    </row>
    <row r="995" spans="3:4">
      <c r="C995" s="1203" t="s">
        <v>169</v>
      </c>
      <c r="D995" s="1207" t="s">
        <v>449</v>
      </c>
    </row>
    <row r="996" spans="3:4">
      <c r="C996" s="1203" t="s">
        <v>169</v>
      </c>
      <c r="D996" s="1207" t="s">
        <v>1220</v>
      </c>
    </row>
    <row r="997" spans="3:4">
      <c r="C997" s="1203" t="s">
        <v>169</v>
      </c>
      <c r="D997" s="1207" t="s">
        <v>1379</v>
      </c>
    </row>
    <row r="998" spans="3:4">
      <c r="C998" s="1203" t="s">
        <v>169</v>
      </c>
      <c r="D998" s="1207" t="s">
        <v>168</v>
      </c>
    </row>
    <row r="999" spans="3:4">
      <c r="C999" s="1203" t="s">
        <v>169</v>
      </c>
      <c r="D999" s="1207" t="s">
        <v>1222</v>
      </c>
    </row>
    <row r="1000" spans="3:4">
      <c r="C1000" s="1203" t="s">
        <v>169</v>
      </c>
      <c r="D1000" s="1207" t="s">
        <v>1470</v>
      </c>
    </row>
    <row r="1001" spans="3:4">
      <c r="C1001" s="1203" t="s">
        <v>169</v>
      </c>
      <c r="D1001" s="1207" t="s">
        <v>465</v>
      </c>
    </row>
    <row r="1002" spans="3:4">
      <c r="C1002" s="1203" t="s">
        <v>169</v>
      </c>
      <c r="D1002" s="1207" t="s">
        <v>493</v>
      </c>
    </row>
    <row r="1003" spans="3:4">
      <c r="C1003" s="1203" t="s">
        <v>169</v>
      </c>
      <c r="D1003" s="1207" t="s">
        <v>868</v>
      </c>
    </row>
    <row r="1004" spans="3:4">
      <c r="C1004" s="1203" t="s">
        <v>169</v>
      </c>
      <c r="D1004" s="1207" t="s">
        <v>734</v>
      </c>
    </row>
    <row r="1005" spans="3:4">
      <c r="C1005" s="1203" t="s">
        <v>169</v>
      </c>
      <c r="D1005" s="1207" t="s">
        <v>350</v>
      </c>
    </row>
    <row r="1006" spans="3:4">
      <c r="C1006" s="1203" t="s">
        <v>169</v>
      </c>
      <c r="D1006" s="1207" t="s">
        <v>919</v>
      </c>
    </row>
    <row r="1007" spans="3:4">
      <c r="C1007" s="1203" t="s">
        <v>169</v>
      </c>
      <c r="D1007" s="1207" t="s">
        <v>1472</v>
      </c>
    </row>
    <row r="1008" spans="3:4">
      <c r="C1008" s="1203" t="s">
        <v>169</v>
      </c>
      <c r="D1008" s="1207" t="s">
        <v>92</v>
      </c>
    </row>
    <row r="1009" spans="3:4">
      <c r="C1009" s="1203" t="s">
        <v>169</v>
      </c>
      <c r="D1009" s="1207" t="s">
        <v>1475</v>
      </c>
    </row>
    <row r="1010" spans="3:4">
      <c r="C1010" s="1203" t="s">
        <v>169</v>
      </c>
      <c r="D1010" s="1207" t="s">
        <v>1226</v>
      </c>
    </row>
    <row r="1011" spans="3:4">
      <c r="C1011" s="1203" t="s">
        <v>169</v>
      </c>
      <c r="D1011" s="1207" t="s">
        <v>1479</v>
      </c>
    </row>
    <row r="1012" spans="3:4">
      <c r="C1012" s="1203" t="s">
        <v>169</v>
      </c>
      <c r="D1012" s="1207" t="s">
        <v>1148</v>
      </c>
    </row>
    <row r="1013" spans="3:4">
      <c r="C1013" s="1203" t="s">
        <v>169</v>
      </c>
      <c r="D1013" s="1207" t="s">
        <v>239</v>
      </c>
    </row>
    <row r="1014" spans="3:4">
      <c r="C1014" s="1203" t="s">
        <v>169</v>
      </c>
      <c r="D1014" s="1207" t="s">
        <v>944</v>
      </c>
    </row>
    <row r="1015" spans="3:4">
      <c r="C1015" s="1203" t="s">
        <v>169</v>
      </c>
      <c r="D1015" s="1207" t="s">
        <v>1484</v>
      </c>
    </row>
    <row r="1016" spans="3:4">
      <c r="C1016" s="1203" t="s">
        <v>169</v>
      </c>
      <c r="D1016" s="1207" t="s">
        <v>1190</v>
      </c>
    </row>
    <row r="1017" spans="3:4">
      <c r="C1017" s="1203" t="s">
        <v>169</v>
      </c>
      <c r="D1017" s="1207" t="s">
        <v>1041</v>
      </c>
    </row>
    <row r="1018" spans="3:4">
      <c r="C1018" s="1203" t="s">
        <v>169</v>
      </c>
      <c r="D1018" s="1207" t="s">
        <v>518</v>
      </c>
    </row>
    <row r="1019" spans="3:4">
      <c r="C1019" s="1203" t="s">
        <v>169</v>
      </c>
      <c r="D1019" s="1207" t="s">
        <v>1490</v>
      </c>
    </row>
    <row r="1020" spans="3:4">
      <c r="C1020" s="1203" t="s">
        <v>169</v>
      </c>
      <c r="D1020" s="1207" t="s">
        <v>1232</v>
      </c>
    </row>
    <row r="1021" spans="3:4">
      <c r="C1021" s="1203" t="s">
        <v>169</v>
      </c>
      <c r="D1021" s="1207" t="s">
        <v>182</v>
      </c>
    </row>
    <row r="1022" spans="3:4">
      <c r="C1022" s="1203" t="s">
        <v>169</v>
      </c>
      <c r="D1022" s="1207" t="s">
        <v>1234</v>
      </c>
    </row>
    <row r="1023" spans="3:4">
      <c r="C1023" s="1203" t="s">
        <v>169</v>
      </c>
      <c r="D1023" s="1207" t="s">
        <v>911</v>
      </c>
    </row>
    <row r="1024" spans="3:4">
      <c r="C1024" s="1203" t="s">
        <v>169</v>
      </c>
      <c r="D1024" s="1207" t="s">
        <v>1237</v>
      </c>
    </row>
    <row r="1025" spans="3:4">
      <c r="C1025" s="1203" t="s">
        <v>169</v>
      </c>
      <c r="D1025" s="1207" t="s">
        <v>77</v>
      </c>
    </row>
    <row r="1026" spans="3:4">
      <c r="C1026" s="1203" t="s">
        <v>169</v>
      </c>
      <c r="D1026" s="1207" t="s">
        <v>1239</v>
      </c>
    </row>
    <row r="1027" spans="3:4">
      <c r="C1027" s="1203" t="s">
        <v>169</v>
      </c>
      <c r="D1027" s="1207" t="s">
        <v>145</v>
      </c>
    </row>
    <row r="1028" spans="3:4">
      <c r="C1028" s="1203" t="s">
        <v>169</v>
      </c>
      <c r="D1028" s="1207" t="s">
        <v>410</v>
      </c>
    </row>
    <row r="1029" spans="3:4">
      <c r="C1029" s="1203" t="s">
        <v>169</v>
      </c>
      <c r="D1029" s="1207" t="s">
        <v>1246</v>
      </c>
    </row>
    <row r="1030" spans="3:4">
      <c r="C1030" s="1203" t="s">
        <v>169</v>
      </c>
      <c r="D1030" s="1207" t="s">
        <v>1250</v>
      </c>
    </row>
    <row r="1031" spans="3:4">
      <c r="C1031" s="1203" t="s">
        <v>169</v>
      </c>
      <c r="D1031" s="1207" t="s">
        <v>144</v>
      </c>
    </row>
    <row r="1032" spans="3:4">
      <c r="C1032" s="1203" t="s">
        <v>169</v>
      </c>
      <c r="D1032" s="1207" t="s">
        <v>190</v>
      </c>
    </row>
    <row r="1033" spans="3:4">
      <c r="C1033" s="1203" t="s">
        <v>169</v>
      </c>
      <c r="D1033" s="1207" t="s">
        <v>79</v>
      </c>
    </row>
    <row r="1034" spans="3:4">
      <c r="C1034" s="1203" t="s">
        <v>169</v>
      </c>
      <c r="D1034" s="1207" t="s">
        <v>1492</v>
      </c>
    </row>
    <row r="1035" spans="3:4">
      <c r="C1035" s="1203" t="s">
        <v>169</v>
      </c>
      <c r="D1035" s="1207" t="s">
        <v>1149</v>
      </c>
    </row>
    <row r="1036" spans="3:4">
      <c r="C1036" s="1203" t="s">
        <v>169</v>
      </c>
      <c r="D1036" s="1207" t="s">
        <v>1115</v>
      </c>
    </row>
    <row r="1037" spans="3:4">
      <c r="C1037" s="1203" t="s">
        <v>169</v>
      </c>
      <c r="D1037" s="1207" t="s">
        <v>221</v>
      </c>
    </row>
    <row r="1038" spans="3:4">
      <c r="C1038" s="1203" t="s">
        <v>169</v>
      </c>
      <c r="D1038" s="1207" t="s">
        <v>1371</v>
      </c>
    </row>
    <row r="1039" spans="3:4">
      <c r="C1039" s="1203" t="s">
        <v>169</v>
      </c>
      <c r="D1039" s="1207" t="s">
        <v>1411</v>
      </c>
    </row>
    <row r="1040" spans="3:4">
      <c r="C1040" s="1203" t="s">
        <v>169</v>
      </c>
      <c r="D1040" s="1207" t="s">
        <v>1782</v>
      </c>
    </row>
    <row r="1041" spans="3:4">
      <c r="C1041" s="1203" t="s">
        <v>169</v>
      </c>
      <c r="D1041" s="1207" t="s">
        <v>1734</v>
      </c>
    </row>
    <row r="1042" spans="3:4">
      <c r="C1042" s="1203" t="s">
        <v>169</v>
      </c>
      <c r="D1042" s="1207" t="s">
        <v>1838</v>
      </c>
    </row>
    <row r="1043" spans="3:4">
      <c r="C1043" s="1203" t="s">
        <v>169</v>
      </c>
      <c r="D1043" s="1207" t="s">
        <v>288</v>
      </c>
    </row>
    <row r="1044" spans="3:4">
      <c r="C1044" s="1203" t="s">
        <v>169</v>
      </c>
      <c r="D1044" s="1207" t="s">
        <v>1495</v>
      </c>
    </row>
    <row r="1045" spans="3:4">
      <c r="C1045" s="1203" t="s">
        <v>169</v>
      </c>
      <c r="D1045" s="1207" t="s">
        <v>898</v>
      </c>
    </row>
    <row r="1046" spans="3:4">
      <c r="C1046" s="1203" t="s">
        <v>169</v>
      </c>
      <c r="D1046" s="1207" t="s">
        <v>265</v>
      </c>
    </row>
    <row r="1047" spans="3:4">
      <c r="C1047" s="1203" t="s">
        <v>441</v>
      </c>
      <c r="D1047" s="1207" t="s">
        <v>1256</v>
      </c>
    </row>
    <row r="1048" spans="3:4">
      <c r="C1048" s="1203" t="s">
        <v>441</v>
      </c>
      <c r="D1048" s="1207" t="s">
        <v>1258</v>
      </c>
    </row>
    <row r="1049" spans="3:4">
      <c r="C1049" s="1203" t="s">
        <v>441</v>
      </c>
      <c r="D1049" s="1207" t="s">
        <v>1275</v>
      </c>
    </row>
    <row r="1050" spans="3:4">
      <c r="C1050" s="1203" t="s">
        <v>441</v>
      </c>
      <c r="D1050" s="1207" t="s">
        <v>299</v>
      </c>
    </row>
    <row r="1051" spans="3:4">
      <c r="C1051" s="1203" t="s">
        <v>441</v>
      </c>
      <c r="D1051" s="1207" t="s">
        <v>1261</v>
      </c>
    </row>
    <row r="1052" spans="3:4">
      <c r="C1052" s="1203" t="s">
        <v>441</v>
      </c>
      <c r="D1052" s="1207" t="s">
        <v>1264</v>
      </c>
    </row>
    <row r="1053" spans="3:4">
      <c r="C1053" s="1203" t="s">
        <v>441</v>
      </c>
      <c r="D1053" s="1207" t="s">
        <v>1498</v>
      </c>
    </row>
    <row r="1054" spans="3:4">
      <c r="C1054" s="1203" t="s">
        <v>441</v>
      </c>
      <c r="D1054" s="1207" t="s">
        <v>1839</v>
      </c>
    </row>
    <row r="1055" spans="3:4">
      <c r="C1055" s="1203" t="s">
        <v>441</v>
      </c>
      <c r="D1055" s="1207" t="s">
        <v>1267</v>
      </c>
    </row>
    <row r="1056" spans="3:4">
      <c r="C1056" s="1203" t="s">
        <v>441</v>
      </c>
      <c r="D1056" s="1207" t="s">
        <v>1266</v>
      </c>
    </row>
    <row r="1057" spans="3:4">
      <c r="C1057" s="1203" t="s">
        <v>441</v>
      </c>
      <c r="D1057" s="1207" t="s">
        <v>1593</v>
      </c>
    </row>
    <row r="1058" spans="3:4">
      <c r="C1058" s="1203" t="s">
        <v>441</v>
      </c>
      <c r="D1058" s="1207" t="s">
        <v>1500</v>
      </c>
    </row>
    <row r="1059" spans="3:4">
      <c r="C1059" s="1203" t="s">
        <v>441</v>
      </c>
      <c r="D1059" s="1207" t="s">
        <v>1840</v>
      </c>
    </row>
    <row r="1060" spans="3:4">
      <c r="C1060" s="1203" t="s">
        <v>441</v>
      </c>
      <c r="D1060" s="1207" t="s">
        <v>1502</v>
      </c>
    </row>
    <row r="1061" spans="3:4">
      <c r="C1061" s="1203" t="s">
        <v>441</v>
      </c>
      <c r="D1061" s="1207" t="s">
        <v>838</v>
      </c>
    </row>
    <row r="1062" spans="3:4">
      <c r="C1062" s="1203" t="s">
        <v>441</v>
      </c>
      <c r="D1062" s="1207" t="s">
        <v>616</v>
      </c>
    </row>
    <row r="1063" spans="3:4">
      <c r="C1063" s="1203" t="s">
        <v>441</v>
      </c>
      <c r="D1063" s="1207" t="s">
        <v>587</v>
      </c>
    </row>
    <row r="1064" spans="3:4">
      <c r="C1064" s="1203" t="s">
        <v>441</v>
      </c>
      <c r="D1064" s="1207" t="s">
        <v>1430</v>
      </c>
    </row>
    <row r="1065" spans="3:4">
      <c r="C1065" s="1203" t="s">
        <v>441</v>
      </c>
      <c r="D1065" s="1207" t="s">
        <v>1506</v>
      </c>
    </row>
    <row r="1066" spans="3:4">
      <c r="C1066" s="1203" t="s">
        <v>441</v>
      </c>
      <c r="D1066" s="1207" t="s">
        <v>1843</v>
      </c>
    </row>
    <row r="1067" spans="3:4">
      <c r="C1067" s="1203" t="s">
        <v>441</v>
      </c>
      <c r="D1067" s="1207" t="s">
        <v>946</v>
      </c>
    </row>
    <row r="1068" spans="3:4">
      <c r="C1068" s="1203" t="s">
        <v>441</v>
      </c>
      <c r="D1068" s="1207" t="s">
        <v>1844</v>
      </c>
    </row>
    <row r="1069" spans="3:4">
      <c r="C1069" s="1203" t="s">
        <v>441</v>
      </c>
      <c r="D1069" s="1207" t="s">
        <v>1080</v>
      </c>
    </row>
    <row r="1070" spans="3:4">
      <c r="C1070" s="1203" t="s">
        <v>441</v>
      </c>
      <c r="D1070" s="1207" t="s">
        <v>1812</v>
      </c>
    </row>
    <row r="1071" spans="3:4">
      <c r="C1071" s="1203" t="s">
        <v>441</v>
      </c>
      <c r="D1071" s="1207" t="s">
        <v>1846</v>
      </c>
    </row>
    <row r="1072" spans="3:4">
      <c r="C1072" s="1203" t="s">
        <v>441</v>
      </c>
      <c r="D1072" s="1207" t="s">
        <v>1847</v>
      </c>
    </row>
    <row r="1073" spans="3:4">
      <c r="C1073" s="1203" t="s">
        <v>441</v>
      </c>
      <c r="D1073" s="1207" t="s">
        <v>1848</v>
      </c>
    </row>
    <row r="1074" spans="3:4">
      <c r="C1074" s="1203" t="s">
        <v>441</v>
      </c>
      <c r="D1074" s="1207" t="s">
        <v>517</v>
      </c>
    </row>
    <row r="1075" spans="3:4">
      <c r="C1075" s="1203" t="s">
        <v>441</v>
      </c>
      <c r="D1075" s="1207" t="s">
        <v>1849</v>
      </c>
    </row>
    <row r="1076" spans="3:4">
      <c r="C1076" s="1203" t="s">
        <v>777</v>
      </c>
      <c r="D1076" s="1207" t="s">
        <v>515</v>
      </c>
    </row>
    <row r="1077" spans="3:4">
      <c r="C1077" s="1203" t="s">
        <v>777</v>
      </c>
      <c r="D1077" s="1207" t="s">
        <v>50</v>
      </c>
    </row>
    <row r="1078" spans="3:4">
      <c r="C1078" s="1203" t="s">
        <v>777</v>
      </c>
      <c r="D1078" s="1207" t="s">
        <v>1344</v>
      </c>
    </row>
    <row r="1079" spans="3:4">
      <c r="C1079" s="1203" t="s">
        <v>777</v>
      </c>
      <c r="D1079" s="1207" t="s">
        <v>447</v>
      </c>
    </row>
    <row r="1080" spans="3:4">
      <c r="C1080" s="1203" t="s">
        <v>777</v>
      </c>
      <c r="D1080" s="1207" t="s">
        <v>1042</v>
      </c>
    </row>
    <row r="1081" spans="3:4">
      <c r="C1081" s="1203" t="s">
        <v>777</v>
      </c>
      <c r="D1081" s="1207" t="s">
        <v>1085</v>
      </c>
    </row>
    <row r="1082" spans="3:4">
      <c r="C1082" s="1203" t="s">
        <v>777</v>
      </c>
      <c r="D1082" s="1207" t="s">
        <v>1779</v>
      </c>
    </row>
    <row r="1083" spans="3:4">
      <c r="C1083" s="1203" t="s">
        <v>777</v>
      </c>
      <c r="D1083" s="1207" t="s">
        <v>464</v>
      </c>
    </row>
    <row r="1084" spans="3:4">
      <c r="C1084" s="1203" t="s">
        <v>777</v>
      </c>
      <c r="D1084" s="1207" t="s">
        <v>1509</v>
      </c>
    </row>
    <row r="1085" spans="3:4">
      <c r="C1085" s="1203" t="s">
        <v>777</v>
      </c>
      <c r="D1085" s="1207" t="s">
        <v>1511</v>
      </c>
    </row>
    <row r="1086" spans="3:4">
      <c r="C1086" s="1203" t="s">
        <v>777</v>
      </c>
      <c r="D1086" s="1207" t="s">
        <v>561</v>
      </c>
    </row>
    <row r="1087" spans="3:4">
      <c r="C1087" s="1203" t="s">
        <v>777</v>
      </c>
      <c r="D1087" s="1207" t="s">
        <v>1514</v>
      </c>
    </row>
    <row r="1088" spans="3:4">
      <c r="C1088" s="1203" t="s">
        <v>777</v>
      </c>
      <c r="D1088" s="1207" t="s">
        <v>1850</v>
      </c>
    </row>
    <row r="1089" spans="3:4">
      <c r="C1089" s="1203" t="s">
        <v>777</v>
      </c>
      <c r="D1089" s="1207" t="s">
        <v>1853</v>
      </c>
    </row>
    <row r="1090" spans="3:4">
      <c r="C1090" s="1203" t="s">
        <v>777</v>
      </c>
      <c r="D1090" s="1207" t="s">
        <v>1456</v>
      </c>
    </row>
    <row r="1091" spans="3:4">
      <c r="C1091" s="1203" t="s">
        <v>777</v>
      </c>
      <c r="D1091" s="1207" t="s">
        <v>1854</v>
      </c>
    </row>
    <row r="1092" spans="3:4">
      <c r="C1092" s="1203" t="s">
        <v>777</v>
      </c>
      <c r="D1092" s="1207" t="s">
        <v>1855</v>
      </c>
    </row>
    <row r="1093" spans="3:4">
      <c r="C1093" s="1203" t="s">
        <v>777</v>
      </c>
      <c r="D1093" s="1207" t="s">
        <v>316</v>
      </c>
    </row>
    <row r="1094" spans="3:4">
      <c r="C1094" s="1203" t="s">
        <v>777</v>
      </c>
      <c r="D1094" s="1207" t="s">
        <v>1856</v>
      </c>
    </row>
    <row r="1095" spans="3:4">
      <c r="C1095" s="1203" t="s">
        <v>669</v>
      </c>
      <c r="D1095" s="1207" t="s">
        <v>960</v>
      </c>
    </row>
    <row r="1096" spans="3:4">
      <c r="C1096" s="1203" t="s">
        <v>669</v>
      </c>
      <c r="D1096" s="1207" t="s">
        <v>1673</v>
      </c>
    </row>
    <row r="1097" spans="3:4">
      <c r="C1097" s="1203" t="s">
        <v>669</v>
      </c>
      <c r="D1097" s="1207" t="s">
        <v>1857</v>
      </c>
    </row>
    <row r="1098" spans="3:4">
      <c r="C1098" s="1203" t="s">
        <v>669</v>
      </c>
      <c r="D1098" s="1207" t="s">
        <v>1858</v>
      </c>
    </row>
    <row r="1099" spans="3:4">
      <c r="C1099" s="1203" t="s">
        <v>669</v>
      </c>
      <c r="D1099" s="1207" t="s">
        <v>1273</v>
      </c>
    </row>
    <row r="1100" spans="3:4">
      <c r="C1100" s="1203" t="s">
        <v>669</v>
      </c>
      <c r="D1100" s="1207" t="s">
        <v>1859</v>
      </c>
    </row>
    <row r="1101" spans="3:4">
      <c r="C1101" s="1203" t="s">
        <v>669</v>
      </c>
      <c r="D1101" s="1207" t="s">
        <v>899</v>
      </c>
    </row>
    <row r="1102" spans="3:4">
      <c r="C1102" s="1203" t="s">
        <v>669</v>
      </c>
      <c r="D1102" s="1207" t="s">
        <v>1278</v>
      </c>
    </row>
    <row r="1103" spans="3:4">
      <c r="C1103" s="1203" t="s">
        <v>669</v>
      </c>
      <c r="D1103" s="1207" t="s">
        <v>1281</v>
      </c>
    </row>
    <row r="1104" spans="3:4">
      <c r="C1104" s="1203" t="s">
        <v>669</v>
      </c>
      <c r="D1104" s="1207" t="s">
        <v>133</v>
      </c>
    </row>
    <row r="1105" spans="3:4">
      <c r="C1105" s="1203" t="s">
        <v>669</v>
      </c>
      <c r="D1105" s="1207" t="s">
        <v>1282</v>
      </c>
    </row>
    <row r="1106" spans="3:4">
      <c r="C1106" s="1203" t="s">
        <v>669</v>
      </c>
      <c r="D1106" s="1207" t="s">
        <v>431</v>
      </c>
    </row>
    <row r="1107" spans="3:4">
      <c r="C1107" s="1203" t="s">
        <v>669</v>
      </c>
      <c r="D1107" s="1207" t="s">
        <v>1601</v>
      </c>
    </row>
    <row r="1108" spans="3:4">
      <c r="C1108" s="1203" t="s">
        <v>669</v>
      </c>
      <c r="D1108" s="1207" t="s">
        <v>1747</v>
      </c>
    </row>
    <row r="1109" spans="3:4">
      <c r="C1109" s="1203" t="s">
        <v>669</v>
      </c>
      <c r="D1109" s="1207" t="s">
        <v>1287</v>
      </c>
    </row>
    <row r="1110" spans="3:4">
      <c r="C1110" s="1203" t="s">
        <v>669</v>
      </c>
      <c r="D1110" s="1207" t="s">
        <v>1288</v>
      </c>
    </row>
    <row r="1111" spans="3:4">
      <c r="C1111" s="1203" t="s">
        <v>669</v>
      </c>
      <c r="D1111" s="1207" t="s">
        <v>1515</v>
      </c>
    </row>
    <row r="1112" spans="3:4">
      <c r="C1112" s="1203" t="s">
        <v>669</v>
      </c>
      <c r="D1112" s="1207" t="s">
        <v>1464</v>
      </c>
    </row>
    <row r="1113" spans="3:4">
      <c r="C1113" s="1203" t="s">
        <v>669</v>
      </c>
      <c r="D1113" s="1207" t="s">
        <v>1594</v>
      </c>
    </row>
    <row r="1114" spans="3:4">
      <c r="C1114" s="1203" t="s">
        <v>669</v>
      </c>
      <c r="D1114" s="1207" t="s">
        <v>1860</v>
      </c>
    </row>
    <row r="1115" spans="3:4">
      <c r="C1115" s="1203" t="s">
        <v>669</v>
      </c>
      <c r="D1115" s="1207" t="s">
        <v>1861</v>
      </c>
    </row>
    <row r="1116" spans="3:4">
      <c r="C1116" s="1203" t="s">
        <v>669</v>
      </c>
      <c r="D1116" s="1207" t="s">
        <v>1289</v>
      </c>
    </row>
    <row r="1117" spans="3:4">
      <c r="C1117" s="1203" t="s">
        <v>669</v>
      </c>
      <c r="D1117" s="1207" t="s">
        <v>1863</v>
      </c>
    </row>
    <row r="1118" spans="3:4">
      <c r="C1118" s="1203" t="s">
        <v>669</v>
      </c>
      <c r="D1118" s="1207" t="s">
        <v>775</v>
      </c>
    </row>
    <row r="1119" spans="3:4">
      <c r="C1119" s="1203" t="s">
        <v>669</v>
      </c>
      <c r="D1119" s="1207" t="s">
        <v>41</v>
      </c>
    </row>
    <row r="1120" spans="3:4">
      <c r="C1120" s="1203" t="s">
        <v>669</v>
      </c>
      <c r="D1120" s="1207" t="s">
        <v>1864</v>
      </c>
    </row>
    <row r="1121" spans="3:4">
      <c r="C1121" s="1203" t="s">
        <v>785</v>
      </c>
      <c r="D1121" s="1207" t="s">
        <v>904</v>
      </c>
    </row>
    <row r="1122" spans="3:4">
      <c r="C1122" s="1203" t="s">
        <v>785</v>
      </c>
      <c r="D1122" s="1207" t="s">
        <v>684</v>
      </c>
    </row>
    <row r="1123" spans="3:4">
      <c r="C1123" s="1203" t="s">
        <v>785</v>
      </c>
      <c r="D1123" s="1207" t="s">
        <v>733</v>
      </c>
    </row>
    <row r="1124" spans="3:4">
      <c r="C1124" s="1203" t="s">
        <v>785</v>
      </c>
      <c r="D1124" s="1207" t="s">
        <v>571</v>
      </c>
    </row>
    <row r="1125" spans="3:4">
      <c r="C1125" s="1203" t="s">
        <v>785</v>
      </c>
      <c r="D1125" s="1207" t="s">
        <v>907</v>
      </c>
    </row>
    <row r="1126" spans="3:4">
      <c r="C1126" s="1203" t="s">
        <v>785</v>
      </c>
      <c r="D1126" s="1207" t="s">
        <v>922</v>
      </c>
    </row>
    <row r="1127" spans="3:4">
      <c r="C1127" s="1203" t="s">
        <v>785</v>
      </c>
      <c r="D1127" s="1207" t="s">
        <v>1291</v>
      </c>
    </row>
    <row r="1128" spans="3:4">
      <c r="C1128" s="1203" t="s">
        <v>785</v>
      </c>
      <c r="D1128" s="1207" t="s">
        <v>482</v>
      </c>
    </row>
    <row r="1129" spans="3:4">
      <c r="C1129" s="1203" t="s">
        <v>785</v>
      </c>
      <c r="D1129" s="1207" t="s">
        <v>1240</v>
      </c>
    </row>
    <row r="1130" spans="3:4">
      <c r="C1130" s="1203" t="s">
        <v>785</v>
      </c>
      <c r="D1130" s="1207" t="s">
        <v>771</v>
      </c>
    </row>
    <row r="1131" spans="3:4">
      <c r="C1131" s="1203" t="s">
        <v>785</v>
      </c>
      <c r="D1131" s="1207" t="s">
        <v>841</v>
      </c>
    </row>
    <row r="1132" spans="3:4">
      <c r="C1132" s="1203" t="s">
        <v>785</v>
      </c>
      <c r="D1132" s="1207" t="s">
        <v>1049</v>
      </c>
    </row>
    <row r="1133" spans="3:4">
      <c r="C1133" s="1203" t="s">
        <v>785</v>
      </c>
      <c r="D1133" s="1207" t="s">
        <v>298</v>
      </c>
    </row>
    <row r="1134" spans="3:4">
      <c r="C1134" s="1203" t="s">
        <v>785</v>
      </c>
      <c r="D1134" s="1207" t="s">
        <v>762</v>
      </c>
    </row>
    <row r="1135" spans="3:4">
      <c r="C1135" s="1203" t="s">
        <v>785</v>
      </c>
      <c r="D1135" s="1207" t="s">
        <v>631</v>
      </c>
    </row>
    <row r="1136" spans="3:4">
      <c r="C1136" s="1203" t="s">
        <v>785</v>
      </c>
      <c r="D1136" s="1207" t="s">
        <v>933</v>
      </c>
    </row>
    <row r="1137" spans="3:4">
      <c r="C1137" s="1203" t="s">
        <v>785</v>
      </c>
      <c r="D1137" s="1207" t="s">
        <v>151</v>
      </c>
    </row>
    <row r="1138" spans="3:4">
      <c r="C1138" s="1203" t="s">
        <v>785</v>
      </c>
      <c r="D1138" s="1207" t="s">
        <v>1050</v>
      </c>
    </row>
    <row r="1139" spans="3:4">
      <c r="C1139" s="1203" t="s">
        <v>785</v>
      </c>
      <c r="D1139" s="1207" t="s">
        <v>130</v>
      </c>
    </row>
    <row r="1140" spans="3:4">
      <c r="C1140" s="1203" t="s">
        <v>785</v>
      </c>
      <c r="D1140" s="1207" t="s">
        <v>1303</v>
      </c>
    </row>
    <row r="1141" spans="3:4">
      <c r="C1141" s="1203" t="s">
        <v>785</v>
      </c>
      <c r="D1141" s="1207" t="s">
        <v>354</v>
      </c>
    </row>
    <row r="1142" spans="3:4">
      <c r="C1142" s="1203" t="s">
        <v>785</v>
      </c>
      <c r="D1142" s="1207" t="s">
        <v>869</v>
      </c>
    </row>
    <row r="1143" spans="3:4">
      <c r="C1143" s="1203" t="s">
        <v>785</v>
      </c>
      <c r="D1143" s="1207" t="s">
        <v>996</v>
      </c>
    </row>
    <row r="1144" spans="3:4">
      <c r="C1144" s="1203" t="s">
        <v>785</v>
      </c>
      <c r="D1144" s="1207" t="s">
        <v>873</v>
      </c>
    </row>
    <row r="1145" spans="3:4">
      <c r="C1145" s="1203" t="s">
        <v>785</v>
      </c>
      <c r="D1145" s="1207" t="s">
        <v>1055</v>
      </c>
    </row>
    <row r="1146" spans="3:4">
      <c r="C1146" s="1203" t="s">
        <v>785</v>
      </c>
      <c r="D1146" s="1207" t="s">
        <v>534</v>
      </c>
    </row>
    <row r="1147" spans="3:4">
      <c r="C1147" s="1203" t="s">
        <v>785</v>
      </c>
      <c r="D1147" s="1207" t="s">
        <v>1304</v>
      </c>
    </row>
    <row r="1148" spans="3:4">
      <c r="C1148" s="1203" t="s">
        <v>785</v>
      </c>
      <c r="D1148" s="1207" t="s">
        <v>671</v>
      </c>
    </row>
    <row r="1149" spans="3:4">
      <c r="C1149" s="1203" t="s">
        <v>785</v>
      </c>
      <c r="D1149" s="1207" t="s">
        <v>1309</v>
      </c>
    </row>
    <row r="1150" spans="3:4">
      <c r="C1150" s="1203" t="s">
        <v>785</v>
      </c>
      <c r="D1150" s="1207" t="s">
        <v>939</v>
      </c>
    </row>
    <row r="1151" spans="3:4">
      <c r="C1151" s="1203" t="s">
        <v>785</v>
      </c>
      <c r="D1151" s="1207" t="s">
        <v>509</v>
      </c>
    </row>
    <row r="1152" spans="3:4">
      <c r="C1152" s="1203" t="s">
        <v>785</v>
      </c>
      <c r="D1152" s="1207" t="s">
        <v>1286</v>
      </c>
    </row>
    <row r="1153" spans="3:4">
      <c r="C1153" s="1203" t="s">
        <v>785</v>
      </c>
      <c r="D1153" s="1207" t="s">
        <v>723</v>
      </c>
    </row>
    <row r="1154" spans="3:4">
      <c r="C1154" s="1203" t="s">
        <v>785</v>
      </c>
      <c r="D1154" s="1207" t="s">
        <v>61</v>
      </c>
    </row>
    <row r="1155" spans="3:4">
      <c r="C1155" s="1203" t="s">
        <v>785</v>
      </c>
      <c r="D1155" s="1207" t="s">
        <v>1277</v>
      </c>
    </row>
    <row r="1156" spans="3:4">
      <c r="C1156" s="1203" t="s">
        <v>785</v>
      </c>
      <c r="D1156" s="1207" t="s">
        <v>1178</v>
      </c>
    </row>
    <row r="1157" spans="3:4">
      <c r="C1157" s="1203" t="s">
        <v>785</v>
      </c>
      <c r="D1157" s="1207" t="s">
        <v>420</v>
      </c>
    </row>
    <row r="1158" spans="3:4">
      <c r="C1158" s="1203" t="s">
        <v>785</v>
      </c>
      <c r="D1158" s="1207" t="s">
        <v>1311</v>
      </c>
    </row>
    <row r="1159" spans="3:4">
      <c r="C1159" s="1203" t="s">
        <v>785</v>
      </c>
      <c r="D1159" s="1207" t="s">
        <v>1318</v>
      </c>
    </row>
    <row r="1160" spans="3:4">
      <c r="C1160" s="1203" t="s">
        <v>785</v>
      </c>
      <c r="D1160" s="1207" t="s">
        <v>1315</v>
      </c>
    </row>
    <row r="1161" spans="3:4">
      <c r="C1161" s="1203" t="s">
        <v>785</v>
      </c>
      <c r="D1161" s="1207" t="s">
        <v>1073</v>
      </c>
    </row>
    <row r="1162" spans="3:4">
      <c r="C1162" s="1203" t="s">
        <v>785</v>
      </c>
      <c r="D1162" s="1207" t="s">
        <v>1326</v>
      </c>
    </row>
    <row r="1163" spans="3:4">
      <c r="C1163" s="1203" t="s">
        <v>785</v>
      </c>
      <c r="D1163" s="1207" t="s">
        <v>1197</v>
      </c>
    </row>
    <row r="1164" spans="3:4">
      <c r="C1164" s="1203" t="s">
        <v>445</v>
      </c>
      <c r="D1164" s="1207" t="s">
        <v>326</v>
      </c>
    </row>
    <row r="1165" spans="3:4">
      <c r="C1165" s="1203" t="s">
        <v>445</v>
      </c>
      <c r="D1165" s="1207" t="s">
        <v>115</v>
      </c>
    </row>
    <row r="1166" spans="3:4">
      <c r="C1166" s="1203" t="s">
        <v>445</v>
      </c>
      <c r="D1166" s="1207" t="s">
        <v>607</v>
      </c>
    </row>
    <row r="1167" spans="3:4">
      <c r="C1167" s="1203" t="s">
        <v>445</v>
      </c>
      <c r="D1167" s="1207" t="s">
        <v>1014</v>
      </c>
    </row>
    <row r="1168" spans="3:4">
      <c r="C1168" s="1203" t="s">
        <v>445</v>
      </c>
      <c r="D1168" s="1207" t="s">
        <v>876</v>
      </c>
    </row>
    <row r="1169" spans="3:4">
      <c r="C1169" s="1203" t="s">
        <v>445</v>
      </c>
      <c r="D1169" s="1207" t="s">
        <v>1772</v>
      </c>
    </row>
    <row r="1170" spans="3:4">
      <c r="C1170" s="1203" t="s">
        <v>445</v>
      </c>
      <c r="D1170" s="1207" t="s">
        <v>558</v>
      </c>
    </row>
    <row r="1171" spans="3:4">
      <c r="C1171" s="1203" t="s">
        <v>445</v>
      </c>
      <c r="D1171" s="1207" t="s">
        <v>1063</v>
      </c>
    </row>
    <row r="1172" spans="3:4">
      <c r="C1172" s="1203" t="s">
        <v>445</v>
      </c>
      <c r="D1172" s="1207" t="s">
        <v>1865</v>
      </c>
    </row>
    <row r="1173" spans="3:4">
      <c r="C1173" s="1203" t="s">
        <v>445</v>
      </c>
      <c r="D1173" s="1207" t="s">
        <v>371</v>
      </c>
    </row>
    <row r="1174" spans="3:4">
      <c r="C1174" s="1203" t="s">
        <v>445</v>
      </c>
      <c r="D1174" s="1207" t="s">
        <v>1518</v>
      </c>
    </row>
    <row r="1175" spans="3:4">
      <c r="C1175" s="1203" t="s">
        <v>445</v>
      </c>
      <c r="D1175" s="1207" t="s">
        <v>1868</v>
      </c>
    </row>
    <row r="1176" spans="3:4">
      <c r="C1176" s="1203" t="s">
        <v>445</v>
      </c>
      <c r="D1176" s="1207" t="s">
        <v>1324</v>
      </c>
    </row>
    <row r="1177" spans="3:4">
      <c r="C1177" s="1203" t="s">
        <v>445</v>
      </c>
      <c r="D1177" s="1207" t="s">
        <v>880</v>
      </c>
    </row>
    <row r="1178" spans="3:4">
      <c r="C1178" s="1203" t="s">
        <v>445</v>
      </c>
      <c r="D1178" s="1207" t="s">
        <v>1165</v>
      </c>
    </row>
    <row r="1179" spans="3:4">
      <c r="C1179" s="1203" t="s">
        <v>445</v>
      </c>
      <c r="D1179" s="1207" t="s">
        <v>613</v>
      </c>
    </row>
    <row r="1180" spans="3:4">
      <c r="C1180" s="1203" t="s">
        <v>445</v>
      </c>
      <c r="D1180" s="1207" t="s">
        <v>1036</v>
      </c>
    </row>
    <row r="1181" spans="3:4">
      <c r="C1181" s="1203" t="s">
        <v>445</v>
      </c>
      <c r="D1181" s="1207" t="s">
        <v>1527</v>
      </c>
    </row>
    <row r="1182" spans="3:4">
      <c r="C1182" s="1203" t="s">
        <v>445</v>
      </c>
      <c r="D1182" s="1207" t="s">
        <v>432</v>
      </c>
    </row>
    <row r="1183" spans="3:4">
      <c r="C1183" s="1203" t="s">
        <v>445</v>
      </c>
      <c r="D1183" s="1207" t="s">
        <v>1141</v>
      </c>
    </row>
    <row r="1184" spans="3:4">
      <c r="C1184" s="1203" t="s">
        <v>445</v>
      </c>
      <c r="D1184" s="1207" t="s">
        <v>1869</v>
      </c>
    </row>
    <row r="1185" spans="3:4">
      <c r="C1185" s="1203" t="s">
        <v>445</v>
      </c>
      <c r="D1185" s="1207" t="s">
        <v>1871</v>
      </c>
    </row>
    <row r="1186" spans="3:4">
      <c r="C1186" s="1203" t="s">
        <v>445</v>
      </c>
      <c r="D1186" s="1207" t="s">
        <v>1873</v>
      </c>
    </row>
    <row r="1187" spans="3:4">
      <c r="C1187" s="1203" t="s">
        <v>445</v>
      </c>
      <c r="D1187" s="1207" t="s">
        <v>1874</v>
      </c>
    </row>
    <row r="1188" spans="3:4">
      <c r="C1188" s="1203" t="s">
        <v>445</v>
      </c>
      <c r="D1188" s="1207" t="s">
        <v>778</v>
      </c>
    </row>
    <row r="1189" spans="3:4">
      <c r="C1189" s="1203" t="s">
        <v>445</v>
      </c>
      <c r="D1189" s="1207" t="s">
        <v>1875</v>
      </c>
    </row>
    <row r="1190" spans="3:4">
      <c r="C1190" s="1203" t="s">
        <v>445</v>
      </c>
      <c r="D1190" s="1207" t="s">
        <v>1876</v>
      </c>
    </row>
    <row r="1191" spans="3:4">
      <c r="C1191" s="1203" t="s">
        <v>445</v>
      </c>
      <c r="D1191" s="1207" t="s">
        <v>1421</v>
      </c>
    </row>
    <row r="1192" spans="3:4">
      <c r="C1192" s="1203" t="s">
        <v>445</v>
      </c>
      <c r="D1192" s="1207" t="s">
        <v>575</v>
      </c>
    </row>
    <row r="1193" spans="3:4">
      <c r="C1193" s="1203" t="s">
        <v>445</v>
      </c>
      <c r="D1193" s="1207" t="s">
        <v>521</v>
      </c>
    </row>
    <row r="1194" spans="3:4">
      <c r="C1194" s="1203" t="s">
        <v>445</v>
      </c>
      <c r="D1194" s="1207" t="s">
        <v>1877</v>
      </c>
    </row>
    <row r="1195" spans="3:4">
      <c r="C1195" s="1203" t="s">
        <v>445</v>
      </c>
      <c r="D1195" s="1207" t="s">
        <v>498</v>
      </c>
    </row>
    <row r="1196" spans="3:4">
      <c r="C1196" s="1203" t="s">
        <v>445</v>
      </c>
      <c r="D1196" s="1207" t="s">
        <v>1523</v>
      </c>
    </row>
    <row r="1197" spans="3:4">
      <c r="C1197" s="1203" t="s">
        <v>445</v>
      </c>
      <c r="D1197" s="1207" t="s">
        <v>1878</v>
      </c>
    </row>
    <row r="1198" spans="3:4">
      <c r="C1198" s="1203" t="s">
        <v>445</v>
      </c>
      <c r="D1198" s="1207" t="s">
        <v>430</v>
      </c>
    </row>
    <row r="1199" spans="3:4">
      <c r="C1199" s="1203" t="s">
        <v>445</v>
      </c>
      <c r="D1199" s="1207" t="s">
        <v>667</v>
      </c>
    </row>
    <row r="1200" spans="3:4">
      <c r="C1200" s="1203" t="s">
        <v>445</v>
      </c>
      <c r="D1200" s="1207" t="s">
        <v>1073</v>
      </c>
    </row>
    <row r="1201" spans="3:4">
      <c r="C1201" s="1203" t="s">
        <v>445</v>
      </c>
      <c r="D1201" s="1207" t="s">
        <v>1603</v>
      </c>
    </row>
    <row r="1202" spans="3:4">
      <c r="C1202" s="1203" t="s">
        <v>445</v>
      </c>
      <c r="D1202" s="1207" t="s">
        <v>78</v>
      </c>
    </row>
    <row r="1203" spans="3:4">
      <c r="C1203" s="1203" t="s">
        <v>445</v>
      </c>
      <c r="D1203" s="1207" t="s">
        <v>1879</v>
      </c>
    </row>
    <row r="1204" spans="3:4">
      <c r="C1204" s="1203" t="s">
        <v>445</v>
      </c>
      <c r="D1204" s="1207" t="s">
        <v>1199</v>
      </c>
    </row>
    <row r="1205" spans="3:4">
      <c r="C1205" s="1203" t="s">
        <v>767</v>
      </c>
      <c r="D1205" s="1207" t="s">
        <v>1168</v>
      </c>
    </row>
    <row r="1206" spans="3:4">
      <c r="C1206" s="1203" t="s">
        <v>767</v>
      </c>
      <c r="D1206" s="1207" t="s">
        <v>1392</v>
      </c>
    </row>
    <row r="1207" spans="3:4">
      <c r="C1207" s="1203" t="s">
        <v>767</v>
      </c>
      <c r="D1207" s="1207" t="s">
        <v>1019</v>
      </c>
    </row>
    <row r="1208" spans="3:4">
      <c r="C1208" s="1203" t="s">
        <v>767</v>
      </c>
      <c r="D1208" s="1207" t="s">
        <v>1400</v>
      </c>
    </row>
    <row r="1209" spans="3:4">
      <c r="C1209" s="1203" t="s">
        <v>767</v>
      </c>
      <c r="D1209" s="1207" t="s">
        <v>1524</v>
      </c>
    </row>
    <row r="1210" spans="3:4">
      <c r="C1210" s="1203" t="s">
        <v>767</v>
      </c>
      <c r="D1210" s="1207" t="s">
        <v>85</v>
      </c>
    </row>
    <row r="1211" spans="3:4">
      <c r="C1211" s="1203" t="s">
        <v>767</v>
      </c>
      <c r="D1211" s="1207" t="s">
        <v>7</v>
      </c>
    </row>
    <row r="1212" spans="3:4">
      <c r="C1212" s="1203" t="s">
        <v>767</v>
      </c>
      <c r="D1212" s="1207" t="s">
        <v>1526</v>
      </c>
    </row>
    <row r="1213" spans="3:4">
      <c r="C1213" s="1203" t="s">
        <v>767</v>
      </c>
      <c r="D1213" s="1207" t="s">
        <v>1332</v>
      </c>
    </row>
    <row r="1214" spans="3:4">
      <c r="C1214" s="1203" t="s">
        <v>767</v>
      </c>
      <c r="D1214" s="1207" t="s">
        <v>1529</v>
      </c>
    </row>
    <row r="1215" spans="3:4">
      <c r="C1215" s="1203" t="s">
        <v>767</v>
      </c>
      <c r="D1215" s="1207" t="s">
        <v>506</v>
      </c>
    </row>
    <row r="1216" spans="3:4">
      <c r="C1216" s="1203" t="s">
        <v>767</v>
      </c>
      <c r="D1216" s="1207" t="s">
        <v>1530</v>
      </c>
    </row>
    <row r="1217" spans="3:4">
      <c r="C1217" s="1203" t="s">
        <v>767</v>
      </c>
      <c r="D1217" s="1207" t="s">
        <v>1531</v>
      </c>
    </row>
    <row r="1218" spans="3:4">
      <c r="C1218" s="1203" t="s">
        <v>767</v>
      </c>
      <c r="D1218" s="1207" t="s">
        <v>851</v>
      </c>
    </row>
    <row r="1219" spans="3:4">
      <c r="C1219" s="1203" t="s">
        <v>767</v>
      </c>
      <c r="D1219" s="1207" t="s">
        <v>75</v>
      </c>
    </row>
    <row r="1220" spans="3:4">
      <c r="C1220" s="1203" t="s">
        <v>767</v>
      </c>
      <c r="D1220" s="1207" t="s">
        <v>1100</v>
      </c>
    </row>
    <row r="1221" spans="3:4">
      <c r="C1221" s="1203" t="s">
        <v>767</v>
      </c>
      <c r="D1221" s="1207" t="s">
        <v>1121</v>
      </c>
    </row>
    <row r="1222" spans="3:4">
      <c r="C1222" s="1203" t="s">
        <v>767</v>
      </c>
      <c r="D1222" s="1207" t="s">
        <v>39</v>
      </c>
    </row>
    <row r="1223" spans="3:4">
      <c r="C1223" s="1203" t="s">
        <v>767</v>
      </c>
      <c r="D1223" s="1207" t="s">
        <v>1540</v>
      </c>
    </row>
    <row r="1224" spans="3:4">
      <c r="C1224" s="1203" t="s">
        <v>767</v>
      </c>
      <c r="D1224" s="1207" t="s">
        <v>894</v>
      </c>
    </row>
    <row r="1225" spans="3:4">
      <c r="C1225" s="1203" t="s">
        <v>767</v>
      </c>
      <c r="D1225" s="1207" t="s">
        <v>1541</v>
      </c>
    </row>
    <row r="1226" spans="3:4">
      <c r="C1226" s="1203" t="s">
        <v>767</v>
      </c>
      <c r="D1226" s="1207" t="s">
        <v>1880</v>
      </c>
    </row>
    <row r="1227" spans="3:4">
      <c r="C1227" s="1203" t="s">
        <v>767</v>
      </c>
      <c r="D1227" s="1207" t="s">
        <v>1881</v>
      </c>
    </row>
    <row r="1228" spans="3:4">
      <c r="C1228" s="1203" t="s">
        <v>767</v>
      </c>
      <c r="D1228" s="1207" t="s">
        <v>1544</v>
      </c>
    </row>
    <row r="1229" spans="3:4">
      <c r="C1229" s="1203" t="s">
        <v>767</v>
      </c>
      <c r="D1229" s="1207" t="s">
        <v>1547</v>
      </c>
    </row>
    <row r="1230" spans="3:4">
      <c r="C1230" s="1203" t="s">
        <v>767</v>
      </c>
      <c r="D1230" s="1207" t="s">
        <v>1059</v>
      </c>
    </row>
    <row r="1231" spans="3:4">
      <c r="C1231" s="1203" t="s">
        <v>767</v>
      </c>
      <c r="D1231" s="1207" t="s">
        <v>1429</v>
      </c>
    </row>
    <row r="1232" spans="3:4">
      <c r="C1232" s="1203" t="s">
        <v>767</v>
      </c>
      <c r="D1232" s="1207" t="s">
        <v>1551</v>
      </c>
    </row>
    <row r="1233" spans="3:4">
      <c r="C1233" s="1203" t="s">
        <v>767</v>
      </c>
      <c r="D1233" s="1207" t="s">
        <v>398</v>
      </c>
    </row>
    <row r="1234" spans="3:4">
      <c r="C1234" s="1203" t="s">
        <v>767</v>
      </c>
      <c r="D1234" s="1207" t="s">
        <v>1883</v>
      </c>
    </row>
    <row r="1235" spans="3:4">
      <c r="C1235" s="1203" t="s">
        <v>767</v>
      </c>
      <c r="D1235" s="1207" t="s">
        <v>1887</v>
      </c>
    </row>
    <row r="1236" spans="3:4">
      <c r="C1236" s="1203" t="s">
        <v>767</v>
      </c>
      <c r="D1236" s="1207" t="s">
        <v>1888</v>
      </c>
    </row>
    <row r="1237" spans="3:4">
      <c r="C1237" s="1203" t="s">
        <v>767</v>
      </c>
      <c r="D1237" s="1207" t="s">
        <v>1889</v>
      </c>
    </row>
    <row r="1238" spans="3:4">
      <c r="C1238" s="1203" t="s">
        <v>767</v>
      </c>
      <c r="D1238" s="1207" t="s">
        <v>1027</v>
      </c>
    </row>
    <row r="1239" spans="3:4">
      <c r="C1239" s="1203" t="s">
        <v>767</v>
      </c>
      <c r="D1239" s="1207" t="s">
        <v>1891</v>
      </c>
    </row>
    <row r="1240" spans="3:4">
      <c r="C1240" s="1203" t="s">
        <v>767</v>
      </c>
      <c r="D1240" s="1207" t="s">
        <v>171</v>
      </c>
    </row>
    <row r="1241" spans="3:4">
      <c r="C1241" s="1203" t="s">
        <v>767</v>
      </c>
      <c r="D1241" s="1207" t="s">
        <v>1892</v>
      </c>
    </row>
    <row r="1242" spans="3:4">
      <c r="C1242" s="1203" t="s">
        <v>767</v>
      </c>
      <c r="D1242" s="1207" t="s">
        <v>1769</v>
      </c>
    </row>
    <row r="1243" spans="3:4">
      <c r="C1243" s="1203" t="s">
        <v>767</v>
      </c>
      <c r="D1243" s="1207" t="s">
        <v>1893</v>
      </c>
    </row>
    <row r="1244" spans="3:4">
      <c r="C1244" s="1203" t="s">
        <v>792</v>
      </c>
      <c r="D1244" s="1207" t="s">
        <v>1334</v>
      </c>
    </row>
    <row r="1245" spans="3:4">
      <c r="C1245" s="1203" t="s">
        <v>792</v>
      </c>
      <c r="D1245" s="1207" t="s">
        <v>1832</v>
      </c>
    </row>
    <row r="1246" spans="3:4">
      <c r="C1246" s="1203" t="s">
        <v>792</v>
      </c>
      <c r="D1246" s="1207" t="s">
        <v>60</v>
      </c>
    </row>
    <row r="1247" spans="3:4">
      <c r="C1247" s="1203" t="s">
        <v>792</v>
      </c>
      <c r="D1247" s="1207" t="s">
        <v>1894</v>
      </c>
    </row>
    <row r="1248" spans="3:4">
      <c r="C1248" s="1203" t="s">
        <v>792</v>
      </c>
      <c r="D1248" s="1207" t="s">
        <v>322</v>
      </c>
    </row>
    <row r="1249" spans="3:4">
      <c r="C1249" s="1203" t="s">
        <v>792</v>
      </c>
      <c r="D1249" s="1207" t="s">
        <v>1895</v>
      </c>
    </row>
    <row r="1250" spans="3:4">
      <c r="C1250" s="1203" t="s">
        <v>792</v>
      </c>
      <c r="D1250" s="1207" t="s">
        <v>1011</v>
      </c>
    </row>
    <row r="1251" spans="3:4">
      <c r="C1251" s="1203" t="s">
        <v>792</v>
      </c>
      <c r="D1251" s="1207" t="s">
        <v>1896</v>
      </c>
    </row>
    <row r="1252" spans="3:4">
      <c r="C1252" s="1203" t="s">
        <v>792</v>
      </c>
      <c r="D1252" s="1207" t="s">
        <v>474</v>
      </c>
    </row>
    <row r="1253" spans="3:4">
      <c r="C1253" s="1203" t="s">
        <v>792</v>
      </c>
      <c r="D1253" s="1207" t="s">
        <v>1898</v>
      </c>
    </row>
    <row r="1254" spans="3:4">
      <c r="C1254" s="1203" t="s">
        <v>792</v>
      </c>
      <c r="D1254" s="1207" t="s">
        <v>496</v>
      </c>
    </row>
    <row r="1255" spans="3:4">
      <c r="C1255" s="1203" t="s">
        <v>792</v>
      </c>
      <c r="D1255" s="1207" t="s">
        <v>1899</v>
      </c>
    </row>
    <row r="1256" spans="3:4">
      <c r="C1256" s="1203" t="s">
        <v>792</v>
      </c>
      <c r="D1256" s="1207" t="s">
        <v>1900</v>
      </c>
    </row>
    <row r="1257" spans="3:4">
      <c r="C1257" s="1203" t="s">
        <v>792</v>
      </c>
      <c r="D1257" s="1207" t="s">
        <v>510</v>
      </c>
    </row>
    <row r="1258" spans="3:4">
      <c r="C1258" s="1203" t="s">
        <v>792</v>
      </c>
      <c r="D1258" s="1207" t="s">
        <v>1902</v>
      </c>
    </row>
    <row r="1259" spans="3:4">
      <c r="C1259" s="1203" t="s">
        <v>792</v>
      </c>
      <c r="D1259" s="1207" t="s">
        <v>1903</v>
      </c>
    </row>
    <row r="1260" spans="3:4">
      <c r="C1260" s="1203" t="s">
        <v>792</v>
      </c>
      <c r="D1260" s="1207" t="s">
        <v>1734</v>
      </c>
    </row>
    <row r="1261" spans="3:4">
      <c r="C1261" s="1203" t="s">
        <v>792</v>
      </c>
      <c r="D1261" s="1207" t="s">
        <v>454</v>
      </c>
    </row>
    <row r="1262" spans="3:4">
      <c r="C1262" s="1203" t="s">
        <v>792</v>
      </c>
      <c r="D1262" s="1207" t="s">
        <v>1002</v>
      </c>
    </row>
    <row r="1263" spans="3:4">
      <c r="C1263" s="1203" t="s">
        <v>792</v>
      </c>
      <c r="D1263" s="1207" t="s">
        <v>1783</v>
      </c>
    </row>
    <row r="1264" spans="3:4">
      <c r="C1264" s="1203" t="s">
        <v>792</v>
      </c>
      <c r="D1264" s="1207" t="s">
        <v>1904</v>
      </c>
    </row>
    <row r="1265" spans="3:4">
      <c r="C1265" s="1203" t="s">
        <v>792</v>
      </c>
      <c r="D1265" s="1207" t="s">
        <v>1905</v>
      </c>
    </row>
    <row r="1266" spans="3:4">
      <c r="C1266" s="1203" t="s">
        <v>792</v>
      </c>
      <c r="D1266" s="1207" t="s">
        <v>1906</v>
      </c>
    </row>
    <row r="1267" spans="3:4">
      <c r="C1267" s="1203" t="s">
        <v>792</v>
      </c>
      <c r="D1267" s="1207" t="s">
        <v>1907</v>
      </c>
    </row>
    <row r="1268" spans="3:4">
      <c r="C1268" s="1203" t="s">
        <v>792</v>
      </c>
      <c r="D1268" s="1207" t="s">
        <v>748</v>
      </c>
    </row>
    <row r="1269" spans="3:4">
      <c r="C1269" s="1203" t="s">
        <v>792</v>
      </c>
      <c r="D1269" s="1207" t="s">
        <v>1648</v>
      </c>
    </row>
    <row r="1270" spans="3:4">
      <c r="C1270" s="1203" t="s">
        <v>792</v>
      </c>
      <c r="D1270" s="1207" t="s">
        <v>1908</v>
      </c>
    </row>
    <row r="1271" spans="3:4">
      <c r="C1271" s="1203" t="s">
        <v>792</v>
      </c>
      <c r="D1271" s="1207" t="s">
        <v>483</v>
      </c>
    </row>
    <row r="1272" spans="3:4">
      <c r="C1272" s="1203" t="s">
        <v>792</v>
      </c>
      <c r="D1272" s="1207" t="s">
        <v>4</v>
      </c>
    </row>
    <row r="1273" spans="3:4">
      <c r="C1273" s="1203" t="s">
        <v>792</v>
      </c>
      <c r="D1273" s="1207" t="s">
        <v>1910</v>
      </c>
    </row>
    <row r="1274" spans="3:4">
      <c r="C1274" s="1203" t="s">
        <v>426</v>
      </c>
      <c r="D1274" s="1207" t="s">
        <v>1911</v>
      </c>
    </row>
    <row r="1275" spans="3:4">
      <c r="C1275" s="1203" t="s">
        <v>426</v>
      </c>
      <c r="D1275" s="1207" t="s">
        <v>1915</v>
      </c>
    </row>
    <row r="1276" spans="3:4">
      <c r="C1276" s="1203" t="s">
        <v>426</v>
      </c>
      <c r="D1276" s="1207" t="s">
        <v>1917</v>
      </c>
    </row>
    <row r="1277" spans="3:4">
      <c r="C1277" s="1203" t="s">
        <v>426</v>
      </c>
      <c r="D1277" s="1207" t="s">
        <v>311</v>
      </c>
    </row>
    <row r="1278" spans="3:4">
      <c r="C1278" s="1203" t="s">
        <v>426</v>
      </c>
      <c r="D1278" s="1207" t="s">
        <v>1918</v>
      </c>
    </row>
    <row r="1279" spans="3:4">
      <c r="C1279" s="1203" t="s">
        <v>426</v>
      </c>
      <c r="D1279" s="1207" t="s">
        <v>1919</v>
      </c>
    </row>
    <row r="1280" spans="3:4">
      <c r="C1280" s="1203" t="s">
        <v>426</v>
      </c>
      <c r="D1280" s="1207" t="s">
        <v>1921</v>
      </c>
    </row>
    <row r="1281" spans="3:4">
      <c r="C1281" s="1203" t="s">
        <v>426</v>
      </c>
      <c r="D1281" s="1207" t="s">
        <v>1922</v>
      </c>
    </row>
    <row r="1282" spans="3:4">
      <c r="C1282" s="1203" t="s">
        <v>426</v>
      </c>
      <c r="D1282" s="1207" t="s">
        <v>1923</v>
      </c>
    </row>
    <row r="1283" spans="3:4">
      <c r="C1283" s="1203" t="s">
        <v>426</v>
      </c>
      <c r="D1283" s="1207" t="s">
        <v>752</v>
      </c>
    </row>
    <row r="1284" spans="3:4">
      <c r="C1284" s="1203" t="s">
        <v>426</v>
      </c>
      <c r="D1284" s="1207" t="s">
        <v>1313</v>
      </c>
    </row>
    <row r="1285" spans="3:4">
      <c r="C1285" s="1203" t="s">
        <v>426</v>
      </c>
      <c r="D1285" s="1207" t="s">
        <v>1924</v>
      </c>
    </row>
    <row r="1286" spans="3:4">
      <c r="C1286" s="1203" t="s">
        <v>426</v>
      </c>
      <c r="D1286" s="1207" t="s">
        <v>1925</v>
      </c>
    </row>
    <row r="1287" spans="3:4">
      <c r="C1287" s="1203" t="s">
        <v>426</v>
      </c>
      <c r="D1287" s="1207" t="s">
        <v>832</v>
      </c>
    </row>
    <row r="1288" spans="3:4">
      <c r="C1288" s="1203" t="s">
        <v>426</v>
      </c>
      <c r="D1288" s="1207" t="s">
        <v>1251</v>
      </c>
    </row>
    <row r="1289" spans="3:4">
      <c r="C1289" s="1203" t="s">
        <v>426</v>
      </c>
      <c r="D1289" s="1207" t="s">
        <v>1926</v>
      </c>
    </row>
    <row r="1290" spans="3:4">
      <c r="C1290" s="1203" t="s">
        <v>426</v>
      </c>
      <c r="D1290" s="1207" t="s">
        <v>1927</v>
      </c>
    </row>
    <row r="1291" spans="3:4">
      <c r="C1291" s="1203" t="s">
        <v>426</v>
      </c>
      <c r="D1291" s="1207" t="s">
        <v>1853</v>
      </c>
    </row>
    <row r="1292" spans="3:4">
      <c r="C1292" s="1203" t="s">
        <v>426</v>
      </c>
      <c r="D1292" s="1207" t="s">
        <v>1929</v>
      </c>
    </row>
    <row r="1293" spans="3:4">
      <c r="C1293" s="1203" t="s">
        <v>793</v>
      </c>
      <c r="D1293" s="1207" t="s">
        <v>1931</v>
      </c>
    </row>
    <row r="1294" spans="3:4">
      <c r="C1294" s="1203" t="s">
        <v>793</v>
      </c>
      <c r="D1294" s="1207" t="s">
        <v>1314</v>
      </c>
    </row>
    <row r="1295" spans="3:4">
      <c r="C1295" s="1203" t="s">
        <v>793</v>
      </c>
      <c r="D1295" s="1207" t="s">
        <v>1933</v>
      </c>
    </row>
    <row r="1296" spans="3:4">
      <c r="C1296" s="1203" t="s">
        <v>793</v>
      </c>
      <c r="D1296" s="1207" t="s">
        <v>1934</v>
      </c>
    </row>
    <row r="1297" spans="3:4">
      <c r="C1297" s="1203" t="s">
        <v>793</v>
      </c>
      <c r="D1297" s="1207" t="s">
        <v>951</v>
      </c>
    </row>
    <row r="1298" spans="3:4">
      <c r="C1298" s="1203" t="s">
        <v>793</v>
      </c>
      <c r="D1298" s="1207" t="s">
        <v>1935</v>
      </c>
    </row>
    <row r="1299" spans="3:4">
      <c r="C1299" s="1203" t="s">
        <v>793</v>
      </c>
      <c r="D1299" s="1207" t="s">
        <v>1866</v>
      </c>
    </row>
    <row r="1300" spans="3:4">
      <c r="C1300" s="1203" t="s">
        <v>793</v>
      </c>
      <c r="D1300" s="1207" t="s">
        <v>1633</v>
      </c>
    </row>
    <row r="1301" spans="3:4">
      <c r="C1301" s="1203" t="s">
        <v>793</v>
      </c>
      <c r="D1301" s="1207" t="s">
        <v>1700</v>
      </c>
    </row>
    <row r="1302" spans="3:4">
      <c r="C1302" s="1203" t="s">
        <v>793</v>
      </c>
      <c r="D1302" s="1207" t="s">
        <v>962</v>
      </c>
    </row>
    <row r="1303" spans="3:4">
      <c r="C1303" s="1203" t="s">
        <v>793</v>
      </c>
      <c r="D1303" s="1207" t="s">
        <v>1936</v>
      </c>
    </row>
    <row r="1304" spans="3:4">
      <c r="C1304" s="1203" t="s">
        <v>793</v>
      </c>
      <c r="D1304" s="1207" t="s">
        <v>1038</v>
      </c>
    </row>
    <row r="1305" spans="3:4">
      <c r="C1305" s="1203" t="s">
        <v>793</v>
      </c>
      <c r="D1305" s="1207" t="s">
        <v>1937</v>
      </c>
    </row>
    <row r="1306" spans="3:4">
      <c r="C1306" s="1203" t="s">
        <v>793</v>
      </c>
      <c r="D1306" s="1207" t="s">
        <v>1582</v>
      </c>
    </row>
    <row r="1307" spans="3:4">
      <c r="C1307" s="1203" t="s">
        <v>793</v>
      </c>
      <c r="D1307" s="1207" t="s">
        <v>1938</v>
      </c>
    </row>
    <row r="1308" spans="3:4">
      <c r="C1308" s="1203" t="s">
        <v>793</v>
      </c>
      <c r="D1308" s="1207" t="s">
        <v>1941</v>
      </c>
    </row>
    <row r="1309" spans="3:4">
      <c r="C1309" s="1203" t="s">
        <v>793</v>
      </c>
      <c r="D1309" s="1207" t="s">
        <v>709</v>
      </c>
    </row>
    <row r="1310" spans="3:4">
      <c r="C1310" s="1203" t="s">
        <v>793</v>
      </c>
      <c r="D1310" s="1207" t="s">
        <v>1942</v>
      </c>
    </row>
    <row r="1311" spans="3:4">
      <c r="C1311" s="1203" t="s">
        <v>793</v>
      </c>
      <c r="D1311" s="1207" t="s">
        <v>1943</v>
      </c>
    </row>
    <row r="1312" spans="3:4">
      <c r="C1312" s="1203" t="s">
        <v>293</v>
      </c>
      <c r="D1312" s="1207" t="s">
        <v>1552</v>
      </c>
    </row>
    <row r="1313" spans="3:4">
      <c r="C1313" s="1203" t="s">
        <v>293</v>
      </c>
      <c r="D1313" s="1207" t="s">
        <v>1872</v>
      </c>
    </row>
    <row r="1314" spans="3:4">
      <c r="C1314" s="1203" t="s">
        <v>293</v>
      </c>
      <c r="D1314" s="1207" t="s">
        <v>1945</v>
      </c>
    </row>
    <row r="1315" spans="3:4">
      <c r="C1315" s="1203" t="s">
        <v>293</v>
      </c>
      <c r="D1315" s="1207" t="s">
        <v>1946</v>
      </c>
    </row>
    <row r="1316" spans="3:4">
      <c r="C1316" s="1203" t="s">
        <v>293</v>
      </c>
      <c r="D1316" s="1207" t="s">
        <v>1928</v>
      </c>
    </row>
    <row r="1317" spans="3:4">
      <c r="C1317" s="1203" t="s">
        <v>293</v>
      </c>
      <c r="D1317" s="1207" t="s">
        <v>1443</v>
      </c>
    </row>
    <row r="1318" spans="3:4">
      <c r="C1318" s="1203" t="s">
        <v>293</v>
      </c>
      <c r="D1318" s="1207" t="s">
        <v>1947</v>
      </c>
    </row>
    <row r="1319" spans="3:4">
      <c r="C1319" s="1203" t="s">
        <v>293</v>
      </c>
      <c r="D1319" s="1207" t="s">
        <v>1951</v>
      </c>
    </row>
    <row r="1320" spans="3:4">
      <c r="C1320" s="1203" t="s">
        <v>293</v>
      </c>
      <c r="D1320" s="1207" t="s">
        <v>1953</v>
      </c>
    </row>
    <row r="1321" spans="3:4">
      <c r="C1321" s="1203" t="s">
        <v>293</v>
      </c>
      <c r="D1321" s="1207" t="s">
        <v>1954</v>
      </c>
    </row>
    <row r="1322" spans="3:4">
      <c r="C1322" s="1203" t="s">
        <v>293</v>
      </c>
      <c r="D1322" s="1207" t="s">
        <v>1955</v>
      </c>
    </row>
    <row r="1323" spans="3:4">
      <c r="C1323" s="1203" t="s">
        <v>293</v>
      </c>
      <c r="D1323" s="1207" t="s">
        <v>559</v>
      </c>
    </row>
    <row r="1324" spans="3:4">
      <c r="C1324" s="1203" t="s">
        <v>293</v>
      </c>
      <c r="D1324" s="1207" t="s">
        <v>1956</v>
      </c>
    </row>
    <row r="1325" spans="3:4">
      <c r="C1325" s="1203" t="s">
        <v>293</v>
      </c>
      <c r="D1325" s="1207" t="s">
        <v>1957</v>
      </c>
    </row>
    <row r="1326" spans="3:4">
      <c r="C1326" s="1203" t="s">
        <v>293</v>
      </c>
      <c r="D1326" s="1207" t="s">
        <v>1958</v>
      </c>
    </row>
    <row r="1327" spans="3:4">
      <c r="C1327" s="1203" t="s">
        <v>293</v>
      </c>
      <c r="D1327" s="1207" t="s">
        <v>206</v>
      </c>
    </row>
    <row r="1328" spans="3:4">
      <c r="C1328" s="1203" t="s">
        <v>293</v>
      </c>
      <c r="D1328" s="1207" t="s">
        <v>1721</v>
      </c>
    </row>
    <row r="1329" spans="3:4">
      <c r="C1329" s="1203" t="s">
        <v>293</v>
      </c>
      <c r="D1329" s="1207" t="s">
        <v>1959</v>
      </c>
    </row>
    <row r="1330" spans="3:4">
      <c r="C1330" s="1203" t="s">
        <v>293</v>
      </c>
      <c r="D1330" s="1207" t="s">
        <v>921</v>
      </c>
    </row>
    <row r="1331" spans="3:4">
      <c r="C1331" s="1203" t="s">
        <v>293</v>
      </c>
      <c r="D1331" s="1207" t="s">
        <v>428</v>
      </c>
    </row>
    <row r="1332" spans="3:4">
      <c r="C1332" s="1203" t="s">
        <v>293</v>
      </c>
      <c r="D1332" s="1207" t="s">
        <v>1960</v>
      </c>
    </row>
    <row r="1333" spans="3:4">
      <c r="C1333" s="1203" t="s">
        <v>293</v>
      </c>
      <c r="D1333" s="1207" t="s">
        <v>562</v>
      </c>
    </row>
    <row r="1334" spans="3:4">
      <c r="C1334" s="1203" t="s">
        <v>293</v>
      </c>
      <c r="D1334" s="1207" t="s">
        <v>1962</v>
      </c>
    </row>
    <row r="1335" spans="3:4">
      <c r="C1335" s="1203" t="s">
        <v>293</v>
      </c>
      <c r="D1335" s="1207" t="s">
        <v>1963</v>
      </c>
    </row>
    <row r="1336" spans="3:4">
      <c r="C1336" s="1203" t="s">
        <v>293</v>
      </c>
      <c r="D1336" s="1207" t="s">
        <v>272</v>
      </c>
    </row>
    <row r="1337" spans="3:4">
      <c r="C1337" s="1203" t="s">
        <v>293</v>
      </c>
      <c r="D1337" s="1207" t="s">
        <v>1964</v>
      </c>
    </row>
    <row r="1338" spans="3:4">
      <c r="C1338" s="1203" t="s">
        <v>293</v>
      </c>
      <c r="D1338" s="1207" t="s">
        <v>1590</v>
      </c>
    </row>
    <row r="1339" spans="3:4">
      <c r="C1339" s="1203" t="s">
        <v>71</v>
      </c>
      <c r="D1339" s="1207" t="s">
        <v>600</v>
      </c>
    </row>
    <row r="1340" spans="3:4">
      <c r="C1340" s="1203" t="s">
        <v>71</v>
      </c>
      <c r="D1340" s="1207" t="s">
        <v>1966</v>
      </c>
    </row>
    <row r="1341" spans="3:4">
      <c r="C1341" s="1203" t="s">
        <v>71</v>
      </c>
      <c r="D1341" s="1207" t="s">
        <v>1969</v>
      </c>
    </row>
    <row r="1342" spans="3:4">
      <c r="C1342" s="1203" t="s">
        <v>71</v>
      </c>
      <c r="D1342" s="1207" t="s">
        <v>1741</v>
      </c>
    </row>
    <row r="1343" spans="3:4">
      <c r="C1343" s="1203" t="s">
        <v>71</v>
      </c>
      <c r="D1343" s="1207" t="s">
        <v>109</v>
      </c>
    </row>
    <row r="1344" spans="3:4">
      <c r="C1344" s="1203" t="s">
        <v>71</v>
      </c>
      <c r="D1344" s="1207" t="s">
        <v>1665</v>
      </c>
    </row>
    <row r="1345" spans="3:4">
      <c r="C1345" s="1203" t="s">
        <v>71</v>
      </c>
      <c r="D1345" s="1207" t="s">
        <v>728</v>
      </c>
    </row>
    <row r="1346" spans="3:4">
      <c r="C1346" s="1203" t="s">
        <v>71</v>
      </c>
      <c r="D1346" s="1207" t="s">
        <v>1705</v>
      </c>
    </row>
    <row r="1347" spans="3:4">
      <c r="C1347" s="1203" t="s">
        <v>71</v>
      </c>
      <c r="D1347" s="1207" t="s">
        <v>1970</v>
      </c>
    </row>
    <row r="1348" spans="3:4">
      <c r="C1348" s="1203" t="s">
        <v>71</v>
      </c>
      <c r="D1348" s="1207" t="s">
        <v>1845</v>
      </c>
    </row>
    <row r="1349" spans="3:4">
      <c r="C1349" s="1203" t="s">
        <v>71</v>
      </c>
      <c r="D1349" s="1207" t="s">
        <v>1553</v>
      </c>
    </row>
    <row r="1350" spans="3:4">
      <c r="C1350" s="1203" t="s">
        <v>71</v>
      </c>
      <c r="D1350" s="1207" t="s">
        <v>1329</v>
      </c>
    </row>
    <row r="1351" spans="3:4">
      <c r="C1351" s="1203" t="s">
        <v>71</v>
      </c>
      <c r="D1351" s="1207" t="s">
        <v>84</v>
      </c>
    </row>
    <row r="1352" spans="3:4">
      <c r="C1352" s="1203" t="s">
        <v>71</v>
      </c>
      <c r="D1352" s="1207" t="s">
        <v>1971</v>
      </c>
    </row>
    <row r="1353" spans="3:4">
      <c r="C1353" s="1203" t="s">
        <v>71</v>
      </c>
      <c r="D1353" s="1207" t="s">
        <v>337</v>
      </c>
    </row>
    <row r="1354" spans="3:4">
      <c r="C1354" s="1203" t="s">
        <v>71</v>
      </c>
      <c r="D1354" s="1207" t="s">
        <v>680</v>
      </c>
    </row>
    <row r="1355" spans="3:4">
      <c r="C1355" s="1203" t="s">
        <v>71</v>
      </c>
      <c r="D1355" s="1207" t="s">
        <v>1972</v>
      </c>
    </row>
    <row r="1356" spans="3:4">
      <c r="C1356" s="1203" t="s">
        <v>71</v>
      </c>
      <c r="D1356" s="1207" t="s">
        <v>1557</v>
      </c>
    </row>
    <row r="1357" spans="3:4">
      <c r="C1357" s="1203" t="s">
        <v>71</v>
      </c>
      <c r="D1357" s="1207" t="s">
        <v>1606</v>
      </c>
    </row>
    <row r="1358" spans="3:4">
      <c r="C1358" s="1203" t="s">
        <v>71</v>
      </c>
      <c r="D1358" s="1207" t="s">
        <v>1973</v>
      </c>
    </row>
    <row r="1359" spans="3:4">
      <c r="C1359" s="1203" t="s">
        <v>71</v>
      </c>
      <c r="D1359" s="1207" t="s">
        <v>1097</v>
      </c>
    </row>
    <row r="1360" spans="3:4">
      <c r="C1360" s="1203" t="s">
        <v>71</v>
      </c>
      <c r="D1360" s="1207" t="s">
        <v>391</v>
      </c>
    </row>
    <row r="1361" spans="3:4">
      <c r="C1361" s="1203" t="s">
        <v>71</v>
      </c>
      <c r="D1361" s="1207" t="s">
        <v>215</v>
      </c>
    </row>
    <row r="1362" spans="3:4">
      <c r="C1362" s="1203" t="s">
        <v>40</v>
      </c>
      <c r="D1362" s="1207" t="s">
        <v>1890</v>
      </c>
    </row>
    <row r="1363" spans="3:4">
      <c r="C1363" s="1203" t="s">
        <v>40</v>
      </c>
      <c r="D1363" s="1207" t="s">
        <v>1974</v>
      </c>
    </row>
    <row r="1364" spans="3:4">
      <c r="C1364" s="1203" t="s">
        <v>40</v>
      </c>
      <c r="D1364" s="1207" t="s">
        <v>1975</v>
      </c>
    </row>
    <row r="1365" spans="3:4">
      <c r="C1365" s="1203" t="s">
        <v>40</v>
      </c>
      <c r="D1365" s="1207" t="s">
        <v>614</v>
      </c>
    </row>
    <row r="1366" spans="3:4">
      <c r="C1366" s="1203" t="s">
        <v>40</v>
      </c>
      <c r="D1366" s="1207" t="s">
        <v>1718</v>
      </c>
    </row>
    <row r="1367" spans="3:4">
      <c r="C1367" s="1203" t="s">
        <v>40</v>
      </c>
      <c r="D1367" s="1207" t="s">
        <v>309</v>
      </c>
    </row>
    <row r="1368" spans="3:4">
      <c r="C1368" s="1203" t="s">
        <v>40</v>
      </c>
      <c r="D1368" s="1207" t="s">
        <v>1976</v>
      </c>
    </row>
    <row r="1369" spans="3:4">
      <c r="C1369" s="1203" t="s">
        <v>40</v>
      </c>
      <c r="D1369" s="1207" t="s">
        <v>1711</v>
      </c>
    </row>
    <row r="1370" spans="3:4">
      <c r="C1370" s="1203" t="s">
        <v>40</v>
      </c>
      <c r="D1370" s="1207" t="s">
        <v>231</v>
      </c>
    </row>
    <row r="1371" spans="3:4">
      <c r="C1371" s="1203" t="s">
        <v>40</v>
      </c>
      <c r="D1371" s="1207" t="s">
        <v>1764</v>
      </c>
    </row>
    <row r="1372" spans="3:4">
      <c r="C1372" s="1203" t="s">
        <v>40</v>
      </c>
      <c r="D1372" s="1207" t="s">
        <v>1418</v>
      </c>
    </row>
    <row r="1373" spans="3:4">
      <c r="C1373" s="1203" t="s">
        <v>40</v>
      </c>
      <c r="D1373" s="1207" t="s">
        <v>1559</v>
      </c>
    </row>
    <row r="1374" spans="3:4">
      <c r="C1374" s="1203" t="s">
        <v>40</v>
      </c>
      <c r="D1374" s="1207" t="s">
        <v>1967</v>
      </c>
    </row>
    <row r="1375" spans="3:4">
      <c r="C1375" s="1203" t="s">
        <v>40</v>
      </c>
      <c r="D1375" s="1207" t="s">
        <v>852</v>
      </c>
    </row>
    <row r="1376" spans="3:4">
      <c r="C1376" s="1203" t="s">
        <v>40</v>
      </c>
      <c r="D1376" s="1207" t="s">
        <v>1497</v>
      </c>
    </row>
    <row r="1377" spans="3:4">
      <c r="C1377" s="1203" t="s">
        <v>40</v>
      </c>
      <c r="D1377" s="1207" t="s">
        <v>31</v>
      </c>
    </row>
    <row r="1378" spans="3:4">
      <c r="C1378" s="1203" t="s">
        <v>40</v>
      </c>
      <c r="D1378" s="1207" t="s">
        <v>1227</v>
      </c>
    </row>
    <row r="1379" spans="3:4">
      <c r="C1379" s="1203" t="s">
        <v>40</v>
      </c>
      <c r="D1379" s="1207" t="s">
        <v>1977</v>
      </c>
    </row>
    <row r="1380" spans="3:4">
      <c r="C1380" s="1203" t="s">
        <v>40</v>
      </c>
      <c r="D1380" s="1207" t="s">
        <v>584</v>
      </c>
    </row>
    <row r="1381" spans="3:4">
      <c r="C1381" s="1203" t="s">
        <v>815</v>
      </c>
      <c r="D1381" s="1207" t="s">
        <v>1139</v>
      </c>
    </row>
    <row r="1382" spans="3:4">
      <c r="C1382" s="1203" t="s">
        <v>815</v>
      </c>
      <c r="D1382" s="1207" t="s">
        <v>693</v>
      </c>
    </row>
    <row r="1383" spans="3:4">
      <c r="C1383" s="1203" t="s">
        <v>815</v>
      </c>
      <c r="D1383" s="1207" t="s">
        <v>1373</v>
      </c>
    </row>
    <row r="1384" spans="3:4">
      <c r="C1384" s="1203" t="s">
        <v>815</v>
      </c>
      <c r="D1384" s="1207" t="s">
        <v>701</v>
      </c>
    </row>
    <row r="1385" spans="3:4">
      <c r="C1385" s="1203" t="s">
        <v>815</v>
      </c>
      <c r="D1385" s="1207" t="s">
        <v>863</v>
      </c>
    </row>
    <row r="1386" spans="3:4">
      <c r="C1386" s="1203" t="s">
        <v>815</v>
      </c>
      <c r="D1386" s="1207" t="s">
        <v>1978</v>
      </c>
    </row>
    <row r="1387" spans="3:4">
      <c r="C1387" s="1203" t="s">
        <v>815</v>
      </c>
      <c r="D1387" s="1207" t="s">
        <v>1979</v>
      </c>
    </row>
    <row r="1388" spans="3:4">
      <c r="C1388" s="1203" t="s">
        <v>815</v>
      </c>
      <c r="D1388" s="1207" t="s">
        <v>1707</v>
      </c>
    </row>
    <row r="1389" spans="3:4">
      <c r="C1389" s="1203" t="s">
        <v>815</v>
      </c>
      <c r="D1389" s="1207" t="s">
        <v>304</v>
      </c>
    </row>
    <row r="1390" spans="3:4">
      <c r="C1390" s="1203" t="s">
        <v>815</v>
      </c>
      <c r="D1390" s="1207" t="s">
        <v>395</v>
      </c>
    </row>
    <row r="1391" spans="3:4">
      <c r="C1391" s="1203" t="s">
        <v>815</v>
      </c>
      <c r="D1391" s="1207" t="s">
        <v>1980</v>
      </c>
    </row>
    <row r="1392" spans="3:4">
      <c r="C1392" s="1203" t="s">
        <v>815</v>
      </c>
      <c r="D1392" s="1207" t="s">
        <v>1407</v>
      </c>
    </row>
    <row r="1393" spans="3:4">
      <c r="C1393" s="1203" t="s">
        <v>815</v>
      </c>
      <c r="D1393" s="1207" t="s">
        <v>1981</v>
      </c>
    </row>
    <row r="1394" spans="3:4">
      <c r="C1394" s="1203" t="s">
        <v>815</v>
      </c>
      <c r="D1394" s="1207" t="s">
        <v>1982</v>
      </c>
    </row>
    <row r="1395" spans="3:4">
      <c r="C1395" s="1203" t="s">
        <v>815</v>
      </c>
      <c r="D1395" s="1207" t="s">
        <v>1983</v>
      </c>
    </row>
    <row r="1396" spans="3:4">
      <c r="C1396" s="1203" t="s">
        <v>815</v>
      </c>
      <c r="D1396" s="1207" t="s">
        <v>34</v>
      </c>
    </row>
    <row r="1397" spans="3:4">
      <c r="C1397" s="1203" t="s">
        <v>815</v>
      </c>
      <c r="D1397" s="1207" t="s">
        <v>1984</v>
      </c>
    </row>
    <row r="1398" spans="3:4">
      <c r="C1398" s="1203" t="s">
        <v>815</v>
      </c>
      <c r="D1398" s="1207" t="s">
        <v>1695</v>
      </c>
    </row>
    <row r="1399" spans="3:4">
      <c r="C1399" s="1203" t="s">
        <v>815</v>
      </c>
      <c r="D1399" s="1207" t="s">
        <v>1184</v>
      </c>
    </row>
    <row r="1400" spans="3:4">
      <c r="C1400" s="1203" t="s">
        <v>815</v>
      </c>
      <c r="D1400" s="1207" t="s">
        <v>1986</v>
      </c>
    </row>
    <row r="1401" spans="3:4">
      <c r="C1401" s="1203" t="s">
        <v>815</v>
      </c>
      <c r="D1401" s="1207" t="s">
        <v>1359</v>
      </c>
    </row>
    <row r="1402" spans="3:4">
      <c r="C1402" s="1203" t="s">
        <v>815</v>
      </c>
      <c r="D1402" s="1207" t="s">
        <v>1987</v>
      </c>
    </row>
    <row r="1403" spans="3:4">
      <c r="C1403" s="1203" t="s">
        <v>815</v>
      </c>
      <c r="D1403" s="1207" t="s">
        <v>1319</v>
      </c>
    </row>
    <row r="1404" spans="3:4">
      <c r="C1404" s="1203" t="s">
        <v>815</v>
      </c>
      <c r="D1404" s="1207" t="s">
        <v>539</v>
      </c>
    </row>
    <row r="1405" spans="3:4">
      <c r="C1405" s="1203" t="s">
        <v>294</v>
      </c>
      <c r="D1405" s="1207" t="s">
        <v>1563</v>
      </c>
    </row>
    <row r="1406" spans="3:4">
      <c r="C1406" s="1203" t="s">
        <v>294</v>
      </c>
      <c r="D1406" s="1207" t="s">
        <v>1988</v>
      </c>
    </row>
    <row r="1407" spans="3:4">
      <c r="C1407" s="1203" t="s">
        <v>294</v>
      </c>
      <c r="D1407" s="1207" t="s">
        <v>157</v>
      </c>
    </row>
    <row r="1408" spans="3:4">
      <c r="C1408" s="1203" t="s">
        <v>294</v>
      </c>
      <c r="D1408" s="1207" t="s">
        <v>1990</v>
      </c>
    </row>
    <row r="1409" spans="3:4">
      <c r="C1409" s="1203" t="s">
        <v>294</v>
      </c>
      <c r="D1409" s="1207" t="s">
        <v>1991</v>
      </c>
    </row>
    <row r="1410" spans="3:4">
      <c r="C1410" s="1203" t="s">
        <v>294</v>
      </c>
      <c r="D1410" s="1207" t="s">
        <v>1992</v>
      </c>
    </row>
    <row r="1411" spans="3:4">
      <c r="C1411" s="1203" t="s">
        <v>294</v>
      </c>
      <c r="D1411" s="1207" t="s">
        <v>1952</v>
      </c>
    </row>
    <row r="1412" spans="3:4">
      <c r="C1412" s="1203" t="s">
        <v>294</v>
      </c>
      <c r="D1412" s="1207" t="s">
        <v>263</v>
      </c>
    </row>
    <row r="1413" spans="3:4">
      <c r="C1413" s="1203" t="s">
        <v>294</v>
      </c>
      <c r="D1413" s="1207" t="s">
        <v>1249</v>
      </c>
    </row>
    <row r="1414" spans="3:4">
      <c r="C1414" s="1203" t="s">
        <v>294</v>
      </c>
      <c r="D1414" s="1207" t="s">
        <v>1714</v>
      </c>
    </row>
    <row r="1415" spans="3:4">
      <c r="C1415" s="1203" t="s">
        <v>294</v>
      </c>
      <c r="D1415" s="1207" t="s">
        <v>1993</v>
      </c>
    </row>
    <row r="1416" spans="3:4">
      <c r="C1416" s="1203" t="s">
        <v>294</v>
      </c>
      <c r="D1416" s="1207" t="s">
        <v>368</v>
      </c>
    </row>
    <row r="1417" spans="3:4">
      <c r="C1417" s="1203" t="s">
        <v>294</v>
      </c>
      <c r="D1417" s="1207" t="s">
        <v>547</v>
      </c>
    </row>
    <row r="1418" spans="3:4">
      <c r="C1418" s="1203" t="s">
        <v>294</v>
      </c>
      <c r="D1418" s="1207" t="s">
        <v>1994</v>
      </c>
    </row>
    <row r="1419" spans="3:4">
      <c r="C1419" s="1203" t="s">
        <v>294</v>
      </c>
      <c r="D1419" s="1207" t="s">
        <v>1995</v>
      </c>
    </row>
    <row r="1420" spans="3:4">
      <c r="C1420" s="1203" t="s">
        <v>294</v>
      </c>
      <c r="D1420" s="1207" t="s">
        <v>1965</v>
      </c>
    </row>
    <row r="1421" spans="3:4">
      <c r="C1421" s="1203" t="s">
        <v>294</v>
      </c>
      <c r="D1421" s="1207" t="s">
        <v>738</v>
      </c>
    </row>
    <row r="1422" spans="3:4">
      <c r="C1422" s="1203" t="s">
        <v>825</v>
      </c>
      <c r="D1422" s="1207" t="s">
        <v>1997</v>
      </c>
    </row>
    <row r="1423" spans="3:4">
      <c r="C1423" s="1203" t="s">
        <v>825</v>
      </c>
      <c r="D1423" s="1207" t="s">
        <v>1482</v>
      </c>
    </row>
    <row r="1424" spans="3:4">
      <c r="C1424" s="1203" t="s">
        <v>825</v>
      </c>
      <c r="D1424" s="1207" t="s">
        <v>1998</v>
      </c>
    </row>
    <row r="1425" spans="3:4">
      <c r="C1425" s="1203" t="s">
        <v>825</v>
      </c>
      <c r="D1425" s="1207" t="s">
        <v>1999</v>
      </c>
    </row>
    <row r="1426" spans="3:4">
      <c r="C1426" s="1203" t="s">
        <v>825</v>
      </c>
      <c r="D1426" s="1207" t="s">
        <v>1466</v>
      </c>
    </row>
    <row r="1427" spans="3:4">
      <c r="C1427" s="1203" t="s">
        <v>825</v>
      </c>
      <c r="D1427" s="1207" t="s">
        <v>160</v>
      </c>
    </row>
    <row r="1428" spans="3:4">
      <c r="C1428" s="1203" t="s">
        <v>825</v>
      </c>
      <c r="D1428" s="1207" t="s">
        <v>2000</v>
      </c>
    </row>
    <row r="1429" spans="3:4">
      <c r="C1429" s="1203" t="s">
        <v>825</v>
      </c>
      <c r="D1429" s="1207" t="s">
        <v>938</v>
      </c>
    </row>
    <row r="1430" spans="3:4">
      <c r="C1430" s="1203" t="s">
        <v>825</v>
      </c>
      <c r="D1430" s="1207" t="s">
        <v>1595</v>
      </c>
    </row>
    <row r="1431" spans="3:4">
      <c r="C1431" s="1203" t="s">
        <v>825</v>
      </c>
      <c r="D1431" s="1207" t="s">
        <v>1270</v>
      </c>
    </row>
    <row r="1432" spans="3:4">
      <c r="C1432" s="1203" t="s">
        <v>825</v>
      </c>
      <c r="D1432" s="1207" t="s">
        <v>582</v>
      </c>
    </row>
    <row r="1433" spans="3:4">
      <c r="C1433" s="1203" t="s">
        <v>825</v>
      </c>
      <c r="D1433" s="1207" t="s">
        <v>817</v>
      </c>
    </row>
    <row r="1434" spans="3:4">
      <c r="C1434" s="1203" t="s">
        <v>825</v>
      </c>
      <c r="D1434" s="1207" t="s">
        <v>2001</v>
      </c>
    </row>
    <row r="1435" spans="3:4">
      <c r="C1435" s="1203" t="s">
        <v>825</v>
      </c>
      <c r="D1435" s="1207" t="s">
        <v>826</v>
      </c>
    </row>
    <row r="1436" spans="3:4">
      <c r="C1436" s="1203" t="s">
        <v>825</v>
      </c>
      <c r="D1436" s="1207" t="s">
        <v>947</v>
      </c>
    </row>
    <row r="1437" spans="3:4">
      <c r="C1437" s="1203" t="s">
        <v>825</v>
      </c>
      <c r="D1437" s="1207" t="s">
        <v>2002</v>
      </c>
    </row>
    <row r="1438" spans="3:4">
      <c r="C1438" s="1203" t="s">
        <v>825</v>
      </c>
      <c r="D1438" s="1207" t="s">
        <v>2003</v>
      </c>
    </row>
    <row r="1439" spans="3:4">
      <c r="C1439" s="1203" t="s">
        <v>825</v>
      </c>
      <c r="D1439" s="1207" t="s">
        <v>2005</v>
      </c>
    </row>
    <row r="1440" spans="3:4">
      <c r="C1440" s="1203" t="s">
        <v>825</v>
      </c>
      <c r="D1440" s="1207" t="s">
        <v>2006</v>
      </c>
    </row>
    <row r="1441" spans="3:4">
      <c r="C1441" s="1203" t="s">
        <v>825</v>
      </c>
      <c r="D1441" s="1207" t="s">
        <v>2008</v>
      </c>
    </row>
    <row r="1442" spans="3:4">
      <c r="C1442" s="1203" t="s">
        <v>834</v>
      </c>
      <c r="D1442" s="1207" t="s">
        <v>549</v>
      </c>
    </row>
    <row r="1443" spans="3:4">
      <c r="C1443" s="1203" t="s">
        <v>834</v>
      </c>
      <c r="D1443" s="1207" t="s">
        <v>1512</v>
      </c>
    </row>
    <row r="1444" spans="3:4">
      <c r="C1444" s="1203" t="s">
        <v>834</v>
      </c>
      <c r="D1444" s="1207" t="s">
        <v>1776</v>
      </c>
    </row>
    <row r="1445" spans="3:4">
      <c r="C1445" s="1203" t="s">
        <v>834</v>
      </c>
      <c r="D1445" s="1207" t="s">
        <v>1672</v>
      </c>
    </row>
    <row r="1446" spans="3:4">
      <c r="C1446" s="1203" t="s">
        <v>834</v>
      </c>
      <c r="D1446" s="1207" t="s">
        <v>1715</v>
      </c>
    </row>
    <row r="1447" spans="3:4">
      <c r="C1447" s="1203" t="s">
        <v>834</v>
      </c>
      <c r="D1447" s="1207" t="s">
        <v>2009</v>
      </c>
    </row>
    <row r="1448" spans="3:4">
      <c r="C1448" s="1203" t="s">
        <v>834</v>
      </c>
      <c r="D1448" s="1207" t="s">
        <v>1228</v>
      </c>
    </row>
    <row r="1449" spans="3:4">
      <c r="C1449" s="1203" t="s">
        <v>834</v>
      </c>
      <c r="D1449" s="1207" t="s">
        <v>1415</v>
      </c>
    </row>
    <row r="1450" spans="3:4">
      <c r="C1450" s="1203" t="s">
        <v>834</v>
      </c>
      <c r="D1450" s="1207" t="s">
        <v>286</v>
      </c>
    </row>
    <row r="1451" spans="3:4">
      <c r="C1451" s="1203" t="s">
        <v>834</v>
      </c>
      <c r="D1451" s="1207" t="s">
        <v>644</v>
      </c>
    </row>
    <row r="1452" spans="3:4">
      <c r="C1452" s="1203" t="s">
        <v>834</v>
      </c>
      <c r="D1452" s="1207" t="s">
        <v>986</v>
      </c>
    </row>
    <row r="1453" spans="3:4">
      <c r="C1453" s="1203" t="s">
        <v>834</v>
      </c>
      <c r="D1453" s="1207" t="s">
        <v>1327</v>
      </c>
    </row>
    <row r="1454" spans="3:4">
      <c r="C1454" s="1203" t="s">
        <v>834</v>
      </c>
      <c r="D1454" s="1207" t="s">
        <v>2010</v>
      </c>
    </row>
    <row r="1455" spans="3:4">
      <c r="C1455" s="1203" t="s">
        <v>834</v>
      </c>
      <c r="D1455" s="1207" t="s">
        <v>2012</v>
      </c>
    </row>
    <row r="1456" spans="3:4">
      <c r="C1456" s="1203" t="s">
        <v>834</v>
      </c>
      <c r="D1456" s="1207" t="s">
        <v>2013</v>
      </c>
    </row>
    <row r="1457" spans="3:4">
      <c r="C1457" s="1203" t="s">
        <v>834</v>
      </c>
      <c r="D1457" s="1207" t="s">
        <v>1949</v>
      </c>
    </row>
    <row r="1458" spans="3:4">
      <c r="C1458" s="1203" t="s">
        <v>834</v>
      </c>
      <c r="D1458" s="1207" t="s">
        <v>2014</v>
      </c>
    </row>
    <row r="1459" spans="3:4">
      <c r="C1459" s="1203" t="s">
        <v>834</v>
      </c>
      <c r="D1459" s="1207" t="s">
        <v>408</v>
      </c>
    </row>
    <row r="1460" spans="3:4">
      <c r="C1460" s="1203" t="s">
        <v>834</v>
      </c>
      <c r="D1460" s="1207" t="s">
        <v>1940</v>
      </c>
    </row>
    <row r="1461" spans="3:4">
      <c r="C1461" s="1203" t="s">
        <v>834</v>
      </c>
      <c r="D1461" s="1207" t="s">
        <v>88</v>
      </c>
    </row>
    <row r="1462" spans="3:4">
      <c r="C1462" s="1203" t="s">
        <v>834</v>
      </c>
      <c r="D1462" s="1207" t="s">
        <v>1510</v>
      </c>
    </row>
    <row r="1463" spans="3:4">
      <c r="C1463" s="1203" t="s">
        <v>834</v>
      </c>
      <c r="D1463" s="1207" t="s">
        <v>520</v>
      </c>
    </row>
    <row r="1464" spans="3:4">
      <c r="C1464" s="1203" t="s">
        <v>834</v>
      </c>
      <c r="D1464" s="1207" t="s">
        <v>975</v>
      </c>
    </row>
    <row r="1465" spans="3:4">
      <c r="C1465" s="1203" t="s">
        <v>834</v>
      </c>
      <c r="D1465" s="1207" t="s">
        <v>730</v>
      </c>
    </row>
    <row r="1466" spans="3:4">
      <c r="C1466" s="1203" t="s">
        <v>834</v>
      </c>
      <c r="D1466" s="1207" t="s">
        <v>1091</v>
      </c>
    </row>
    <row r="1467" spans="3:4">
      <c r="C1467" s="1203" t="s">
        <v>834</v>
      </c>
      <c r="D1467" s="1207" t="s">
        <v>882</v>
      </c>
    </row>
    <row r="1468" spans="3:4">
      <c r="C1468" s="1203" t="s">
        <v>834</v>
      </c>
      <c r="D1468" s="1207" t="s">
        <v>2015</v>
      </c>
    </row>
    <row r="1469" spans="3:4">
      <c r="C1469" s="1203" t="s">
        <v>834</v>
      </c>
      <c r="D1469" s="1207" t="s">
        <v>749</v>
      </c>
    </row>
    <row r="1470" spans="3:4">
      <c r="C1470" s="1203" t="s">
        <v>834</v>
      </c>
      <c r="D1470" s="1207" t="s">
        <v>2016</v>
      </c>
    </row>
    <row r="1471" spans="3:4">
      <c r="C1471" s="1203" t="s">
        <v>834</v>
      </c>
      <c r="D1471" s="1207" t="s">
        <v>676</v>
      </c>
    </row>
    <row r="1472" spans="3:4">
      <c r="C1472" s="1203" t="s">
        <v>834</v>
      </c>
      <c r="D1472" s="1207" t="s">
        <v>2017</v>
      </c>
    </row>
    <row r="1473" spans="3:4">
      <c r="C1473" s="1203" t="s">
        <v>834</v>
      </c>
      <c r="D1473" s="1207" t="s">
        <v>254</v>
      </c>
    </row>
    <row r="1474" spans="3:4">
      <c r="C1474" s="1203" t="s">
        <v>834</v>
      </c>
      <c r="D1474" s="1207" t="s">
        <v>280</v>
      </c>
    </row>
    <row r="1475" spans="3:4">
      <c r="C1475" s="1203" t="s">
        <v>834</v>
      </c>
      <c r="D1475" s="1207" t="s">
        <v>2018</v>
      </c>
    </row>
    <row r="1476" spans="3:4">
      <c r="C1476" s="1203" t="s">
        <v>379</v>
      </c>
      <c r="D1476" s="1207" t="s">
        <v>1564</v>
      </c>
    </row>
    <row r="1477" spans="3:4">
      <c r="C1477" s="1203" t="s">
        <v>379</v>
      </c>
      <c r="D1477" s="1207" t="s">
        <v>1819</v>
      </c>
    </row>
    <row r="1478" spans="3:4">
      <c r="C1478" s="1203" t="s">
        <v>379</v>
      </c>
      <c r="D1478" s="1207" t="s">
        <v>2019</v>
      </c>
    </row>
    <row r="1479" spans="3:4">
      <c r="C1479" s="1203" t="s">
        <v>379</v>
      </c>
      <c r="D1479" s="1207" t="s">
        <v>1841</v>
      </c>
    </row>
    <row r="1480" spans="3:4">
      <c r="C1480" s="1203" t="s">
        <v>379</v>
      </c>
      <c r="D1480" s="1207" t="s">
        <v>2021</v>
      </c>
    </row>
    <row r="1481" spans="3:4">
      <c r="C1481" s="1203" t="s">
        <v>379</v>
      </c>
      <c r="D1481" s="1207" t="s">
        <v>1565</v>
      </c>
    </row>
    <row r="1482" spans="3:4">
      <c r="C1482" s="1203" t="s">
        <v>379</v>
      </c>
      <c r="D1482" s="1207" t="s">
        <v>2022</v>
      </c>
    </row>
    <row r="1483" spans="3:4">
      <c r="C1483" s="1203" t="s">
        <v>379</v>
      </c>
      <c r="D1483" s="1207" t="s">
        <v>1558</v>
      </c>
    </row>
    <row r="1484" spans="3:4">
      <c r="C1484" s="1203" t="s">
        <v>379</v>
      </c>
      <c r="D1484" s="1207" t="s">
        <v>1912</v>
      </c>
    </row>
    <row r="1485" spans="3:4">
      <c r="C1485" s="1203" t="s">
        <v>379</v>
      </c>
      <c r="D1485" s="1207" t="s">
        <v>2023</v>
      </c>
    </row>
    <row r="1486" spans="3:4">
      <c r="C1486" s="1203" t="s">
        <v>379</v>
      </c>
      <c r="D1486" s="1207" t="s">
        <v>1020</v>
      </c>
    </row>
    <row r="1487" spans="3:4">
      <c r="C1487" s="1203" t="s">
        <v>379</v>
      </c>
      <c r="D1487" s="1207" t="s">
        <v>213</v>
      </c>
    </row>
    <row r="1488" spans="3:4">
      <c r="C1488" s="1203" t="s">
        <v>379</v>
      </c>
      <c r="D1488" s="1207" t="s">
        <v>1086</v>
      </c>
    </row>
    <row r="1489" spans="3:4">
      <c r="C1489" s="1203" t="s">
        <v>379</v>
      </c>
      <c r="D1489" s="1207" t="s">
        <v>2025</v>
      </c>
    </row>
    <row r="1490" spans="3:4">
      <c r="C1490" s="1203" t="s">
        <v>379</v>
      </c>
      <c r="D1490" s="1207" t="s">
        <v>2026</v>
      </c>
    </row>
    <row r="1491" spans="3:4">
      <c r="C1491" s="1203" t="s">
        <v>379</v>
      </c>
      <c r="D1491" s="1207" t="s">
        <v>918</v>
      </c>
    </row>
    <row r="1492" spans="3:4">
      <c r="C1492" s="1203" t="s">
        <v>379</v>
      </c>
      <c r="D1492" s="1207" t="s">
        <v>2027</v>
      </c>
    </row>
    <row r="1493" spans="3:4">
      <c r="C1493" s="1203" t="s">
        <v>379</v>
      </c>
      <c r="D1493" s="1207" t="s">
        <v>1340</v>
      </c>
    </row>
    <row r="1494" spans="3:4">
      <c r="C1494" s="1203" t="s">
        <v>379</v>
      </c>
      <c r="D1494" s="1207" t="s">
        <v>2028</v>
      </c>
    </row>
    <row r="1495" spans="3:4">
      <c r="C1495" s="1203" t="s">
        <v>379</v>
      </c>
      <c r="D1495" s="1207" t="s">
        <v>55</v>
      </c>
    </row>
    <row r="1496" spans="3:4">
      <c r="C1496" s="1203" t="s">
        <v>379</v>
      </c>
      <c r="D1496" s="1207" t="s">
        <v>1427</v>
      </c>
    </row>
    <row r="1497" spans="3:4">
      <c r="C1497" s="1203" t="s">
        <v>379</v>
      </c>
      <c r="D1497" s="1207" t="s">
        <v>1331</v>
      </c>
    </row>
    <row r="1498" spans="3:4">
      <c r="C1498" s="1203" t="s">
        <v>379</v>
      </c>
      <c r="D1498" s="1207" t="s">
        <v>593</v>
      </c>
    </row>
    <row r="1499" spans="3:4">
      <c r="C1499" s="1203" t="s">
        <v>379</v>
      </c>
      <c r="D1499" s="1207" t="s">
        <v>599</v>
      </c>
    </row>
    <row r="1500" spans="3:4">
      <c r="C1500" s="1203" t="s">
        <v>379</v>
      </c>
      <c r="D1500" s="1207" t="s">
        <v>319</v>
      </c>
    </row>
    <row r="1501" spans="3:4">
      <c r="C1501" s="1203" t="s">
        <v>379</v>
      </c>
      <c r="D1501" s="1207" t="s">
        <v>2029</v>
      </c>
    </row>
    <row r="1502" spans="3:4">
      <c r="C1502" s="1203" t="s">
        <v>379</v>
      </c>
      <c r="D1502" s="1207" t="s">
        <v>2030</v>
      </c>
    </row>
    <row r="1503" spans="3:4">
      <c r="C1503" s="1203" t="s">
        <v>379</v>
      </c>
      <c r="D1503" s="1207" t="s">
        <v>954</v>
      </c>
    </row>
    <row r="1504" spans="3:4">
      <c r="C1504" s="1203" t="s">
        <v>627</v>
      </c>
      <c r="D1504" s="1207" t="s">
        <v>2031</v>
      </c>
    </row>
    <row r="1505" spans="3:4">
      <c r="C1505" s="1203" t="s">
        <v>379</v>
      </c>
      <c r="D1505" s="1207" t="s">
        <v>1607</v>
      </c>
    </row>
    <row r="1506" spans="3:4">
      <c r="C1506" s="1203" t="s">
        <v>379</v>
      </c>
      <c r="D1506" s="1207" t="s">
        <v>1770</v>
      </c>
    </row>
    <row r="1507" spans="3:4">
      <c r="C1507" s="1203" t="s">
        <v>379</v>
      </c>
      <c r="D1507" s="1207" t="s">
        <v>761</v>
      </c>
    </row>
    <row r="1508" spans="3:4">
      <c r="C1508" s="1203" t="s">
        <v>379</v>
      </c>
      <c r="D1508" s="1207" t="s">
        <v>2033</v>
      </c>
    </row>
    <row r="1509" spans="3:4">
      <c r="C1509" s="1203" t="s">
        <v>379</v>
      </c>
      <c r="D1509" s="1207" t="s">
        <v>2034</v>
      </c>
    </row>
    <row r="1510" spans="3:4">
      <c r="C1510" s="1203" t="s">
        <v>379</v>
      </c>
      <c r="D1510" s="1207" t="s">
        <v>1447</v>
      </c>
    </row>
    <row r="1511" spans="3:4">
      <c r="C1511" s="1203" t="s">
        <v>379</v>
      </c>
      <c r="D1511" s="1207" t="s">
        <v>806</v>
      </c>
    </row>
    <row r="1512" spans="3:4">
      <c r="C1512" s="1203" t="s">
        <v>379</v>
      </c>
      <c r="D1512" s="1207" t="s">
        <v>660</v>
      </c>
    </row>
    <row r="1513" spans="3:4">
      <c r="C1513" s="1203" t="s">
        <v>379</v>
      </c>
      <c r="D1513" s="1207" t="s">
        <v>1950</v>
      </c>
    </row>
    <row r="1514" spans="3:4">
      <c r="C1514" s="1203" t="s">
        <v>379</v>
      </c>
      <c r="D1514" s="1207" t="s">
        <v>2035</v>
      </c>
    </row>
    <row r="1515" spans="3:4">
      <c r="C1515" s="1203" t="s">
        <v>379</v>
      </c>
      <c r="D1515" s="1207" t="s">
        <v>1752</v>
      </c>
    </row>
    <row r="1516" spans="3:4">
      <c r="C1516" s="1203" t="s">
        <v>379</v>
      </c>
      <c r="D1516" s="1207" t="s">
        <v>1760</v>
      </c>
    </row>
    <row r="1517" spans="3:4">
      <c r="C1517" s="1203" t="s">
        <v>379</v>
      </c>
      <c r="D1517" s="1207" t="s">
        <v>1337</v>
      </c>
    </row>
    <row r="1518" spans="3:4">
      <c r="C1518" s="1203" t="s">
        <v>379</v>
      </c>
      <c r="D1518" s="1207" t="s">
        <v>1968</v>
      </c>
    </row>
    <row r="1519" spans="3:4">
      <c r="C1519" s="1203" t="s">
        <v>379</v>
      </c>
      <c r="D1519" s="1207" t="s">
        <v>2036</v>
      </c>
    </row>
    <row r="1520" spans="3:4">
      <c r="C1520" s="1203" t="s">
        <v>379</v>
      </c>
      <c r="D1520" s="1207" t="s">
        <v>2037</v>
      </c>
    </row>
    <row r="1521" spans="3:4">
      <c r="C1521" s="1203" t="s">
        <v>379</v>
      </c>
      <c r="D1521" s="1207" t="s">
        <v>2038</v>
      </c>
    </row>
    <row r="1522" spans="3:4">
      <c r="C1522" s="1203" t="s">
        <v>379</v>
      </c>
      <c r="D1522" s="1207" t="s">
        <v>2039</v>
      </c>
    </row>
    <row r="1523" spans="3:4">
      <c r="C1523" s="1203" t="s">
        <v>379</v>
      </c>
      <c r="D1523" s="1207" t="s">
        <v>1902</v>
      </c>
    </row>
    <row r="1524" spans="3:4">
      <c r="C1524" s="1203" t="s">
        <v>379</v>
      </c>
      <c r="D1524" s="1207" t="s">
        <v>2032</v>
      </c>
    </row>
    <row r="1525" spans="3:4">
      <c r="C1525" s="1203" t="s">
        <v>379</v>
      </c>
      <c r="D1525" s="1207" t="s">
        <v>1757</v>
      </c>
    </row>
    <row r="1526" spans="3:4">
      <c r="C1526" s="1203" t="s">
        <v>379</v>
      </c>
      <c r="D1526" s="1207" t="s">
        <v>2041</v>
      </c>
    </row>
    <row r="1527" spans="3:4">
      <c r="C1527" s="1203" t="s">
        <v>379</v>
      </c>
      <c r="D1527" s="1207" t="s">
        <v>1347</v>
      </c>
    </row>
    <row r="1528" spans="3:4">
      <c r="C1528" s="1203" t="s">
        <v>379</v>
      </c>
      <c r="D1528" s="1207" t="s">
        <v>2042</v>
      </c>
    </row>
    <row r="1529" spans="3:4">
      <c r="C1529" s="1203" t="s">
        <v>379</v>
      </c>
      <c r="D1529" s="1207" t="s">
        <v>2043</v>
      </c>
    </row>
    <row r="1530" spans="3:4">
      <c r="C1530" s="1203" t="s">
        <v>379</v>
      </c>
      <c r="D1530" s="1207" t="s">
        <v>1136</v>
      </c>
    </row>
    <row r="1531" spans="3:4">
      <c r="C1531" s="1203" t="s">
        <v>379</v>
      </c>
      <c r="D1531" s="1207" t="s">
        <v>757</v>
      </c>
    </row>
    <row r="1532" spans="3:4">
      <c r="C1532" s="1203" t="s">
        <v>379</v>
      </c>
      <c r="D1532" s="1207" t="s">
        <v>2045</v>
      </c>
    </row>
    <row r="1533" spans="3:4">
      <c r="C1533" s="1203" t="s">
        <v>379</v>
      </c>
      <c r="D1533" s="1207" t="s">
        <v>606</v>
      </c>
    </row>
    <row r="1534" spans="3:4">
      <c r="C1534" s="1203" t="s">
        <v>379</v>
      </c>
      <c r="D1534" s="1207" t="s">
        <v>2046</v>
      </c>
    </row>
    <row r="1535" spans="3:4">
      <c r="C1535" s="1203" t="s">
        <v>379</v>
      </c>
      <c r="D1535" s="1207" t="s">
        <v>2049</v>
      </c>
    </row>
    <row r="1536" spans="3:4">
      <c r="C1536" s="1203" t="s">
        <v>837</v>
      </c>
      <c r="D1536" s="1207" t="s">
        <v>1886</v>
      </c>
    </row>
    <row r="1537" spans="3:4">
      <c r="C1537" s="1203" t="s">
        <v>837</v>
      </c>
      <c r="D1537" s="1207" t="s">
        <v>2050</v>
      </c>
    </row>
    <row r="1538" spans="3:4">
      <c r="C1538" s="1203" t="s">
        <v>837</v>
      </c>
      <c r="D1538" s="1207" t="s">
        <v>2051</v>
      </c>
    </row>
    <row r="1539" spans="3:4">
      <c r="C1539" s="1203" t="s">
        <v>837</v>
      </c>
      <c r="D1539" s="1207" t="s">
        <v>2052</v>
      </c>
    </row>
    <row r="1540" spans="3:4">
      <c r="C1540" s="1203" t="s">
        <v>837</v>
      </c>
      <c r="D1540" s="1207" t="s">
        <v>2053</v>
      </c>
    </row>
    <row r="1541" spans="3:4">
      <c r="C1541" s="1203" t="s">
        <v>837</v>
      </c>
      <c r="D1541" s="1207" t="s">
        <v>1785</v>
      </c>
    </row>
    <row r="1542" spans="3:4">
      <c r="C1542" s="1203" t="s">
        <v>837</v>
      </c>
      <c r="D1542" s="1207" t="s">
        <v>2054</v>
      </c>
    </row>
    <row r="1543" spans="3:4">
      <c r="C1543" s="1203" t="s">
        <v>837</v>
      </c>
      <c r="D1543" s="1207" t="s">
        <v>2055</v>
      </c>
    </row>
    <row r="1544" spans="3:4">
      <c r="C1544" s="1203" t="s">
        <v>837</v>
      </c>
      <c r="D1544" s="1207" t="s">
        <v>2056</v>
      </c>
    </row>
    <row r="1545" spans="3:4">
      <c r="C1545" s="1203" t="s">
        <v>837</v>
      </c>
      <c r="D1545" s="1207" t="s">
        <v>1704</v>
      </c>
    </row>
    <row r="1546" spans="3:4">
      <c r="C1546" s="1203" t="s">
        <v>837</v>
      </c>
      <c r="D1546" s="1207" t="s">
        <v>1811</v>
      </c>
    </row>
    <row r="1547" spans="3:4">
      <c r="C1547" s="1203" t="s">
        <v>837</v>
      </c>
      <c r="D1547" s="1207" t="s">
        <v>1631</v>
      </c>
    </row>
    <row r="1548" spans="3:4">
      <c r="C1548" s="1203" t="s">
        <v>837</v>
      </c>
      <c r="D1548" s="1207" t="s">
        <v>1225</v>
      </c>
    </row>
    <row r="1549" spans="3:4">
      <c r="C1549" s="1203" t="s">
        <v>837</v>
      </c>
      <c r="D1549" s="1207" t="s">
        <v>147</v>
      </c>
    </row>
    <row r="1550" spans="3:4">
      <c r="C1550" s="1203" t="s">
        <v>837</v>
      </c>
      <c r="D1550" s="1207" t="s">
        <v>2057</v>
      </c>
    </row>
    <row r="1551" spans="3:4">
      <c r="C1551" s="1203" t="s">
        <v>837</v>
      </c>
      <c r="D1551" s="1207" t="s">
        <v>1024</v>
      </c>
    </row>
    <row r="1552" spans="3:4">
      <c r="C1552" s="1203" t="s">
        <v>837</v>
      </c>
      <c r="D1552" s="1207" t="s">
        <v>172</v>
      </c>
    </row>
    <row r="1553" spans="3:4">
      <c r="C1553" s="1203" t="s">
        <v>837</v>
      </c>
      <c r="D1553" s="1207" t="s">
        <v>2059</v>
      </c>
    </row>
    <row r="1554" spans="3:4">
      <c r="C1554" s="1203" t="s">
        <v>837</v>
      </c>
      <c r="D1554" s="1207" t="s">
        <v>1537</v>
      </c>
    </row>
    <row r="1555" spans="3:4">
      <c r="C1555" s="1203" t="s">
        <v>837</v>
      </c>
      <c r="D1555" s="1207" t="s">
        <v>1145</v>
      </c>
    </row>
    <row r="1556" spans="3:4">
      <c r="C1556" s="1203" t="s">
        <v>392</v>
      </c>
      <c r="D1556" s="1207" t="s">
        <v>1006</v>
      </c>
    </row>
    <row r="1557" spans="3:4">
      <c r="C1557" s="1203" t="s">
        <v>392</v>
      </c>
      <c r="D1557" s="1207" t="s">
        <v>122</v>
      </c>
    </row>
    <row r="1558" spans="3:4">
      <c r="C1558" s="1203" t="s">
        <v>392</v>
      </c>
      <c r="D1558" s="1207" t="s">
        <v>683</v>
      </c>
    </row>
    <row r="1559" spans="3:4">
      <c r="C1559" s="1203" t="s">
        <v>392</v>
      </c>
      <c r="D1559" s="1207" t="s">
        <v>1916</v>
      </c>
    </row>
    <row r="1560" spans="3:4">
      <c r="C1560" s="1203" t="s">
        <v>392</v>
      </c>
      <c r="D1560" s="1207" t="s">
        <v>2060</v>
      </c>
    </row>
    <row r="1561" spans="3:4">
      <c r="C1561" s="1203" t="s">
        <v>392</v>
      </c>
      <c r="D1561" s="1207" t="s">
        <v>1209</v>
      </c>
    </row>
    <row r="1562" spans="3:4">
      <c r="C1562" s="1203" t="s">
        <v>392</v>
      </c>
      <c r="D1562" s="1207" t="s">
        <v>2061</v>
      </c>
    </row>
    <row r="1563" spans="3:4">
      <c r="C1563" s="1203" t="s">
        <v>392</v>
      </c>
      <c r="D1563" s="1207" t="s">
        <v>2062</v>
      </c>
    </row>
    <row r="1564" spans="3:4">
      <c r="C1564" s="1203" t="s">
        <v>392</v>
      </c>
      <c r="D1564" s="1207" t="s">
        <v>1066</v>
      </c>
    </row>
    <row r="1565" spans="3:4">
      <c r="C1565" s="1203" t="s">
        <v>392</v>
      </c>
      <c r="D1565" s="1207" t="s">
        <v>405</v>
      </c>
    </row>
    <row r="1566" spans="3:4">
      <c r="C1566" s="1203" t="s">
        <v>392</v>
      </c>
      <c r="D1566" s="1207" t="s">
        <v>1842</v>
      </c>
    </row>
    <row r="1567" spans="3:4">
      <c r="C1567" s="1203" t="s">
        <v>392</v>
      </c>
      <c r="D1567" s="1207" t="s">
        <v>1364</v>
      </c>
    </row>
    <row r="1568" spans="3:4">
      <c r="C1568" s="1203" t="s">
        <v>392</v>
      </c>
      <c r="D1568" s="1207" t="s">
        <v>369</v>
      </c>
    </row>
    <row r="1569" spans="3:4">
      <c r="C1569" s="1203" t="s">
        <v>392</v>
      </c>
      <c r="D1569" s="1207" t="s">
        <v>1556</v>
      </c>
    </row>
    <row r="1570" spans="3:4">
      <c r="C1570" s="1203" t="s">
        <v>392</v>
      </c>
      <c r="D1570" s="1207" t="s">
        <v>2063</v>
      </c>
    </row>
    <row r="1571" spans="3:4">
      <c r="C1571" s="1203" t="s">
        <v>392</v>
      </c>
      <c r="D1571" s="1207" t="s">
        <v>2064</v>
      </c>
    </row>
    <row r="1572" spans="3:4">
      <c r="C1572" s="1203" t="s">
        <v>392</v>
      </c>
      <c r="D1572" s="1207" t="s">
        <v>2065</v>
      </c>
    </row>
    <row r="1573" spans="3:4">
      <c r="C1573" s="1203" t="s">
        <v>392</v>
      </c>
      <c r="D1573" s="1207" t="s">
        <v>2066</v>
      </c>
    </row>
    <row r="1574" spans="3:4">
      <c r="C1574" s="1203" t="s">
        <v>392</v>
      </c>
      <c r="D1574" s="1207" t="s">
        <v>2067</v>
      </c>
    </row>
    <row r="1575" spans="3:4">
      <c r="C1575" s="1203" t="s">
        <v>392</v>
      </c>
      <c r="D1575" s="1207" t="s">
        <v>1021</v>
      </c>
    </row>
    <row r="1576" spans="3:4">
      <c r="C1576" s="1203" t="s">
        <v>392</v>
      </c>
      <c r="D1576" s="1207" t="s">
        <v>1094</v>
      </c>
    </row>
    <row r="1577" spans="3:4">
      <c r="C1577" s="1203" t="s">
        <v>840</v>
      </c>
      <c r="D1577" s="1207" t="s">
        <v>470</v>
      </c>
    </row>
    <row r="1578" spans="3:4">
      <c r="C1578" s="1203" t="s">
        <v>840</v>
      </c>
      <c r="D1578" s="1207" t="s">
        <v>2069</v>
      </c>
    </row>
    <row r="1579" spans="3:4">
      <c r="C1579" s="1203" t="s">
        <v>840</v>
      </c>
      <c r="D1579" s="1207" t="s">
        <v>2048</v>
      </c>
    </row>
    <row r="1580" spans="3:4">
      <c r="C1580" s="1203" t="s">
        <v>840</v>
      </c>
      <c r="D1580" s="1207" t="s">
        <v>2070</v>
      </c>
    </row>
    <row r="1581" spans="3:4">
      <c r="C1581" s="1203" t="s">
        <v>840</v>
      </c>
      <c r="D1581" s="1207" t="s">
        <v>2071</v>
      </c>
    </row>
    <row r="1582" spans="3:4">
      <c r="C1582" s="1203" t="s">
        <v>840</v>
      </c>
      <c r="D1582" s="1207" t="s">
        <v>2072</v>
      </c>
    </row>
    <row r="1583" spans="3:4">
      <c r="C1583" s="1203" t="s">
        <v>840</v>
      </c>
      <c r="D1583" s="1207" t="s">
        <v>715</v>
      </c>
    </row>
    <row r="1584" spans="3:4">
      <c r="C1584" s="1203" t="s">
        <v>840</v>
      </c>
      <c r="D1584" s="1207" t="s">
        <v>2073</v>
      </c>
    </row>
    <row r="1585" spans="3:4">
      <c r="C1585" s="1203" t="s">
        <v>840</v>
      </c>
      <c r="D1585" s="1207" t="s">
        <v>718</v>
      </c>
    </row>
    <row r="1586" spans="3:4">
      <c r="C1586" s="1203" t="s">
        <v>840</v>
      </c>
      <c r="D1586" s="1207" t="s">
        <v>2004</v>
      </c>
    </row>
    <row r="1587" spans="3:4">
      <c r="C1587" s="1203" t="s">
        <v>840</v>
      </c>
      <c r="D1587" s="1207" t="s">
        <v>2074</v>
      </c>
    </row>
    <row r="1588" spans="3:4">
      <c r="C1588" s="1203" t="s">
        <v>840</v>
      </c>
      <c r="D1588" s="1207" t="s">
        <v>1389</v>
      </c>
    </row>
    <row r="1589" spans="3:4">
      <c r="C1589" s="1203" t="s">
        <v>840</v>
      </c>
      <c r="D1589" s="1207" t="s">
        <v>710</v>
      </c>
    </row>
    <row r="1590" spans="3:4">
      <c r="C1590" s="1203" t="s">
        <v>840</v>
      </c>
      <c r="D1590" s="1207" t="s">
        <v>2075</v>
      </c>
    </row>
    <row r="1591" spans="3:4">
      <c r="C1591" s="1203" t="s">
        <v>840</v>
      </c>
      <c r="D1591" s="1207" t="s">
        <v>1369</v>
      </c>
    </row>
    <row r="1592" spans="3:4">
      <c r="C1592" s="1203" t="s">
        <v>840</v>
      </c>
      <c r="D1592" s="1207" t="s">
        <v>2076</v>
      </c>
    </row>
    <row r="1593" spans="3:4">
      <c r="C1593" s="1203" t="s">
        <v>840</v>
      </c>
      <c r="D1593" s="1207" t="s">
        <v>1851</v>
      </c>
    </row>
    <row r="1594" spans="3:4">
      <c r="C1594" s="1203" t="s">
        <v>840</v>
      </c>
      <c r="D1594" s="1207" t="s">
        <v>1545</v>
      </c>
    </row>
    <row r="1595" spans="3:4">
      <c r="C1595" s="1203" t="s">
        <v>840</v>
      </c>
      <c r="D1595" s="1207" t="s">
        <v>2058</v>
      </c>
    </row>
    <row r="1596" spans="3:4">
      <c r="C1596" s="1203" t="s">
        <v>840</v>
      </c>
      <c r="D1596" s="1207" t="s">
        <v>637</v>
      </c>
    </row>
    <row r="1597" spans="3:4">
      <c r="C1597" s="1203" t="s">
        <v>840</v>
      </c>
      <c r="D1597" s="1207" t="s">
        <v>2077</v>
      </c>
    </row>
    <row r="1598" spans="3:4">
      <c r="C1598" s="1203" t="s">
        <v>840</v>
      </c>
      <c r="D1598" s="1207" t="s">
        <v>1206</v>
      </c>
    </row>
    <row r="1599" spans="3:4">
      <c r="C1599" s="1203" t="s">
        <v>840</v>
      </c>
      <c r="D1599" s="1207" t="s">
        <v>292</v>
      </c>
    </row>
    <row r="1600" spans="3:4">
      <c r="C1600" s="1203" t="s">
        <v>840</v>
      </c>
      <c r="D1600" s="1207" t="s">
        <v>2078</v>
      </c>
    </row>
    <row r="1601" spans="3:4">
      <c r="C1601" s="1203" t="s">
        <v>840</v>
      </c>
      <c r="D1601" s="1207" t="s">
        <v>1791</v>
      </c>
    </row>
    <row r="1602" spans="3:4">
      <c r="C1602" s="1203" t="s">
        <v>840</v>
      </c>
      <c r="D1602" s="1207" t="s">
        <v>2079</v>
      </c>
    </row>
    <row r="1603" spans="3:4">
      <c r="C1603" s="1203" t="s">
        <v>840</v>
      </c>
      <c r="D1603" s="1207" t="s">
        <v>312</v>
      </c>
    </row>
    <row r="1604" spans="3:4">
      <c r="C1604" s="1203" t="s">
        <v>840</v>
      </c>
      <c r="D1604" s="1207" t="s">
        <v>2080</v>
      </c>
    </row>
    <row r="1605" spans="3:4">
      <c r="C1605" s="1203" t="s">
        <v>840</v>
      </c>
      <c r="D1605" s="1207" t="s">
        <v>1666</v>
      </c>
    </row>
    <row r="1606" spans="3:4">
      <c r="C1606" s="1203" t="s">
        <v>840</v>
      </c>
      <c r="D1606" s="1207" t="s">
        <v>1939</v>
      </c>
    </row>
    <row r="1607" spans="3:4">
      <c r="C1607" s="1203" t="s">
        <v>840</v>
      </c>
      <c r="D1607" s="1207" t="s">
        <v>835</v>
      </c>
    </row>
    <row r="1608" spans="3:4">
      <c r="C1608" s="1203" t="s">
        <v>840</v>
      </c>
      <c r="D1608" s="1207" t="s">
        <v>1615</v>
      </c>
    </row>
    <row r="1609" spans="3:4">
      <c r="C1609" s="1203" t="s">
        <v>840</v>
      </c>
      <c r="D1609" s="1207" t="s">
        <v>1431</v>
      </c>
    </row>
    <row r="1610" spans="3:4">
      <c r="C1610" s="1203" t="s">
        <v>840</v>
      </c>
      <c r="D1610" s="1207" t="s">
        <v>2081</v>
      </c>
    </row>
    <row r="1611" spans="3:4">
      <c r="C1611" s="1203" t="s">
        <v>840</v>
      </c>
      <c r="D1611" s="1207" t="s">
        <v>2082</v>
      </c>
    </row>
    <row r="1612" spans="3:4">
      <c r="C1612" s="1203" t="s">
        <v>840</v>
      </c>
      <c r="D1612" s="1207" t="s">
        <v>1944</v>
      </c>
    </row>
    <row r="1613" spans="3:4">
      <c r="C1613" s="1203" t="s">
        <v>840</v>
      </c>
      <c r="D1613" s="1207" t="s">
        <v>269</v>
      </c>
    </row>
    <row r="1614" spans="3:4">
      <c r="C1614" s="1203" t="s">
        <v>840</v>
      </c>
      <c r="D1614" s="1207" t="s">
        <v>2083</v>
      </c>
    </row>
    <row r="1615" spans="3:4">
      <c r="C1615" s="1203" t="s">
        <v>840</v>
      </c>
      <c r="D1615" s="1207" t="s">
        <v>1538</v>
      </c>
    </row>
    <row r="1616" spans="3:4">
      <c r="C1616" s="1203" t="s">
        <v>840</v>
      </c>
      <c r="D1616" s="1207" t="s">
        <v>2084</v>
      </c>
    </row>
    <row r="1617" spans="3:4">
      <c r="C1617" s="1203" t="s">
        <v>840</v>
      </c>
      <c r="D1617" s="1207" t="s">
        <v>1092</v>
      </c>
    </row>
    <row r="1618" spans="3:4">
      <c r="C1618" s="1203" t="s">
        <v>840</v>
      </c>
      <c r="D1618" s="1207" t="s">
        <v>257</v>
      </c>
    </row>
    <row r="1619" spans="3:4">
      <c r="C1619" s="1203" t="s">
        <v>840</v>
      </c>
      <c r="D1619" s="1207" t="s">
        <v>514</v>
      </c>
    </row>
    <row r="1620" spans="3:4">
      <c r="C1620" s="1203" t="s">
        <v>840</v>
      </c>
      <c r="D1620" s="1207" t="s">
        <v>1487</v>
      </c>
    </row>
    <row r="1621" spans="3:4">
      <c r="C1621" s="1203" t="s">
        <v>840</v>
      </c>
      <c r="D1621" s="1207" t="s">
        <v>2086</v>
      </c>
    </row>
    <row r="1622" spans="3:4">
      <c r="C1622" s="1203" t="s">
        <v>741</v>
      </c>
      <c r="D1622" s="1207" t="s">
        <v>625</v>
      </c>
    </row>
    <row r="1623" spans="3:4">
      <c r="C1623" s="1203" t="s">
        <v>741</v>
      </c>
      <c r="D1623" s="1207" t="s">
        <v>2087</v>
      </c>
    </row>
    <row r="1624" spans="3:4">
      <c r="C1624" s="1203" t="s">
        <v>741</v>
      </c>
      <c r="D1624" s="1207" t="s">
        <v>2088</v>
      </c>
    </row>
    <row r="1625" spans="3:4">
      <c r="C1625" s="1203" t="s">
        <v>741</v>
      </c>
      <c r="D1625" s="1207" t="s">
        <v>2089</v>
      </c>
    </row>
    <row r="1626" spans="3:4">
      <c r="C1626" s="1203" t="s">
        <v>741</v>
      </c>
      <c r="D1626" s="1207" t="s">
        <v>1025</v>
      </c>
    </row>
    <row r="1627" spans="3:4">
      <c r="C1627" s="1203" t="s">
        <v>741</v>
      </c>
      <c r="D1627" s="1207" t="s">
        <v>2091</v>
      </c>
    </row>
    <row r="1628" spans="3:4">
      <c r="C1628" s="1203" t="s">
        <v>741</v>
      </c>
      <c r="D1628" s="1207" t="s">
        <v>2007</v>
      </c>
    </row>
    <row r="1629" spans="3:4">
      <c r="C1629" s="1203" t="s">
        <v>741</v>
      </c>
      <c r="D1629" s="1207" t="s">
        <v>800</v>
      </c>
    </row>
    <row r="1630" spans="3:4">
      <c r="C1630" s="1203" t="s">
        <v>741</v>
      </c>
      <c r="D1630" s="1207" t="s">
        <v>2092</v>
      </c>
    </row>
    <row r="1631" spans="3:4">
      <c r="C1631" s="1203" t="s">
        <v>741</v>
      </c>
      <c r="D1631" s="1207" t="s">
        <v>1370</v>
      </c>
    </row>
    <row r="1632" spans="3:4">
      <c r="C1632" s="1203" t="s">
        <v>741</v>
      </c>
      <c r="D1632" s="1207" t="s">
        <v>237</v>
      </c>
    </row>
    <row r="1633" spans="3:4">
      <c r="C1633" s="1203" t="s">
        <v>741</v>
      </c>
      <c r="D1633" s="1207" t="s">
        <v>278</v>
      </c>
    </row>
    <row r="1634" spans="3:4">
      <c r="C1634" s="1203" t="s">
        <v>741</v>
      </c>
      <c r="D1634" s="1207" t="s">
        <v>2093</v>
      </c>
    </row>
    <row r="1635" spans="3:4">
      <c r="C1635" s="1203" t="s">
        <v>741</v>
      </c>
      <c r="D1635" s="1207" t="s">
        <v>2094</v>
      </c>
    </row>
    <row r="1636" spans="3:4">
      <c r="C1636" s="1203" t="s">
        <v>741</v>
      </c>
      <c r="D1636" s="1207" t="s">
        <v>2095</v>
      </c>
    </row>
    <row r="1637" spans="3:4">
      <c r="C1637" s="1203" t="s">
        <v>741</v>
      </c>
      <c r="D1637" s="1207" t="s">
        <v>2096</v>
      </c>
    </row>
    <row r="1638" spans="3:4">
      <c r="C1638" s="1203" t="s">
        <v>741</v>
      </c>
      <c r="D1638" s="1207" t="s">
        <v>2097</v>
      </c>
    </row>
    <row r="1639" spans="3:4">
      <c r="C1639" s="1203" t="s">
        <v>741</v>
      </c>
      <c r="D1639" s="1207" t="s">
        <v>972</v>
      </c>
    </row>
    <row r="1640" spans="3:4">
      <c r="C1640" s="1203" t="s">
        <v>125</v>
      </c>
      <c r="D1640" s="1207" t="s">
        <v>1077</v>
      </c>
    </row>
    <row r="1641" spans="3:4">
      <c r="C1641" s="1203" t="s">
        <v>125</v>
      </c>
      <c r="D1641" s="1207" t="s">
        <v>2098</v>
      </c>
    </row>
    <row r="1642" spans="3:4">
      <c r="C1642" s="1203" t="s">
        <v>125</v>
      </c>
      <c r="D1642" s="1207" t="s">
        <v>161</v>
      </c>
    </row>
    <row r="1643" spans="3:4">
      <c r="C1643" s="1203" t="s">
        <v>125</v>
      </c>
      <c r="D1643" s="1207" t="s">
        <v>2099</v>
      </c>
    </row>
    <row r="1644" spans="3:4">
      <c r="C1644" s="1203" t="s">
        <v>125</v>
      </c>
      <c r="D1644" s="1207" t="s">
        <v>2100</v>
      </c>
    </row>
    <row r="1645" spans="3:4">
      <c r="C1645" s="1203" t="s">
        <v>125</v>
      </c>
      <c r="D1645" s="1207" t="s">
        <v>1761</v>
      </c>
    </row>
    <row r="1646" spans="3:4">
      <c r="C1646" s="1203" t="s">
        <v>125</v>
      </c>
      <c r="D1646" s="1207" t="s">
        <v>1801</v>
      </c>
    </row>
    <row r="1647" spans="3:4">
      <c r="C1647" s="1203" t="s">
        <v>125</v>
      </c>
      <c r="D1647" s="1207" t="s">
        <v>418</v>
      </c>
    </row>
    <row r="1648" spans="3:4">
      <c r="C1648" s="1203" t="s">
        <v>125</v>
      </c>
      <c r="D1648" s="1207" t="s">
        <v>888</v>
      </c>
    </row>
    <row r="1649" spans="3:4">
      <c r="C1649" s="1203" t="s">
        <v>125</v>
      </c>
      <c r="D1649" s="1207" t="s">
        <v>2101</v>
      </c>
    </row>
    <row r="1650" spans="3:4">
      <c r="C1650" s="1203" t="s">
        <v>125</v>
      </c>
      <c r="D1650" s="1207" t="s">
        <v>1356</v>
      </c>
    </row>
    <row r="1651" spans="3:4">
      <c r="C1651" s="1203" t="s">
        <v>125</v>
      </c>
      <c r="D1651" s="1207" t="s">
        <v>1989</v>
      </c>
    </row>
    <row r="1652" spans="3:4">
      <c r="C1652" s="1203" t="s">
        <v>125</v>
      </c>
      <c r="D1652" s="1207" t="s">
        <v>1932</v>
      </c>
    </row>
    <row r="1653" spans="3:4">
      <c r="C1653" s="1203" t="s">
        <v>125</v>
      </c>
      <c r="D1653" s="1207" t="s">
        <v>1381</v>
      </c>
    </row>
    <row r="1654" spans="3:4">
      <c r="C1654" s="1203" t="s">
        <v>125</v>
      </c>
      <c r="D1654" s="1207" t="s">
        <v>1422</v>
      </c>
    </row>
    <row r="1655" spans="3:4">
      <c r="C1655" s="1203" t="s">
        <v>125</v>
      </c>
      <c r="D1655" s="1207" t="s">
        <v>836</v>
      </c>
    </row>
    <row r="1656" spans="3:4">
      <c r="C1656" s="1203" t="s">
        <v>125</v>
      </c>
      <c r="D1656" s="1207" t="s">
        <v>802</v>
      </c>
    </row>
    <row r="1657" spans="3:4">
      <c r="C1657" s="1203" t="s">
        <v>125</v>
      </c>
      <c r="D1657" s="1207" t="s">
        <v>803</v>
      </c>
    </row>
    <row r="1658" spans="3:4">
      <c r="C1658" s="1203" t="s">
        <v>125</v>
      </c>
      <c r="D1658" s="1207" t="s">
        <v>2102</v>
      </c>
    </row>
    <row r="1659" spans="3:4">
      <c r="C1659" s="1203" t="s">
        <v>125</v>
      </c>
      <c r="D1659" s="1207" t="s">
        <v>2047</v>
      </c>
    </row>
    <row r="1660" spans="3:4">
      <c r="C1660" s="1203" t="s">
        <v>125</v>
      </c>
      <c r="D1660" s="1207" t="s">
        <v>2103</v>
      </c>
    </row>
    <row r="1661" spans="3:4">
      <c r="C1661" s="1203" t="s">
        <v>125</v>
      </c>
      <c r="D1661" s="1207" t="s">
        <v>193</v>
      </c>
    </row>
    <row r="1662" spans="3:4">
      <c r="C1662" s="1203" t="s">
        <v>125</v>
      </c>
      <c r="D1662" s="1207" t="s">
        <v>1038</v>
      </c>
    </row>
    <row r="1663" spans="3:4">
      <c r="C1663" s="1203" t="s">
        <v>125</v>
      </c>
      <c r="D1663" s="1207" t="s">
        <v>2104</v>
      </c>
    </row>
    <row r="1664" spans="3:4">
      <c r="C1664" s="1203" t="s">
        <v>125</v>
      </c>
      <c r="D1664" s="1207" t="s">
        <v>2105</v>
      </c>
    </row>
    <row r="1665" spans="3:4">
      <c r="C1665" s="1203" t="s">
        <v>125</v>
      </c>
      <c r="D1665" s="1207" t="s">
        <v>2107</v>
      </c>
    </row>
    <row r="1666" spans="3:4">
      <c r="C1666" s="1203" t="s">
        <v>500</v>
      </c>
      <c r="D1666" s="1207" t="s">
        <v>726</v>
      </c>
    </row>
    <row r="1667" spans="3:4">
      <c r="C1667" s="1203" t="s">
        <v>500</v>
      </c>
      <c r="D1667" s="1207" t="s">
        <v>2109</v>
      </c>
    </row>
    <row r="1668" spans="3:4">
      <c r="C1668" s="1203" t="s">
        <v>500</v>
      </c>
      <c r="D1668" s="1207" t="s">
        <v>1308</v>
      </c>
    </row>
    <row r="1669" spans="3:4">
      <c r="C1669" s="1203" t="s">
        <v>500</v>
      </c>
      <c r="D1669" s="1207" t="s">
        <v>2110</v>
      </c>
    </row>
    <row r="1670" spans="3:4">
      <c r="C1670" s="1203" t="s">
        <v>500</v>
      </c>
      <c r="D1670" s="1207" t="s">
        <v>1688</v>
      </c>
    </row>
    <row r="1671" spans="3:4">
      <c r="C1671" s="1203" t="s">
        <v>500</v>
      </c>
      <c r="D1671" s="1207" t="s">
        <v>2112</v>
      </c>
    </row>
    <row r="1672" spans="3:4">
      <c r="C1672" s="1203" t="s">
        <v>500</v>
      </c>
      <c r="D1672" s="1207" t="s">
        <v>2114</v>
      </c>
    </row>
    <row r="1673" spans="3:4">
      <c r="C1673" s="1203" t="s">
        <v>500</v>
      </c>
      <c r="D1673" s="1207" t="s">
        <v>2115</v>
      </c>
    </row>
    <row r="1674" spans="3:4">
      <c r="C1674" s="1203" t="s">
        <v>500</v>
      </c>
      <c r="D1674" s="1207" t="s">
        <v>1539</v>
      </c>
    </row>
    <row r="1675" spans="3:4">
      <c r="C1675" s="1203" t="s">
        <v>500</v>
      </c>
      <c r="D1675" s="1207" t="s">
        <v>2116</v>
      </c>
    </row>
    <row r="1676" spans="3:4">
      <c r="C1676" s="1203" t="s">
        <v>500</v>
      </c>
      <c r="D1676" s="1207" t="s">
        <v>2117</v>
      </c>
    </row>
    <row r="1677" spans="3:4">
      <c r="C1677" s="1203" t="s">
        <v>500</v>
      </c>
      <c r="D1677" s="1207" t="s">
        <v>2118</v>
      </c>
    </row>
    <row r="1678" spans="3:4">
      <c r="C1678" s="1203" t="s">
        <v>500</v>
      </c>
      <c r="D1678" s="1207" t="s">
        <v>2119</v>
      </c>
    </row>
    <row r="1679" spans="3:4">
      <c r="C1679" s="1203" t="s">
        <v>500</v>
      </c>
      <c r="D1679" s="1207" t="s">
        <v>2120</v>
      </c>
    </row>
    <row r="1680" spans="3:4">
      <c r="C1680" s="1203" t="s">
        <v>500</v>
      </c>
      <c r="D1680" s="1207" t="s">
        <v>2121</v>
      </c>
    </row>
    <row r="1681" spans="3:4">
      <c r="C1681" s="1203" t="s">
        <v>500</v>
      </c>
      <c r="D1681" s="1207" t="s">
        <v>1909</v>
      </c>
    </row>
    <row r="1682" spans="3:4">
      <c r="C1682" s="1203" t="s">
        <v>500</v>
      </c>
      <c r="D1682" s="1207" t="s">
        <v>1731</v>
      </c>
    </row>
    <row r="1683" spans="3:4">
      <c r="C1683" s="1203" t="s">
        <v>500</v>
      </c>
      <c r="D1683" s="1207" t="s">
        <v>2122</v>
      </c>
    </row>
    <row r="1684" spans="3:4">
      <c r="C1684" s="1203" t="s">
        <v>500</v>
      </c>
      <c r="D1684" s="1207" t="s">
        <v>2111</v>
      </c>
    </row>
    <row r="1685" spans="3:4">
      <c r="C1685" s="1203" t="s">
        <v>500</v>
      </c>
      <c r="D1685" s="1207" t="s">
        <v>2123</v>
      </c>
    </row>
    <row r="1686" spans="3:4">
      <c r="C1686" s="1203" t="s">
        <v>500</v>
      </c>
      <c r="D1686" s="1207" t="s">
        <v>2124</v>
      </c>
    </row>
    <row r="1687" spans="3:4">
      <c r="C1687" s="1203" t="s">
        <v>500</v>
      </c>
      <c r="D1687" s="1207" t="s">
        <v>139</v>
      </c>
    </row>
    <row r="1688" spans="3:4">
      <c r="C1688" s="1203" t="s">
        <v>500</v>
      </c>
      <c r="D1688" s="1207" t="s">
        <v>1018</v>
      </c>
    </row>
    <row r="1689" spans="3:4">
      <c r="C1689" s="1203" t="s">
        <v>500</v>
      </c>
      <c r="D1689" s="1207" t="s">
        <v>2125</v>
      </c>
    </row>
    <row r="1690" spans="3:4">
      <c r="C1690" s="1203" t="s">
        <v>500</v>
      </c>
      <c r="D1690" s="1207" t="s">
        <v>2127</v>
      </c>
    </row>
    <row r="1691" spans="3:4">
      <c r="C1691" s="1203" t="s">
        <v>500</v>
      </c>
      <c r="D1691" s="1207" t="s">
        <v>935</v>
      </c>
    </row>
    <row r="1692" spans="3:4">
      <c r="C1692" s="1203" t="s">
        <v>500</v>
      </c>
      <c r="D1692" s="1207" t="s">
        <v>2128</v>
      </c>
    </row>
    <row r="1693" spans="3:4">
      <c r="C1693" s="1203" t="s">
        <v>500</v>
      </c>
      <c r="D1693" s="1207" t="s">
        <v>2130</v>
      </c>
    </row>
    <row r="1694" spans="3:4">
      <c r="C1694" s="1203" t="s">
        <v>500</v>
      </c>
      <c r="D1694" s="1207" t="s">
        <v>1562</v>
      </c>
    </row>
    <row r="1695" spans="3:4">
      <c r="C1695" s="1203" t="s">
        <v>500</v>
      </c>
      <c r="D1695" s="1207" t="s">
        <v>1453</v>
      </c>
    </row>
    <row r="1696" spans="3:4">
      <c r="C1696" s="1203" t="s">
        <v>500</v>
      </c>
      <c r="D1696" s="1207" t="s">
        <v>2131</v>
      </c>
    </row>
    <row r="1697" spans="3:4">
      <c r="C1697" s="1203" t="s">
        <v>500</v>
      </c>
      <c r="D1697" s="1207" t="s">
        <v>427</v>
      </c>
    </row>
    <row r="1698" spans="3:4">
      <c r="C1698" s="1203" t="s">
        <v>500</v>
      </c>
      <c r="D1698" s="1207" t="s">
        <v>2132</v>
      </c>
    </row>
    <row r="1699" spans="3:4">
      <c r="C1699" s="1203" t="s">
        <v>500</v>
      </c>
      <c r="D1699" s="1207" t="s">
        <v>2133</v>
      </c>
    </row>
    <row r="1700" spans="3:4">
      <c r="C1700" s="1203" t="s">
        <v>500</v>
      </c>
      <c r="D1700" s="1207" t="s">
        <v>2134</v>
      </c>
    </row>
    <row r="1701" spans="3:4">
      <c r="C1701" s="1203" t="s">
        <v>500</v>
      </c>
      <c r="D1701" s="1207" t="s">
        <v>2135</v>
      </c>
    </row>
    <row r="1702" spans="3:4">
      <c r="C1702" s="1203" t="s">
        <v>500</v>
      </c>
      <c r="D1702" s="1207" t="s">
        <v>328</v>
      </c>
    </row>
    <row r="1703" spans="3:4">
      <c r="C1703" s="1203" t="s">
        <v>500</v>
      </c>
      <c r="D1703" s="1207" t="s">
        <v>1172</v>
      </c>
    </row>
    <row r="1704" spans="3:4">
      <c r="C1704" s="1203" t="s">
        <v>500</v>
      </c>
      <c r="D1704" s="1207" t="s">
        <v>1913</v>
      </c>
    </row>
    <row r="1705" spans="3:4">
      <c r="C1705" s="1203" t="s">
        <v>500</v>
      </c>
      <c r="D1705" s="1207" t="s">
        <v>2136</v>
      </c>
    </row>
    <row r="1706" spans="3:4">
      <c r="C1706" s="1203" t="s">
        <v>500</v>
      </c>
      <c r="D1706" s="1207" t="s">
        <v>2137</v>
      </c>
    </row>
    <row r="1707" spans="3:4">
      <c r="C1707" s="1203" t="s">
        <v>500</v>
      </c>
      <c r="D1707" s="1207" t="s">
        <v>2138</v>
      </c>
    </row>
    <row r="1708" spans="3:4">
      <c r="C1708" s="1203" t="s">
        <v>500</v>
      </c>
      <c r="D1708" s="1207" t="s">
        <v>1794</v>
      </c>
    </row>
    <row r="1709" spans="3:4">
      <c r="C1709" s="1203" t="s">
        <v>219</v>
      </c>
      <c r="D1709" s="1207" t="s">
        <v>2044</v>
      </c>
    </row>
    <row r="1710" spans="3:4">
      <c r="C1710" s="1203" t="s">
        <v>219</v>
      </c>
      <c r="D1710" s="1207" t="s">
        <v>436</v>
      </c>
    </row>
    <row r="1711" spans="3:4">
      <c r="C1711" s="1203" t="s">
        <v>219</v>
      </c>
      <c r="D1711" s="1207" t="s">
        <v>2139</v>
      </c>
    </row>
    <row r="1712" spans="3:4">
      <c r="C1712" s="1203" t="s">
        <v>219</v>
      </c>
      <c r="D1712" s="1207" t="s">
        <v>2140</v>
      </c>
    </row>
    <row r="1713" spans="3:4">
      <c r="C1713" s="1203" t="s">
        <v>219</v>
      </c>
      <c r="D1713" s="1207" t="s">
        <v>1834</v>
      </c>
    </row>
    <row r="1714" spans="3:4">
      <c r="C1714" s="1203" t="s">
        <v>219</v>
      </c>
      <c r="D1714" s="1207" t="s">
        <v>461</v>
      </c>
    </row>
    <row r="1715" spans="3:4">
      <c r="C1715" s="1203" t="s">
        <v>219</v>
      </c>
      <c r="D1715" s="1207" t="s">
        <v>466</v>
      </c>
    </row>
    <row r="1716" spans="3:4">
      <c r="C1716" s="1203" t="s">
        <v>219</v>
      </c>
      <c r="D1716" s="1207" t="s">
        <v>2068</v>
      </c>
    </row>
    <row r="1717" spans="3:4">
      <c r="C1717" s="1203" t="s">
        <v>219</v>
      </c>
      <c r="D1717" s="1207" t="s">
        <v>184</v>
      </c>
    </row>
    <row r="1718" spans="3:4">
      <c r="C1718" s="1203" t="s">
        <v>219</v>
      </c>
      <c r="D1718" s="1207" t="s">
        <v>2141</v>
      </c>
    </row>
    <row r="1719" spans="3:4">
      <c r="C1719" s="1203" t="s">
        <v>219</v>
      </c>
      <c r="D1719" s="1207" t="s">
        <v>325</v>
      </c>
    </row>
    <row r="1720" spans="3:4">
      <c r="C1720" s="1203" t="s">
        <v>219</v>
      </c>
      <c r="D1720" s="1207" t="s">
        <v>2090</v>
      </c>
    </row>
    <row r="1721" spans="3:4">
      <c r="C1721" s="1203" t="s">
        <v>219</v>
      </c>
      <c r="D1721" s="1207" t="s">
        <v>308</v>
      </c>
    </row>
    <row r="1722" spans="3:4">
      <c r="C1722" s="1203" t="s">
        <v>219</v>
      </c>
      <c r="D1722" s="1207" t="s">
        <v>1343</v>
      </c>
    </row>
    <row r="1723" spans="3:4">
      <c r="C1723" s="1203" t="s">
        <v>219</v>
      </c>
      <c r="D1723" s="1207" t="s">
        <v>2142</v>
      </c>
    </row>
    <row r="1724" spans="3:4">
      <c r="C1724" s="1203" t="s">
        <v>219</v>
      </c>
      <c r="D1724" s="1207" t="s">
        <v>1686</v>
      </c>
    </row>
    <row r="1725" spans="3:4">
      <c r="C1725" s="1203" t="s">
        <v>219</v>
      </c>
      <c r="D1725" s="1207" t="s">
        <v>860</v>
      </c>
    </row>
    <row r="1726" spans="3:4">
      <c r="C1726" s="1203" t="s">
        <v>219</v>
      </c>
      <c r="D1726" s="1207" t="s">
        <v>1653</v>
      </c>
    </row>
    <row r="1727" spans="3:4">
      <c r="C1727" s="1203" t="s">
        <v>219</v>
      </c>
      <c r="D1727" s="1207" t="s">
        <v>2143</v>
      </c>
    </row>
    <row r="1728" spans="3:4">
      <c r="C1728" s="1203" t="s">
        <v>219</v>
      </c>
      <c r="D1728" s="1207" t="s">
        <v>394</v>
      </c>
    </row>
    <row r="1729" spans="3:4">
      <c r="C1729" s="1203" t="s">
        <v>219</v>
      </c>
      <c r="D1729" s="1207" t="s">
        <v>2144</v>
      </c>
    </row>
    <row r="1730" spans="3:4">
      <c r="C1730" s="1203" t="s">
        <v>219</v>
      </c>
      <c r="D1730" s="1207" t="s">
        <v>2085</v>
      </c>
    </row>
    <row r="1731" spans="3:4">
      <c r="C1731" s="1203" t="s">
        <v>219</v>
      </c>
      <c r="D1731" s="1207" t="s">
        <v>406</v>
      </c>
    </row>
    <row r="1732" spans="3:4">
      <c r="C1732" s="1203" t="s">
        <v>219</v>
      </c>
      <c r="D1732" s="1207" t="s">
        <v>2145</v>
      </c>
    </row>
    <row r="1733" spans="3:4">
      <c r="C1733" s="1203" t="s">
        <v>219</v>
      </c>
      <c r="D1733" s="1207" t="s">
        <v>1882</v>
      </c>
    </row>
    <row r="1734" spans="3:4">
      <c r="C1734" s="1203" t="s">
        <v>219</v>
      </c>
      <c r="D1734" s="1207" t="s">
        <v>412</v>
      </c>
    </row>
    <row r="1735" spans="3:4">
      <c r="C1735" s="1203" t="s">
        <v>219</v>
      </c>
      <c r="D1735" s="1207" t="s">
        <v>1661</v>
      </c>
    </row>
    <row r="1736" spans="3:4">
      <c r="C1736" s="1203" t="s">
        <v>219</v>
      </c>
      <c r="D1736" s="1207" t="s">
        <v>970</v>
      </c>
    </row>
    <row r="1737" spans="3:4">
      <c r="C1737" s="1203" t="s">
        <v>219</v>
      </c>
      <c r="D1737" s="1207" t="s">
        <v>494</v>
      </c>
    </row>
    <row r="1738" spans="3:4">
      <c r="C1738" s="1203" t="s">
        <v>219</v>
      </c>
      <c r="D1738" s="1207" t="s">
        <v>1413</v>
      </c>
    </row>
    <row r="1739" spans="3:4">
      <c r="C1739" s="1203" t="s">
        <v>219</v>
      </c>
      <c r="D1739" s="1207" t="s">
        <v>1051</v>
      </c>
    </row>
    <row r="1740" spans="3:4">
      <c r="C1740" s="1203" t="s">
        <v>219</v>
      </c>
      <c r="D1740" s="1207" t="s">
        <v>2146</v>
      </c>
    </row>
    <row r="1741" spans="3:4">
      <c r="C1741" s="1203" t="s">
        <v>219</v>
      </c>
      <c r="D1741" s="1207" t="s">
        <v>225</v>
      </c>
    </row>
    <row r="1742" spans="3:4">
      <c r="C1742" s="1203" t="s">
        <v>219</v>
      </c>
      <c r="D1742" s="1207" t="s">
        <v>1550</v>
      </c>
    </row>
    <row r="1743" spans="3:4">
      <c r="C1743" s="1203" t="s">
        <v>219</v>
      </c>
      <c r="D1743" s="1207" t="s">
        <v>2147</v>
      </c>
    </row>
    <row r="1744" spans="3:4">
      <c r="C1744" s="1203" t="s">
        <v>219</v>
      </c>
      <c r="D1744" s="1207" t="s">
        <v>2148</v>
      </c>
    </row>
    <row r="1745" spans="3:4">
      <c r="C1745" s="1203" t="s">
        <v>219</v>
      </c>
      <c r="D1745" s="1207" t="s">
        <v>2150</v>
      </c>
    </row>
    <row r="1746" spans="3:4">
      <c r="C1746" s="1203" t="s">
        <v>219</v>
      </c>
      <c r="D1746" s="1207" t="s">
        <v>2151</v>
      </c>
    </row>
    <row r="1747" spans="3:4">
      <c r="C1747" s="1203" t="s">
        <v>219</v>
      </c>
      <c r="D1747" s="1207" t="s">
        <v>572</v>
      </c>
    </row>
    <row r="1748" spans="3:4">
      <c r="C1748" s="1203" t="s">
        <v>219</v>
      </c>
      <c r="D1748" s="1207" t="s">
        <v>1276</v>
      </c>
    </row>
    <row r="1749" spans="3:4" ht="14.25">
      <c r="C1749" s="1204" t="s">
        <v>219</v>
      </c>
      <c r="D1749" s="1208" t="s">
        <v>1533</v>
      </c>
    </row>
  </sheetData>
  <phoneticPr fontId="46"/>
  <dataValidations count="1">
    <dataValidation type="list" allowBlank="1" showDropDown="0" showInputMessage="1" showErrorMessage="1" sqref="G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小畑　勇貴</cp:lastModifiedBy>
  <dcterms:created xsi:type="dcterms:W3CDTF">2024-04-03T06:54:19Z</dcterms:created>
  <dcterms:modified xsi:type="dcterms:W3CDTF">2024-04-03T07:29:40Z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2024-04-03T07:29:40Z</vt:filetime>
  </property>
</Properties>
</file>