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20" yWindow="150" windowWidth="15120" windowHeight="15600" tabRatio="650" activeTab="1"/>
  </bookViews>
  <sheets>
    <sheet name="確認資料提出ﾁｪｯｸﾘｽﾄ" sheetId="3" r:id="rId1"/>
    <sheet name="自己評価様式" sheetId="1" r:id="rId2"/>
    <sheet name="自己評価様式 (作成例)" sheetId="5" r:id="rId3"/>
    <sheet name="別記様式１" sheetId="4" r:id="rId4"/>
    <sheet name="別記様式２" sheetId="6" r:id="rId5"/>
    <sheet name="別記様式２ (作成例)" sheetId="10" r:id="rId6"/>
    <sheet name="別記様式4-1" sheetId="7" r:id="rId7"/>
    <sheet name="別記様式4-2" sheetId="8" r:id="rId8"/>
    <sheet name="別記様式5" sheetId="9" r:id="rId9"/>
    <sheet name="リスト" sheetId="2" r:id="rId10"/>
  </sheets>
  <definedNames>
    <definedName name="_xlnm._FilterDatabase" localSheetId="1" hidden="1">自己評価様式!$B$2:$S$70</definedName>
    <definedName name="_xlnm.Print_Area" localSheetId="1">自己評価様式!$A$2:$S$77</definedName>
    <definedName name="_xlnm.Print_Titles" localSheetId="1">自己評価様式!$2:$9</definedName>
    <definedName name="_xlnm.Print_Titles" localSheetId="0">確認資料提出ﾁｪｯｸﾘｽﾄ!$1:$2</definedName>
    <definedName name="_xlnm.Print_Area" localSheetId="3">別記様式１!$A$1:$F$60</definedName>
    <definedName name="_xlnm.Print_Area" localSheetId="2">'自己評価様式 (作成例)'!$A$2:$S$76</definedName>
    <definedName name="_xlnm.Print_Titles" localSheetId="2">'自己評価様式 (作成例)'!$2:$9</definedName>
    <definedName name="_xlnm.Print_Area" localSheetId="4">別記様式２!$A$1:$I$51</definedName>
    <definedName name="_xlnm.Print_Area" localSheetId="6">'別記様式4-1'!$A$1:$B$14</definedName>
    <definedName name="_xlnm.Print_Area" localSheetId="8">別記様式5!$A$1:$B$13</definedName>
    <definedName name="_xlnm.Print_Area" localSheetId="5">'別記様式２ (作成例)'!$A$1:$I$51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加賀谷　直樹</author>
  </authors>
  <commentList>
    <comment ref="K14" authorId="0">
      <text>
        <r>
          <rPr>
            <b/>
            <sz val="11"/>
            <color rgb="FFFF0000"/>
            <rFont val="游ゴシック"/>
          </rPr>
          <t>登録が無い場合は、「登録無し」を入力</t>
        </r>
      </text>
    </comment>
    <comment ref="K16" authorId="0">
      <text>
        <r>
          <rPr>
            <b/>
            <sz val="11"/>
            <color rgb="FFFF0000"/>
            <rFont val="游ゴシック"/>
          </rPr>
          <t>平均点が無い場合は「該当無し」を入力</t>
        </r>
      </text>
    </comment>
    <comment ref="J34" authorId="0">
      <text>
        <r>
          <rPr>
            <b/>
            <sz val="11"/>
            <color rgb="FFFF0000"/>
            <rFont val="游ゴシック"/>
          </rPr>
          <t>該当が無い場合は、「該当無し」や「ー」を入力</t>
        </r>
      </text>
    </comment>
    <comment ref="K34" authorId="0">
      <text>
        <r>
          <rPr>
            <b/>
            <sz val="11"/>
            <color rgb="FFFF0000"/>
            <rFont val="游ゴシック"/>
          </rPr>
          <t>該当が無い場合は、「該当無し」や「ー」を入力</t>
        </r>
      </text>
    </comment>
    <comment ref="J35" authorId="0">
      <text>
        <r>
          <rPr>
            <b/>
            <sz val="11"/>
            <color rgb="FFFF0000"/>
            <rFont val="游ゴシック"/>
          </rPr>
          <t>該当が無い場合は、「該当無し」や「ー」を入力</t>
        </r>
      </text>
    </comment>
    <comment ref="K35" authorId="0">
      <text>
        <r>
          <rPr>
            <b/>
            <sz val="11"/>
            <color rgb="FFFF0000"/>
            <rFont val="游ゴシック"/>
          </rPr>
          <t>該当が無い場合は、「該当無し」や「ー」を入力</t>
        </r>
      </text>
    </comment>
    <comment ref="K68" authorId="0">
      <text>
        <r>
          <rPr>
            <b/>
            <sz val="11"/>
            <color rgb="FFFF0000"/>
            <rFont val="游ゴシック"/>
          </rPr>
          <t>登録が無い場合は、「登録無し」を入力</t>
        </r>
      </text>
    </comment>
    <comment ref="K70" authorId="0">
      <text>
        <r>
          <rPr>
            <b/>
            <sz val="11"/>
            <color rgb="FFFF0000"/>
            <rFont val="游ゴシック"/>
          </rPr>
          <t>最高点が無い場合は「該当無し」を入力</t>
        </r>
      </text>
    </comment>
    <comment ref="K61" authorId="0">
      <text>
        <r>
          <rPr>
            <b/>
            <sz val="11"/>
            <color indexed="10"/>
            <rFont val="游ゴシック"/>
          </rPr>
          <t>通知が無い場合は、「通知無し」や「－」を入力</t>
        </r>
      </text>
    </comment>
    <comment ref="K36" authorId="0">
      <text>
        <r>
          <rPr>
            <sz val="11"/>
            <color indexed="10"/>
            <rFont val="游ゴシック"/>
          </rPr>
          <t>該当が無い場合は、「無し」を選択</t>
        </r>
        <r>
          <rPr>
            <sz val="9"/>
            <color indexed="81"/>
            <rFont val="MS P ゴシック"/>
          </rPr>
          <t xml:space="preserve">
</t>
        </r>
      </text>
    </comment>
    <comment ref="K37" authorId="0">
      <text>
        <r>
          <rPr>
            <sz val="11"/>
            <color indexed="10"/>
            <rFont val="游ゴシック"/>
          </rPr>
          <t>該当が無い場合は、「無し」を選択</t>
        </r>
        <r>
          <rPr>
            <sz val="9"/>
            <color indexed="81"/>
            <rFont val="MS P ゴシック"/>
          </rPr>
          <t xml:space="preserve">
</t>
        </r>
      </text>
    </comment>
  </commentList>
</comments>
</file>

<file path=xl/comments2.xml><?xml version="1.0" encoding="utf-8"?>
<comments xmlns="http://schemas.openxmlformats.org/spreadsheetml/2006/main">
  <authors>
    <author>加賀谷　直樹</author>
  </authors>
  <commentList>
    <comment ref="K14" authorId="0">
      <text>
        <r>
          <rPr>
            <b/>
            <sz val="11"/>
            <color rgb="FFFF0000"/>
            <rFont val="游ゴシック"/>
          </rPr>
          <t>登録が無い場合は、「登録無し」を入力</t>
        </r>
      </text>
    </comment>
    <comment ref="K16" authorId="0">
      <text>
        <r>
          <rPr>
            <b/>
            <sz val="11"/>
            <color rgb="FFFF0000"/>
            <rFont val="游ゴシック"/>
          </rPr>
          <t>平均点が無い場合は「該当無し」を入力</t>
        </r>
      </text>
    </comment>
    <comment ref="J34" authorId="0">
      <text>
        <r>
          <rPr>
            <b/>
            <sz val="11"/>
            <color rgb="FFFF0000"/>
            <rFont val="游ゴシック"/>
          </rPr>
          <t>該当が無い場合は、「該当無し」や「ー」を入力</t>
        </r>
      </text>
    </comment>
    <comment ref="K34" authorId="0">
      <text>
        <r>
          <rPr>
            <b/>
            <sz val="11"/>
            <color rgb="FFFF0000"/>
            <rFont val="游ゴシック"/>
          </rPr>
          <t>該当が無い場合は、「該当無し」や「ー」を入力</t>
        </r>
      </text>
    </comment>
    <comment ref="J35" authorId="0">
      <text>
        <r>
          <rPr>
            <b/>
            <sz val="11"/>
            <color rgb="FFFF0000"/>
            <rFont val="游ゴシック"/>
          </rPr>
          <t>該当が無い場合は、「該当無し」や「ー」を入力</t>
        </r>
      </text>
    </comment>
    <comment ref="K35" authorId="0">
      <text>
        <r>
          <rPr>
            <b/>
            <sz val="11"/>
            <color rgb="FFFF0000"/>
            <rFont val="游ゴシック"/>
          </rPr>
          <t>該当が無い場合は、「該当無し」や「ー」を入力</t>
        </r>
      </text>
    </comment>
    <comment ref="K68" authorId="0">
      <text>
        <r>
          <rPr>
            <b/>
            <sz val="11"/>
            <color rgb="FFFF0000"/>
            <rFont val="游ゴシック"/>
          </rPr>
          <t>登録が無い場合は、「登録無し」を入力</t>
        </r>
      </text>
    </comment>
    <comment ref="K70" authorId="0">
      <text>
        <r>
          <rPr>
            <b/>
            <sz val="11"/>
            <color rgb="FFFF0000"/>
            <rFont val="游ゴシック"/>
          </rPr>
          <t>最高点が無い場合は「該当無し」を入力</t>
        </r>
      </text>
    </comment>
  </commentList>
</comments>
</file>

<file path=xl/comments3.xml><?xml version="1.0" encoding="utf-8"?>
<comments xmlns="http://schemas.openxmlformats.org/spreadsheetml/2006/main">
  <authors>
    <author>加賀谷　直樹</author>
  </authors>
  <commentList>
    <comment ref="G35" authorId="0">
      <text>
        <r>
          <rPr>
            <sz val="11"/>
            <color theme="1"/>
            <rFont val="游ゴシック"/>
          </rPr>
          <t>【企業が合併している場合】
合併前の各々の企業に所属していた社員と合併後の企業のうち、その社員を切り出して評価する場合、その他の社員の給与総額は、「期間内の新規採用者に支給した給与総額」の欄へ記入</t>
        </r>
      </text>
    </comment>
  </commentList>
</comments>
</file>

<file path=xl/comments4.xml><?xml version="1.0" encoding="utf-8"?>
<comments xmlns="http://schemas.openxmlformats.org/spreadsheetml/2006/main">
  <authors>
    <author>加賀谷　直樹</author>
  </authors>
  <commentList>
    <comment ref="G35" authorId="0">
      <text>
        <r>
          <rPr>
            <sz val="11"/>
            <color theme="1"/>
            <rFont val="游ゴシック"/>
          </rPr>
          <t>【企業が合併している場合】
合併前の各々の企業に所属していた社員と合併後の企業のうち、その社員を切り出して評価する場合、その他の社員の給与総額は、「期間内の新規採用者に支給した給与総額」の欄へ記入</t>
        </r>
      </text>
    </comment>
  </commentList>
</comments>
</file>

<file path=xl/sharedStrings.xml><?xml version="1.0" encoding="utf-8"?>
<sst xmlns="http://schemas.openxmlformats.org/spreadsheetml/2006/main" xmlns:r="http://schemas.openxmlformats.org/officeDocument/2006/relationships" count="557" uniqueCount="557">
  <si>
    <t>８．
モデル工事等への取組</t>
    <rPh sb="6" eb="8">
      <t>コウジ</t>
    </rPh>
    <rPh sb="8" eb="9">
      <t>トウ</t>
    </rPh>
    <rPh sb="11" eb="13">
      <t>トリクミ</t>
    </rPh>
    <phoneticPr fontId="3"/>
  </si>
  <si>
    <t>一般事業主行動計画の策定・届出</t>
    <rPh sb="0" eb="2">
      <t>イッパン</t>
    </rPh>
    <rPh sb="2" eb="5">
      <t>ジギョウヌシ</t>
    </rPh>
    <rPh sb="5" eb="7">
      <t>コウドウ</t>
    </rPh>
    <rPh sb="7" eb="9">
      <t>ケイカク</t>
    </rPh>
    <rPh sb="10" eb="12">
      <t>サクテイ</t>
    </rPh>
    <rPh sb="13" eb="15">
      <t>トドケデ</t>
    </rPh>
    <phoneticPr fontId="24"/>
  </si>
  <si>
    <t>雇用種別【選択】</t>
    <rPh sb="0" eb="2">
      <t>コヨウ</t>
    </rPh>
    <rPh sb="2" eb="4">
      <t>シュベツ</t>
    </rPh>
    <phoneticPr fontId="24"/>
  </si>
  <si>
    <t>有無</t>
    <rPh sb="0" eb="2">
      <t>ウム</t>
    </rPh>
    <phoneticPr fontId="24"/>
  </si>
  <si>
    <t>工事番号・工事名：</t>
  </si>
  <si>
    <t>●●プラント</t>
  </si>
  <si>
    <t>会社名：</t>
  </si>
  <si>
    <t>公募対象：標準「JV」かつ全国又は東北＝「b：構成員の１者以上が県内」</t>
    <rPh sb="23" eb="26">
      <t>コウセイイン</t>
    </rPh>
    <rPh sb="28" eb="29">
      <t>シャ</t>
    </rPh>
    <rPh sb="29" eb="31">
      <t>イジョウ</t>
    </rPh>
    <rPh sb="32" eb="34">
      <t>ケンナイ</t>
    </rPh>
    <phoneticPr fontId="24"/>
  </si>
  <si>
    <t>6：OK</t>
  </si>
  <si>
    <t>建築一式</t>
    <rPh sb="0" eb="2">
      <t>ケンチク</t>
    </rPh>
    <rPh sb="2" eb="4">
      <t>イッシキ</t>
    </rPh>
    <phoneticPr fontId="3"/>
  </si>
  <si>
    <t>点</t>
    <rPh sb="0" eb="1">
      <t>テン</t>
    </rPh>
    <phoneticPr fontId="3"/>
  </si>
  <si>
    <t>証明者</t>
    <rPh sb="0" eb="2">
      <t>ショウメイ</t>
    </rPh>
    <rPh sb="2" eb="3">
      <t>シャ</t>
    </rPh>
    <phoneticPr fontId="24"/>
  </si>
  <si>
    <t>　①対象となる年分の「給与所得の源泉徴収票等の法定調書合計表」控えの写し</t>
  </si>
  <si>
    <t>a：85点以上</t>
    <rPh sb="4" eb="5">
      <t>テン</t>
    </rPh>
    <rPh sb="5" eb="7">
      <t>イジョウ</t>
    </rPh>
    <phoneticPr fontId="24"/>
  </si>
  <si>
    <t>a：維持管理業務の契約実績がある（工事箇所と同一管内の実績の場合）</t>
  </si>
  <si>
    <t>１１月</t>
  </si>
  <si>
    <t>-</t>
  </si>
  <si>
    <t>b：職業体験等実施の実績無し</t>
    <rPh sb="2" eb="4">
      <t>ショクギョウ</t>
    </rPh>
    <rPh sb="4" eb="6">
      <t>タイケン</t>
    </rPh>
    <rPh sb="6" eb="7">
      <t>トウ</t>
    </rPh>
    <rPh sb="7" eb="9">
      <t>ジッシ</t>
    </rPh>
    <rPh sb="10" eb="12">
      <t>ジッセキ</t>
    </rPh>
    <rPh sb="12" eb="13">
      <t>ナ</t>
    </rPh>
    <phoneticPr fontId="24"/>
  </si>
  <si>
    <t>1：記入あり</t>
    <rPh sb="2" eb="4">
      <t>キニュウ</t>
    </rPh>
    <phoneticPr fontId="24"/>
  </si>
  <si>
    <t>採用</t>
    <rPh sb="0" eb="2">
      <t>サイヨウ</t>
    </rPh>
    <phoneticPr fontId="3"/>
  </si>
  <si>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24"/>
  </si>
  <si>
    <t>若者雇用促進法に基づく「ユースエール」認定</t>
    <rPh sb="19" eb="21">
      <t>ニンテイ</t>
    </rPh>
    <phoneticPr fontId="24"/>
  </si>
  <si>
    <r>
      <t>公募対象：標準「JV」かつ全県又はブロック＝「</t>
    </r>
    <r>
      <rPr>
        <sz val="11"/>
        <color auto="1"/>
        <rFont val="ＭＳ Ｐ明朝"/>
      </rPr>
      <t>b：構成員の１者以上が管内」</t>
    </r>
    <rPh sb="25" eb="28">
      <t>コウセイイン</t>
    </rPh>
    <rPh sb="30" eb="31">
      <t>シャ</t>
    </rPh>
    <rPh sb="31" eb="33">
      <t>イジョウ</t>
    </rPh>
    <rPh sb="34" eb="36">
      <t>カンナイ</t>
    </rPh>
    <phoneticPr fontId="24"/>
  </si>
  <si>
    <t>一般土木</t>
    <rPh sb="0" eb="2">
      <t>イッパン</t>
    </rPh>
    <rPh sb="2" eb="3">
      <t>ド</t>
    </rPh>
    <rPh sb="3" eb="4">
      <t>モク</t>
    </rPh>
    <phoneticPr fontId="24"/>
  </si>
  <si>
    <t>（商号又は名称を記載）</t>
    <rPh sb="1" eb="3">
      <t>ショウゴウ</t>
    </rPh>
    <rPh sb="3" eb="4">
      <t>マタ</t>
    </rPh>
    <rPh sb="5" eb="7">
      <t>メイショウ</t>
    </rPh>
    <phoneticPr fontId="3"/>
  </si>
  <si>
    <t>最終得点</t>
    <rPh sb="0" eb="2">
      <t>サイシュウ</t>
    </rPh>
    <rPh sb="2" eb="4">
      <t>トクテン</t>
    </rPh>
    <phoneticPr fontId="24"/>
  </si>
  <si>
    <t xml:space="preserve">c：いずれにも配置無し </t>
    <rPh sb="7" eb="9">
      <t>ハイチ</t>
    </rPh>
    <rPh sb="9" eb="10">
      <t>ナ</t>
    </rPh>
    <phoneticPr fontId="24"/>
  </si>
  <si>
    <t>　①国、都道府県、市区町村が発行した有効期限内である実施証明書の写しを添付</t>
    <rPh sb="2" eb="3">
      <t>クニ</t>
    </rPh>
    <rPh sb="4" eb="8">
      <t>トドウフケン</t>
    </rPh>
    <rPh sb="9" eb="13">
      <t>シクチョウソン</t>
    </rPh>
    <rPh sb="14" eb="16">
      <t>ハッコウ</t>
    </rPh>
    <rPh sb="18" eb="20">
      <t>ユウコウ</t>
    </rPh>
    <rPh sb="20" eb="22">
      <t>キゲン</t>
    </rPh>
    <rPh sb="22" eb="23">
      <t>ナイ</t>
    </rPh>
    <rPh sb="26" eb="28">
      <t>ジッシ</t>
    </rPh>
    <rPh sb="28" eb="31">
      <t>ショウメイショ</t>
    </rPh>
    <rPh sb="32" eb="33">
      <t>ウツ</t>
    </rPh>
    <rPh sb="35" eb="37">
      <t>テンプ</t>
    </rPh>
    <phoneticPr fontId="24"/>
  </si>
  <si>
    <t>評価項目</t>
    <rPh sb="0" eb="2">
      <t>ヒョウカ</t>
    </rPh>
    <rPh sb="2" eb="4">
      <t>コウモク</t>
    </rPh>
    <phoneticPr fontId="3"/>
  </si>
  <si>
    <t>同格付工種【選択】</t>
    <rPh sb="0" eb="1">
      <t>ドウ</t>
    </rPh>
    <rPh sb="1" eb="3">
      <t>カクヅケ</t>
    </rPh>
    <rPh sb="3" eb="5">
      <t>コウシュ</t>
    </rPh>
    <rPh sb="6" eb="8">
      <t>センタク</t>
    </rPh>
    <phoneticPr fontId="24"/>
  </si>
  <si>
    <t>a：職業体験等実施の実績有り</t>
    <rPh sb="2" eb="4">
      <t>ショクギョウ</t>
    </rPh>
    <rPh sb="4" eb="6">
      <t>タイケン</t>
    </rPh>
    <rPh sb="6" eb="7">
      <t>トウ</t>
    </rPh>
    <rPh sb="7" eb="9">
      <t>ジッシ</t>
    </rPh>
    <rPh sb="10" eb="12">
      <t>ジッセキ</t>
    </rPh>
    <rPh sb="12" eb="13">
      <t>ア</t>
    </rPh>
    <phoneticPr fontId="24"/>
  </si>
  <si>
    <t>電気通信</t>
    <rPh sb="0" eb="2">
      <t>デンキ</t>
    </rPh>
    <rPh sb="2" eb="4">
      <t>ツウシン</t>
    </rPh>
    <phoneticPr fontId="3"/>
  </si>
  <si>
    <t>　②内容が具体的に確認できる資料（職業体験のプログラム、作業内容が分かる資料、写真等）　</t>
  </si>
  <si>
    <t>c：「プラント」を所有していない</t>
  </si>
  <si>
    <t>a：「活用の申告」有り</t>
    <rPh sb="9" eb="10">
      <t>ア</t>
    </rPh>
    <phoneticPr fontId="3"/>
  </si>
  <si>
    <t>【新卒者の雇用実績】</t>
    <rPh sb="1" eb="4">
      <t>しんそつしゃ</t>
    </rPh>
    <rPh sb="5" eb="7">
      <t>こよう</t>
    </rPh>
    <rPh sb="7" eb="9">
      <t>じっせき</t>
    </rPh>
    <phoneticPr fontId="3" type="Hiragana"/>
  </si>
  <si>
    <t>c：認定等の実績無し</t>
    <rPh sb="2" eb="4">
      <t>ニンテイ</t>
    </rPh>
    <rPh sb="4" eb="5">
      <t>トウ</t>
    </rPh>
    <rPh sb="6" eb="8">
      <t>ジッセキ</t>
    </rPh>
    <rPh sb="8" eb="9">
      <t>ナ</t>
    </rPh>
    <phoneticPr fontId="24"/>
  </si>
  <si>
    <r>
      <t>自己評価欄</t>
    </r>
    <r>
      <rPr>
        <b/>
        <u/>
        <sz val="14"/>
        <color rgb="FFFF0000"/>
        <rFont val="ＭＳ Ｐ明朝"/>
      </rPr>
      <t>※自己評価点は、各評価項目の上限値となる。</t>
    </r>
    <rPh sb="0" eb="2">
      <t>ジコ</t>
    </rPh>
    <rPh sb="2" eb="4">
      <t>ヒョウカ</t>
    </rPh>
    <rPh sb="4" eb="5">
      <t>ラン</t>
    </rPh>
    <rPh sb="6" eb="8">
      <t>ジコ</t>
    </rPh>
    <rPh sb="8" eb="11">
      <t>ヒョウカテン</t>
    </rPh>
    <rPh sb="13" eb="16">
      <t>カクヒョウカ</t>
    </rPh>
    <rPh sb="16" eb="18">
      <t>コウモク</t>
    </rPh>
    <rPh sb="19" eb="22">
      <t>ジョウゲンチ</t>
    </rPh>
    <phoneticPr fontId="3"/>
  </si>
  <si>
    <r>
      <t>　</t>
    </r>
    <r>
      <rPr>
        <sz val="14"/>
        <color theme="1"/>
        <rFont val="游ゴシック"/>
      </rPr>
      <t>②「事業者登録完了メール」の写し</t>
    </r>
  </si>
  <si>
    <t>次世代育成支援対策推進法に基づく「くるみん」認定（プラチナくるみん認定含む）</t>
    <rPh sb="22" eb="24">
      <t>ニンテイ</t>
    </rPh>
    <phoneticPr fontId="24"/>
  </si>
  <si>
    <t>（所見）</t>
    <rPh sb="1" eb="3">
      <t>ショケン</t>
    </rPh>
    <phoneticPr fontId="3"/>
  </si>
  <si>
    <t>c：83点以上84点未満</t>
    <rPh sb="4" eb="5">
      <t>テン</t>
    </rPh>
    <rPh sb="5" eb="7">
      <t>イジョウ</t>
    </rPh>
    <rPh sb="9" eb="10">
      <t>テン</t>
    </rPh>
    <rPh sb="10" eb="12">
      <t>ミマン</t>
    </rPh>
    <phoneticPr fontId="24"/>
  </si>
  <si>
    <t>備考</t>
    <rPh sb="0" eb="2">
      <t>ビコウ</t>
    </rPh>
    <phoneticPr fontId="24"/>
  </si>
  <si>
    <t>3：OK</t>
  </si>
  <si>
    <t>【準県内企業の場合】</t>
    <rPh sb="1" eb="2">
      <t>ジュン</t>
    </rPh>
    <rPh sb="2" eb="4">
      <t>ケンナイ</t>
    </rPh>
    <rPh sb="4" eb="6">
      <t>キギョウ</t>
    </rPh>
    <rPh sb="7" eb="9">
      <t>バアイ</t>
    </rPh>
    <phoneticPr fontId="24"/>
  </si>
  <si>
    <t>［記入にあたっての留意事項］</t>
    <rPh sb="1" eb="3">
      <t>キニュウ</t>
    </rPh>
    <rPh sb="9" eb="11">
      <t>リュウイ</t>
    </rPh>
    <rPh sb="11" eb="13">
      <t>ジコウ</t>
    </rPh>
    <phoneticPr fontId="3"/>
  </si>
  <si>
    <t>a：いずれか２つ以上の認定等実績有り</t>
    <rPh sb="8" eb="10">
      <t>イジョウ</t>
    </rPh>
    <rPh sb="11" eb="13">
      <t>ニンテイ</t>
    </rPh>
    <rPh sb="13" eb="14">
      <t>ナド</t>
    </rPh>
    <rPh sb="14" eb="16">
      <t>ジッセキ</t>
    </rPh>
    <rPh sb="16" eb="17">
      <t>ア</t>
    </rPh>
    <phoneticPr fontId="24"/>
  </si>
  <si>
    <r>
      <t>　</t>
    </r>
    <r>
      <rPr>
        <sz val="14"/>
        <color theme="1"/>
        <rFont val="游ゴシック"/>
      </rPr>
      <t>②コリンズの写し
　※登録されていない工事を記載する場合は、当該工事に従事していたことを証明する資料を添付</t>
    </r>
  </si>
  <si>
    <r>
      <t xml:space="preserve">１７．
若手又は女性技術者の育成
</t>
    </r>
    <r>
      <rPr>
        <u/>
        <sz val="16"/>
        <color auto="1"/>
        <rFont val="ＭＳ Ｐ明朝"/>
      </rPr>
      <t>女性技術者の配置の有無</t>
    </r>
  </si>
  <si>
    <t>5：OK</t>
  </si>
  <si>
    <t>e：81点以上82点未満</t>
    <rPh sb="4" eb="5">
      <t>テン</t>
    </rPh>
    <rPh sb="5" eb="7">
      <t>イジョウ</t>
    </rPh>
    <rPh sb="9" eb="10">
      <t>テン</t>
    </rPh>
    <rPh sb="10" eb="12">
      <t>ミマン</t>
    </rPh>
    <phoneticPr fontId="24"/>
  </si>
  <si>
    <t>舗装</t>
    <rPh sb="0" eb="2">
      <t>ホソウ</t>
    </rPh>
    <phoneticPr fontId="24"/>
  </si>
  <si>
    <t>１月</t>
  </si>
  <si>
    <t>指名停止</t>
    <rPh sb="0" eb="2">
      <t>シメイ</t>
    </rPh>
    <rPh sb="2" eb="4">
      <t>テイシ</t>
    </rPh>
    <phoneticPr fontId="3"/>
  </si>
  <si>
    <t>現場代理人</t>
    <rPh sb="0" eb="2">
      <t>ゲンバ</t>
    </rPh>
    <rPh sb="2" eb="5">
      <t>ダイリニン</t>
    </rPh>
    <phoneticPr fontId="24"/>
  </si>
  <si>
    <t>令和３年度</t>
    <rPh sb="0" eb="2">
      <t>レイワ</t>
    </rPh>
    <rPh sb="3" eb="5">
      <t>ネンド</t>
    </rPh>
    <phoneticPr fontId="3"/>
  </si>
  <si>
    <t>2：OK</t>
  </si>
  <si>
    <t>契約業務番号・業務名【入力】</t>
    <rPh sb="0" eb="2">
      <t>ケイヤク</t>
    </rPh>
    <rPh sb="2" eb="4">
      <t>ギョウム</t>
    </rPh>
    <rPh sb="4" eb="6">
      <t>バンゴウ</t>
    </rPh>
    <rPh sb="7" eb="10">
      <t>ギョウムメイ</t>
    </rPh>
    <phoneticPr fontId="24"/>
  </si>
  <si>
    <t>b：【大企業】給与等受給者一人当たりの平均受給額の増加率１．５０％以上</t>
  </si>
  <si>
    <t>名</t>
    <rPh sb="0" eb="1">
      <t>メイ</t>
    </rPh>
    <phoneticPr fontId="24"/>
  </si>
  <si>
    <t>g：80点未満（評定点を有しない場合も含む）</t>
    <rPh sb="4" eb="5">
      <t>テン</t>
    </rPh>
    <rPh sb="5" eb="7">
      <t>ミマン</t>
    </rPh>
    <rPh sb="8" eb="10">
      <t>ヒョウテイ</t>
    </rPh>
    <rPh sb="10" eb="11">
      <t>テン</t>
    </rPh>
    <rPh sb="12" eb="13">
      <t>ユウ</t>
    </rPh>
    <rPh sb="16" eb="18">
      <t>バアイ</t>
    </rPh>
    <rPh sb="19" eb="20">
      <t>フク</t>
    </rPh>
    <phoneticPr fontId="24"/>
  </si>
  <si>
    <t>【選択】</t>
    <rPh sb="1" eb="3">
      <t>センタク</t>
    </rPh>
    <phoneticPr fontId="3"/>
  </si>
  <si>
    <r>
      <t>無し</t>
    </r>
    <r>
      <rPr>
        <sz val="14"/>
        <color theme="1"/>
        <rFont val="游ゴシック"/>
      </rPr>
      <t xml:space="preserve">
　　※評価対象期間内に企業が合併している場合は、合併契約書の写し及び官報（合併の公告）の写しを添付</t>
    </r>
  </si>
  <si>
    <t>（別記様式１）</t>
  </si>
  <si>
    <t>技術者の評価</t>
    <rPh sb="0" eb="3">
      <t>ギジュツシャ</t>
    </rPh>
    <rPh sb="4" eb="6">
      <t>ヒョウカ</t>
    </rPh>
    <phoneticPr fontId="3"/>
  </si>
  <si>
    <t>秋田県子ども・子育て支援知事表彰</t>
    <rPh sb="0" eb="3">
      <t>アキタケン</t>
    </rPh>
    <rPh sb="3" eb="4">
      <t>コ</t>
    </rPh>
    <rPh sb="7" eb="9">
      <t>コソダ</t>
    </rPh>
    <rPh sb="10" eb="12">
      <t>シエン</t>
    </rPh>
    <rPh sb="12" eb="14">
      <t>チジ</t>
    </rPh>
    <rPh sb="14" eb="16">
      <t>ヒョウショウ</t>
    </rPh>
    <phoneticPr fontId="24"/>
  </si>
  <si>
    <r>
      <t>　</t>
    </r>
    <r>
      <rPr>
        <sz val="14"/>
        <color theme="1"/>
        <rFont val="游ゴシック"/>
      </rPr>
      <t>①当該工事の「本工事費内訳書」、「工事費明細書（設計図書の金抜き設計書）」等に、申告する登録基幹技能者等を配置する作業内容が確認出来るよう示し、添付</t>
    </r>
    <rPh sb="2" eb="4">
      <t>トウガイ</t>
    </rPh>
    <rPh sb="4" eb="6">
      <t>コウジ</t>
    </rPh>
    <rPh sb="8" eb="11">
      <t>ホンコウジ</t>
    </rPh>
    <rPh sb="11" eb="12">
      <t>ヒ</t>
    </rPh>
    <rPh sb="12" eb="15">
      <t>ウチワケショ</t>
    </rPh>
    <rPh sb="18" eb="21">
      <t>コウジヒ</t>
    </rPh>
    <rPh sb="21" eb="24">
      <t>メイサイショ</t>
    </rPh>
    <rPh sb="25" eb="27">
      <t>セッケイ</t>
    </rPh>
    <rPh sb="27" eb="29">
      <t>トショ</t>
    </rPh>
    <rPh sb="30" eb="31">
      <t>キン</t>
    </rPh>
    <rPh sb="31" eb="32">
      <t>ヌ</t>
    </rPh>
    <rPh sb="33" eb="36">
      <t>セッケイショ</t>
    </rPh>
    <rPh sb="38" eb="39">
      <t>トウ</t>
    </rPh>
    <rPh sb="41" eb="43">
      <t>シンコク</t>
    </rPh>
    <rPh sb="45" eb="47">
      <t>トウロク</t>
    </rPh>
    <rPh sb="47" eb="49">
      <t>キカン</t>
    </rPh>
    <rPh sb="49" eb="52">
      <t>ギノウシャ</t>
    </rPh>
    <rPh sb="52" eb="53">
      <t>トウ</t>
    </rPh>
    <rPh sb="54" eb="56">
      <t>ハイチ</t>
    </rPh>
    <rPh sb="58" eb="60">
      <t>サギョウ</t>
    </rPh>
    <rPh sb="60" eb="62">
      <t>ナイヨウ</t>
    </rPh>
    <rPh sb="63" eb="65">
      <t>カクニン</t>
    </rPh>
    <rPh sb="65" eb="67">
      <t>デキ</t>
    </rPh>
    <rPh sb="70" eb="71">
      <t>シメ</t>
    </rPh>
    <rPh sb="73" eb="75">
      <t>テンプ</t>
    </rPh>
    <phoneticPr fontId="24"/>
  </si>
  <si>
    <t>企業の週休２日制度導入がある場合に評価。</t>
  </si>
  <si>
    <t>採用項目</t>
    <rPh sb="0" eb="2">
      <t>サイヨウ</t>
    </rPh>
    <rPh sb="2" eb="4">
      <t>コウモク</t>
    </rPh>
    <phoneticPr fontId="24"/>
  </si>
  <si>
    <t>雇用開始年月日【入力】</t>
    <rPh sb="0" eb="2">
      <t>コヨウ</t>
    </rPh>
    <rPh sb="2" eb="4">
      <t>カイシ</t>
    </rPh>
    <rPh sb="4" eb="7">
      <t>ネンガッピ</t>
    </rPh>
    <phoneticPr fontId="3"/>
  </si>
  <si>
    <t>増加率（％）</t>
  </si>
  <si>
    <t>有</t>
    <rPh sb="0" eb="1">
      <t>ア</t>
    </rPh>
    <phoneticPr fontId="24"/>
  </si>
  <si>
    <r>
      <t>　</t>
    </r>
    <r>
      <rPr>
        <sz val="14"/>
        <color theme="1"/>
        <rFont val="游ゴシック"/>
      </rPr>
      <t>①工事成績評定点通知書の写し</t>
    </r>
    <rPh sb="2" eb="4">
      <t>コウジ</t>
    </rPh>
    <rPh sb="4" eb="6">
      <t>セイセキ</t>
    </rPh>
    <rPh sb="6" eb="8">
      <t>ヒョウテイ</t>
    </rPh>
    <rPh sb="8" eb="9">
      <t>テン</t>
    </rPh>
    <rPh sb="9" eb="12">
      <t>ツウチショ</t>
    </rPh>
    <rPh sb="13" eb="14">
      <t>ウツ</t>
    </rPh>
    <phoneticPr fontId="24"/>
  </si>
  <si>
    <t>添付書類
１　○○○○
２　○○○○
３　○○○○</t>
    <rPh sb="0" eb="2">
      <t>テンプ</t>
    </rPh>
    <rPh sb="2" eb="4">
      <t>ショルイ</t>
    </rPh>
    <phoneticPr fontId="24"/>
  </si>
  <si>
    <t>舗装機械（①ロードローラ、②タイヤローラ、③アスファルトフィニッシャー）の所有がある場合に評価。</t>
    <rPh sb="0" eb="2">
      <t>ホソウ</t>
    </rPh>
    <rPh sb="2" eb="4">
      <t>キカイ</t>
    </rPh>
    <rPh sb="37" eb="39">
      <t>ショユウ</t>
    </rPh>
    <phoneticPr fontId="3"/>
  </si>
  <si>
    <t>a：新卒者又は離職者を２名以上の雇用実績有り</t>
    <rPh sb="2" eb="5">
      <t>シンソツシャ</t>
    </rPh>
    <rPh sb="5" eb="6">
      <t>マタ</t>
    </rPh>
    <rPh sb="7" eb="10">
      <t>リショクシャ</t>
    </rPh>
    <rPh sb="12" eb="13">
      <t>メイ</t>
    </rPh>
    <rPh sb="13" eb="15">
      <t>イジョウ</t>
    </rPh>
    <rPh sb="16" eb="18">
      <t>コヨウ</t>
    </rPh>
    <rPh sb="18" eb="20">
      <t>ジッセキ</t>
    </rPh>
    <rPh sb="20" eb="21">
      <t>ア</t>
    </rPh>
    <phoneticPr fontId="24"/>
  </si>
  <si>
    <r>
      <t>公募対象：標準「単独」かつ全県又はブロック＝「</t>
    </r>
    <r>
      <rPr>
        <sz val="11"/>
        <color auto="1"/>
        <rFont val="ＭＳ Ｐ明朝"/>
      </rPr>
      <t>a：同一管内に有り」</t>
    </r>
    <rPh sb="25" eb="27">
      <t>ドウイツ</t>
    </rPh>
    <rPh sb="27" eb="29">
      <t>カンナイ</t>
    </rPh>
    <rPh sb="30" eb="31">
      <t>ア</t>
    </rPh>
    <phoneticPr fontId="24"/>
  </si>
  <si>
    <r>
      <t>２２．当該工事における登録基幹技能者等の配置</t>
    </r>
    <r>
      <rPr>
        <u/>
        <sz val="14"/>
        <color auto="1"/>
        <rFont val="ＭＳ Ｐ明朝"/>
      </rPr>
      <t>【手引き　P60～P63】</t>
    </r>
    <rPh sb="3" eb="5">
      <t>トウガイ</t>
    </rPh>
    <rPh sb="5" eb="7">
      <t>コウジ</t>
    </rPh>
    <rPh sb="11" eb="13">
      <t>トウロク</t>
    </rPh>
    <rPh sb="13" eb="15">
      <t>キカン</t>
    </rPh>
    <rPh sb="15" eb="17">
      <t>ギノウ</t>
    </rPh>
    <rPh sb="17" eb="18">
      <t>シャ</t>
    </rPh>
    <rPh sb="18" eb="19">
      <t>トウ</t>
    </rPh>
    <rPh sb="20" eb="22">
      <t>ハイチ</t>
    </rPh>
    <rPh sb="23" eb="25">
      <t>テビ</t>
    </rPh>
    <phoneticPr fontId="3"/>
  </si>
  <si>
    <t>c：３５歳未満の現場代理人への配置</t>
    <rPh sb="4" eb="7">
      <t>サイミマン</t>
    </rPh>
    <rPh sb="8" eb="10">
      <t>ゲンバ</t>
    </rPh>
    <rPh sb="10" eb="13">
      <t>ダイリニン</t>
    </rPh>
    <rPh sb="15" eb="17">
      <t>ハイチ</t>
    </rPh>
    <phoneticPr fontId="24"/>
  </si>
  <si>
    <t>a：舗装機械を各１台以上所有している</t>
    <rPh sb="2" eb="4">
      <t>ホソウ</t>
    </rPh>
    <rPh sb="4" eb="6">
      <t>キカイ</t>
    </rPh>
    <rPh sb="7" eb="8">
      <t>カク</t>
    </rPh>
    <rPh sb="9" eb="10">
      <t>ダイ</t>
    </rPh>
    <rPh sb="10" eb="12">
      <t>イジョウ</t>
    </rPh>
    <rPh sb="12" eb="14">
      <t>ショユウ</t>
    </rPh>
    <phoneticPr fontId="3"/>
  </si>
  <si>
    <t>e：いずれにも配置無し</t>
    <rPh sb="7" eb="9">
      <t>ハイチ</t>
    </rPh>
    <rPh sb="9" eb="10">
      <t>ナ</t>
    </rPh>
    <phoneticPr fontId="24"/>
  </si>
  <si>
    <t>公募対象：建築「単独」＝「b：同一ブロック内に無し」</t>
    <rPh sb="23" eb="24">
      <t>ナ</t>
    </rPh>
    <phoneticPr fontId="24"/>
  </si>
  <si>
    <t>d：82点以上83点未満</t>
    <rPh sb="4" eb="5">
      <t>テン</t>
    </rPh>
    <rPh sb="5" eb="7">
      <t>イジョウ</t>
    </rPh>
    <rPh sb="9" eb="10">
      <t>テン</t>
    </rPh>
    <rPh sb="10" eb="12">
      <t>ミマン</t>
    </rPh>
    <phoneticPr fontId="24"/>
  </si>
  <si>
    <t>給与等受給者一人当たりの平均受給額の増加率（％）</t>
  </si>
  <si>
    <t>b：84点以上85点未満</t>
    <rPh sb="4" eb="5">
      <t>テン</t>
    </rPh>
    <rPh sb="5" eb="7">
      <t>イジョウ</t>
    </rPh>
    <rPh sb="9" eb="10">
      <t>テン</t>
    </rPh>
    <rPh sb="10" eb="12">
      <t>ミマン</t>
    </rPh>
    <phoneticPr fontId="24"/>
  </si>
  <si>
    <r>
      <t>　</t>
    </r>
    <r>
      <rPr>
        <b/>
        <sz val="10"/>
        <color auto="1"/>
        <rFont val="ＭＳ Ｐゴシック"/>
      </rPr>
      <t>■対象テーマ</t>
    </r>
  </si>
  <si>
    <t>a：監理又は主任技術者の資格を有する女性技術者が在籍している</t>
  </si>
  <si>
    <t>f：80点以上81点未満</t>
    <rPh sb="4" eb="5">
      <t>テン</t>
    </rPh>
    <rPh sb="5" eb="7">
      <t>イジョウ</t>
    </rPh>
    <rPh sb="9" eb="10">
      <t>テン</t>
    </rPh>
    <rPh sb="10" eb="12">
      <t>ミマン</t>
    </rPh>
    <phoneticPr fontId="24"/>
  </si>
  <si>
    <t>h：65点未満（マイナス評価）</t>
    <rPh sb="4" eb="5">
      <t>テン</t>
    </rPh>
    <rPh sb="5" eb="7">
      <t>ミマン</t>
    </rPh>
    <rPh sb="12" eb="14">
      <t>ヒョウカ</t>
    </rPh>
    <phoneticPr fontId="24"/>
  </si>
  <si>
    <t>g：65点以上80点未満（評定点を有しない場合も含む）</t>
    <rPh sb="4" eb="5">
      <t>テン</t>
    </rPh>
    <rPh sb="5" eb="7">
      <t>イジョウ</t>
    </rPh>
    <rPh sb="9" eb="10">
      <t>テン</t>
    </rPh>
    <rPh sb="10" eb="12">
      <t>ミマン</t>
    </rPh>
    <rPh sb="13" eb="15">
      <t>ヒョウテイ</t>
    </rPh>
    <rPh sb="15" eb="16">
      <t>テン</t>
    </rPh>
    <rPh sb="17" eb="18">
      <t>ユウ</t>
    </rPh>
    <rPh sb="21" eb="23">
      <t>バアイ</t>
    </rPh>
    <rPh sb="24" eb="25">
      <t>フク</t>
    </rPh>
    <phoneticPr fontId="24"/>
  </si>
  <si>
    <t>格付工種</t>
    <rPh sb="0" eb="2">
      <t>カクヅケ</t>
    </rPh>
    <rPh sb="2" eb="4">
      <t>コウシュ</t>
    </rPh>
    <phoneticPr fontId="24"/>
  </si>
  <si>
    <t>受賞格付工種【選択】</t>
    <rPh sb="0" eb="2">
      <t>ジュショウ</t>
    </rPh>
    <rPh sb="2" eb="6">
      <t>カクヅケコウシュ</t>
    </rPh>
    <rPh sb="7" eb="9">
      <t>センタク</t>
    </rPh>
    <phoneticPr fontId="24"/>
  </si>
  <si>
    <t>②当該工事におけるCCUS活用の有無</t>
  </si>
  <si>
    <t>b：新卒者又は離職者を１名雇用実績有り</t>
    <rPh sb="2" eb="5">
      <t>シンソツシャ</t>
    </rPh>
    <rPh sb="5" eb="6">
      <t>マタ</t>
    </rPh>
    <rPh sb="7" eb="10">
      <t>リショクシャ</t>
    </rPh>
    <rPh sb="12" eb="13">
      <t>メイ</t>
    </rPh>
    <rPh sb="13" eb="15">
      <t>コヨウ</t>
    </rPh>
    <rPh sb="15" eb="17">
      <t>ジッセキ</t>
    </rPh>
    <rPh sb="17" eb="18">
      <t>ア</t>
    </rPh>
    <phoneticPr fontId="24"/>
  </si>
  <si>
    <t>c：新卒者又は離職者の雇用実績無し</t>
    <rPh sb="2" eb="5">
      <t>シンソツシャ</t>
    </rPh>
    <rPh sb="5" eb="6">
      <t>マタ</t>
    </rPh>
    <rPh sb="7" eb="10">
      <t>リショクシャ</t>
    </rPh>
    <rPh sb="11" eb="13">
      <t>コヨウ</t>
    </rPh>
    <rPh sb="13" eb="15">
      <t>ジッセキ</t>
    </rPh>
    <rPh sb="15" eb="16">
      <t>ナ</t>
    </rPh>
    <phoneticPr fontId="24"/>
  </si>
  <si>
    <t>配置予定技術者の主要工種に関する保有資格がある場合に評価。</t>
    <rPh sb="0" eb="2">
      <t>ハイチ</t>
    </rPh>
    <rPh sb="2" eb="4">
      <t>ヨテイ</t>
    </rPh>
    <rPh sb="4" eb="7">
      <t>ギジュツシャ</t>
    </rPh>
    <rPh sb="8" eb="10">
      <t>シュヨウ</t>
    </rPh>
    <rPh sb="10" eb="12">
      <t>コウシュ</t>
    </rPh>
    <rPh sb="13" eb="14">
      <t>カン</t>
    </rPh>
    <rPh sb="16" eb="18">
      <t>ホユウ</t>
    </rPh>
    <rPh sb="18" eb="20">
      <t>シカク</t>
    </rPh>
    <rPh sb="23" eb="25">
      <t>バアイ</t>
    </rPh>
    <rPh sb="26" eb="28">
      <t>ヒョウカ</t>
    </rPh>
    <phoneticPr fontId="24"/>
  </si>
  <si>
    <t>（別記様式４－２）</t>
    <rPh sb="1" eb="3">
      <t>ベッキ</t>
    </rPh>
    <rPh sb="3" eb="5">
      <t>ヨウシキ</t>
    </rPh>
    <phoneticPr fontId="24"/>
  </si>
  <si>
    <t>b：いずれか１つの認定等実績有り</t>
    <rPh sb="9" eb="11">
      <t>ニンテイ</t>
    </rPh>
    <rPh sb="11" eb="12">
      <t>ナド</t>
    </rPh>
    <rPh sb="12" eb="14">
      <t>ジッセキ</t>
    </rPh>
    <rPh sb="14" eb="15">
      <t>ア</t>
    </rPh>
    <phoneticPr fontId="24"/>
  </si>
  <si>
    <t>【該当評価ケース】</t>
    <rPh sb="1" eb="5">
      <t>ガイトウヒョウカ</t>
    </rPh>
    <phoneticPr fontId="3"/>
  </si>
  <si>
    <t>c：指名差し控え又は指名停止有り（マイナス評価）</t>
    <rPh sb="2" eb="4">
      <t>シメイ</t>
    </rPh>
    <rPh sb="4" eb="5">
      <t>サ</t>
    </rPh>
    <rPh sb="6" eb="7">
      <t>ヒカ</t>
    </rPh>
    <rPh sb="8" eb="9">
      <t>マタ</t>
    </rPh>
    <rPh sb="10" eb="12">
      <t>シメイ</t>
    </rPh>
    <rPh sb="12" eb="14">
      <t>テイシ</t>
    </rPh>
    <rPh sb="14" eb="15">
      <t>ア</t>
    </rPh>
    <rPh sb="21" eb="23">
      <t>ヒョウカ</t>
    </rPh>
    <phoneticPr fontId="24"/>
  </si>
  <si>
    <t>□</t>
  </si>
  <si>
    <r>
      <t>期間内の</t>
    </r>
    <r>
      <rPr>
        <b/>
        <sz val="11"/>
        <color theme="1"/>
        <rFont val="明朝"/>
      </rPr>
      <t>休職者</t>
    </r>
    <r>
      <rPr>
        <sz val="11"/>
        <color theme="1"/>
        <rFont val="明朝"/>
      </rPr>
      <t>に支給した給与総額</t>
    </r>
    <rPh sb="4" eb="7">
      <t>キュウショクシャ</t>
    </rPh>
    <phoneticPr fontId="3"/>
  </si>
  <si>
    <t>７月</t>
  </si>
  <si>
    <t>a：フルＩＣＴ活用工事の実施証明書を有している</t>
    <rPh sb="7" eb="9">
      <t>カツヨウ</t>
    </rPh>
    <rPh sb="9" eb="11">
      <t>コウジ</t>
    </rPh>
    <rPh sb="12" eb="14">
      <t>ジッシ</t>
    </rPh>
    <rPh sb="14" eb="17">
      <t>ショウメイショ</t>
    </rPh>
    <rPh sb="18" eb="19">
      <t>ユウ</t>
    </rPh>
    <phoneticPr fontId="24"/>
  </si>
  <si>
    <r>
      <t>外注や派遣社員等の</t>
    </r>
    <r>
      <rPr>
        <b/>
        <sz val="11"/>
        <color theme="1"/>
        <rFont val="明朝"/>
      </rPr>
      <t>一時的な雇い入れによる労務費</t>
    </r>
    <r>
      <rPr>
        <sz val="11"/>
        <color theme="1"/>
        <rFont val="明朝"/>
      </rPr>
      <t>の総額</t>
    </r>
  </si>
  <si>
    <t>b：簡易型ＩＣＴ活用工事の実施証明書を有している</t>
    <rPh sb="2" eb="4">
      <t>カンイ</t>
    </rPh>
    <rPh sb="4" eb="5">
      <t>ガタ</t>
    </rPh>
    <rPh sb="8" eb="10">
      <t>カツヨウ</t>
    </rPh>
    <rPh sb="10" eb="12">
      <t>コウジ</t>
    </rPh>
    <rPh sb="13" eb="15">
      <t>ジッシ</t>
    </rPh>
    <rPh sb="15" eb="18">
      <t>ショウメイショ</t>
    </rPh>
    <rPh sb="19" eb="20">
      <t>ユウ</t>
    </rPh>
    <phoneticPr fontId="24"/>
  </si>
  <si>
    <t>二級舗装施工管理技術者を有する</t>
  </si>
  <si>
    <t>b：準完全週休２日を達成した週休２日制工事の実施証明書を有している</t>
  </si>
  <si>
    <t>公募対象：標準「単独」かつ全県又はブロック＝「b：同一管内に無し」</t>
    <rPh sb="30" eb="31">
      <t>ナ</t>
    </rPh>
    <phoneticPr fontId="24"/>
  </si>
  <si>
    <t>c：上記以外</t>
    <rPh sb="2" eb="4">
      <t>ジョウキ</t>
    </rPh>
    <rPh sb="4" eb="6">
      <t>イガイ</t>
    </rPh>
    <phoneticPr fontId="24"/>
  </si>
  <si>
    <t>（注）計画は本様式１枚（Ａ４）にまとめること。（文字のポイントは１０ポイント以上）
対象課題を「工程管理」とする場合は、工程表（様式４－２）（Ａ４）を使用のこと</t>
  </si>
  <si>
    <t>a：完全週休２日制工事の実施証明書を有している</t>
  </si>
  <si>
    <r>
      <t>契約工期</t>
    </r>
    <r>
      <rPr>
        <sz val="14"/>
        <color rgb="FFFF0000"/>
        <rFont val="ＭＳ Ｐ明朝"/>
      </rPr>
      <t>（対象:過去5年間）</t>
    </r>
    <r>
      <rPr>
        <sz val="14"/>
        <color auto="1"/>
        <rFont val="ＭＳ Ｐ明朝"/>
      </rPr>
      <t>【入力】
（入力例：Ｒ○.4.1～Ｒ○.3.31）</t>
    </r>
    <rPh sb="0" eb="2">
      <t>ケイヤク</t>
    </rPh>
    <rPh sb="2" eb="4">
      <t>コウキ</t>
    </rPh>
    <rPh sb="20" eb="23">
      <t>ニュウリョクレイ</t>
    </rPh>
    <phoneticPr fontId="3"/>
  </si>
  <si>
    <t>b：技師補等の資格を有する女性技術者が在籍している</t>
  </si>
  <si>
    <t>のり面施工管理技術者を有する</t>
  </si>
  <si>
    <r>
      <t>配置予定技術者の氏名【入力】</t>
    </r>
    <r>
      <rPr>
        <b/>
        <u/>
        <sz val="14"/>
        <color auto="1"/>
        <rFont val="ＭＳ Ｐ明朝"/>
      </rPr>
      <t>（複数申請の場合は評価の低い者１名のみ）</t>
    </r>
    <r>
      <rPr>
        <sz val="14"/>
        <color auto="1"/>
        <rFont val="ＭＳ Ｐ明朝"/>
      </rPr>
      <t>※専任補助者を配置する場合、専任補助者の氏名を記載</t>
    </r>
    <rPh sb="15" eb="17">
      <t>フクスウ</t>
    </rPh>
    <rPh sb="17" eb="19">
      <t>シンセイ</t>
    </rPh>
    <rPh sb="20" eb="22">
      <t>バアイ</t>
    </rPh>
    <rPh sb="23" eb="25">
      <t>ヒョウカ</t>
    </rPh>
    <rPh sb="26" eb="27">
      <t>ヒク</t>
    </rPh>
    <rPh sb="28" eb="29">
      <t>モノ</t>
    </rPh>
    <rPh sb="30" eb="31">
      <t>メイ</t>
    </rPh>
    <phoneticPr fontId="24"/>
  </si>
  <si>
    <r>
      <t>　</t>
    </r>
    <r>
      <rPr>
        <sz val="14"/>
        <color theme="1"/>
        <rFont val="游ゴシック"/>
      </rPr>
      <t>①「事業者登録完了のお知らせ（はがき）」の写し</t>
    </r>
  </si>
  <si>
    <t>プラント～現場までの距離（ｋｍ）【入力】</t>
  </si>
  <si>
    <t>b：４週８休を導入している</t>
  </si>
  <si>
    <t>c：【中小企業】上記以外</t>
    <rPh sb="8" eb="10">
      <t>ジョウキ</t>
    </rPh>
    <rPh sb="10" eb="12">
      <t>イガイ</t>
    </rPh>
    <phoneticPr fontId="24"/>
  </si>
  <si>
    <r>
      <t xml:space="preserve">８．
モデル工事等への取組
</t>
    </r>
    <r>
      <rPr>
        <u/>
        <sz val="16"/>
        <color auto="1"/>
        <rFont val="ＭＳ Ｐ明朝"/>
      </rPr>
      <t>週休２日制工事の
実施証明書の有無</t>
    </r>
  </si>
  <si>
    <t>a：措置無し</t>
  </si>
  <si>
    <r>
      <t>措置の種類</t>
    </r>
    <r>
      <rPr>
        <sz val="14"/>
        <color rgb="FFFF0000"/>
        <rFont val="ＭＳ Ｐ明朝"/>
      </rPr>
      <t>(過去1年間)</t>
    </r>
    <r>
      <rPr>
        <sz val="14"/>
        <color auto="1"/>
        <rFont val="ＭＳ Ｐ明朝"/>
      </rPr>
      <t>【選択】</t>
    </r>
  </si>
  <si>
    <t>b：警告通知あり（マイナス評価）</t>
  </si>
  <si>
    <t>a：監理又は主任技術者への配置</t>
  </si>
  <si>
    <t>b：現場代理人への配置</t>
  </si>
  <si>
    <t>　②秋田県内にある営業所等の社員（雇用期間を特に限定することなく常時雇用されている者及び常勤の役員に限る。）の名簿（提出日現在の住所、氏名、生年月日、県内営業所の合計社員数及び県内居住者の合計社員数が記載されたもの）</t>
  </si>
  <si>
    <t>b：類似工事の施工実績がある</t>
  </si>
  <si>
    <t>a：３５歳未満の監理又は主任技術者への配置</t>
  </si>
  <si>
    <t>指名差し控え</t>
    <rPh sb="0" eb="2">
      <t>シメイ</t>
    </rPh>
    <rPh sb="2" eb="3">
      <t>サ</t>
    </rPh>
    <rPh sb="4" eb="5">
      <t>ヒカ</t>
    </rPh>
    <phoneticPr fontId="3"/>
  </si>
  <si>
    <t>技術評価点</t>
    <rPh sb="0" eb="2">
      <t>ギジュツ</t>
    </rPh>
    <rPh sb="2" eb="5">
      <t>ヒョウカテン</t>
    </rPh>
    <phoneticPr fontId="24"/>
  </si>
  <si>
    <t>無</t>
    <rPh sb="0" eb="1">
      <t>ナ</t>
    </rPh>
    <phoneticPr fontId="3"/>
  </si>
  <si>
    <t>共同出資所有</t>
    <rPh sb="0" eb="2">
      <t>キョウドウ</t>
    </rPh>
    <rPh sb="2" eb="4">
      <t>シュッシ</t>
    </rPh>
    <rPh sb="4" eb="6">
      <t>ショユウ</t>
    </rPh>
    <phoneticPr fontId="3"/>
  </si>
  <si>
    <t>c：継続教育（CPD）の証明無し又は各団体推奨単位の1/2未満</t>
  </si>
  <si>
    <t>「技術提案書」</t>
    <rPh sb="1" eb="3">
      <t>ギジュツ</t>
    </rPh>
    <rPh sb="3" eb="6">
      <t>テイアンショ</t>
    </rPh>
    <phoneticPr fontId="24"/>
  </si>
  <si>
    <t>２．
企業の同格付工種における工事成績評定点</t>
  </si>
  <si>
    <r>
      <t>企業平均評定点</t>
    </r>
    <r>
      <rPr>
        <sz val="14"/>
        <color rgb="FFFF0000"/>
        <rFont val="ＭＳ Ｐ明朝"/>
      </rPr>
      <t>（対象:過去1年間）</t>
    </r>
    <r>
      <rPr>
        <sz val="14"/>
        <color auto="1"/>
        <rFont val="ＭＳ Ｐ明朝"/>
      </rPr>
      <t>【入力】
「過去1年間」の県発注工事の成績評定点の平均点</t>
    </r>
    <rPh sb="0" eb="2">
      <t>キギョウ</t>
    </rPh>
    <rPh sb="2" eb="4">
      <t>ヘイキン</t>
    </rPh>
    <rPh sb="4" eb="6">
      <t>ヒョウテイ</t>
    </rPh>
    <rPh sb="6" eb="7">
      <t>テン</t>
    </rPh>
    <rPh sb="18" eb="20">
      <t>ニュウリョク</t>
    </rPh>
    <rPh sb="23" eb="25">
      <t>カコ</t>
    </rPh>
    <rPh sb="26" eb="27">
      <t>ネン</t>
    </rPh>
    <rPh sb="27" eb="28">
      <t>カン</t>
    </rPh>
    <rPh sb="30" eb="31">
      <t>ケン</t>
    </rPh>
    <rPh sb="31" eb="33">
      <t>ハッチュウ</t>
    </rPh>
    <rPh sb="33" eb="35">
      <t>コウジ</t>
    </rPh>
    <rPh sb="36" eb="38">
      <t>セイセキ</t>
    </rPh>
    <rPh sb="38" eb="40">
      <t>ヒョウテイ</t>
    </rPh>
    <rPh sb="40" eb="41">
      <t>テン</t>
    </rPh>
    <rPh sb="42" eb="45">
      <t>ヘイキンテン</t>
    </rPh>
    <phoneticPr fontId="24"/>
  </si>
  <si>
    <t>プラント名【入力】</t>
    <rPh sb="4" eb="5">
      <t>メイ</t>
    </rPh>
    <phoneticPr fontId="3"/>
  </si>
  <si>
    <t>４．
企業の建設キャリアアップシステム
（CCUS）への取組</t>
    <rPh sb="3" eb="5">
      <t>キギョウ</t>
    </rPh>
    <rPh sb="6" eb="8">
      <t>ケンセツ</t>
    </rPh>
    <rPh sb="28" eb="30">
      <t>トリクミ</t>
    </rPh>
    <phoneticPr fontId="24"/>
  </si>
  <si>
    <t>３．（Ⅰ）
企業の優良工事表彰</t>
  </si>
  <si>
    <t>【ワークライフバランス企業認定等の取得】</t>
    <rPh sb="17" eb="19">
      <t>しゅとく</t>
    </rPh>
    <phoneticPr fontId="3" type="Hiragana"/>
  </si>
  <si>
    <t>いずれか
□</t>
  </si>
  <si>
    <t>型式</t>
    <rPh sb="0" eb="2">
      <t>カタシキ</t>
    </rPh>
    <phoneticPr fontId="3"/>
  </si>
  <si>
    <t>a：継続教育（CPD）の証明有り（各団体推奨単位以上の取得実績）</t>
  </si>
  <si>
    <t>法面</t>
    <rPh sb="0" eb="2">
      <t>ノリメン</t>
    </rPh>
    <phoneticPr fontId="3"/>
  </si>
  <si>
    <t>b：継続教育（CPD）の証明有り（各団体推奨単位の1/2以上の取得実績）</t>
  </si>
  <si>
    <t>公募対象：標準「JV」かつ全国又は東北＝「a：構成員のすべてが県内」</t>
    <rPh sb="23" eb="26">
      <t>コウセイイン</t>
    </rPh>
    <rPh sb="31" eb="33">
      <t>ケンナイ</t>
    </rPh>
    <phoneticPr fontId="24"/>
  </si>
  <si>
    <r>
      <t>女性技術者活躍工事の実施証明書がある場合に評価。</t>
    </r>
    <r>
      <rPr>
        <sz val="14"/>
        <color rgb="FFFF0000"/>
        <rFont val="ＭＳ Ｐ明朝"/>
      </rPr>
      <t>(発行日から2年以内)</t>
    </r>
    <rPh sb="0" eb="2">
      <t>ジョセイ</t>
    </rPh>
    <rPh sb="2" eb="5">
      <t>ギジュツシャ</t>
    </rPh>
    <rPh sb="5" eb="7">
      <t>カツヤク</t>
    </rPh>
    <rPh sb="7" eb="9">
      <t>コウジ</t>
    </rPh>
    <rPh sb="10" eb="12">
      <t>ジッシ</t>
    </rPh>
    <phoneticPr fontId="24"/>
  </si>
  <si>
    <t>無し</t>
    <rPh sb="0" eb="1">
      <t>ナ</t>
    </rPh>
    <phoneticPr fontId="3"/>
  </si>
  <si>
    <t>秋田県男女共同参画社会づくり表彰</t>
    <rPh sb="0" eb="3">
      <t>アキタケン</t>
    </rPh>
    <rPh sb="3" eb="5">
      <t>ダンジョ</t>
    </rPh>
    <rPh sb="5" eb="7">
      <t>キョウドウ</t>
    </rPh>
    <rPh sb="7" eb="9">
      <t>サンカク</t>
    </rPh>
    <rPh sb="9" eb="11">
      <t>シャカイ</t>
    </rPh>
    <rPh sb="14" eb="16">
      <t>ヒョウショウ</t>
    </rPh>
    <phoneticPr fontId="24"/>
  </si>
  <si>
    <t>秋田県女性の活躍推進企業表彰</t>
    <rPh sb="0" eb="3">
      <t>アキタケン</t>
    </rPh>
    <rPh sb="3" eb="5">
      <t>ジョセイ</t>
    </rPh>
    <rPh sb="6" eb="8">
      <t>カツヤク</t>
    </rPh>
    <rPh sb="8" eb="10">
      <t>スイシン</t>
    </rPh>
    <rPh sb="10" eb="12">
      <t>キギョウ</t>
    </rPh>
    <rPh sb="12" eb="14">
      <t>ヒョウショウ</t>
    </rPh>
    <phoneticPr fontId="24"/>
  </si>
  <si>
    <t>協力を得たことを証明します。</t>
  </si>
  <si>
    <t>ベビーウェーブ・アクション会長表彰</t>
  </si>
  <si>
    <t>活動内容：</t>
    <rPh sb="0" eb="2">
      <t>カツドウ</t>
    </rPh>
    <rPh sb="2" eb="4">
      <t>ナイヨウ</t>
    </rPh>
    <phoneticPr fontId="24"/>
  </si>
  <si>
    <t>女性活躍推進法に基づく「えるぼし」認定（プラチナえるぼし認定含む）</t>
    <rPh sb="17" eb="19">
      <t>ニンテイ</t>
    </rPh>
    <rPh sb="28" eb="30">
      <t>ニンテイ</t>
    </rPh>
    <rPh sb="30" eb="31">
      <t>フク</t>
    </rPh>
    <phoneticPr fontId="24"/>
  </si>
  <si>
    <t>簡易型（企業チャレンジ型）</t>
    <rPh sb="0" eb="3">
      <t>カンイガタ</t>
    </rPh>
    <rPh sb="4" eb="6">
      <t>キギョウ</t>
    </rPh>
    <rPh sb="11" eb="12">
      <t>ガタ</t>
    </rPh>
    <phoneticPr fontId="3"/>
  </si>
  <si>
    <t>支払年
【入力】</t>
    <rPh sb="0" eb="2">
      <t>シハライ</t>
    </rPh>
    <rPh sb="2" eb="3">
      <t>トシ</t>
    </rPh>
    <rPh sb="5" eb="7">
      <t>ニュウリョク</t>
    </rPh>
    <phoneticPr fontId="3"/>
  </si>
  <si>
    <t>支払金額（円）【入力】</t>
  </si>
  <si>
    <t>通知年月日【入力】</t>
  </si>
  <si>
    <t>人員（人）
【入力】</t>
  </si>
  <si>
    <t>7：OK</t>
  </si>
  <si>
    <t>a：【大企業】給与等受給者一人当たりの平均受給額の増加率３．００％以上</t>
  </si>
  <si>
    <t>c：【大企業】上記以外</t>
    <rPh sb="7" eb="9">
      <t>ジョウキ</t>
    </rPh>
    <rPh sb="9" eb="11">
      <t>イガイ</t>
    </rPh>
    <phoneticPr fontId="24"/>
  </si>
  <si>
    <r>
      <t xml:space="preserve">災害協定に基づく応急対策業務の活動実績
</t>
    </r>
    <r>
      <rPr>
        <sz val="14"/>
        <color rgb="FFFF0000"/>
        <rFont val="ＭＳ Ｐ明朝"/>
      </rPr>
      <t>(対象:過去5年間）</t>
    </r>
  </si>
  <si>
    <t>▲▲　▲▲</t>
  </si>
  <si>
    <t>a：【中小企業】給与等受給者一人当たりの平均受給額の増加率１．５０％以上</t>
    <rPh sb="3" eb="5">
      <t>チュウショウ</t>
    </rPh>
    <phoneticPr fontId="3"/>
  </si>
  <si>
    <t>b：【中小企業】給与等受給者一人当たりの平均受給額の増加率０．７５％以上</t>
  </si>
  <si>
    <t>【共通】</t>
    <rPh sb="1" eb="3">
      <t>きょうつう</t>
    </rPh>
    <phoneticPr fontId="3" type="Hiragana"/>
  </si>
  <si>
    <t>一人当支払額（円）</t>
  </si>
  <si>
    <t>配置予定技術者の氏名【入力】</t>
    <rPh sb="11" eb="13">
      <t>ニュウリョク</t>
    </rPh>
    <phoneticPr fontId="24"/>
  </si>
  <si>
    <t>コリンズ
ＩＤ【入力】</t>
    <rPh sb="8" eb="10">
      <t>ニュウリョク</t>
    </rPh>
    <phoneticPr fontId="3"/>
  </si>
  <si>
    <t>015483</t>
  </si>
  <si>
    <t>平鹿管内</t>
    <rPh sb="0" eb="2">
      <t>ヒラカ</t>
    </rPh>
    <rPh sb="2" eb="4">
      <t>カンナイ</t>
    </rPh>
    <phoneticPr fontId="3"/>
  </si>
  <si>
    <t>　　※共同企業体で契約した実績については、共同企業体協定書の写し</t>
  </si>
  <si>
    <t>技術資料提出期限日時点の年齢【入力】</t>
    <rPh sb="15" eb="17">
      <t>ニュウリョク</t>
    </rPh>
    <phoneticPr fontId="3"/>
  </si>
  <si>
    <t>a：表彰の実績有り</t>
    <rPh sb="7" eb="8">
      <t>ア</t>
    </rPh>
    <phoneticPr fontId="3"/>
  </si>
  <si>
    <t>主任技術者</t>
    <rPh sb="0" eb="2">
      <t>シュニン</t>
    </rPh>
    <rPh sb="2" eb="5">
      <t>ギジュツシャ</t>
    </rPh>
    <phoneticPr fontId="24"/>
  </si>
  <si>
    <r>
      <t>　</t>
    </r>
    <r>
      <rPr>
        <sz val="14"/>
        <color theme="1"/>
        <rFont val="游ゴシック"/>
      </rPr>
      <t>②「契約書」の写し</t>
    </r>
  </si>
  <si>
    <t>監理技術者</t>
    <rPh sb="0" eb="2">
      <t>カンリ</t>
    </rPh>
    <rPh sb="2" eb="5">
      <t>ギジュツシャ</t>
    </rPh>
    <phoneticPr fontId="24"/>
  </si>
  <si>
    <t>さく井</t>
    <rPh sb="2" eb="3">
      <t>イ</t>
    </rPh>
    <phoneticPr fontId="3"/>
  </si>
  <si>
    <t>公募対象：標準「JV」かつ全県又はブロック＝「b：構成員の１者以上が管内」</t>
    <rPh sb="25" eb="28">
      <t>コウセイイン</t>
    </rPh>
    <rPh sb="30" eb="31">
      <t>シャ</t>
    </rPh>
    <rPh sb="31" eb="33">
      <t>イジョウ</t>
    </rPh>
    <rPh sb="34" eb="36">
      <t>カンナイ</t>
    </rPh>
    <phoneticPr fontId="24"/>
  </si>
  <si>
    <t>○</t>
  </si>
  <si>
    <t>企業の評価</t>
    <rPh sb="0" eb="2">
      <t>キギョウ</t>
    </rPh>
    <rPh sb="3" eb="5">
      <t>ヒョウカ</t>
    </rPh>
    <phoneticPr fontId="3"/>
  </si>
  <si>
    <r>
      <t>公募対象：建築「JV」＝「</t>
    </r>
    <r>
      <rPr>
        <sz val="11"/>
        <color auto="1"/>
        <rFont val="ＭＳ Ｐ明朝"/>
      </rPr>
      <t>c：構成員のすべてがブロック外」</t>
    </r>
    <rPh sb="15" eb="18">
      <t>コウセイイン</t>
    </rPh>
    <rPh sb="27" eb="28">
      <t>ガイ</t>
    </rPh>
    <phoneticPr fontId="24"/>
  </si>
  <si>
    <t>１０．
企業の賃金水準向上に向けた取組</t>
  </si>
  <si>
    <t>（単位：円）</t>
    <rPh sb="1" eb="3">
      <t>タンイ</t>
    </rPh>
    <rPh sb="4" eb="5">
      <t>エン</t>
    </rPh>
    <phoneticPr fontId="3"/>
  </si>
  <si>
    <r>
      <t>公募対象：建築「単独」＝「</t>
    </r>
    <r>
      <rPr>
        <sz val="11"/>
        <color auto="1"/>
        <rFont val="ＭＳ Ｐ明朝"/>
      </rPr>
      <t>b：同一ブロック内に無し」</t>
    </r>
    <rPh sb="23" eb="24">
      <t>ナ</t>
    </rPh>
    <phoneticPr fontId="24"/>
  </si>
  <si>
    <t>１．
企業の同種工事の施工実績</t>
    <rPh sb="3" eb="5">
      <t>きぎょう</t>
    </rPh>
    <rPh sb="6" eb="8">
      <t>どうしゅ</t>
    </rPh>
    <rPh sb="8" eb="10">
      <t>こうじ</t>
    </rPh>
    <rPh sb="11" eb="13">
      <t>せこう</t>
    </rPh>
    <rPh sb="13" eb="15">
      <t>じっせき</t>
    </rPh>
    <phoneticPr fontId="3" type="Hiragana"/>
  </si>
  <si>
    <r>
      <t>ワークライフバランス企業認定等</t>
    </r>
    <r>
      <rPr>
        <sz val="14"/>
        <color auto="1"/>
        <rFont val="ＭＳ Ｐ明朝"/>
      </rPr>
      <t>【選択】</t>
    </r>
    <rPh sb="16" eb="18">
      <t>センタク</t>
    </rPh>
    <phoneticPr fontId="24"/>
  </si>
  <si>
    <t>　①離職票、解雇通知書、雇用保険被保険者資格喪失確認通知書、雇用保険受給資格者証、雇用保険被保険者手帳（日雇労働被保険者手帳）、船員失業保険証の船員失業証明票、雇用前の直近の勤務先が発行した退職証明書（代表者印必須）の中のいずれかひとつの写し</t>
    <rPh sb="2" eb="5">
      <t>リショクヒョウ</t>
    </rPh>
    <rPh sb="6" eb="8">
      <t>カイコ</t>
    </rPh>
    <rPh sb="8" eb="10">
      <t>ツウチ</t>
    </rPh>
    <rPh sb="10" eb="11">
      <t>ショ</t>
    </rPh>
    <rPh sb="12" eb="14">
      <t>コヨウ</t>
    </rPh>
    <rPh sb="14" eb="16">
      <t>ホケン</t>
    </rPh>
    <rPh sb="16" eb="17">
      <t>ヒ</t>
    </rPh>
    <rPh sb="17" eb="20">
      <t>ホケンシャ</t>
    </rPh>
    <rPh sb="20" eb="22">
      <t>シカク</t>
    </rPh>
    <rPh sb="22" eb="24">
      <t>ソウシツ</t>
    </rPh>
    <rPh sb="24" eb="26">
      <t>カクニン</t>
    </rPh>
    <rPh sb="26" eb="28">
      <t>ツウチ</t>
    </rPh>
    <rPh sb="28" eb="29">
      <t>ショ</t>
    </rPh>
    <rPh sb="30" eb="32">
      <t>コヨウ</t>
    </rPh>
    <rPh sb="32" eb="34">
      <t>ホケン</t>
    </rPh>
    <rPh sb="34" eb="36">
      <t>ジュキュウ</t>
    </rPh>
    <rPh sb="36" eb="39">
      <t>シカクシャ</t>
    </rPh>
    <rPh sb="39" eb="40">
      <t>ショウ</t>
    </rPh>
    <rPh sb="41" eb="43">
      <t>コヨウ</t>
    </rPh>
    <rPh sb="43" eb="45">
      <t>ホケン</t>
    </rPh>
    <rPh sb="45" eb="46">
      <t>ヒ</t>
    </rPh>
    <rPh sb="46" eb="49">
      <t>ホケンシャ</t>
    </rPh>
    <rPh sb="49" eb="51">
      <t>テチョウ</t>
    </rPh>
    <rPh sb="52" eb="54">
      <t>ヒヤト</t>
    </rPh>
    <rPh sb="54" eb="56">
      <t>ロウドウ</t>
    </rPh>
    <rPh sb="56" eb="57">
      <t>ヒ</t>
    </rPh>
    <rPh sb="57" eb="60">
      <t>ホケンシャ</t>
    </rPh>
    <rPh sb="60" eb="62">
      <t>テチョウ</t>
    </rPh>
    <phoneticPr fontId="24"/>
  </si>
  <si>
    <t>b：「事業者登録」無し</t>
    <rPh sb="9" eb="10">
      <t>ナ</t>
    </rPh>
    <phoneticPr fontId="3"/>
  </si>
  <si>
    <t>4：OK</t>
  </si>
  <si>
    <t>評価基準
【選択】</t>
  </si>
  <si>
    <t>工事内容【入力】
（定義された同種又は類似工事の工法、数量等）</t>
    <rPh sb="0" eb="2">
      <t>コウジ</t>
    </rPh>
    <rPh sb="2" eb="4">
      <t>ナイヨウ</t>
    </rPh>
    <rPh sb="5" eb="7">
      <t>ニュウリョク</t>
    </rPh>
    <rPh sb="10" eb="12">
      <t>テイギ</t>
    </rPh>
    <rPh sb="15" eb="17">
      <t>ドウシュ</t>
    </rPh>
    <rPh sb="17" eb="18">
      <t>マタ</t>
    </rPh>
    <rPh sb="19" eb="21">
      <t>ルイジ</t>
    </rPh>
    <rPh sb="21" eb="23">
      <t>コウジ</t>
    </rPh>
    <rPh sb="24" eb="26">
      <t>コウホウ</t>
    </rPh>
    <rPh sb="27" eb="29">
      <t>スウリョウ</t>
    </rPh>
    <rPh sb="29" eb="30">
      <t>トウ</t>
    </rPh>
    <phoneticPr fontId="24"/>
  </si>
  <si>
    <t>１３．
舗装機械の所有状況</t>
  </si>
  <si>
    <t>－</t>
  </si>
  <si>
    <t>　　※共同企業体で施工したコリンズに登録されていない工事については、共同企業体協定書の写しを添付</t>
  </si>
  <si>
    <t>企業名：</t>
    <rPh sb="0" eb="2">
      <t>キギョウ</t>
    </rPh>
    <rPh sb="2" eb="3">
      <t>メイ</t>
    </rPh>
    <phoneticPr fontId="24"/>
  </si>
  <si>
    <t>　⑤建設業許可申請書（受付印のあるもの）の写し及び同申請書別紙２営業所一覧表の写し</t>
  </si>
  <si>
    <t>公募対象：標準「JV」かつ全国又は東北＝「c：構成員のすべてが県外」</t>
    <rPh sb="23" eb="26">
      <t>コウセイイン</t>
    </rPh>
    <rPh sb="31" eb="33">
      <t>ケンガイ</t>
    </rPh>
    <phoneticPr fontId="24"/>
  </si>
  <si>
    <t>　　内容が分かる資料や写真など）を添付すること。</t>
    <rPh sb="2" eb="4">
      <t>ナイヨウ</t>
    </rPh>
    <phoneticPr fontId="24"/>
  </si>
  <si>
    <t>登録基幹技能者等氏名【入力】</t>
    <rPh sb="0" eb="2">
      <t>トウロク</t>
    </rPh>
    <rPh sb="2" eb="4">
      <t>キカン</t>
    </rPh>
    <rPh sb="4" eb="7">
      <t>ギノウシャ</t>
    </rPh>
    <rPh sb="7" eb="8">
      <t>トウ</t>
    </rPh>
    <rPh sb="8" eb="10">
      <t>シメイ</t>
    </rPh>
    <phoneticPr fontId="3"/>
  </si>
  <si>
    <r>
      <t>公募対象：法面４千万未満「単独」＝「</t>
    </r>
    <r>
      <rPr>
        <sz val="11"/>
        <color auto="1"/>
        <rFont val="ＭＳ Ｐ明朝"/>
      </rPr>
      <t>b：同一ブロック内に有り」</t>
    </r>
    <rPh sb="26" eb="27">
      <t>ナイ</t>
    </rPh>
    <rPh sb="28" eb="29">
      <t>ア</t>
    </rPh>
    <phoneticPr fontId="24"/>
  </si>
  <si>
    <t>b：類似工事の施工実績がある</t>
    <rPh sb="2" eb="4">
      <t>ルイジ</t>
    </rPh>
    <phoneticPr fontId="24"/>
  </si>
  <si>
    <t>利用するため、当社が次のとおり職業体験等の受け入れを実施したことを証明願います。</t>
    <rPh sb="0" eb="2">
      <t>リヨウ</t>
    </rPh>
    <rPh sb="7" eb="9">
      <t>トウシャ</t>
    </rPh>
    <rPh sb="10" eb="11">
      <t>ツギ</t>
    </rPh>
    <rPh sb="15" eb="17">
      <t>ショクギョウ</t>
    </rPh>
    <rPh sb="17" eb="19">
      <t>タイケン</t>
    </rPh>
    <rPh sb="19" eb="20">
      <t>トウ</t>
    </rPh>
    <rPh sb="21" eb="22">
      <t>ウ</t>
    </rPh>
    <rPh sb="23" eb="24">
      <t>イ</t>
    </rPh>
    <rPh sb="26" eb="28">
      <t>ジッシ</t>
    </rPh>
    <rPh sb="33" eb="35">
      <t>ショウメイ</t>
    </rPh>
    <rPh sb="35" eb="36">
      <t>ネガ</t>
    </rPh>
    <phoneticPr fontId="24"/>
  </si>
  <si>
    <t>一般塗装</t>
    <rPh sb="0" eb="2">
      <t>イッパン</t>
    </rPh>
    <rPh sb="2" eb="4">
      <t>トソウ</t>
    </rPh>
    <phoneticPr fontId="3"/>
  </si>
  <si>
    <t>　①女性技術者が保有する資格を証明する資料（資格証等）の写し</t>
  </si>
  <si>
    <t>証明者</t>
    <rPh sb="0" eb="3">
      <t>ショウメイシャ</t>
    </rPh>
    <phoneticPr fontId="24"/>
  </si>
  <si>
    <t>a：応急対策業務の活動実績がある（工事箇所と同一管内の実績の場合）</t>
    <rPh sb="17" eb="19">
      <t>コウジ</t>
    </rPh>
    <rPh sb="19" eb="21">
      <t>カショ</t>
    </rPh>
    <rPh sb="22" eb="24">
      <t>ドウイツ</t>
    </rPh>
    <rPh sb="24" eb="26">
      <t>カンナイ</t>
    </rPh>
    <rPh sb="27" eb="29">
      <t>ジッセキ</t>
    </rPh>
    <rPh sb="30" eb="32">
      <t>バアイ</t>
    </rPh>
    <phoneticPr fontId="24"/>
  </si>
  <si>
    <t>管内</t>
    <rPh sb="0" eb="2">
      <t>カンナイ</t>
    </rPh>
    <phoneticPr fontId="3"/>
  </si>
  <si>
    <t>公募対象：法面４千万未満「単独」＝「a：同一管内に有り」</t>
    <rPh sb="20" eb="22">
      <t>ドウイツ</t>
    </rPh>
    <rPh sb="22" eb="24">
      <t>カンナイ</t>
    </rPh>
    <rPh sb="25" eb="26">
      <t>ア</t>
    </rPh>
    <phoneticPr fontId="24"/>
  </si>
  <si>
    <t>　②中小企業等の場合は、本様式に、直近の事業年度の「法人税申告書別表１」の写し</t>
  </si>
  <si>
    <t>b：技能士等の配置</t>
    <rPh sb="2" eb="4">
      <t>ギノウ</t>
    </rPh>
    <phoneticPr fontId="3"/>
  </si>
  <si>
    <r>
      <t>当該工事におけるCCUS活用の有無</t>
    </r>
    <r>
      <rPr>
        <b/>
        <u/>
        <sz val="14"/>
        <color rgb="FFFF0000"/>
        <rFont val="ＭＳ Ｐ明朝"/>
      </rPr>
      <t>「履行義務」</t>
    </r>
    <rPh sb="0" eb="2">
      <t>トウガイ</t>
    </rPh>
    <rPh sb="2" eb="4">
      <t>コウジ</t>
    </rPh>
    <rPh sb="12" eb="14">
      <t>カツヨウ</t>
    </rPh>
    <rPh sb="15" eb="17">
      <t>ウム</t>
    </rPh>
    <phoneticPr fontId="24"/>
  </si>
  <si>
    <t>２２．
当該工事における登録基幹技能者等の配置</t>
  </si>
  <si>
    <t>a：登録基幹技能者の配置</t>
  </si>
  <si>
    <t>簡易型（Ⅰ型）</t>
    <rPh sb="0" eb="3">
      <t>カンイガタ</t>
    </rPh>
    <rPh sb="5" eb="6">
      <t>ガタ</t>
    </rPh>
    <phoneticPr fontId="3"/>
  </si>
  <si>
    <t>コンクリート主任技士の資格を有する</t>
    <rPh sb="11" eb="13">
      <t>シカク</t>
    </rPh>
    <rPh sb="14" eb="15">
      <t>ユウ</t>
    </rPh>
    <phoneticPr fontId="3"/>
  </si>
  <si>
    <r>
      <t>公募対象：法面４千万以上「JV」＝「</t>
    </r>
    <r>
      <rPr>
        <sz val="11"/>
        <color auto="1"/>
        <rFont val="ＭＳ Ｐ明朝"/>
      </rPr>
      <t>a：構成員のすべてがブロック内」</t>
    </r>
    <rPh sb="20" eb="23">
      <t>コウセイイン</t>
    </rPh>
    <rPh sb="32" eb="33">
      <t>ナイ</t>
    </rPh>
    <phoneticPr fontId="24"/>
  </si>
  <si>
    <t>コンクリート技士を有する</t>
  </si>
  <si>
    <t>プレストレストコンクリート技士を有する</t>
  </si>
  <si>
    <t>b：技師補等の資格を有する女性技術者を配置した工事の実施証明書を有している</t>
  </si>
  <si>
    <t>コンクリート診断士を有する</t>
  </si>
  <si>
    <t>(4)の場合入力</t>
    <rPh sb="4" eb="6">
      <t>バアイ</t>
    </rPh>
    <rPh sb="6" eb="8">
      <t>ニュウリョク</t>
    </rPh>
    <phoneticPr fontId="3"/>
  </si>
  <si>
    <t>一級構造物診断士を有する</t>
  </si>
  <si>
    <t>土木鋼構造診断士を有する</t>
  </si>
  <si>
    <t>一級舗装施工管理技術者を有する</t>
  </si>
  <si>
    <t>性別</t>
    <rPh sb="0" eb="2">
      <t>セイベツ</t>
    </rPh>
    <phoneticPr fontId="3"/>
  </si>
  <si>
    <t>1：OK</t>
  </si>
  <si>
    <t>地すべり防止工事士を有する</t>
  </si>
  <si>
    <t>b：維持管理業務の契約実績がある（工事箇所と同一管内以外の実績の場合）</t>
  </si>
  <si>
    <t>一人当たり平均受給額（円／人）</t>
    <rPh sb="11" eb="12">
      <t>エン</t>
    </rPh>
    <rPh sb="13" eb="14">
      <t>ニン</t>
    </rPh>
    <phoneticPr fontId="3"/>
  </si>
  <si>
    <t>構造設計一級建築士を有する</t>
  </si>
  <si>
    <t>私は、●●株式会社が、令和X+1年（令和X+1年１月１日から令和X+1年１２月３１日まで）において、前年度（令和X年）と比較し、賃上げを実施したことを下表により確認いたしました。</t>
    <rPh sb="50" eb="53">
      <t>ゼンネンド</t>
    </rPh>
    <rPh sb="54" eb="56">
      <t>レイワ</t>
    </rPh>
    <rPh sb="57" eb="58">
      <t>ネン</t>
    </rPh>
    <rPh sb="60" eb="62">
      <t>ヒカク</t>
    </rPh>
    <rPh sb="75" eb="77">
      <t>カヒョウ</t>
    </rPh>
    <phoneticPr fontId="3"/>
  </si>
  <si>
    <t>設備設計一級建築士を有する</t>
  </si>
  <si>
    <t>公募対象：法面４千万未満「単独」＝「b：同一ブロック内に有り」</t>
    <rPh sb="26" eb="27">
      <t>ナイ</t>
    </rPh>
    <rPh sb="28" eb="29">
      <t>ア</t>
    </rPh>
    <phoneticPr fontId="24"/>
  </si>
  <si>
    <t>建築設備士を有する</t>
  </si>
  <si>
    <t>b：「活用の申告」無し</t>
    <rPh sb="9" eb="10">
      <t>ナ</t>
    </rPh>
    <phoneticPr fontId="3"/>
  </si>
  <si>
    <t>資格を有しない</t>
    <rPh sb="0" eb="2">
      <t>シカク</t>
    </rPh>
    <rPh sb="3" eb="4">
      <t>ユウ</t>
    </rPh>
    <phoneticPr fontId="3"/>
  </si>
  <si>
    <t>応急対策工事</t>
  </si>
  <si>
    <t>３．(Ⅰ)企業の優良工事表彰
【手引き　P22】</t>
    <rPh sb="5" eb="7">
      <t>キギョウ</t>
    </rPh>
    <rPh sb="8" eb="10">
      <t>ユウリョウ</t>
    </rPh>
    <rPh sb="10" eb="12">
      <t>コウジ</t>
    </rPh>
    <rPh sb="12" eb="14">
      <t>ヒョウショウ</t>
    </rPh>
    <phoneticPr fontId="24"/>
  </si>
  <si>
    <t>b：「事業者登録」無し（未導入）</t>
    <rPh sb="3" eb="6">
      <t>ジギョウシャ</t>
    </rPh>
    <rPh sb="6" eb="8">
      <t>トウロク</t>
    </rPh>
    <rPh sb="9" eb="10">
      <t>ナ</t>
    </rPh>
    <rPh sb="12" eb="15">
      <t>ミドウニュウ</t>
    </rPh>
    <phoneticPr fontId="24"/>
  </si>
  <si>
    <t>b：評価対象の船舶を１隻以上３隻未満所有している</t>
    <rPh sb="15" eb="16">
      <t>セキ</t>
    </rPh>
    <rPh sb="16" eb="18">
      <t>ミマン</t>
    </rPh>
    <phoneticPr fontId="24"/>
  </si>
  <si>
    <t>a：維持管理業務の契約実績がある（工事箇所と同一管内の実績の場合）</t>
    <rPh sb="2" eb="4">
      <t>イジ</t>
    </rPh>
    <rPh sb="4" eb="6">
      <t>カンリ</t>
    </rPh>
    <rPh sb="6" eb="8">
      <t>ギョウム</t>
    </rPh>
    <rPh sb="9" eb="11">
      <t>ケイヤク</t>
    </rPh>
    <rPh sb="17" eb="19">
      <t>コウジ</t>
    </rPh>
    <rPh sb="19" eb="21">
      <t>カショ</t>
    </rPh>
    <rPh sb="22" eb="24">
      <t>ドウイツ</t>
    </rPh>
    <rPh sb="24" eb="26">
      <t>カンナイ</t>
    </rPh>
    <rPh sb="27" eb="29">
      <t>ジッセキ</t>
    </rPh>
    <rPh sb="30" eb="32">
      <t>バアイ</t>
    </rPh>
    <phoneticPr fontId="24"/>
  </si>
  <si>
    <t>同格付工種【選択】
当該工事と同じ格付工種</t>
    <rPh sb="0" eb="1">
      <t>ドウ</t>
    </rPh>
    <rPh sb="1" eb="3">
      <t>カクヅケ</t>
    </rPh>
    <rPh sb="3" eb="5">
      <t>コウシュ</t>
    </rPh>
    <rPh sb="6" eb="8">
      <t>センタク</t>
    </rPh>
    <rPh sb="10" eb="12">
      <t>トウガイ</t>
    </rPh>
    <rPh sb="12" eb="14">
      <t>コウジ</t>
    </rPh>
    <rPh sb="15" eb="16">
      <t>オナ</t>
    </rPh>
    <rPh sb="17" eb="19">
      <t>カクヅケ</t>
    </rPh>
    <rPh sb="19" eb="21">
      <t>コウシュ</t>
    </rPh>
    <phoneticPr fontId="24"/>
  </si>
  <si>
    <r>
      <t>工事実績情報システム（コリンズ）登録番号
【入力】</t>
    </r>
    <r>
      <rPr>
        <u/>
        <sz val="14"/>
        <color rgb="FFFF0000"/>
        <rFont val="ＭＳ Ｐ明朝"/>
      </rPr>
      <t>※登録が無い場合は、「登録無し」を入力</t>
    </r>
    <rPh sb="0" eb="2">
      <t>コウジ</t>
    </rPh>
    <rPh sb="2" eb="4">
      <t>ジッセキ</t>
    </rPh>
    <rPh sb="4" eb="6">
      <t>ジョウホウ</t>
    </rPh>
    <rPh sb="16" eb="18">
      <t>トウロク</t>
    </rPh>
    <rPh sb="18" eb="20">
      <t>バンゴウ</t>
    </rPh>
    <rPh sb="22" eb="24">
      <t>ニュウリョク</t>
    </rPh>
    <rPh sb="26" eb="28">
      <t>トウロク</t>
    </rPh>
    <rPh sb="29" eb="30">
      <t>ナ</t>
    </rPh>
    <rPh sb="31" eb="33">
      <t>バアイ</t>
    </rPh>
    <rPh sb="36" eb="38">
      <t>トウロク</t>
    </rPh>
    <rPh sb="38" eb="39">
      <t>ナ</t>
    </rPh>
    <rPh sb="42" eb="44">
      <t>ニュウリョク</t>
    </rPh>
    <phoneticPr fontId="24"/>
  </si>
  <si>
    <t>（住所を記載）</t>
  </si>
  <si>
    <t>　　※評価対象期間内に企業が合併している場合は、合併契約書の写し及び官報（合併の公告）の写しを添付</t>
  </si>
  <si>
    <t>c：評価対象の船舶を所有していない（１隻未満）</t>
    <rPh sb="2" eb="4">
      <t>ヒョウカ</t>
    </rPh>
    <rPh sb="4" eb="6">
      <t>タイショウ</t>
    </rPh>
    <rPh sb="7" eb="9">
      <t>センパク</t>
    </rPh>
    <rPh sb="10" eb="12">
      <t>ショユウ</t>
    </rPh>
    <phoneticPr fontId="24"/>
  </si>
  <si>
    <r>
      <t>　</t>
    </r>
    <r>
      <rPr>
        <sz val="14"/>
        <color theme="1"/>
        <rFont val="游ゴシック"/>
      </rPr>
      <t>①承諾書の写し（重機・資機材等の調達の斡旋の場合においては、「要請書」の写し）</t>
    </r>
    <rPh sb="2" eb="5">
      <t>しょうだくしょ</t>
    </rPh>
    <rPh sb="6" eb="7">
      <t>うつ</t>
    </rPh>
    <rPh sb="32" eb="35">
      <t>ようせいしょ</t>
    </rPh>
    <rPh sb="37" eb="38">
      <t>うつ</t>
    </rPh>
    <phoneticPr fontId="3" type="Hiragana"/>
  </si>
  <si>
    <t>c：舗装機械を所有していない</t>
    <rPh sb="2" eb="4">
      <t>ホソウ</t>
    </rPh>
    <rPh sb="4" eb="6">
      <t>キカイ</t>
    </rPh>
    <rPh sb="7" eb="9">
      <t>ショユウ</t>
    </rPh>
    <phoneticPr fontId="24"/>
  </si>
  <si>
    <t>　②雇用関係及び常勤性があることを確認できる健康保険被保険者証（資格取得年月日と事業所名の記載があるものに限る）等の写し</t>
  </si>
  <si>
    <t>秋田県秋田地域振興局建設部</t>
    <rPh sb="0" eb="3">
      <t>アキタケン</t>
    </rPh>
    <rPh sb="3" eb="5">
      <t>アキタ</t>
    </rPh>
    <rPh sb="5" eb="7">
      <t>チイキ</t>
    </rPh>
    <rPh sb="7" eb="10">
      <t>シンコウキョク</t>
    </rPh>
    <rPh sb="10" eb="13">
      <t>ケンセツブ</t>
    </rPh>
    <phoneticPr fontId="3"/>
  </si>
  <si>
    <t>～</t>
  </si>
  <si>
    <t>a：「事業者登録」有り</t>
    <rPh sb="9" eb="10">
      <t>ア</t>
    </rPh>
    <phoneticPr fontId="3"/>
  </si>
  <si>
    <t>○○　○○</t>
  </si>
  <si>
    <t>発注者【入力】</t>
    <rPh sb="0" eb="3">
      <t>ハッチュウシャ</t>
    </rPh>
    <phoneticPr fontId="24"/>
  </si>
  <si>
    <t>道路側溝据付工
L=300m</t>
    <rPh sb="0" eb="2">
      <t>ドウロ</t>
    </rPh>
    <rPh sb="2" eb="4">
      <t>ソッコウ</t>
    </rPh>
    <rPh sb="4" eb="6">
      <t>スエツケ</t>
    </rPh>
    <rPh sb="6" eb="7">
      <t>コウ</t>
    </rPh>
    <phoneticPr fontId="3"/>
  </si>
  <si>
    <r>
      <t>○「秋田県総合評価落札方式（建設工事）運用の手引き」の評価項目の内容、評価基準、運用事項等を十分に確認し、記載間違いや記入漏れのないよう注意して下さい。</t>
    </r>
    <r>
      <rPr>
        <b/>
        <u/>
        <sz val="16"/>
        <color auto="1"/>
        <rFont val="ＭＳ Ｐ明朝"/>
      </rPr>
      <t xml:space="preserve">様式の当該評価項目に必要な記載がない項目については評価点を当該項目の基準配点の最低点となりますので、正しく評価点が入力されているか確認して下さい。
</t>
    </r>
    <r>
      <rPr>
        <sz val="16"/>
        <color auto="1"/>
        <rFont val="ＭＳ Ｐ明朝"/>
      </rPr>
      <t>○「採用」欄については、工事発注概要書Cを確認の上、</t>
    </r>
    <r>
      <rPr>
        <b/>
        <u/>
        <sz val="16"/>
        <color auto="1"/>
        <rFont val="ＭＳ Ｐ明朝"/>
      </rPr>
      <t>採用されている評価項目を「○」、採用されていない評価項目を「ー」</t>
    </r>
    <r>
      <rPr>
        <sz val="16"/>
        <color auto="1"/>
        <rFont val="ＭＳ Ｐ明朝"/>
      </rPr>
      <t>を選択して下さい。</t>
    </r>
    <rPh sb="2" eb="5">
      <t>アキタケン</t>
    </rPh>
    <rPh sb="5" eb="7">
      <t>ソウゴウ</t>
    </rPh>
    <rPh sb="7" eb="9">
      <t>ヒョウカ</t>
    </rPh>
    <rPh sb="9" eb="11">
      <t>ラクサツ</t>
    </rPh>
    <rPh sb="11" eb="13">
      <t>ホウシキ</t>
    </rPh>
    <rPh sb="14" eb="16">
      <t>ケンセツ</t>
    </rPh>
    <rPh sb="16" eb="18">
      <t>コウジ</t>
    </rPh>
    <rPh sb="19" eb="21">
      <t>ウンヨウ</t>
    </rPh>
    <rPh sb="22" eb="24">
      <t>テビ</t>
    </rPh>
    <rPh sb="27" eb="29">
      <t>ヒョウカ</t>
    </rPh>
    <rPh sb="29" eb="31">
      <t>コウモク</t>
    </rPh>
    <rPh sb="32" eb="34">
      <t>ナイヨウ</t>
    </rPh>
    <rPh sb="35" eb="37">
      <t>ヒョウカ</t>
    </rPh>
    <rPh sb="37" eb="39">
      <t>キジュン</t>
    </rPh>
    <rPh sb="40" eb="42">
      <t>ウンヨウ</t>
    </rPh>
    <rPh sb="42" eb="44">
      <t>ジコウ</t>
    </rPh>
    <rPh sb="44" eb="45">
      <t>トウ</t>
    </rPh>
    <rPh sb="46" eb="48">
      <t>ジュウブン</t>
    </rPh>
    <rPh sb="49" eb="51">
      <t>カクニン</t>
    </rPh>
    <rPh sb="53" eb="55">
      <t>キサイ</t>
    </rPh>
    <rPh sb="55" eb="57">
      <t>マチガ</t>
    </rPh>
    <rPh sb="59" eb="61">
      <t>キニュウ</t>
    </rPh>
    <rPh sb="61" eb="62">
      <t>モ</t>
    </rPh>
    <rPh sb="68" eb="70">
      <t>チュウイ</t>
    </rPh>
    <rPh sb="72" eb="73">
      <t>クダ</t>
    </rPh>
    <rPh sb="76" eb="78">
      <t>ヨウシキ</t>
    </rPh>
    <rPh sb="79" eb="81">
      <t>トウガイ</t>
    </rPh>
    <rPh sb="81" eb="83">
      <t>ヒョウカ</t>
    </rPh>
    <rPh sb="83" eb="85">
      <t>コウモク</t>
    </rPh>
    <rPh sb="86" eb="88">
      <t>ヒツヨウ</t>
    </rPh>
    <rPh sb="89" eb="91">
      <t>キサイ</t>
    </rPh>
    <rPh sb="94" eb="96">
      <t>コウモク</t>
    </rPh>
    <rPh sb="101" eb="104">
      <t>ヒョウカテン</t>
    </rPh>
    <rPh sb="105" eb="107">
      <t>トウガイ</t>
    </rPh>
    <rPh sb="107" eb="109">
      <t>コウモク</t>
    </rPh>
    <rPh sb="110" eb="112">
      <t>キジュン</t>
    </rPh>
    <rPh sb="112" eb="114">
      <t>ハイテン</t>
    </rPh>
    <rPh sb="115" eb="118">
      <t>サイテイテン</t>
    </rPh>
    <rPh sb="126" eb="127">
      <t>タダ</t>
    </rPh>
    <rPh sb="129" eb="132">
      <t>ヒョウカテン</t>
    </rPh>
    <rPh sb="133" eb="135">
      <t>ニュウリョク</t>
    </rPh>
    <rPh sb="141" eb="143">
      <t>カクニン</t>
    </rPh>
    <rPh sb="145" eb="146">
      <t>クダ</t>
    </rPh>
    <rPh sb="152" eb="154">
      <t>サイヨウ</t>
    </rPh>
    <rPh sb="155" eb="156">
      <t>ラン</t>
    </rPh>
    <rPh sb="162" eb="164">
      <t>コウジ</t>
    </rPh>
    <rPh sb="164" eb="166">
      <t>ハッチュウ</t>
    </rPh>
    <rPh sb="166" eb="169">
      <t>ガイヨウショ</t>
    </rPh>
    <rPh sb="171" eb="173">
      <t>カクニン</t>
    </rPh>
    <rPh sb="174" eb="175">
      <t>ウエ</t>
    </rPh>
    <rPh sb="176" eb="178">
      <t>サイヨウ</t>
    </rPh>
    <rPh sb="183" eb="185">
      <t>ヒョウカ</t>
    </rPh>
    <rPh sb="185" eb="187">
      <t>コウモク</t>
    </rPh>
    <rPh sb="192" eb="194">
      <t>サイヨウ</t>
    </rPh>
    <rPh sb="200" eb="202">
      <t>ヒョウカ</t>
    </rPh>
    <rPh sb="202" eb="204">
      <t>コウモク</t>
    </rPh>
    <rPh sb="209" eb="211">
      <t>センタク</t>
    </rPh>
    <rPh sb="213" eb="214">
      <t>クダ</t>
    </rPh>
    <phoneticPr fontId="3"/>
  </si>
  <si>
    <t>a：同種工事の施工実績がある</t>
  </si>
  <si>
    <t>１８．
配置予定技術者の同種工事の施工実績</t>
  </si>
  <si>
    <t>c：上記以外</t>
  </si>
  <si>
    <t>ka00000000</t>
  </si>
  <si>
    <t>b：応急対策業務の活動実績がある（工事箇所と同一管内以外の実績の場合）</t>
    <rPh sb="26" eb="28">
      <t>イガイ</t>
    </rPh>
    <phoneticPr fontId="24"/>
  </si>
  <si>
    <t>b：「活用の申告」無し</t>
    <rPh sb="3" eb="5">
      <t>カツヨウ</t>
    </rPh>
    <rPh sb="6" eb="8">
      <t>シンコク</t>
    </rPh>
    <rPh sb="9" eb="10">
      <t>ナ</t>
    </rPh>
    <phoneticPr fontId="24"/>
  </si>
  <si>
    <r>
      <t>公募対象：法面４千万未満「単独」＝「</t>
    </r>
    <r>
      <rPr>
        <sz val="11"/>
        <color auto="1"/>
        <rFont val="ＭＳ Ｐ明朝"/>
      </rPr>
      <t>c：同一ブロック内に無し」</t>
    </r>
    <rPh sb="28" eb="29">
      <t>ナ</t>
    </rPh>
    <phoneticPr fontId="24"/>
  </si>
  <si>
    <r>
      <t>期間内の</t>
    </r>
    <r>
      <rPr>
        <b/>
        <sz val="11"/>
        <color theme="1"/>
        <rFont val="明朝"/>
      </rPr>
      <t>役員</t>
    </r>
    <r>
      <rPr>
        <sz val="11"/>
        <color theme="1"/>
        <rFont val="明朝"/>
      </rPr>
      <t>に支給した給与総額</t>
    </r>
    <rPh sb="0" eb="2">
      <t>キカン</t>
    </rPh>
    <rPh sb="2" eb="3">
      <t>ナイ</t>
    </rPh>
    <rPh sb="4" eb="6">
      <t>ヤクイン</t>
    </rPh>
    <rPh sb="13" eb="15">
      <t>ソウガク</t>
    </rPh>
    <phoneticPr fontId="3"/>
  </si>
  <si>
    <t>１９．
配置予定技術者の工事成績評定点</t>
  </si>
  <si>
    <r>
      <t>加盟している継続教育の団体名</t>
    </r>
    <r>
      <rPr>
        <sz val="14"/>
        <color rgb="FFFF0000"/>
        <rFont val="ＭＳ Ｐ明朝"/>
      </rPr>
      <t>（対象:過去2年間）</t>
    </r>
    <r>
      <rPr>
        <sz val="14"/>
        <color auto="1"/>
        <rFont val="ＭＳ Ｐ明朝"/>
      </rPr>
      <t>【入力】</t>
    </r>
    <rPh sb="0" eb="2">
      <t>カメイ</t>
    </rPh>
    <rPh sb="6" eb="8">
      <t>ケイゾク</t>
    </rPh>
    <rPh sb="8" eb="10">
      <t>キョウイク</t>
    </rPh>
    <rPh sb="11" eb="14">
      <t>ダンタイメイ</t>
    </rPh>
    <phoneticPr fontId="3"/>
  </si>
  <si>
    <r>
      <t>　</t>
    </r>
    <r>
      <rPr>
        <sz val="14"/>
        <color theme="1"/>
        <rFont val="游ゴシック"/>
      </rPr>
      <t>③「ＣＣＵＳの事業者情報登録画面」の写し</t>
    </r>
    <rPh sb="19" eb="20">
      <t>うつ</t>
    </rPh>
    <phoneticPr fontId="3" type="Hiragana"/>
  </si>
  <si>
    <t>b：維持管理業務の契約実績がある（工事箇所と同一管内以外の実績の場合）</t>
    <rPh sb="26" eb="28">
      <t>イガイ</t>
    </rPh>
    <phoneticPr fontId="24"/>
  </si>
  <si>
    <t>c：維持管理業務の契約実績がない</t>
    <rPh sb="2" eb="4">
      <t>イジ</t>
    </rPh>
    <rPh sb="4" eb="6">
      <t>カンリ</t>
    </rPh>
    <rPh sb="6" eb="8">
      <t>ギョウム</t>
    </rPh>
    <rPh sb="9" eb="11">
      <t>ケイヤク</t>
    </rPh>
    <rPh sb="11" eb="13">
      <t>ジッセキ</t>
    </rPh>
    <phoneticPr fontId="24"/>
  </si>
  <si>
    <t>c：維持管理業務の契約実績がない</t>
  </si>
  <si>
    <t>基準配点合計</t>
    <rPh sb="0" eb="2">
      <t>キジュン</t>
    </rPh>
    <rPh sb="2" eb="4">
      <t>ハイテン</t>
    </rPh>
    <rPh sb="4" eb="6">
      <t>ゴウケイ</t>
    </rPh>
    <phoneticPr fontId="24"/>
  </si>
  <si>
    <t>鹿角管内</t>
    <rPh sb="0" eb="2">
      <t>カヅノ</t>
    </rPh>
    <rPh sb="2" eb="4">
      <t>カンナイ</t>
    </rPh>
    <phoneticPr fontId="3"/>
  </si>
  <si>
    <r>
      <t>公募対象：法面４千万以上「JV」＝「</t>
    </r>
    <r>
      <rPr>
        <sz val="11"/>
        <color auto="1"/>
        <rFont val="ＭＳ Ｐ明朝"/>
      </rPr>
      <t>c：構成員のすべてがブロック外」</t>
    </r>
    <rPh sb="20" eb="23">
      <t>コウセイイン</t>
    </rPh>
    <rPh sb="32" eb="33">
      <t>ガイ</t>
    </rPh>
    <phoneticPr fontId="24"/>
  </si>
  <si>
    <t>04-XX10-ZZ
●●工事</t>
    <rPh sb="13" eb="15">
      <t>コウジ</t>
    </rPh>
    <phoneticPr fontId="3"/>
  </si>
  <si>
    <t>《評価項目①》
女性技術者の在籍</t>
    <rPh sb="1" eb="3">
      <t>ヒョウカ</t>
    </rPh>
    <rPh sb="3" eb="5">
      <t>コウモク</t>
    </rPh>
    <phoneticPr fontId="3"/>
  </si>
  <si>
    <t>企業におけるCCUS事業者登録の有無</t>
    <rPh sb="0" eb="2">
      <t>キギョウ</t>
    </rPh>
    <rPh sb="10" eb="13">
      <t>ジギョウシャ</t>
    </rPh>
    <rPh sb="13" eb="15">
      <t>トウロク</t>
    </rPh>
    <rPh sb="16" eb="18">
      <t>ウム</t>
    </rPh>
    <phoneticPr fontId="24"/>
  </si>
  <si>
    <t>３．(Ⅱ)企業の優良工事表彰
【手引き　P23】</t>
    <rPh sb="5" eb="7">
      <t>キギョウ</t>
    </rPh>
    <rPh sb="8" eb="10">
      <t>ユウリョウ</t>
    </rPh>
    <rPh sb="10" eb="12">
      <t>コウジ</t>
    </rPh>
    <rPh sb="12" eb="14">
      <t>ヒョウショウ</t>
    </rPh>
    <phoneticPr fontId="24"/>
  </si>
  <si>
    <r>
      <t>　</t>
    </r>
    <r>
      <rPr>
        <sz val="14"/>
        <color theme="1"/>
        <rFont val="游ゴシック"/>
      </rPr>
      <t>①資格を証明する書類の写し</t>
    </r>
    <rPh sb="2" eb="4">
      <t>シカク</t>
    </rPh>
    <rPh sb="5" eb="7">
      <t>ショウメイ</t>
    </rPh>
    <rPh sb="9" eb="11">
      <t>ショルイ</t>
    </rPh>
    <rPh sb="12" eb="13">
      <t>ウツ</t>
    </rPh>
    <phoneticPr fontId="24"/>
  </si>
  <si>
    <t>１．
企業の同種工事の施工実績</t>
  </si>
  <si>
    <t>電気</t>
    <rPh sb="0" eb="2">
      <t>デンキ</t>
    </rPh>
    <phoneticPr fontId="3"/>
  </si>
  <si>
    <t>１級土木施工管理技士</t>
    <rPh sb="1" eb="2">
      <t>キュウ</t>
    </rPh>
    <rPh sb="2" eb="3">
      <t>ド</t>
    </rPh>
    <rPh sb="3" eb="4">
      <t>モク</t>
    </rPh>
    <rPh sb="4" eb="6">
      <t>セコウ</t>
    </rPh>
    <rPh sb="6" eb="8">
      <t>カンリ</t>
    </rPh>
    <rPh sb="8" eb="10">
      <t>ギシ</t>
    </rPh>
    <phoneticPr fontId="3"/>
  </si>
  <si>
    <t>給排水冷暖房衛生設備</t>
    <rPh sb="0" eb="3">
      <t>キュウハイスイ</t>
    </rPh>
    <rPh sb="3" eb="6">
      <t>レイダンボウ</t>
    </rPh>
    <rPh sb="6" eb="8">
      <t>エイセイ</t>
    </rPh>
    <rPh sb="8" eb="10">
      <t>セツビ</t>
    </rPh>
    <phoneticPr fontId="3"/>
  </si>
  <si>
    <t>鋼構造物</t>
    <rPh sb="0" eb="1">
      <t>コウ</t>
    </rPh>
    <rPh sb="1" eb="4">
      <t>コウゾウブツ</t>
    </rPh>
    <phoneticPr fontId="3"/>
  </si>
  <si>
    <t>路面標示</t>
    <rPh sb="0" eb="2">
      <t>ロメン</t>
    </rPh>
    <rPh sb="2" eb="4">
      <t>ヒョウジ</t>
    </rPh>
    <phoneticPr fontId="3"/>
  </si>
  <si>
    <t>機械器具設置</t>
    <rPh sb="0" eb="2">
      <t>キカイ</t>
    </rPh>
    <rPh sb="2" eb="4">
      <t>キグ</t>
    </rPh>
    <rPh sb="4" eb="6">
      <t>セッチ</t>
    </rPh>
    <phoneticPr fontId="3"/>
  </si>
  <si>
    <t>《評価項目③》
ワークライフバランス企業認定等の取得</t>
  </si>
  <si>
    <t>造園</t>
    <rPh sb="0" eb="2">
      <t>ゾウエン</t>
    </rPh>
    <phoneticPr fontId="3"/>
  </si>
  <si>
    <t>水道施設</t>
    <rPh sb="0" eb="2">
      <t>スイドウ</t>
    </rPh>
    <rPh sb="2" eb="4">
      <t>シセツ</t>
    </rPh>
    <phoneticPr fontId="3"/>
  </si>
  <si>
    <t>解体</t>
    <rPh sb="0" eb="2">
      <t>カイタイ</t>
    </rPh>
    <phoneticPr fontId="3"/>
  </si>
  <si>
    <r>
      <t xml:space="preserve">１０．企業の賃金水準向上に向けた取組
</t>
    </r>
    <r>
      <rPr>
        <u/>
        <sz val="14"/>
        <color auto="1"/>
        <rFont val="ＭＳ Ｐ明朝"/>
      </rPr>
      <t>【手引き　P39～P41】</t>
    </r>
  </si>
  <si>
    <t>(A)推奨
単位数
【入力】</t>
    <rPh sb="3" eb="5">
      <t>スイショウ</t>
    </rPh>
    <rPh sb="6" eb="8">
      <t>タンイ</t>
    </rPh>
    <rPh sb="8" eb="9">
      <t>スウ</t>
    </rPh>
    <phoneticPr fontId="3"/>
  </si>
  <si>
    <t>a：監理又は主任技術者に配置した女性技術者活躍(登用含む)工事の実施証明書を有している</t>
  </si>
  <si>
    <t>b：現場代理人又は担当技術者に配置した女性技術者活躍(登用含む)工事の実施証明書を有している</t>
  </si>
  <si>
    <t>評価基準</t>
  </si>
  <si>
    <t>b：建物解体専用機を１台以上、及びアタッチメントを１種類以上所有している</t>
  </si>
  <si>
    <t>２０．
配置予定技術者の継続教育（ＣＰＤ）の取組</t>
  </si>
  <si>
    <t>b：表彰の実績無し</t>
    <rPh sb="7" eb="8">
      <t>ナ</t>
    </rPh>
    <phoneticPr fontId="3"/>
  </si>
  <si>
    <t>保有資格【入力】</t>
  </si>
  <si>
    <t>習得率
（B)÷（A)</t>
    <rPh sb="0" eb="2">
      <t>シュウトク</t>
    </rPh>
    <rPh sb="2" eb="3">
      <t>リツ</t>
    </rPh>
    <phoneticPr fontId="3"/>
  </si>
  <si>
    <r>
      <t xml:space="preserve">１２．船舶の所有状況
</t>
    </r>
    <r>
      <rPr>
        <u/>
        <sz val="14"/>
        <color auto="1"/>
        <rFont val="ＭＳ Ｐ明朝"/>
      </rPr>
      <t>【手引き　P44】</t>
    </r>
    <rPh sb="3" eb="5">
      <t>センパク</t>
    </rPh>
    <rPh sb="6" eb="8">
      <t>ショユウ</t>
    </rPh>
    <rPh sb="8" eb="10">
      <t>ジョウキョウ</t>
    </rPh>
    <phoneticPr fontId="3"/>
  </si>
  <si>
    <r>
      <t>公募対象：標準「JV」かつ全県又はブロック＝「</t>
    </r>
    <r>
      <rPr>
        <sz val="11"/>
        <color auto="1"/>
        <rFont val="ＭＳ Ｐ明朝"/>
      </rPr>
      <t>c：構成員のすべてが管外」</t>
    </r>
    <rPh sb="25" eb="28">
      <t>コウセイイン</t>
    </rPh>
    <rPh sb="33" eb="35">
      <t>カンガイ</t>
    </rPh>
    <phoneticPr fontId="24"/>
  </si>
  <si>
    <t>(B)習得
単位数
【入力】</t>
    <rPh sb="3" eb="5">
      <t>シュウトク</t>
    </rPh>
    <rPh sb="6" eb="9">
      <t>タンイスウ</t>
    </rPh>
    <phoneticPr fontId="3"/>
  </si>
  <si>
    <r>
      <t>公募対象：標準「JV」かつ全国又は東北＝「</t>
    </r>
    <r>
      <rPr>
        <sz val="11"/>
        <color auto="1"/>
        <rFont val="ＭＳ Ｐ明朝"/>
      </rPr>
      <t>b：構成員の１者以上が県内」</t>
    </r>
    <rPh sb="23" eb="26">
      <t>コウセイイン</t>
    </rPh>
    <rPh sb="28" eb="29">
      <t>シャ</t>
    </rPh>
    <rPh sb="29" eb="31">
      <t>イジョウ</t>
    </rPh>
    <rPh sb="32" eb="34">
      <t>ケンナイ</t>
    </rPh>
    <phoneticPr fontId="24"/>
  </si>
  <si>
    <t>企業名：</t>
    <rPh sb="0" eb="3">
      <t>キギョウメイ</t>
    </rPh>
    <phoneticPr fontId="24"/>
  </si>
  <si>
    <r>
      <t xml:space="preserve">作業内容【入力】
</t>
    </r>
    <r>
      <rPr>
        <b/>
        <u/>
        <sz val="12"/>
        <color auto="1"/>
        <rFont val="ＭＳ Ｐ明朝"/>
      </rPr>
      <t>本工事費内訳書等に記載の工種（細目）を入力</t>
    </r>
    <rPh sb="0" eb="2">
      <t>サギョウ</t>
    </rPh>
    <rPh sb="2" eb="4">
      <t>ナイヨウ</t>
    </rPh>
    <rPh sb="5" eb="7">
      <t>ニュウリョク</t>
    </rPh>
    <rPh sb="9" eb="12">
      <t>ホンコウジ</t>
    </rPh>
    <rPh sb="12" eb="13">
      <t>ヒ</t>
    </rPh>
    <rPh sb="13" eb="16">
      <t>ウチワケショ</t>
    </rPh>
    <rPh sb="16" eb="17">
      <t>トウ</t>
    </rPh>
    <rPh sb="18" eb="20">
      <t>キサイ</t>
    </rPh>
    <rPh sb="21" eb="23">
      <t>コウシュ</t>
    </rPh>
    <rPh sb="24" eb="26">
      <t>サイモク</t>
    </rPh>
    <rPh sb="28" eb="30">
      <t>ニュウリョク</t>
    </rPh>
    <phoneticPr fontId="3"/>
  </si>
  <si>
    <t>建物解体専用機、アタッチメントの所有がある場合に評価。</t>
    <rPh sb="0" eb="2">
      <t>タテモノ</t>
    </rPh>
    <rPh sb="2" eb="4">
      <t>カイタイ</t>
    </rPh>
    <rPh sb="4" eb="6">
      <t>センヨウ</t>
    </rPh>
    <rPh sb="6" eb="7">
      <t>キ</t>
    </rPh>
    <rPh sb="16" eb="18">
      <t>ショユウ</t>
    </rPh>
    <phoneticPr fontId="3"/>
  </si>
  <si>
    <t>確認</t>
    <rPh sb="0" eb="2">
      <t>かくにん</t>
    </rPh>
    <phoneticPr fontId="3" type="Hiragana"/>
  </si>
  <si>
    <t>被災状況の調査</t>
  </si>
  <si>
    <t>提出が必要な確認根拠資料</t>
    <rPh sb="0" eb="2">
      <t>ていしゅつ</t>
    </rPh>
    <rPh sb="3" eb="5">
      <t>ひつよう</t>
    </rPh>
    <rPh sb="6" eb="8">
      <t>かくにん</t>
    </rPh>
    <rPh sb="8" eb="10">
      <t>こんきょ</t>
    </rPh>
    <rPh sb="10" eb="12">
      <t>しりょう</t>
    </rPh>
    <phoneticPr fontId="3" type="Hiragana"/>
  </si>
  <si>
    <t>施工計画型</t>
    <rPh sb="0" eb="2">
      <t>セコウ</t>
    </rPh>
    <rPh sb="2" eb="4">
      <t>ケイカク</t>
    </rPh>
    <rPh sb="4" eb="5">
      <t>ガタ</t>
    </rPh>
    <phoneticPr fontId="3"/>
  </si>
  <si>
    <r>
      <t>週休２日制工事の実施証明書がある場合に評価。</t>
    </r>
    <r>
      <rPr>
        <sz val="14"/>
        <color rgb="FFFF0000"/>
        <rFont val="ＭＳ Ｐ明朝"/>
      </rPr>
      <t>(発行日から2年以内)</t>
    </r>
    <rPh sb="0" eb="2">
      <t>シュウキュウ</t>
    </rPh>
    <rPh sb="3" eb="5">
      <t>ヒセイ</t>
    </rPh>
    <rPh sb="5" eb="7">
      <t>コウジ</t>
    </rPh>
    <rPh sb="8" eb="10">
      <t>ジッシ</t>
    </rPh>
    <phoneticPr fontId="24"/>
  </si>
  <si>
    <t>秋田　花子</t>
    <rPh sb="0" eb="2">
      <t>アキタ</t>
    </rPh>
    <rPh sb="3" eb="5">
      <t>ハナコ</t>
    </rPh>
    <phoneticPr fontId="3"/>
  </si>
  <si>
    <t>６月</t>
  </si>
  <si>
    <t>２１．
配置予定技術者の保有資格</t>
  </si>
  <si>
    <t>評価点
（加算点）</t>
    <rPh sb="0" eb="3">
      <t>ヒョウカテン</t>
    </rPh>
    <rPh sb="5" eb="7">
      <t>カサン</t>
    </rPh>
    <rPh sb="7" eb="8">
      <t>テン</t>
    </rPh>
    <phoneticPr fontId="24"/>
  </si>
  <si>
    <r>
      <t>　</t>
    </r>
    <r>
      <rPr>
        <sz val="14"/>
        <color theme="1"/>
        <rFont val="游ゴシック"/>
      </rPr>
      <t>①学習履歴を証明する証明書の写し（各団体が発行する継続教育証明書があるものに限定）</t>
    </r>
    <rPh sb="2" eb="4">
      <t>ガクシュウ</t>
    </rPh>
    <rPh sb="4" eb="6">
      <t>リレキ</t>
    </rPh>
    <rPh sb="7" eb="9">
      <t>ショウメイ</t>
    </rPh>
    <rPh sb="11" eb="14">
      <t>ショウメイショ</t>
    </rPh>
    <rPh sb="15" eb="16">
      <t>ウツ</t>
    </rPh>
    <rPh sb="18" eb="21">
      <t>カクダンタイ</t>
    </rPh>
    <rPh sb="22" eb="24">
      <t>ハッコウ</t>
    </rPh>
    <rPh sb="26" eb="28">
      <t>ケイゾク</t>
    </rPh>
    <rPh sb="28" eb="30">
      <t>キョウイク</t>
    </rPh>
    <rPh sb="30" eb="33">
      <t>ショウメイショ</t>
    </rPh>
    <rPh sb="39" eb="41">
      <t>ゲンテイ</t>
    </rPh>
    <phoneticPr fontId="24"/>
  </si>
  <si>
    <t>１５．
公共土木施設の維持管理業務の契約実績</t>
  </si>
  <si>
    <r>
      <t>公募対象：標準「単独」かつ全国又は東北＝「</t>
    </r>
    <r>
      <rPr>
        <sz val="11"/>
        <color auto="1"/>
        <rFont val="ＭＳ Ｐ明朝"/>
      </rPr>
      <t>b：県内に無し」</t>
    </r>
    <rPh sb="23" eb="25">
      <t>ケンナイ</t>
    </rPh>
    <rPh sb="26" eb="27">
      <t>ナ</t>
    </rPh>
    <phoneticPr fontId="24"/>
  </si>
  <si>
    <r>
      <t>技術者の最高評定点</t>
    </r>
    <r>
      <rPr>
        <sz val="14"/>
        <color rgb="FFFF0000"/>
        <rFont val="ＭＳ Ｐ明朝"/>
      </rPr>
      <t>(過去5年間)</t>
    </r>
    <r>
      <rPr>
        <sz val="14"/>
        <color auto="1"/>
        <rFont val="ＭＳ Ｐ明朝"/>
      </rPr>
      <t>【入力】</t>
    </r>
    <rPh sb="0" eb="3">
      <t>ギジュツシャ</t>
    </rPh>
    <rPh sb="4" eb="6">
      <t>サイコウ</t>
    </rPh>
    <rPh sb="6" eb="8">
      <t>ヒョウテイ</t>
    </rPh>
    <rPh sb="8" eb="9">
      <t>テン</t>
    </rPh>
    <rPh sb="17" eb="19">
      <t>ニュウリョク</t>
    </rPh>
    <phoneticPr fontId="24"/>
  </si>
  <si>
    <r>
      <t>契約工期</t>
    </r>
    <r>
      <rPr>
        <sz val="14"/>
        <color rgb="FFFF0000"/>
        <rFont val="ＭＳ Ｐ明朝"/>
      </rPr>
      <t>（対象:過去15年間）</t>
    </r>
    <r>
      <rPr>
        <sz val="14"/>
        <color auto="1"/>
        <rFont val="ＭＳ Ｐ明朝"/>
      </rPr>
      <t>【入力】
（入力例：Ｒ○.5.1～Ｒ○.3.31）</t>
    </r>
    <rPh sb="0" eb="2">
      <t>ケイヤク</t>
    </rPh>
    <rPh sb="2" eb="4">
      <t>コウキ</t>
    </rPh>
    <rPh sb="21" eb="24">
      <t>ニュウリョクレイ</t>
    </rPh>
    <phoneticPr fontId="3"/>
  </si>
  <si>
    <t>c：評価対象の船舶を所有していない（１隻未満）</t>
    <rPh sb="2" eb="4">
      <t>ヒョウカ</t>
    </rPh>
    <rPh sb="4" eb="6">
      <t>タイショウ</t>
    </rPh>
    <rPh sb="7" eb="9">
      <t>センパク</t>
    </rPh>
    <rPh sb="10" eb="12">
      <t>ショユウ</t>
    </rPh>
    <rPh sb="19" eb="20">
      <t>セキ</t>
    </rPh>
    <rPh sb="20" eb="22">
      <t>ミマン</t>
    </rPh>
    <phoneticPr fontId="24"/>
  </si>
  <si>
    <t>数量</t>
    <rPh sb="0" eb="2">
      <t>スウリョウ</t>
    </rPh>
    <phoneticPr fontId="24"/>
  </si>
  <si>
    <t>簡易型（Ⅱ型）</t>
    <rPh sb="0" eb="3">
      <t>カンイガタ</t>
    </rPh>
    <rPh sb="5" eb="6">
      <t>ガタ</t>
    </rPh>
    <phoneticPr fontId="3"/>
  </si>
  <si>
    <t>b：共通仕様書に定められた現場までの運搬に関する条件を満足する共同出資の「プラント」を所有している</t>
    <rPh sb="31" eb="33">
      <t>キョウドウ</t>
    </rPh>
    <rPh sb="33" eb="35">
      <t>シュッシ</t>
    </rPh>
    <phoneticPr fontId="3"/>
  </si>
  <si>
    <t>１６．
低入札受注による警告、指名差し控え、指名停止</t>
  </si>
  <si>
    <t>１２．
船舶の所有状況</t>
  </si>
  <si>
    <t>男</t>
    <rPh sb="0" eb="1">
      <t>オトコ</t>
    </rPh>
    <phoneticPr fontId="3"/>
  </si>
  <si>
    <t>a：建物解体専用機を１台以上、及びアタッチメントを２種類以上所有している</t>
    <rPh sb="2" eb="4">
      <t>タテモノ</t>
    </rPh>
    <rPh sb="4" eb="6">
      <t>カイタイ</t>
    </rPh>
    <rPh sb="6" eb="9">
      <t>センヨウキ</t>
    </rPh>
    <rPh sb="11" eb="12">
      <t>ダイ</t>
    </rPh>
    <rPh sb="12" eb="14">
      <t>イジョウ</t>
    </rPh>
    <rPh sb="15" eb="16">
      <t>オヨ</t>
    </rPh>
    <rPh sb="26" eb="28">
      <t>シュルイ</t>
    </rPh>
    <rPh sb="28" eb="30">
      <t>イジョウ</t>
    </rPh>
    <rPh sb="30" eb="32">
      <t>ショユウ</t>
    </rPh>
    <phoneticPr fontId="3"/>
  </si>
  <si>
    <t>c：建物解体機械を所有していない</t>
    <rPh sb="2" eb="4">
      <t>タテモノ</t>
    </rPh>
    <rPh sb="4" eb="6">
      <t>カイタイ</t>
    </rPh>
    <rPh sb="6" eb="8">
      <t>キカイ</t>
    </rPh>
    <rPh sb="9" eb="11">
      <t>ショユウ</t>
    </rPh>
    <phoneticPr fontId="24"/>
  </si>
  <si>
    <t>１４．
建設解体機械の所有状況</t>
  </si>
  <si>
    <t>b：舗装機械１種類又は、２種類所有している</t>
    <rPh sb="2" eb="4">
      <t>ホソウ</t>
    </rPh>
    <rPh sb="4" eb="6">
      <t>キカイ</t>
    </rPh>
    <rPh sb="7" eb="9">
      <t>シュルイ</t>
    </rPh>
    <rPh sb="9" eb="10">
      <t>マタ</t>
    </rPh>
    <rPh sb="13" eb="15">
      <t>シュルイ</t>
    </rPh>
    <phoneticPr fontId="24"/>
  </si>
  <si>
    <t>　秋田県工事総合評価落札方式の技術資料（職業体験等の実績を証明する書類）として</t>
    <rPh sb="1" eb="4">
      <t>アキタケン</t>
    </rPh>
    <rPh sb="4" eb="6">
      <t>コウジ</t>
    </rPh>
    <rPh sb="6" eb="8">
      <t>ソウゴウ</t>
    </rPh>
    <rPh sb="8" eb="10">
      <t>ヒョウカ</t>
    </rPh>
    <rPh sb="10" eb="12">
      <t>ラクサツ</t>
    </rPh>
    <rPh sb="12" eb="14">
      <t>ホウシキ</t>
    </rPh>
    <rPh sb="15" eb="17">
      <t>ギジュツ</t>
    </rPh>
    <rPh sb="17" eb="19">
      <t>シリョウ</t>
    </rPh>
    <rPh sb="20" eb="22">
      <t>ショクギョウ</t>
    </rPh>
    <rPh sb="22" eb="24">
      <t>タイケン</t>
    </rPh>
    <rPh sb="24" eb="25">
      <t>トウ</t>
    </rPh>
    <rPh sb="26" eb="28">
      <t>ジッセキ</t>
    </rPh>
    <rPh sb="29" eb="31">
      <t>ショウメイ</t>
    </rPh>
    <rPh sb="33" eb="35">
      <t>ショルイ</t>
    </rPh>
    <phoneticPr fontId="24"/>
  </si>
  <si>
    <t>起重機船、クレーン付き台船、台船、土運船について、手引き（別表）に掲げる規格船舶の所有がある場合に評価。</t>
    <rPh sb="0" eb="1">
      <t>キ</t>
    </rPh>
    <rPh sb="1" eb="2">
      <t>ジュウ</t>
    </rPh>
    <rPh sb="2" eb="4">
      <t>キセン</t>
    </rPh>
    <rPh sb="9" eb="10">
      <t>ツ</t>
    </rPh>
    <rPh sb="11" eb="13">
      <t>ダイセン</t>
    </rPh>
    <rPh sb="14" eb="16">
      <t>ダイセン</t>
    </rPh>
    <rPh sb="17" eb="18">
      <t>ツチ</t>
    </rPh>
    <rPh sb="18" eb="19">
      <t>ウン</t>
    </rPh>
    <rPh sb="19" eb="20">
      <t>セン</t>
    </rPh>
    <rPh sb="25" eb="27">
      <t>テビ</t>
    </rPh>
    <rPh sb="29" eb="31">
      <t>ベッピョウ</t>
    </rPh>
    <rPh sb="33" eb="34">
      <t>カカ</t>
    </rPh>
    <rPh sb="36" eb="38">
      <t>キカク</t>
    </rPh>
    <rPh sb="38" eb="40">
      <t>センパク</t>
    </rPh>
    <rPh sb="41" eb="43">
      <t>ショユウ</t>
    </rPh>
    <phoneticPr fontId="3"/>
  </si>
  <si>
    <t>a：評価対象の船舶を３隻以上所有している</t>
    <rPh sb="2" eb="4">
      <t>ヒョウカ</t>
    </rPh>
    <rPh sb="4" eb="6">
      <t>タイショウ</t>
    </rPh>
    <rPh sb="7" eb="9">
      <t>センパク</t>
    </rPh>
    <rPh sb="11" eb="12">
      <t>セキ</t>
    </rPh>
    <rPh sb="12" eb="14">
      <t>イジョウ</t>
    </rPh>
    <rPh sb="14" eb="16">
      <t>ショユウ</t>
    </rPh>
    <phoneticPr fontId="3"/>
  </si>
  <si>
    <t>（具体的に）</t>
    <rPh sb="1" eb="4">
      <t>グタイテキ</t>
    </rPh>
    <phoneticPr fontId="24"/>
  </si>
  <si>
    <t>☐</t>
  </si>
  <si>
    <t>様</t>
    <rPh sb="0" eb="1">
      <t>サマ</t>
    </rPh>
    <phoneticPr fontId="24"/>
  </si>
  <si>
    <r>
      <t>ＩＣＴ活用工事の実施証明書がある場合に評価。</t>
    </r>
    <r>
      <rPr>
        <sz val="14"/>
        <color rgb="FFFF0000"/>
        <rFont val="ＭＳ Ｐ明朝"/>
      </rPr>
      <t>(発行日から2年以内)</t>
    </r>
    <rPh sb="5" eb="7">
      <t>コウジ</t>
    </rPh>
    <rPh sb="8" eb="10">
      <t>ジッシ</t>
    </rPh>
    <rPh sb="23" eb="26">
      <t>ハッコウビ</t>
    </rPh>
    <rPh sb="30" eb="32">
      <t>イナイ</t>
    </rPh>
    <phoneticPr fontId="24"/>
  </si>
  <si>
    <r>
      <t>公募対象：標準「JV」かつ全県又はブロック＝「</t>
    </r>
    <r>
      <rPr>
        <sz val="11"/>
        <color auto="1"/>
        <rFont val="ＭＳ Ｐ明朝"/>
      </rPr>
      <t>a：構成員のすべてが管内」</t>
    </r>
    <rPh sb="25" eb="28">
      <t>コウセイイン</t>
    </rPh>
    <rPh sb="33" eb="35">
      <t>カンナイ</t>
    </rPh>
    <phoneticPr fontId="24"/>
  </si>
  <si>
    <t>企業の主たる営業所の所在について評価。</t>
    <rPh sb="0" eb="2">
      <t>キギョウ</t>
    </rPh>
    <rPh sb="3" eb="4">
      <t>シュ</t>
    </rPh>
    <rPh sb="6" eb="9">
      <t>エイギョウショ</t>
    </rPh>
    <rPh sb="10" eb="12">
      <t>ショザイ</t>
    </rPh>
    <rPh sb="16" eb="18">
      <t>ヒョウカ</t>
    </rPh>
    <phoneticPr fontId="3"/>
  </si>
  <si>
    <t>離職者雇用</t>
    <rPh sb="0" eb="3">
      <t>リショクシャ</t>
    </rPh>
    <rPh sb="3" eb="5">
      <t>コヨウ</t>
    </rPh>
    <phoneticPr fontId="3"/>
  </si>
  <si>
    <t>企業の評価</t>
  </si>
  <si>
    <t>秋田管内</t>
    <rPh sb="0" eb="2">
      <t>アキタ</t>
    </rPh>
    <rPh sb="2" eb="4">
      <t>カンナイ</t>
    </rPh>
    <phoneticPr fontId="3"/>
  </si>
  <si>
    <t>９．
企業の労働環境に関する姿勢</t>
  </si>
  <si>
    <t>活動場所</t>
    <rPh sb="0" eb="2">
      <t>カツドウ</t>
    </rPh>
    <rPh sb="2" eb="4">
      <t>バショ</t>
    </rPh>
    <phoneticPr fontId="3"/>
  </si>
  <si>
    <t>令和X+1年度
（当該年度）</t>
  </si>
  <si>
    <t>１０月</t>
  </si>
  <si>
    <r>
      <t>公募対象：法面４千万未満「単独」＝「</t>
    </r>
    <r>
      <rPr>
        <sz val="11"/>
        <color auto="1"/>
        <rFont val="ＭＳ Ｐ明朝"/>
      </rPr>
      <t>a：同一管内に有り」</t>
    </r>
    <rPh sb="20" eb="22">
      <t>ドウイツ</t>
    </rPh>
    <rPh sb="22" eb="24">
      <t>カンナイ</t>
    </rPh>
    <rPh sb="25" eb="26">
      <t>ア</t>
    </rPh>
    <phoneticPr fontId="24"/>
  </si>
  <si>
    <t>８月</t>
  </si>
  <si>
    <t>評価方式【選択】</t>
    <rPh sb="0" eb="2">
      <t>ヒョウカ</t>
    </rPh>
    <rPh sb="2" eb="4">
      <t>ホウシキ</t>
    </rPh>
    <phoneticPr fontId="3"/>
  </si>
  <si>
    <t>　①労働基準監督署に届出を行った最新の就業規則の写し（労働基準監督署の押印、休日制度が明記されているもの）</t>
    <rPh sb="2" eb="4">
      <t>ろうどう</t>
    </rPh>
    <rPh sb="4" eb="6">
      <t>きじゅん</t>
    </rPh>
    <rPh sb="6" eb="9">
      <t>かんとくしょ</t>
    </rPh>
    <rPh sb="10" eb="12">
      <t>とどけで</t>
    </rPh>
    <rPh sb="13" eb="14">
      <t>おこな</t>
    </rPh>
    <rPh sb="16" eb="18">
      <t>さいしん</t>
    </rPh>
    <rPh sb="19" eb="21">
      <t>しゅうぎょう</t>
    </rPh>
    <rPh sb="21" eb="23">
      <t>きそく</t>
    </rPh>
    <rPh sb="24" eb="25">
      <t>うつ</t>
    </rPh>
    <rPh sb="27" eb="29">
      <t>ろうどう</t>
    </rPh>
    <rPh sb="29" eb="31">
      <t>きじゅん</t>
    </rPh>
    <rPh sb="31" eb="34">
      <t>かんとくしょ</t>
    </rPh>
    <rPh sb="35" eb="37">
      <t>おういん</t>
    </rPh>
    <rPh sb="38" eb="40">
      <t>きゅうじつ</t>
    </rPh>
    <rPh sb="40" eb="42">
      <t>せいど</t>
    </rPh>
    <rPh sb="43" eb="45">
      <t>めいき</t>
    </rPh>
    <phoneticPr fontId="3" type="Hiragana"/>
  </si>
  <si>
    <t>●●協会</t>
    <rPh sb="2" eb="4">
      <t>キョウカイ</t>
    </rPh>
    <phoneticPr fontId="3"/>
  </si>
  <si>
    <t>４．
企業の建設キャリアアップシステム
（CCUS）への取組</t>
  </si>
  <si>
    <t>５．
主たる営業所の所在</t>
  </si>
  <si>
    <t>自社所有</t>
    <rPh sb="0" eb="2">
      <t>ジシャ</t>
    </rPh>
    <rPh sb="2" eb="4">
      <t>ショユウ</t>
    </rPh>
    <phoneticPr fontId="3"/>
  </si>
  <si>
    <r>
      <t xml:space="preserve">８．
モデル工事等への取組
</t>
    </r>
    <r>
      <rPr>
        <u/>
        <sz val="16"/>
        <color auto="1"/>
        <rFont val="ＭＳ Ｐ明朝"/>
      </rPr>
      <t>ICT活用工事の
実施証明書の有無</t>
    </r>
  </si>
  <si>
    <t>７．企業の雇用・女性活躍推進に向けた取組</t>
  </si>
  <si>
    <t>１１．
主要材料の製造・施行の管理体制（コンクリート又はアスファルト）</t>
  </si>
  <si>
    <r>
      <t>公募対象：建築「単独」＝「</t>
    </r>
    <r>
      <rPr>
        <sz val="11"/>
        <color auto="1"/>
        <rFont val="ＭＳ Ｐ明朝"/>
      </rPr>
      <t>a：同一ブロック内に有り」</t>
    </r>
    <rPh sb="21" eb="22">
      <t>ナイ</t>
    </rPh>
    <rPh sb="23" eb="24">
      <t>ア</t>
    </rPh>
    <phoneticPr fontId="24"/>
  </si>
  <si>
    <t>工事番号・工事名【入力】</t>
    <rPh sb="0" eb="2">
      <t>コウジ</t>
    </rPh>
    <rPh sb="2" eb="4">
      <t>バンゴウ</t>
    </rPh>
    <rPh sb="5" eb="8">
      <t>コウジメイ</t>
    </rPh>
    <rPh sb="9" eb="11">
      <t>ニュウリョク</t>
    </rPh>
    <phoneticPr fontId="24"/>
  </si>
  <si>
    <t>６．
災害協定に基づく活動実績</t>
  </si>
  <si>
    <t>北秋田管内</t>
    <rPh sb="0" eb="3">
      <t>キタアキタ</t>
    </rPh>
    <rPh sb="3" eb="5">
      <t>カンナイ</t>
    </rPh>
    <phoneticPr fontId="3"/>
  </si>
  <si>
    <t>a：共通仕様書に定められた現場までの運搬に関する条件を満足する自社の「プラント」を所有している</t>
    <rPh sb="2" eb="4">
      <t>キョウツウ</t>
    </rPh>
    <rPh sb="4" eb="7">
      <t>シヨウショ</t>
    </rPh>
    <rPh sb="8" eb="9">
      <t>サダ</t>
    </rPh>
    <rPh sb="13" eb="15">
      <t>ゲンバ</t>
    </rPh>
    <rPh sb="18" eb="20">
      <t>ウンパン</t>
    </rPh>
    <rPh sb="21" eb="22">
      <t>カン</t>
    </rPh>
    <rPh sb="24" eb="26">
      <t>ジョウケン</t>
    </rPh>
    <rPh sb="27" eb="29">
      <t>マンゾク</t>
    </rPh>
    <rPh sb="31" eb="33">
      <t>ジシャ</t>
    </rPh>
    <rPh sb="41" eb="43">
      <t>ショユウ</t>
    </rPh>
    <phoneticPr fontId="3"/>
  </si>
  <si>
    <r>
      <t xml:space="preserve">保有形態【選択】
</t>
    </r>
    <r>
      <rPr>
        <b/>
        <u/>
        <sz val="14"/>
        <color rgb="FFFF0000"/>
        <rFont val="ＭＳ Ｐ明朝"/>
      </rPr>
      <t>「履行義務」</t>
    </r>
    <rPh sb="0" eb="2">
      <t>ホユウ</t>
    </rPh>
    <rPh sb="2" eb="4">
      <t>ケイタイ</t>
    </rPh>
    <phoneticPr fontId="3"/>
  </si>
  <si>
    <t>山本管内</t>
    <rPh sb="0" eb="2">
      <t>ヤマモト</t>
    </rPh>
    <rPh sb="2" eb="4">
      <t>カンナイ</t>
    </rPh>
    <phoneticPr fontId="3"/>
  </si>
  <si>
    <t>措置無し</t>
    <rPh sb="0" eb="2">
      <t>ソチ</t>
    </rPh>
    <rPh sb="2" eb="3">
      <t>ナ</t>
    </rPh>
    <phoneticPr fontId="3"/>
  </si>
  <si>
    <t>公募対象：標準「JV」かつ全県又はブロック＝「c：構成員のすべてが管外」</t>
    <rPh sb="25" eb="28">
      <t>コウセイイン</t>
    </rPh>
    <rPh sb="33" eb="35">
      <t>カンガイ</t>
    </rPh>
    <phoneticPr fontId="24"/>
  </si>
  <si>
    <t>重機・資機材等の調達の斡旋</t>
  </si>
  <si>
    <t>基準配点
(満点)</t>
    <rPh sb="0" eb="2">
      <t>キジュン</t>
    </rPh>
    <rPh sb="2" eb="4">
      <t>ハイテン</t>
    </rPh>
    <rPh sb="6" eb="8">
      <t>マンテン</t>
    </rPh>
    <phoneticPr fontId="24"/>
  </si>
  <si>
    <t>由利管内</t>
    <rPh sb="0" eb="2">
      <t>ユリ</t>
    </rPh>
    <rPh sb="2" eb="4">
      <t>カンナイ</t>
    </rPh>
    <phoneticPr fontId="3"/>
  </si>
  <si>
    <t>仙北管内</t>
    <rPh sb="0" eb="2">
      <t>センボク</t>
    </rPh>
    <rPh sb="2" eb="4">
      <t>カンナイ</t>
    </rPh>
    <phoneticPr fontId="3"/>
  </si>
  <si>
    <t>雄勝管内</t>
    <rPh sb="0" eb="1">
      <t>オス</t>
    </rPh>
    <rPh sb="1" eb="2">
      <t>カ</t>
    </rPh>
    <rPh sb="2" eb="4">
      <t>カンナイ</t>
    </rPh>
    <phoneticPr fontId="3"/>
  </si>
  <si>
    <t>《評価項目④》
職業体験等の実施</t>
  </si>
  <si>
    <t>１２月</t>
  </si>
  <si>
    <t>５月</t>
    <rPh sb="1" eb="2">
      <t>ツキ</t>
    </rPh>
    <phoneticPr fontId="24"/>
  </si>
  <si>
    <t>d：上記以外</t>
    <rPh sb="2" eb="4">
      <t>ジョウキ</t>
    </rPh>
    <rPh sb="4" eb="6">
      <t>イガイ</t>
    </rPh>
    <phoneticPr fontId="24"/>
  </si>
  <si>
    <t>c：４週８休以上を達成した週休２日制工事の実施証明書を有している</t>
  </si>
  <si>
    <t>【女性技術者の在籍】</t>
    <rPh sb="1" eb="3">
      <t>じょせい</t>
    </rPh>
    <rPh sb="3" eb="6">
      <t>ぎじゅつしゃ</t>
    </rPh>
    <rPh sb="7" eb="9">
      <t>ざいせき</t>
    </rPh>
    <phoneticPr fontId="3" type="Hiragana"/>
  </si>
  <si>
    <t>評価点合計</t>
    <rPh sb="0" eb="2">
      <t>ヒョウカ</t>
    </rPh>
    <rPh sb="2" eb="3">
      <t>テン</t>
    </rPh>
    <rPh sb="3" eb="5">
      <t>ゴウケイ</t>
    </rPh>
    <phoneticPr fontId="24"/>
  </si>
  <si>
    <t>女性技術者の氏名【入力】</t>
    <rPh sb="0" eb="2">
      <t>ジョセイ</t>
    </rPh>
    <rPh sb="2" eb="5">
      <t>ギジュツシャ</t>
    </rPh>
    <rPh sb="6" eb="8">
      <t>シメイ</t>
    </rPh>
    <rPh sb="9" eb="11">
      <t>ニュウリョク</t>
    </rPh>
    <phoneticPr fontId="3"/>
  </si>
  <si>
    <r>
      <t>期間内の</t>
    </r>
    <r>
      <rPr>
        <b/>
        <sz val="11"/>
        <color theme="1"/>
        <rFont val="明朝"/>
      </rPr>
      <t>正社員</t>
    </r>
    <r>
      <rPr>
        <sz val="11"/>
        <color theme="1"/>
        <rFont val="明朝"/>
      </rPr>
      <t>に支給した基本給以外の給与総額</t>
    </r>
    <rPh sb="0" eb="2">
      <t>キカン</t>
    </rPh>
    <rPh sb="2" eb="3">
      <t>ナイ</t>
    </rPh>
    <rPh sb="4" eb="7">
      <t>セイシャイン</t>
    </rPh>
    <rPh sb="12" eb="15">
      <t>キホンキュウ</t>
    </rPh>
    <rPh sb="15" eb="17">
      <t>イガイ</t>
    </rPh>
    <rPh sb="20" eb="22">
      <t>ソウガク</t>
    </rPh>
    <phoneticPr fontId="3"/>
  </si>
  <si>
    <r>
      <t>受賞年度</t>
    </r>
    <r>
      <rPr>
        <sz val="14"/>
        <color rgb="FFFF0000"/>
        <rFont val="ＭＳ Ｐ明朝"/>
      </rPr>
      <t>（対象:過去2年間）</t>
    </r>
    <r>
      <rPr>
        <sz val="14"/>
        <color auto="1"/>
        <rFont val="ＭＳ Ｐ明朝"/>
      </rPr>
      <t>【入力】
「過去2年間」に受賞した表彰実績</t>
    </r>
    <rPh sb="0" eb="2">
      <t>ジュショウ</t>
    </rPh>
    <rPh sb="2" eb="4">
      <t>ネンド</t>
    </rPh>
    <rPh sb="5" eb="7">
      <t>タイショウ</t>
    </rPh>
    <rPh sb="8" eb="10">
      <t>カコ</t>
    </rPh>
    <rPh sb="11" eb="13">
      <t>ネンカン</t>
    </rPh>
    <rPh sb="15" eb="17">
      <t>ニュウリョク</t>
    </rPh>
    <rPh sb="27" eb="29">
      <t>ジュショウ</t>
    </rPh>
    <rPh sb="31" eb="33">
      <t>ヒョウショウ</t>
    </rPh>
    <rPh sb="33" eb="35">
      <t>ジッセキ</t>
    </rPh>
    <phoneticPr fontId="24"/>
  </si>
  <si>
    <r>
      <t xml:space="preserve">８．
モデル工事等への取組
</t>
    </r>
    <r>
      <rPr>
        <u/>
        <sz val="16"/>
        <color auto="1"/>
        <rFont val="ＭＳ Ｐ明朝"/>
      </rPr>
      <t>女性技術者活躍工事の
実施証明書の有無</t>
    </r>
  </si>
  <si>
    <t>b：３５歳以上４５歳未満の監理又は主任技術者への配置</t>
    <rPh sb="4" eb="7">
      <t>サイイジョウ</t>
    </rPh>
    <rPh sb="9" eb="12">
      <t>サイミマン</t>
    </rPh>
    <rPh sb="13" eb="15">
      <t>カンリ</t>
    </rPh>
    <rPh sb="15" eb="16">
      <t>マタ</t>
    </rPh>
    <rPh sb="17" eb="19">
      <t>シュニン</t>
    </rPh>
    <rPh sb="19" eb="22">
      <t>ギジュツシャ</t>
    </rPh>
    <rPh sb="24" eb="26">
      <t>ハイチ</t>
    </rPh>
    <phoneticPr fontId="24"/>
  </si>
  <si>
    <t>令和４年度</t>
    <rPh sb="0" eb="2">
      <t>レイワ</t>
    </rPh>
    <rPh sb="3" eb="5">
      <t>ネンド</t>
    </rPh>
    <phoneticPr fontId="3"/>
  </si>
  <si>
    <t>３．（Ⅱ）
企業の優良工事表彰</t>
  </si>
  <si>
    <r>
      <t>公募対象：標準「JV」かつ全国又は東北＝「</t>
    </r>
    <r>
      <rPr>
        <sz val="11"/>
        <color auto="1"/>
        <rFont val="ＭＳ Ｐ明朝"/>
      </rPr>
      <t>a：構成員のすべてが県内」</t>
    </r>
    <rPh sb="23" eb="26">
      <t>コウセイイン</t>
    </rPh>
    <rPh sb="31" eb="33">
      <t>ケンナイ</t>
    </rPh>
    <phoneticPr fontId="24"/>
  </si>
  <si>
    <t>学年</t>
    <rPh sb="0" eb="2">
      <t>ガクネン</t>
    </rPh>
    <phoneticPr fontId="24"/>
  </si>
  <si>
    <r>
      <t>公募対象：標準「単独」かつ全県又はブロック＝「</t>
    </r>
    <r>
      <rPr>
        <sz val="11"/>
        <color auto="1"/>
        <rFont val="ＭＳ Ｐ明朝"/>
      </rPr>
      <t>b：同一管内に無し」</t>
    </r>
    <rPh sb="30" eb="31">
      <t>ナ</t>
    </rPh>
    <phoneticPr fontId="24"/>
  </si>
  <si>
    <r>
      <t>公募対象：標準「単独」かつ全国又は東北＝「</t>
    </r>
    <r>
      <rPr>
        <sz val="11"/>
        <color auto="1"/>
        <rFont val="ＭＳ Ｐ明朝"/>
      </rPr>
      <t>a：県内に有り」</t>
    </r>
    <rPh sb="23" eb="25">
      <t>ケンナイ</t>
    </rPh>
    <rPh sb="26" eb="27">
      <t>ア</t>
    </rPh>
    <phoneticPr fontId="24"/>
  </si>
  <si>
    <t>２月</t>
  </si>
  <si>
    <t>控除可能な給与総額</t>
  </si>
  <si>
    <t>△△　△△</t>
  </si>
  <si>
    <t>公募対象：建築「JV」＝「c：構成員のすべてがブロック外」</t>
    <rPh sb="15" eb="18">
      <t>コウセイイン</t>
    </rPh>
    <rPh sb="27" eb="28">
      <t>ガイ</t>
    </rPh>
    <phoneticPr fontId="24"/>
  </si>
  <si>
    <t>※２　証明者の身分等（役職･立場）を明記すること。</t>
    <rPh sb="3" eb="6">
      <t>ショウメイシャ</t>
    </rPh>
    <rPh sb="7" eb="9">
      <t>ミブン</t>
    </rPh>
    <rPh sb="9" eb="10">
      <t>トウ</t>
    </rPh>
    <rPh sb="11" eb="13">
      <t>ヤクショク</t>
    </rPh>
    <rPh sb="14" eb="16">
      <t>タチバ</t>
    </rPh>
    <rPh sb="18" eb="20">
      <t>メイキ</t>
    </rPh>
    <phoneticPr fontId="24"/>
  </si>
  <si>
    <r>
      <t xml:space="preserve">配置予定資格【入力】
</t>
    </r>
    <r>
      <rPr>
        <b/>
        <u/>
        <sz val="14"/>
        <color rgb="FFFF0000"/>
        <rFont val="ＭＳ Ｐ明朝"/>
      </rPr>
      <t>「履行義務」</t>
    </r>
    <rPh sb="0" eb="2">
      <t>ハイチ</t>
    </rPh>
    <rPh sb="2" eb="4">
      <t>ヨテイ</t>
    </rPh>
    <rPh sb="4" eb="6">
      <t>シカク</t>
    </rPh>
    <rPh sb="7" eb="9">
      <t>ニュウリョク</t>
    </rPh>
    <phoneticPr fontId="24"/>
  </si>
  <si>
    <t>a：「事業者登録」有り</t>
    <rPh sb="3" eb="6">
      <t>ジギョウシャ</t>
    </rPh>
    <rPh sb="6" eb="8">
      <t>トウロク</t>
    </rPh>
    <rPh sb="9" eb="10">
      <t>ア</t>
    </rPh>
    <phoneticPr fontId="24"/>
  </si>
  <si>
    <t>ＴＥＬ：</t>
  </si>
  <si>
    <t>a：「活用の申告」有り</t>
    <rPh sb="3" eb="5">
      <t>カツヨウ</t>
    </rPh>
    <rPh sb="6" eb="8">
      <t>シンコク</t>
    </rPh>
    <rPh sb="9" eb="10">
      <t>ア</t>
    </rPh>
    <phoneticPr fontId="24"/>
  </si>
  <si>
    <r>
      <t>公募対象：法面４千万以上「JV」＝「</t>
    </r>
    <r>
      <rPr>
        <sz val="11"/>
        <color auto="1"/>
        <rFont val="ＭＳ Ｐ明朝"/>
      </rPr>
      <t>b：構成員の１者以上がブロック内」</t>
    </r>
    <rPh sb="20" eb="23">
      <t>コウセイイン</t>
    </rPh>
    <rPh sb="25" eb="26">
      <t>シャ</t>
    </rPh>
    <rPh sb="26" eb="28">
      <t>イジョウ</t>
    </rPh>
    <rPh sb="33" eb="34">
      <t>ナイ</t>
    </rPh>
    <phoneticPr fontId="24"/>
  </si>
  <si>
    <r>
      <t>　</t>
    </r>
    <r>
      <rPr>
        <sz val="14"/>
        <color theme="1"/>
        <rFont val="游ゴシック"/>
      </rPr>
      <t>①評価対象機種の所有を示す書類（自動車検査証等）の写し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20">
      <t>じどうしゃ</t>
    </rPh>
    <rPh sb="20" eb="23">
      <t>けんさしょう</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</si>
  <si>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r>
      <t>公募対象：建築「JV」＝「</t>
    </r>
    <r>
      <rPr>
        <sz val="11"/>
        <color auto="1"/>
        <rFont val="ＭＳ Ｐ明朝"/>
      </rPr>
      <t>a：構成員のすべてがブロック内」</t>
    </r>
    <rPh sb="15" eb="18">
      <t>コウセイイン</t>
    </rPh>
    <rPh sb="27" eb="28">
      <t>ナイ</t>
    </rPh>
    <phoneticPr fontId="24"/>
  </si>
  <si>
    <r>
      <t>公募対象：建築「JV」＝「</t>
    </r>
    <r>
      <rPr>
        <sz val="11"/>
        <color auto="1"/>
        <rFont val="ＭＳ Ｐ明朝"/>
      </rPr>
      <t>b：構成員の１者以上がブロック内」</t>
    </r>
    <rPh sb="15" eb="18">
      <t>コウセイイン</t>
    </rPh>
    <rPh sb="20" eb="21">
      <t>シャ</t>
    </rPh>
    <rPh sb="21" eb="23">
      <t>イジョウ</t>
    </rPh>
    <rPh sb="28" eb="29">
      <t>ナイ</t>
    </rPh>
    <phoneticPr fontId="24"/>
  </si>
  <si>
    <t>項目</t>
    <rPh sb="0" eb="2">
      <t>コウモク</t>
    </rPh>
    <phoneticPr fontId="24"/>
  </si>
  <si>
    <t>雇用者の氏名【入力】</t>
    <rPh sb="0" eb="3">
      <t>コヨウシャ</t>
    </rPh>
    <rPh sb="4" eb="6">
      <t>シメイ</t>
    </rPh>
    <phoneticPr fontId="3"/>
  </si>
  <si>
    <t>新卒者雇用</t>
    <rPh sb="0" eb="3">
      <t>シンソツシャ</t>
    </rPh>
    <rPh sb="3" eb="5">
      <t>コヨウ</t>
    </rPh>
    <phoneticPr fontId="3"/>
  </si>
  <si>
    <t>該当評価
ケース</t>
    <rPh sb="0" eb="2">
      <t>ガイトウ</t>
    </rPh>
    <rPh sb="2" eb="4">
      <t>ヒョウカ</t>
    </rPh>
    <phoneticPr fontId="3"/>
  </si>
  <si>
    <t>該当無し</t>
    <rPh sb="0" eb="2">
      <t>ガイトウ</t>
    </rPh>
    <rPh sb="2" eb="3">
      <t>ナ</t>
    </rPh>
    <phoneticPr fontId="3"/>
  </si>
  <si>
    <r>
      <t>職業体験等実施について評価</t>
    </r>
    <r>
      <rPr>
        <sz val="14"/>
        <color rgb="FFFF0000"/>
        <rFont val="ＭＳ Ｐ明朝"/>
      </rPr>
      <t>(過去2年間)</t>
    </r>
    <rPh sb="5" eb="7">
      <t>ジッシ</t>
    </rPh>
    <rPh sb="11" eb="13">
      <t>ヒョウカ</t>
    </rPh>
    <phoneticPr fontId="3"/>
  </si>
  <si>
    <t>土工</t>
    <rPh sb="0" eb="2">
      <t>ドコウ</t>
    </rPh>
    <phoneticPr fontId="3"/>
  </si>
  <si>
    <t>《評価項目②》
新卒者又は離職者の雇用実績</t>
  </si>
  <si>
    <t>給与所得の源泉徴収票等の法定調書合計表の支払金額</t>
    <rPh sb="20" eb="22">
      <t>シハライ</t>
    </rPh>
    <rPh sb="22" eb="24">
      <t>キンガク</t>
    </rPh>
    <phoneticPr fontId="3"/>
  </si>
  <si>
    <t>04-XX10-ZZ
●●維持管理業務</t>
    <rPh sb="13" eb="15">
      <t>イジ</t>
    </rPh>
    <rPh sb="15" eb="17">
      <t>カンリ</t>
    </rPh>
    <rPh sb="17" eb="19">
      <t>ギョウム</t>
    </rPh>
    <phoneticPr fontId="3"/>
  </si>
  <si>
    <t>配置予定技術者の役割
【選択】</t>
    <rPh sb="12" eb="14">
      <t>センタク</t>
    </rPh>
    <phoneticPr fontId="3"/>
  </si>
  <si>
    <t>女</t>
    <rPh sb="0" eb="1">
      <t>オンナ</t>
    </rPh>
    <phoneticPr fontId="3"/>
  </si>
  <si>
    <t>低入札受注に対する警告通知</t>
    <rPh sb="0" eb="1">
      <t>テイ</t>
    </rPh>
    <rPh sb="1" eb="3">
      <t>ニュウサツ</t>
    </rPh>
    <rPh sb="3" eb="5">
      <t>ジュチュウ</t>
    </rPh>
    <rPh sb="6" eb="7">
      <t>タイ</t>
    </rPh>
    <rPh sb="9" eb="11">
      <t>ケイコク</t>
    </rPh>
    <rPh sb="11" eb="13">
      <t>ツウチ</t>
    </rPh>
    <phoneticPr fontId="3"/>
  </si>
  <si>
    <t>技術提案型</t>
    <rPh sb="0" eb="5">
      <t>ギジュツテイアンガタ</t>
    </rPh>
    <phoneticPr fontId="3"/>
  </si>
  <si>
    <t>総合評価落札方式（実績等評価項目）の審査に伴い提出が必要な確認根拠資料</t>
    <rPh sb="0" eb="2">
      <t>そうごう</t>
    </rPh>
    <rPh sb="2" eb="4">
      <t>ひょうか</t>
    </rPh>
    <rPh sb="4" eb="6">
      <t>らくさつ</t>
    </rPh>
    <rPh sb="6" eb="8">
      <t>ほうしき</t>
    </rPh>
    <rPh sb="9" eb="11">
      <t>じっせき</t>
    </rPh>
    <rPh sb="11" eb="12">
      <t>とう</t>
    </rPh>
    <rPh sb="12" eb="14">
      <t>ひょうか</t>
    </rPh>
    <rPh sb="14" eb="16">
      <t>こうもく</t>
    </rPh>
    <rPh sb="18" eb="20">
      <t>しんさ</t>
    </rPh>
    <rPh sb="21" eb="22">
      <t>ともな</t>
    </rPh>
    <rPh sb="23" eb="25">
      <t>ていしゅつ</t>
    </rPh>
    <rPh sb="26" eb="28">
      <t>ひつよう</t>
    </rPh>
    <rPh sb="29" eb="31">
      <t>かくにん</t>
    </rPh>
    <rPh sb="31" eb="33">
      <t>こんきょ</t>
    </rPh>
    <rPh sb="33" eb="35">
      <t>しりょう</t>
    </rPh>
    <phoneticPr fontId="3" type="Hiragana"/>
  </si>
  <si>
    <t>評価項目</t>
    <rPh sb="0" eb="2">
      <t>ひょうか</t>
    </rPh>
    <rPh sb="2" eb="4">
      <t>こうもく</t>
    </rPh>
    <phoneticPr fontId="3" type="Hiragana"/>
  </si>
  <si>
    <t>７．
企業の雇用・女性活躍推進に向けた取組</t>
  </si>
  <si>
    <t>１１．
主要材料の製造・施行の管理体制</t>
  </si>
  <si>
    <t>○○　　年　　月　　日　～　○○　　年　　月　　日（　　日間）</t>
    <rPh sb="4" eb="5">
      <t>ネン</t>
    </rPh>
    <rPh sb="7" eb="8">
      <t>ガツ</t>
    </rPh>
    <rPh sb="10" eb="11">
      <t>ニチ</t>
    </rPh>
    <rPh sb="18" eb="19">
      <t>ネン</t>
    </rPh>
    <rPh sb="21" eb="22">
      <t>ガツ</t>
    </rPh>
    <rPh sb="24" eb="25">
      <t>ニチ</t>
    </rPh>
    <rPh sb="28" eb="30">
      <t>ニチカン</t>
    </rPh>
    <phoneticPr fontId="24"/>
  </si>
  <si>
    <t>１７．
若手又は女性技術者の育成</t>
    <rPh sb="6" eb="7">
      <t>また</t>
    </rPh>
    <rPh sb="8" eb="10">
      <t>じょせい</t>
    </rPh>
    <phoneticPr fontId="3" type="Hiragana"/>
  </si>
  <si>
    <r>
      <t>（総合評価落札方式【建設工事】「実績等評価項目」様式</t>
    </r>
    <r>
      <rPr>
        <sz val="20"/>
        <color auto="1"/>
        <rFont val="ＭＳ Ｐ明朝"/>
      </rPr>
      <t>）　</t>
    </r>
    <r>
      <rPr>
        <b/>
        <u/>
        <sz val="20"/>
        <color auto="1"/>
        <rFont val="ＭＳ Ｐ明朝"/>
      </rPr>
      <t>８月８日修正版</t>
    </r>
    <rPh sb="1" eb="3">
      <t>ソウゴウ</t>
    </rPh>
    <rPh sb="3" eb="5">
      <t>ヒョウカ</t>
    </rPh>
    <rPh sb="5" eb="7">
      <t>ラクサツ</t>
    </rPh>
    <rPh sb="7" eb="9">
      <t>ホウシキ</t>
    </rPh>
    <rPh sb="10" eb="12">
      <t>ケンセツ</t>
    </rPh>
    <rPh sb="12" eb="14">
      <t>コウジ</t>
    </rPh>
    <rPh sb="16" eb="18">
      <t>ジッセキ</t>
    </rPh>
    <rPh sb="18" eb="19">
      <t>トウ</t>
    </rPh>
    <rPh sb="19" eb="21">
      <t>ヒョウカ</t>
    </rPh>
    <rPh sb="21" eb="23">
      <t>コウモク</t>
    </rPh>
    <rPh sb="24" eb="26">
      <t>ヨウシキ</t>
    </rPh>
    <rPh sb="29" eb="30">
      <t>ガツ</t>
    </rPh>
    <rPh sb="31" eb="32">
      <t>ヒ</t>
    </rPh>
    <rPh sb="32" eb="35">
      <t>シュウセイバン</t>
    </rPh>
    <phoneticPr fontId="3"/>
  </si>
  <si>
    <t>　①卒業証明書又は修了証書の写し</t>
  </si>
  <si>
    <t>賃上げ評価対象給与総額（円）</t>
    <rPh sb="12" eb="13">
      <t>エン</t>
    </rPh>
    <phoneticPr fontId="3"/>
  </si>
  <si>
    <t>受入営業所住所：</t>
    <rPh sb="0" eb="2">
      <t>ウケイレ</t>
    </rPh>
    <rPh sb="2" eb="5">
      <t>エイギョウショ</t>
    </rPh>
    <rPh sb="5" eb="7">
      <t>ジュウショ</t>
    </rPh>
    <phoneticPr fontId="24"/>
  </si>
  <si>
    <t>【職業体験等の実施】</t>
  </si>
  <si>
    <r>
      <t>　</t>
    </r>
    <r>
      <rPr>
        <sz val="14"/>
        <color theme="1"/>
        <rFont val="游ゴシック"/>
      </rPr>
      <t>①評価対象機種の所有を示す書類（特定自主検査等）の写し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19">
      <t>とくてい</t>
    </rPh>
    <rPh sb="19" eb="21">
      <t>じしゅ</t>
    </rPh>
    <rPh sb="21" eb="23">
      <t>けんさ</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</si>
  <si>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t>無し</t>
    <rPh sb="0" eb="1">
      <t>な</t>
    </rPh>
    <phoneticPr fontId="3" type="Hiragana"/>
  </si>
  <si>
    <t>３．(Ⅰ)(Ⅱ)
企業の優良工事表彰</t>
    <rPh sb="9" eb="11">
      <t>キギョウ</t>
    </rPh>
    <rPh sb="12" eb="14">
      <t>ユウリョウ</t>
    </rPh>
    <rPh sb="14" eb="16">
      <t>コウジ</t>
    </rPh>
    <rPh sb="16" eb="18">
      <t>ヒョウショウ</t>
    </rPh>
    <phoneticPr fontId="24"/>
  </si>
  <si>
    <t>　③３ヶ月以上県内に住所のある住民票（技術資料提出日の日以前３ヶ月以内の発行及び個人番号が記載されていないものに限る）の写し</t>
  </si>
  <si>
    <t>　②住民票（技術資料提出日の日以前３ヶ月以内の発行及び個人番号が記載されていないものに限る）の写し</t>
  </si>
  <si>
    <t>　①協定書、表彰状、認定証、一般事業主行動計画策定・変更届（労働局が受付したもの）などの写し</t>
  </si>
  <si>
    <t>　①建設業許可通知書の写し</t>
  </si>
  <si>
    <t>　③秋田県内にある営業所等の社員の健康保険被保険者証の写し（高齢者等により提出できない場合にあっては、職員の常勤性を確認できる書類）</t>
  </si>
  <si>
    <t>　④秋田県内にある営業所等の社員のうち、県内に居住する者の直近の住民税特別徴収税額決定通知書の写し（氏名、住所、発行年月日及び発行市町村名がわかる部分）又は住民票（提出日の３ヶ月以内の発行、及び個人番号が記載されていないものに限る）の写し</t>
  </si>
  <si>
    <t>提出日：○○　　年　　月　　日</t>
    <rPh sb="0" eb="3">
      <t>テイシュツビ</t>
    </rPh>
    <rPh sb="8" eb="9">
      <t>ネン</t>
    </rPh>
    <rPh sb="11" eb="12">
      <t>ガツ</t>
    </rPh>
    <rPh sb="14" eb="15">
      <t>ニチ</t>
    </rPh>
    <phoneticPr fontId="24"/>
  </si>
  <si>
    <t>○○　　年　　月　　日</t>
    <rPh sb="4" eb="5">
      <t>ネン</t>
    </rPh>
    <rPh sb="7" eb="8">
      <t>ガツ</t>
    </rPh>
    <rPh sb="10" eb="11">
      <t>ニチ</t>
    </rPh>
    <phoneticPr fontId="24"/>
  </si>
  <si>
    <t>職業体験等受入実施証明書</t>
    <rPh sb="0" eb="2">
      <t>ショクギョウ</t>
    </rPh>
    <rPh sb="2" eb="4">
      <t>タイケン</t>
    </rPh>
    <rPh sb="4" eb="5">
      <t>トウ</t>
    </rPh>
    <rPh sb="5" eb="7">
      <t>ウケイレ</t>
    </rPh>
    <rPh sb="7" eb="9">
      <t>ジッシ</t>
    </rPh>
    <rPh sb="9" eb="12">
      <t>ショウメイショ</t>
    </rPh>
    <phoneticPr fontId="24"/>
  </si>
  <si>
    <t>４月</t>
    <rPh sb="1" eb="2">
      <t>ツキ</t>
    </rPh>
    <phoneticPr fontId="24"/>
  </si>
  <si>
    <t>受入実施期間：</t>
    <rPh sb="0" eb="2">
      <t>ウケイレ</t>
    </rPh>
    <rPh sb="2" eb="4">
      <t>ジッシ</t>
    </rPh>
    <rPh sb="4" eb="6">
      <t>キカン</t>
    </rPh>
    <phoneticPr fontId="24"/>
  </si>
  <si>
    <t>受入人数：</t>
    <rPh sb="0" eb="2">
      <t>ウケイレ</t>
    </rPh>
    <rPh sb="2" eb="4">
      <t>ニンズウ</t>
    </rPh>
    <phoneticPr fontId="24"/>
  </si>
  <si>
    <r>
      <t>　</t>
    </r>
    <r>
      <rPr>
        <sz val="14"/>
        <color theme="1"/>
        <rFont val="游ゴシック"/>
      </rPr>
      <t>①業務委託契約書の写し等契約実績がわかる資料</t>
    </r>
  </si>
  <si>
    <r>
      <t>　上記内容のとおり、貴社から職業体験等（</t>
    </r>
    <r>
      <rPr>
        <u/>
        <sz val="11"/>
        <color auto="1"/>
        <rFont val="ＭＳ 明朝"/>
      </rPr>
      <t>就業予定者の研修を除く</t>
    </r>
    <r>
      <rPr>
        <sz val="11"/>
        <color auto="1"/>
        <rFont val="ＭＳ 明朝"/>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24"/>
  </si>
  <si>
    <t>　　又はその保護者等を証明者とする。</t>
    <rPh sb="6" eb="9">
      <t>ホゴシャ</t>
    </rPh>
    <rPh sb="9" eb="10">
      <t>トウ</t>
    </rPh>
    <rPh sb="11" eb="14">
      <t>ショウメイシャ</t>
    </rPh>
    <phoneticPr fontId="24"/>
  </si>
  <si>
    <t>公募対象：標準「単独」かつ全県又はブロック＝「a：同一管内に有り」</t>
    <rPh sb="25" eb="27">
      <t>ドウイツ</t>
    </rPh>
    <rPh sb="27" eb="29">
      <t>カンナイ</t>
    </rPh>
    <rPh sb="30" eb="31">
      <t>ア</t>
    </rPh>
    <phoneticPr fontId="24"/>
  </si>
  <si>
    <t>（３）時間外手当や賞与等を除いて評価する場合</t>
  </si>
  <si>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24"/>
  </si>
  <si>
    <t>単位</t>
    <rPh sb="0" eb="2">
      <t>タンイ</t>
    </rPh>
    <phoneticPr fontId="24"/>
  </si>
  <si>
    <t>※３　本様式に、職業体験等の内容が具体的に確認できる資料（実施日、職業体験のプログラム、作業</t>
    <rPh sb="3" eb="4">
      <t>ホン</t>
    </rPh>
    <rPh sb="4" eb="6">
      <t>ヨウシキ</t>
    </rPh>
    <rPh sb="8" eb="10">
      <t>ショクギョウ</t>
    </rPh>
    <rPh sb="10" eb="12">
      <t>タイケン</t>
    </rPh>
    <rPh sb="12" eb="13">
      <t>トウ</t>
    </rPh>
    <rPh sb="29" eb="32">
      <t>ジッシビ</t>
    </rPh>
    <phoneticPr fontId="24"/>
  </si>
  <si>
    <t>申請者</t>
    <rPh sb="0" eb="2">
      <t>シンセイ</t>
    </rPh>
    <rPh sb="2" eb="3">
      <t>シャ</t>
    </rPh>
    <phoneticPr fontId="24"/>
  </si>
  <si>
    <t>（例） 
評価対象事業年においては、〇人の従業員が退職する一方、〇人の新卒採用者を雇用することになり、給与支給総額が〇％増加にとどまったものの、継続雇用している〇人の給与支給総額は〇％増加していたため、賃上げを実行したものと認めました。</t>
  </si>
  <si>
    <t>商号又は名称</t>
    <rPh sb="0" eb="2">
      <t>ショウゴウ</t>
    </rPh>
    <rPh sb="2" eb="3">
      <t>マタ</t>
    </rPh>
    <rPh sb="4" eb="6">
      <t>メイショウ</t>
    </rPh>
    <phoneticPr fontId="24"/>
  </si>
  <si>
    <t>代表者</t>
    <rPh sb="0" eb="3">
      <t>ダイヒョウシャ</t>
    </rPh>
    <phoneticPr fontId="24"/>
  </si>
  <si>
    <t>名　　　　合計</t>
    <rPh sb="0" eb="1">
      <t>メイ</t>
    </rPh>
    <rPh sb="5" eb="7">
      <t>ゴウケイ</t>
    </rPh>
    <phoneticPr fontId="24"/>
  </si>
  <si>
    <t>賃金引き上げに係る実績確認について</t>
    <rPh sb="0" eb="2">
      <t>チンギン</t>
    </rPh>
    <rPh sb="2" eb="3">
      <t>ヒ</t>
    </rPh>
    <rPh sb="4" eb="5">
      <t>ア</t>
    </rPh>
    <rPh sb="7" eb="8">
      <t>カカ</t>
    </rPh>
    <rPh sb="9" eb="11">
      <t>ジッセキ</t>
    </rPh>
    <rPh sb="11" eb="13">
      <t>カクニン</t>
    </rPh>
    <phoneticPr fontId="3"/>
  </si>
  <si>
    <t>評価対象社員数（人）</t>
    <rPh sb="8" eb="9">
      <t>ニン</t>
    </rPh>
    <phoneticPr fontId="3"/>
  </si>
  <si>
    <t>（２）継続雇用している正社員への支給額で評価する場合</t>
  </si>
  <si>
    <t>公募対象：標準「単独」かつ全国又は東北＝「a：県内に有り」</t>
    <rPh sb="23" eb="25">
      <t>ケンナイ</t>
    </rPh>
    <rPh sb="26" eb="27">
      <t>ア</t>
    </rPh>
    <phoneticPr fontId="24"/>
  </si>
  <si>
    <t>（４）継続雇用している正社員の基本給の定期昇給等で評価する場合</t>
  </si>
  <si>
    <r>
      <t>期間内の</t>
    </r>
    <r>
      <rPr>
        <b/>
        <sz val="11"/>
        <color theme="1"/>
        <rFont val="明朝"/>
      </rPr>
      <t>退職者</t>
    </r>
    <r>
      <rPr>
        <sz val="11"/>
        <color theme="1"/>
        <rFont val="明朝"/>
      </rPr>
      <t>に支給した給与総額</t>
    </r>
  </si>
  <si>
    <r>
      <t>期間内の</t>
    </r>
    <r>
      <rPr>
        <b/>
        <sz val="11"/>
        <color theme="1"/>
        <rFont val="明朝"/>
      </rPr>
      <t>新規採用者</t>
    </r>
    <r>
      <rPr>
        <sz val="11"/>
        <color theme="1"/>
        <rFont val="明朝"/>
      </rPr>
      <t>に支給した給与総額</t>
    </r>
  </si>
  <si>
    <r>
      <t>１９．配置予定技術者の工事成績評定点</t>
    </r>
    <r>
      <rPr>
        <b/>
        <u/>
        <sz val="14"/>
        <color rgb="FFFF0000"/>
        <rFont val="ＭＳ Ｐ明朝"/>
      </rPr>
      <t>※施工実績と同技術者を評価</t>
    </r>
    <r>
      <rPr>
        <u/>
        <sz val="14"/>
        <color auto="1"/>
        <rFont val="ＭＳ Ｐ明朝"/>
      </rPr>
      <t xml:space="preserve">【手引き　P53～P54】
</t>
    </r>
  </si>
  <si>
    <t>一時金、賞与又は超過勤務手当等の総額</t>
  </si>
  <si>
    <t>令和●年●月●日</t>
  </si>
  <si>
    <t>１５．
公共土木施設の維持管理業務の実績</t>
    <rPh sb="4" eb="6">
      <t>こうきょう</t>
    </rPh>
    <rPh sb="6" eb="7">
      <t>ど</t>
    </rPh>
    <rPh sb="7" eb="8">
      <t>もく</t>
    </rPh>
    <rPh sb="8" eb="10">
      <t>しせつ</t>
    </rPh>
    <rPh sb="11" eb="13">
      <t>いじ</t>
    </rPh>
    <rPh sb="13" eb="15">
      <t>かんり</t>
    </rPh>
    <rPh sb="15" eb="17">
      <t>ぎょうむ</t>
    </rPh>
    <rPh sb="18" eb="20">
      <t>じっせき</t>
    </rPh>
    <phoneticPr fontId="3" type="Hiragana"/>
  </si>
  <si>
    <r>
      <t>　</t>
    </r>
    <r>
      <rPr>
        <sz val="14"/>
        <color theme="1"/>
        <rFont val="游ゴシック"/>
      </rPr>
      <t>①工事実績情報システム（以下、コリンズという）の写し
　　※登録されていない工事を記載（申請）する場合は、請負契約書及びその工事内容が分かる資料（設計図書等の写し）と検査結果通知書等で工事完成年月日が確認できる資料の写しを添付（金抜き設計書、設計図面、特記仕様書等で工事内容が確認出来る資料の写し）</t>
    </r>
    <rPh sb="13" eb="15">
      <t>イカ</t>
    </rPh>
    <rPh sb="31" eb="33">
      <t>トウロク</t>
    </rPh>
    <rPh sb="39" eb="41">
      <t>コウジ</t>
    </rPh>
    <rPh sb="42" eb="44">
      <t>キサイ</t>
    </rPh>
    <rPh sb="45" eb="47">
      <t>シンセイ</t>
    </rPh>
    <rPh sb="50" eb="52">
      <t>バアイ</t>
    </rPh>
    <rPh sb="54" eb="56">
      <t>ウケオイ</t>
    </rPh>
    <rPh sb="56" eb="59">
      <t>ケイヤクショ</t>
    </rPh>
    <rPh sb="59" eb="60">
      <t>オヨ</t>
    </rPh>
    <rPh sb="112" eb="114">
      <t>テンプ</t>
    </rPh>
    <rPh sb="115" eb="116">
      <t>キン</t>
    </rPh>
    <rPh sb="116" eb="117">
      <t>ヌ</t>
    </rPh>
    <rPh sb="118" eb="121">
      <t>セッケイショ</t>
    </rPh>
    <rPh sb="122" eb="124">
      <t>セッケイ</t>
    </rPh>
    <rPh sb="124" eb="126">
      <t>ズメン</t>
    </rPh>
    <rPh sb="127" eb="129">
      <t>トッキ</t>
    </rPh>
    <rPh sb="129" eb="132">
      <t>シヨウショ</t>
    </rPh>
    <rPh sb="132" eb="133">
      <t>トウ</t>
    </rPh>
    <rPh sb="134" eb="136">
      <t>コウジ</t>
    </rPh>
    <rPh sb="136" eb="138">
      <t>ナイヨウ</t>
    </rPh>
    <rPh sb="139" eb="141">
      <t>カクニン</t>
    </rPh>
    <rPh sb="141" eb="143">
      <t>デキ</t>
    </rPh>
    <rPh sb="144" eb="146">
      <t>シリョウ</t>
    </rPh>
    <rPh sb="147" eb="148">
      <t>ウツ</t>
    </rPh>
    <phoneticPr fontId="24"/>
  </si>
  <si>
    <t>（税理士又は公認会計士等を記載） 氏名 ○○ ○○　印</t>
    <rPh sb="26" eb="27">
      <t>イン</t>
    </rPh>
    <phoneticPr fontId="3"/>
  </si>
  <si>
    <t>施工計画の内容</t>
  </si>
  <si>
    <t>令和X年度
（前年度）</t>
  </si>
  <si>
    <t>(2)、(4)の場合入力</t>
    <rPh sb="8" eb="10">
      <t>バアイ</t>
    </rPh>
    <rPh sb="10" eb="12">
      <t>ニュウリョク</t>
    </rPh>
    <phoneticPr fontId="3"/>
  </si>
  <si>
    <t>(3)の場合入力</t>
    <rPh sb="4" eb="6">
      <t>バアイ</t>
    </rPh>
    <rPh sb="6" eb="8">
      <t>ニュウリョク</t>
    </rPh>
    <phoneticPr fontId="3"/>
  </si>
  <si>
    <t>（別記様式２）</t>
  </si>
  <si>
    <t>５．－１，２，３
主たる営業所の所在</t>
    <rPh sb="9" eb="10">
      <t>しゅ</t>
    </rPh>
    <rPh sb="12" eb="15">
      <t>えいぎょうしょ</t>
    </rPh>
    <rPh sb="16" eb="18">
      <t>しょざい</t>
    </rPh>
    <phoneticPr fontId="3" type="Hiragana"/>
  </si>
  <si>
    <t>　　※合併前企業の実績を申請する場合は、合併契約書の写し及び官報（合併の公告）の写しを添付</t>
  </si>
  <si>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rPh sb="242" eb="244">
      <t>テイアン</t>
    </rPh>
    <rPh sb="246" eb="248">
      <t>ナイヨウ</t>
    </rPh>
    <rPh sb="249" eb="251">
      <t>ユウコウ</t>
    </rPh>
    <rPh sb="257" eb="259">
      <t>ショウメイ</t>
    </rPh>
    <rPh sb="261" eb="263">
      <t>シリョウ</t>
    </rPh>
    <rPh sb="264" eb="266">
      <t>テンプ</t>
    </rPh>
    <phoneticPr fontId="24"/>
  </si>
  <si>
    <t>工事名：</t>
    <rPh sb="0" eb="3">
      <t>コウジメイ</t>
    </rPh>
    <phoneticPr fontId="24"/>
  </si>
  <si>
    <t>「簡易な施工計画書」</t>
  </si>
  <si>
    <t>（別記様式４－１）</t>
  </si>
  <si>
    <t>工程管理に係る技術的所見</t>
    <rPh sb="0" eb="2">
      <t>コウテイ</t>
    </rPh>
    <rPh sb="2" eb="4">
      <t>カンリ</t>
    </rPh>
    <rPh sb="5" eb="6">
      <t>カカ</t>
    </rPh>
    <rPh sb="7" eb="10">
      <t>ギジュツテキ</t>
    </rPh>
    <rPh sb="10" eb="12">
      <t>ショケン</t>
    </rPh>
    <phoneticPr fontId="24"/>
  </si>
  <si>
    <t>10  20</t>
  </si>
  <si>
    <t>３月</t>
  </si>
  <si>
    <t>９月</t>
  </si>
  <si>
    <t>簡易な施工計画書（工程表）</t>
    <rPh sb="0" eb="2">
      <t>カンイ</t>
    </rPh>
    <rPh sb="3" eb="5">
      <t>セコウ</t>
    </rPh>
    <rPh sb="5" eb="8">
      <t>ケイカクショ</t>
    </rPh>
    <rPh sb="9" eb="12">
      <t>コウテイヒョウ</t>
    </rPh>
    <phoneticPr fontId="24"/>
  </si>
  <si>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</si>
  <si>
    <t>技術提案項目：○○○○</t>
    <rPh sb="0" eb="2">
      <t>ギジュツ</t>
    </rPh>
    <rPh sb="2" eb="4">
      <t>テイアン</t>
    </rPh>
    <rPh sb="4" eb="6">
      <t>コウモク</t>
    </rPh>
    <phoneticPr fontId="24"/>
  </si>
  <si>
    <t>担当者名：</t>
    <rPh sb="0" eb="3">
      <t>タントウシャ</t>
    </rPh>
    <rPh sb="3" eb="4">
      <t>メイ</t>
    </rPh>
    <phoneticPr fontId="24"/>
  </si>
  <si>
    <t>（別記様式５）</t>
  </si>
  <si>
    <t>無し【発注者は、閲覧公表している「建設工事成績評定結果」により確認する】</t>
    <rPh sb="0" eb="1">
      <t>な</t>
    </rPh>
    <rPh sb="3" eb="6">
      <t>はっちゅうしゃ</t>
    </rPh>
    <rPh sb="8" eb="10">
      <t>えつらん</t>
    </rPh>
    <rPh sb="10" eb="12">
      <t>こうひょう</t>
    </rPh>
    <rPh sb="17" eb="19">
      <t>けんせつ</t>
    </rPh>
    <rPh sb="19" eb="21">
      <t>こうじ</t>
    </rPh>
    <rPh sb="21" eb="23">
      <t>せいせき</t>
    </rPh>
    <rPh sb="23" eb="25">
      <t>ひょうてい</t>
    </rPh>
    <rPh sb="25" eb="27">
      <t>けっか</t>
    </rPh>
    <rPh sb="31" eb="33">
      <t>かくにん</t>
    </rPh>
    <phoneticPr fontId="3" type="Hiragana"/>
  </si>
  <si>
    <t>【離職者の雇用実績】</t>
    <rPh sb="1" eb="4">
      <t>りしょくしゃ</t>
    </rPh>
    <rPh sb="5" eb="7">
      <t>こよう</t>
    </rPh>
    <rPh sb="7" eb="9">
      <t>じっせき</t>
    </rPh>
    <phoneticPr fontId="3" type="Hiragana"/>
  </si>
  <si>
    <r>
      <t>　</t>
    </r>
    <r>
      <rPr>
        <sz val="14"/>
        <color theme="1"/>
        <rFont val="游ゴシック"/>
      </rPr>
      <t>①表彰状の写し（白黒）</t>
    </r>
    <rPh sb="2" eb="5">
      <t>ひょうしょうじょう</t>
    </rPh>
    <rPh sb="6" eb="7">
      <t>うつ</t>
    </rPh>
    <rPh sb="9" eb="11">
      <t>しろくろ</t>
    </rPh>
    <phoneticPr fontId="3" type="Hiragana"/>
  </si>
  <si>
    <r>
      <t>　</t>
    </r>
    <r>
      <rPr>
        <sz val="14"/>
        <color theme="1"/>
        <rFont val="游ゴシック"/>
      </rPr>
      <t>①プラントの所有若しくは共同出資所有を示す書類の写し</t>
    </r>
    <rPh sb="7" eb="9">
      <t>しょゆう</t>
    </rPh>
    <rPh sb="9" eb="10">
      <t>も</t>
    </rPh>
    <rPh sb="13" eb="15">
      <t>きょうどう</t>
    </rPh>
    <rPh sb="15" eb="17">
      <t>しゅっし</t>
    </rPh>
    <rPh sb="17" eb="19">
      <t>しょゆう</t>
    </rPh>
    <rPh sb="20" eb="21">
      <t>しめ</t>
    </rPh>
    <rPh sb="22" eb="24">
      <t>しょるい</t>
    </rPh>
    <rPh sb="25" eb="26">
      <t>うつ</t>
    </rPh>
    <phoneticPr fontId="3" type="Hiragana"/>
  </si>
  <si>
    <r>
      <t>　</t>
    </r>
    <r>
      <rPr>
        <sz val="14"/>
        <color theme="1"/>
        <rFont val="游ゴシック"/>
      </rPr>
      <t>①評価対象船舶の所有を示す書類（船舶検査証等）の写し
　　※賃貸の場合は、賃貸契約であることを示す賃貸契約書の写しを添付</t>
    </r>
    <rPh sb="2" eb="4">
      <t>ひょうか</t>
    </rPh>
    <rPh sb="4" eb="6">
      <t>たいしょう</t>
    </rPh>
    <rPh sb="6" eb="8">
      <t>せんぱく</t>
    </rPh>
    <rPh sb="9" eb="11">
      <t>しょゆう</t>
    </rPh>
    <rPh sb="12" eb="13">
      <t>しめ</t>
    </rPh>
    <rPh sb="14" eb="16">
      <t>しょるい</t>
    </rPh>
    <rPh sb="17" eb="19">
      <t>せんぱく</t>
    </rPh>
    <rPh sb="19" eb="22">
      <t>けんさしょう</t>
    </rPh>
    <rPh sb="22" eb="23">
      <t>とう</t>
    </rPh>
    <rPh sb="25" eb="26">
      <t>うつ</t>
    </rPh>
    <rPh sb="31" eb="33">
      <t>ちんたい</t>
    </rPh>
    <rPh sb="34" eb="36">
      <t>ばあい</t>
    </rPh>
    <rPh sb="38" eb="40">
      <t>ちんたい</t>
    </rPh>
    <rPh sb="40" eb="42">
      <t>けいやく</t>
    </rPh>
    <rPh sb="48" eb="49">
      <t>しめ</t>
    </rPh>
    <rPh sb="50" eb="52">
      <t>ちんたい</t>
    </rPh>
    <rPh sb="52" eb="55">
      <t>けいやくしょ</t>
    </rPh>
    <rPh sb="56" eb="57">
      <t>うつ</t>
    </rPh>
    <rPh sb="59" eb="61">
      <t>てんぷ</t>
    </rPh>
    <phoneticPr fontId="3" type="Hiragana"/>
  </si>
  <si>
    <t>　　※女性技術者活躍工事の実施証明書の有無で「ｂ．」で加点評価を受ける場合は、該当する女性技術者が保有する資格を証明する資料（資格証等）の写しを添付</t>
    <rPh sb="3" eb="5">
      <t>じょせい</t>
    </rPh>
    <rPh sb="5" eb="8">
      <t>ぎじゅつしゃ</t>
    </rPh>
    <rPh sb="8" eb="10">
      <t>かつやく</t>
    </rPh>
    <rPh sb="10" eb="12">
      <t>こうじ</t>
    </rPh>
    <rPh sb="13" eb="15">
      <t>じっし</t>
    </rPh>
    <rPh sb="15" eb="18">
      <t>しょうめいしょ</t>
    </rPh>
    <rPh sb="19" eb="21">
      <t>うむ</t>
    </rPh>
    <phoneticPr fontId="3" type="Hiragana"/>
  </si>
  <si>
    <r>
      <t>　　※</t>
    </r>
    <r>
      <rPr>
        <sz val="14"/>
        <color theme="1"/>
        <rFont val="游ゴシック"/>
      </rPr>
      <t>活動実績の根拠書類において、活動期間（着手・完了日）や実施企業名等の確認ができない場合は、確認できる資料を併せて添付</t>
    </r>
  </si>
  <si>
    <t>　　※実施証明書の区分が記載されていない場合は、区分がわかる資料の写しを添付（実施証明書発行要領等）</t>
    <rPh sb="3" eb="5">
      <t>ジッシ</t>
    </rPh>
    <rPh sb="5" eb="8">
      <t>ショウメイショ</t>
    </rPh>
    <rPh sb="9" eb="11">
      <t>クブン</t>
    </rPh>
    <rPh sb="12" eb="14">
      <t>キサイ</t>
    </rPh>
    <rPh sb="20" eb="22">
      <t>バアイ</t>
    </rPh>
    <rPh sb="24" eb="26">
      <t>クブン</t>
    </rPh>
    <rPh sb="30" eb="32">
      <t>シリョウ</t>
    </rPh>
    <rPh sb="33" eb="34">
      <t>ウツ</t>
    </rPh>
    <rPh sb="36" eb="38">
      <t>テンプ</t>
    </rPh>
    <rPh sb="39" eb="41">
      <t>ジッシ</t>
    </rPh>
    <rPh sb="41" eb="44">
      <t>ショウメイショ</t>
    </rPh>
    <rPh sb="44" eb="46">
      <t>ハッコウ</t>
    </rPh>
    <rPh sb="46" eb="48">
      <t>ヨウリョウ</t>
    </rPh>
    <rPh sb="48" eb="49">
      <t>トウ</t>
    </rPh>
    <phoneticPr fontId="24"/>
  </si>
  <si>
    <t>　③正規社員であることを証明する健康保険被保険者証（資格取得年月日と事業所名の　記載があるものに限る）等の写し</t>
  </si>
  <si>
    <t>●●　●●</t>
  </si>
  <si>
    <t>■■　■■</t>
  </si>
  <si>
    <t>公募対象：標準「JV」かつ全県又はブロック＝「a：構成員のすべてが管内」</t>
    <rPh sb="25" eb="28">
      <t>コウセイイン</t>
    </rPh>
    <rPh sb="33" eb="35">
      <t>カンナイ</t>
    </rPh>
    <phoneticPr fontId="24"/>
  </si>
  <si>
    <t>公募対象：標準「単独」かつ全国又は東北＝「b：県内に無し」</t>
    <rPh sb="23" eb="25">
      <t>ケンナイ</t>
    </rPh>
    <rPh sb="26" eb="27">
      <t>ナ</t>
    </rPh>
    <phoneticPr fontId="24"/>
  </si>
  <si>
    <t>公募対象：法面４千万以上「JV」＝「a：構成員のすべてがブロック内」</t>
    <rPh sb="20" eb="23">
      <t>コウセイイン</t>
    </rPh>
    <rPh sb="32" eb="33">
      <t>ナイ</t>
    </rPh>
    <phoneticPr fontId="24"/>
  </si>
  <si>
    <t>公募対象：法面４千万以上「JV」＝「b：構成員の１者以上がブロック内」</t>
    <rPh sb="20" eb="23">
      <t>コウセイイン</t>
    </rPh>
    <rPh sb="25" eb="26">
      <t>シャ</t>
    </rPh>
    <rPh sb="26" eb="28">
      <t>イジョウ</t>
    </rPh>
    <rPh sb="33" eb="34">
      <t>ナイ</t>
    </rPh>
    <phoneticPr fontId="24"/>
  </si>
  <si>
    <t>公募対象：法面４千万以上「JV」＝「c：構成員のすべてがブロック外」</t>
    <rPh sb="20" eb="23">
      <t>コウセイイン</t>
    </rPh>
    <rPh sb="32" eb="33">
      <t>ガイ</t>
    </rPh>
    <phoneticPr fontId="24"/>
  </si>
  <si>
    <t>公募対象：法面４千万未満「単独」＝「c：同一ブロック内に無し」</t>
    <rPh sb="28" eb="29">
      <t>ナ</t>
    </rPh>
    <phoneticPr fontId="24"/>
  </si>
  <si>
    <t>公募対象：建築「JV」＝「a：構成員のすべてがブロック内」</t>
    <rPh sb="15" eb="18">
      <t>コウセイイン</t>
    </rPh>
    <rPh sb="27" eb="28">
      <t>ナイ</t>
    </rPh>
    <phoneticPr fontId="24"/>
  </si>
  <si>
    <t>公募対象：建築「JV」＝「b：構成員の１者以上がブロック内」</t>
    <rPh sb="15" eb="18">
      <t>コウセイイン</t>
    </rPh>
    <rPh sb="20" eb="21">
      <t>シャ</t>
    </rPh>
    <rPh sb="21" eb="23">
      <t>イジョウ</t>
    </rPh>
    <rPh sb="28" eb="29">
      <t>ナイ</t>
    </rPh>
    <phoneticPr fontId="24"/>
  </si>
  <si>
    <t>公募対象：建築「単独」＝「a：同一ブロック内に有り」</t>
    <rPh sb="21" eb="22">
      <t>ナイ</t>
    </rPh>
    <rPh sb="23" eb="24">
      <t>ア</t>
    </rPh>
    <phoneticPr fontId="24"/>
  </si>
  <si>
    <t>　　※合併前から継続雇用している技術者を申請する場合は、合併前からの継続雇用が確認できる資料を添付</t>
    <rPh sb="3" eb="6">
      <t>がっぺいまえ</t>
    </rPh>
    <rPh sb="8" eb="10">
      <t>けいぞく</t>
    </rPh>
    <rPh sb="10" eb="12">
      <t>こよう</t>
    </rPh>
    <rPh sb="16" eb="19">
      <t>ぎじゅつしゃ</t>
    </rPh>
    <rPh sb="20" eb="22">
      <t>しんせい</t>
    </rPh>
    <rPh sb="24" eb="26">
      <t>ばあい</t>
    </rPh>
    <rPh sb="47" eb="49">
      <t>てんぷ</t>
    </rPh>
    <phoneticPr fontId="3" type="Hiragana"/>
  </si>
  <si>
    <r>
      <t>１．企業の同種工事の施工実績</t>
    </r>
    <r>
      <rPr>
        <sz val="14"/>
        <color auto="1"/>
        <rFont val="ＭＳ Ｐ明朝"/>
      </rPr>
      <t xml:space="preserve">
</t>
    </r>
    <r>
      <rPr>
        <u/>
        <sz val="14"/>
        <color auto="1"/>
        <rFont val="ＭＳ Ｐ明朝"/>
      </rPr>
      <t>【手引き　P19～P20】</t>
    </r>
    <rPh sb="2" eb="4">
      <t>キギョウ</t>
    </rPh>
    <rPh sb="5" eb="7">
      <t>ドウシュ</t>
    </rPh>
    <rPh sb="7" eb="9">
      <t>コウジ</t>
    </rPh>
    <rPh sb="10" eb="12">
      <t>セコウ</t>
    </rPh>
    <rPh sb="12" eb="14">
      <t>ジッセキ</t>
    </rPh>
    <phoneticPr fontId="24"/>
  </si>
  <si>
    <r>
      <t xml:space="preserve">２．企業の同格付工種における工事成績評定点
</t>
    </r>
    <r>
      <rPr>
        <u/>
        <sz val="14"/>
        <color auto="1"/>
        <rFont val="ＭＳ Ｐ明朝"/>
      </rPr>
      <t>【手引き　P21】</t>
    </r>
    <rPh sb="23" eb="25">
      <t>テビ</t>
    </rPh>
    <phoneticPr fontId="3"/>
  </si>
  <si>
    <r>
      <t xml:space="preserve">４．企業の建設キャリアアップシステム（CCUS）への取組
</t>
    </r>
    <r>
      <rPr>
        <u/>
        <sz val="14"/>
        <color auto="1"/>
        <rFont val="ＭＳ Ｐ明朝"/>
      </rPr>
      <t>【手引き　P24～P27】</t>
    </r>
    <rPh sb="2" eb="4">
      <t>キギョウ</t>
    </rPh>
    <rPh sb="5" eb="7">
      <t>ケンセツ</t>
    </rPh>
    <rPh sb="26" eb="28">
      <t>トリクミ</t>
    </rPh>
    <phoneticPr fontId="24"/>
  </si>
  <si>
    <r>
      <t>５－１．主たる営業所の所在</t>
    </r>
    <r>
      <rPr>
        <u/>
        <sz val="14"/>
        <color auto="1"/>
        <rFont val="ＭＳ Ｐ明朝"/>
      </rPr>
      <t>【手引き　P28】</t>
    </r>
    <r>
      <rPr>
        <sz val="14"/>
        <color auto="1"/>
        <rFont val="ＭＳ Ｐ明朝"/>
      </rPr>
      <t xml:space="preserve">
</t>
    </r>
    <r>
      <rPr>
        <sz val="14"/>
        <color rgb="FFFF0000"/>
        <rFont val="ＭＳ Ｐ明朝"/>
      </rPr>
      <t>【標準】※法面工事及び建築工事を除く</t>
    </r>
    <rPh sb="4" eb="5">
      <t>シュ</t>
    </rPh>
    <rPh sb="7" eb="10">
      <t>エイギョウショ</t>
    </rPh>
    <rPh sb="11" eb="13">
      <t>ショザイ</t>
    </rPh>
    <rPh sb="24" eb="26">
      <t>ヒョウジュン</t>
    </rPh>
    <rPh sb="28" eb="30">
      <t>ノリメン</t>
    </rPh>
    <rPh sb="30" eb="32">
      <t>コウジ</t>
    </rPh>
    <rPh sb="32" eb="33">
      <t>オヨ</t>
    </rPh>
    <rPh sb="34" eb="36">
      <t>ケンチク</t>
    </rPh>
    <rPh sb="36" eb="38">
      <t>コウジ</t>
    </rPh>
    <rPh sb="39" eb="40">
      <t>ノゾ</t>
    </rPh>
    <phoneticPr fontId="3"/>
  </si>
  <si>
    <r>
      <t>５－２．主たる営業所の所在</t>
    </r>
    <r>
      <rPr>
        <u/>
        <sz val="14"/>
        <color auto="1"/>
        <rFont val="ＭＳ Ｐ明朝"/>
      </rPr>
      <t>【手引き　P29】</t>
    </r>
    <r>
      <rPr>
        <sz val="14"/>
        <color auto="1"/>
        <rFont val="ＭＳ Ｐ明朝"/>
      </rPr>
      <t xml:space="preserve">
</t>
    </r>
    <r>
      <rPr>
        <sz val="14"/>
        <color rgb="FFFF0000"/>
        <rFont val="ＭＳ Ｐ明朝"/>
      </rPr>
      <t>【法面工事の場合のみ】</t>
    </r>
    <rPh sb="4" eb="5">
      <t>シュ</t>
    </rPh>
    <rPh sb="7" eb="10">
      <t>エイギョウショ</t>
    </rPh>
    <rPh sb="11" eb="13">
      <t>ショザイ</t>
    </rPh>
    <rPh sb="24" eb="26">
      <t>ノリメン</t>
    </rPh>
    <rPh sb="26" eb="28">
      <t>コウジ</t>
    </rPh>
    <rPh sb="29" eb="31">
      <t>バアイ</t>
    </rPh>
    <phoneticPr fontId="3"/>
  </si>
  <si>
    <r>
      <t>５－３．主たる営業所の所在</t>
    </r>
    <r>
      <rPr>
        <u/>
        <sz val="14"/>
        <color auto="1"/>
        <rFont val="ＭＳ Ｐ明朝"/>
      </rPr>
      <t>【手引き　P30】</t>
    </r>
    <r>
      <rPr>
        <sz val="14"/>
        <color auto="1"/>
        <rFont val="ＭＳ Ｐ明朝"/>
      </rPr>
      <t xml:space="preserve">
</t>
    </r>
    <r>
      <rPr>
        <sz val="14"/>
        <color rgb="FFFF0000"/>
        <rFont val="ＭＳ Ｐ明朝"/>
      </rPr>
      <t>【建築工事の場合のみ】</t>
    </r>
    <rPh sb="4" eb="5">
      <t>シュ</t>
    </rPh>
    <rPh sb="7" eb="10">
      <t>エイギョウショ</t>
    </rPh>
    <rPh sb="11" eb="13">
      <t>ショザイ</t>
    </rPh>
    <rPh sb="24" eb="26">
      <t>ケンチク</t>
    </rPh>
    <rPh sb="26" eb="28">
      <t>コウジ</t>
    </rPh>
    <rPh sb="29" eb="31">
      <t>バアイ</t>
    </rPh>
    <phoneticPr fontId="3"/>
  </si>
  <si>
    <t>６．災害協定に基づく
活動実績
【手引き　P31】</t>
  </si>
  <si>
    <t>《評価項目①》
女性技術者の在籍
【手引きP32～P35】</t>
    <rPh sb="1" eb="3">
      <t>ヒョウカ</t>
    </rPh>
    <rPh sb="3" eb="5">
      <t>コウモク</t>
    </rPh>
    <rPh sb="8" eb="10">
      <t>ジョセイ</t>
    </rPh>
    <rPh sb="10" eb="13">
      <t>ギジュツシャ</t>
    </rPh>
    <rPh sb="14" eb="16">
      <t>ザイセキ</t>
    </rPh>
    <phoneticPr fontId="3"/>
  </si>
  <si>
    <t>《評価項目②》
新卒者又は離職者
の雇用実績
【手引きP32～P35】</t>
  </si>
  <si>
    <t>《評価項目③》
ワークライフバラ
ンス企業認定等の
取得
【手引きP32～P35】</t>
    <rPh sb="1" eb="3">
      <t>ヒョウカ</t>
    </rPh>
    <rPh sb="3" eb="5">
      <t>コウモク</t>
    </rPh>
    <phoneticPr fontId="3"/>
  </si>
  <si>
    <t>《評価項目④》
職業体験等の実施
【手引きP32～P35】</t>
  </si>
  <si>
    <r>
      <t xml:space="preserve">８．モデル工事等への取組
</t>
    </r>
    <r>
      <rPr>
        <u/>
        <sz val="14"/>
        <color auto="1"/>
        <rFont val="ＭＳ Ｐ明朝"/>
      </rPr>
      <t>【手引き　P36～P37】</t>
    </r>
    <rPh sb="5" eb="7">
      <t>コウジ</t>
    </rPh>
    <rPh sb="7" eb="8">
      <t>トウ</t>
    </rPh>
    <rPh sb="10" eb="12">
      <t>トリクミ</t>
    </rPh>
    <phoneticPr fontId="3"/>
  </si>
  <si>
    <r>
      <t xml:space="preserve">９．企業の労働環境に関する姿勢
</t>
    </r>
    <r>
      <rPr>
        <u/>
        <sz val="14"/>
        <color auto="1"/>
        <rFont val="ＭＳ Ｐ明朝"/>
      </rPr>
      <t>【手引き　P38】</t>
    </r>
  </si>
  <si>
    <r>
      <t xml:space="preserve">１１．主要材料の製造・施行の管理体制（コンクリート又はアスファルト）
</t>
    </r>
    <r>
      <rPr>
        <u/>
        <sz val="14"/>
        <color auto="1"/>
        <rFont val="ＭＳ Ｐ明朝"/>
      </rPr>
      <t>【手引き　P42】</t>
    </r>
    <rPh sb="3" eb="5">
      <t>シュヨウ</t>
    </rPh>
    <rPh sb="5" eb="7">
      <t>ザイリョウ</t>
    </rPh>
    <rPh sb="8" eb="10">
      <t>セイゾウ</t>
    </rPh>
    <rPh sb="11" eb="13">
      <t>セコウ</t>
    </rPh>
    <rPh sb="14" eb="16">
      <t>カンリ</t>
    </rPh>
    <rPh sb="16" eb="18">
      <t>タイセイ</t>
    </rPh>
    <rPh sb="25" eb="26">
      <t>マタ</t>
    </rPh>
    <phoneticPr fontId="3"/>
  </si>
  <si>
    <r>
      <t xml:space="preserve">１３．舗装機械の所有状況
</t>
    </r>
    <r>
      <rPr>
        <u/>
        <sz val="14"/>
        <color auto="1"/>
        <rFont val="ＭＳ Ｐ明朝"/>
      </rPr>
      <t>【手引き　P45】</t>
    </r>
    <rPh sb="3" eb="5">
      <t>ホソウ</t>
    </rPh>
    <rPh sb="5" eb="7">
      <t>キカイ</t>
    </rPh>
    <rPh sb="8" eb="10">
      <t>ショユウ</t>
    </rPh>
    <rPh sb="10" eb="12">
      <t>ジョウキョウ</t>
    </rPh>
    <phoneticPr fontId="3"/>
  </si>
  <si>
    <r>
      <t xml:space="preserve">１４．建設解体機械の所有状況
</t>
    </r>
    <r>
      <rPr>
        <u/>
        <sz val="14"/>
        <color auto="1"/>
        <rFont val="ＭＳ Ｐ明朝"/>
      </rPr>
      <t>【手引き　P46】</t>
    </r>
    <rPh sb="3" eb="5">
      <t>ケンセツ</t>
    </rPh>
    <rPh sb="5" eb="7">
      <t>カイタイ</t>
    </rPh>
    <rPh sb="7" eb="9">
      <t>キカイ</t>
    </rPh>
    <rPh sb="10" eb="12">
      <t>ショユウ</t>
    </rPh>
    <rPh sb="12" eb="14">
      <t>ジョウキョウ</t>
    </rPh>
    <phoneticPr fontId="3"/>
  </si>
  <si>
    <r>
      <t xml:space="preserve">１５．公共土木施設の維持管理業務の実績
</t>
    </r>
    <r>
      <rPr>
        <u/>
        <sz val="14"/>
        <color auto="1"/>
        <rFont val="ＭＳ Ｐ明朝"/>
      </rPr>
      <t>【手引き　P47】</t>
    </r>
    <rPh sb="3" eb="5">
      <t>コウキョウ</t>
    </rPh>
    <rPh sb="5" eb="6">
      <t>ド</t>
    </rPh>
    <rPh sb="6" eb="7">
      <t>モク</t>
    </rPh>
    <rPh sb="7" eb="9">
      <t>シセツ</t>
    </rPh>
    <rPh sb="10" eb="12">
      <t>イジ</t>
    </rPh>
    <rPh sb="12" eb="14">
      <t>カンリ</t>
    </rPh>
    <rPh sb="14" eb="16">
      <t>ギョウム</t>
    </rPh>
    <rPh sb="17" eb="19">
      <t>ジッセキ</t>
    </rPh>
    <phoneticPr fontId="24"/>
  </si>
  <si>
    <r>
      <t xml:space="preserve">１６．低入札受注による警告、指名差し控え、指名停止
</t>
    </r>
    <r>
      <rPr>
        <u/>
        <sz val="14"/>
        <color auto="1"/>
        <rFont val="ＭＳ Ｐ明朝"/>
      </rPr>
      <t>【手引き　P48】</t>
    </r>
  </si>
  <si>
    <t>農業水利施設機能総合診断士を有する</t>
  </si>
  <si>
    <r>
      <t xml:space="preserve">１７．若手・女性技術者の育成
</t>
    </r>
    <r>
      <rPr>
        <u/>
        <sz val="14"/>
        <color auto="1"/>
        <rFont val="ＭＳ Ｐ明朝"/>
      </rPr>
      <t>【手引きP49～P50】</t>
    </r>
    <rPh sb="6" eb="8">
      <t>ジョセイ</t>
    </rPh>
    <phoneticPr fontId="3"/>
  </si>
  <si>
    <r>
      <t>１８．配置予定技術者の同種工事の施工実績</t>
    </r>
    <r>
      <rPr>
        <b/>
        <u/>
        <sz val="14"/>
        <color rgb="FFFF0000"/>
        <rFont val="ＭＳ Ｐ明朝"/>
      </rPr>
      <t>※監理技術者等</t>
    </r>
    <r>
      <rPr>
        <sz val="14"/>
        <color auto="1"/>
        <rFont val="ＭＳ Ｐ明朝"/>
      </rPr>
      <t xml:space="preserve">
</t>
    </r>
    <r>
      <rPr>
        <u/>
        <sz val="14"/>
        <color auto="1"/>
        <rFont val="ＭＳ Ｐ明朝"/>
      </rPr>
      <t>【手引き　P51～P52】</t>
    </r>
    <rPh sb="3" eb="5">
      <t>ハイチ</t>
    </rPh>
    <rPh sb="5" eb="7">
      <t>ヨテイ</t>
    </rPh>
    <rPh sb="7" eb="10">
      <t>ギジュツシャ</t>
    </rPh>
    <rPh sb="11" eb="13">
      <t>ドウシュ</t>
    </rPh>
    <rPh sb="13" eb="15">
      <t>コウジ</t>
    </rPh>
    <rPh sb="16" eb="18">
      <t>セコウ</t>
    </rPh>
    <rPh sb="18" eb="20">
      <t>ジッセキ</t>
    </rPh>
    <rPh sb="26" eb="27">
      <t>トウ</t>
    </rPh>
    <phoneticPr fontId="24"/>
  </si>
  <si>
    <r>
      <t>２０．配置予定技術者の継続教育（ＣＰＤ）の取組</t>
    </r>
    <r>
      <rPr>
        <b/>
        <u/>
        <sz val="14"/>
        <color rgb="FFFF0000"/>
        <rFont val="ＭＳ Ｐ明朝"/>
      </rPr>
      <t>※施工実績と同技術者を評価</t>
    </r>
    <r>
      <rPr>
        <u/>
        <sz val="14"/>
        <color auto="1"/>
        <rFont val="ＭＳ Ｐ明朝"/>
      </rPr>
      <t>【手引き　P55～P56】</t>
    </r>
    <rPh sb="3" eb="5">
      <t>ハイチ</t>
    </rPh>
    <rPh sb="5" eb="7">
      <t>ヨテイ</t>
    </rPh>
    <rPh sb="7" eb="10">
      <t>ギジュツシャ</t>
    </rPh>
    <rPh sb="11" eb="13">
      <t>ケイゾク</t>
    </rPh>
    <rPh sb="13" eb="15">
      <t>キョウイク</t>
    </rPh>
    <rPh sb="21" eb="23">
      <t>トリクミ</t>
    </rPh>
    <phoneticPr fontId="3"/>
  </si>
  <si>
    <r>
      <t>２１．配置予定技術者の保有資格</t>
    </r>
    <r>
      <rPr>
        <b/>
        <u/>
        <sz val="14"/>
        <color rgb="FFFF0000"/>
        <rFont val="ＭＳ Ｐ明朝"/>
      </rPr>
      <t>※施工実績と同技術者を評価</t>
    </r>
    <r>
      <rPr>
        <sz val="14"/>
        <color auto="1"/>
        <rFont val="ＭＳ Ｐ明朝"/>
      </rPr>
      <t xml:space="preserve">
</t>
    </r>
    <r>
      <rPr>
        <u/>
        <sz val="14"/>
        <color auto="1"/>
        <rFont val="ＭＳ Ｐ明朝"/>
      </rPr>
      <t>【手引き　P57～P59】</t>
    </r>
    <rPh sb="3" eb="5">
      <t>ハイチ</t>
    </rPh>
    <rPh sb="5" eb="7">
      <t>ヨテイ</t>
    </rPh>
    <rPh sb="7" eb="10">
      <t>ギジュツシャ</t>
    </rPh>
    <rPh sb="11" eb="13">
      <t>ホユウ</t>
    </rPh>
    <rPh sb="13" eb="15">
      <t>シカク</t>
    </rPh>
    <rPh sb="30" eb="32">
      <t>テビ</t>
    </rPh>
    <phoneticPr fontId="3"/>
  </si>
  <si>
    <t>【作成例】</t>
    <rPh sb="1" eb="4">
      <t>サクセイレイ</t>
    </rPh>
    <phoneticPr fontId="3"/>
  </si>
  <si>
    <t>私は、●●株式会社が、令和４年（令和４年１月１日から令和４年１２月３１日まで）において、前年度（令和３年）と比較し、賃上げを実施したことを下表により確認いたしました。</t>
    <rPh sb="44" eb="47">
      <t>ゼンネンド</t>
    </rPh>
    <rPh sb="48" eb="50">
      <t>レイワ</t>
    </rPh>
    <rPh sb="51" eb="52">
      <t>ネン</t>
    </rPh>
    <rPh sb="54" eb="56">
      <t>ヒカク</t>
    </rPh>
    <rPh sb="69" eb="71">
      <t>カヒョウ</t>
    </rPh>
    <phoneticPr fontId="3"/>
  </si>
  <si>
    <t>　①職業体験等受入実施証明書【別記様式１】の写し</t>
    <rPh sb="15" eb="17">
      <t>べっき</t>
    </rPh>
    <rPh sb="17" eb="19">
      <t>ようしき</t>
    </rPh>
    <rPh sb="22" eb="23">
      <t>うつ</t>
    </rPh>
    <phoneticPr fontId="3" type="Hiragana"/>
  </si>
  <si>
    <t>　③評価ケース（２）、（３）、（４）の場合は、賃金引き上げに係る実績確認について【別記様式２】の第三者の確認書類の写し</t>
    <rPh sb="2" eb="4">
      <t>ひょうか</t>
    </rPh>
    <rPh sb="19" eb="21">
      <t>ばあい</t>
    </rPh>
    <rPh sb="48" eb="49">
      <t>だい</t>
    </rPh>
    <rPh sb="49" eb="51">
      <t>さんしゃ</t>
    </rPh>
    <rPh sb="52" eb="54">
      <t>かくにん</t>
    </rPh>
    <rPh sb="54" eb="56">
      <t>しょるい</t>
    </rPh>
    <rPh sb="57" eb="58">
      <t>うつ</t>
    </rPh>
    <phoneticPr fontId="3" type="Hiragana"/>
  </si>
  <si>
    <r>
      <t>無し</t>
    </r>
    <r>
      <rPr>
        <sz val="14"/>
        <color theme="1"/>
        <rFont val="游ゴシック"/>
      </rPr>
      <t xml:space="preserve">
　　※現場代理人への配置で申請する場合は、配置技術者の氏名、生年月日及び性別を確認できる資料（健康保険被保険者証等の写し）を添付</t>
    </r>
    <rPh sb="0" eb="1">
      <t>ナ</t>
    </rPh>
    <rPh sb="6" eb="8">
      <t>ゲンバ</t>
    </rPh>
    <rPh sb="8" eb="11">
      <t>ダイリニン</t>
    </rPh>
    <rPh sb="13" eb="15">
      <t>ハイチ</t>
    </rPh>
    <rPh sb="16" eb="18">
      <t>シンセイ</t>
    </rPh>
    <rPh sb="20" eb="22">
      <t>バアイ</t>
    </rPh>
    <rPh sb="24" eb="26">
      <t>ハイチ</t>
    </rPh>
    <rPh sb="26" eb="28">
      <t>ギジュツ</t>
    </rPh>
    <rPh sb="28" eb="29">
      <t>シャ</t>
    </rPh>
    <rPh sb="30" eb="32">
      <t>シメイ</t>
    </rPh>
    <rPh sb="33" eb="35">
      <t>セイネン</t>
    </rPh>
    <rPh sb="35" eb="37">
      <t>ガッピ</t>
    </rPh>
    <rPh sb="37" eb="38">
      <t>オヨ</t>
    </rPh>
    <rPh sb="39" eb="41">
      <t>セイベツ</t>
    </rPh>
    <rPh sb="42" eb="44">
      <t>カクニン</t>
    </rPh>
    <rPh sb="47" eb="49">
      <t>シリョウ</t>
    </rPh>
    <rPh sb="50" eb="52">
      <t>ケンコウ</t>
    </rPh>
    <rPh sb="52" eb="54">
      <t>ホケン</t>
    </rPh>
    <rPh sb="54" eb="58">
      <t>ヒホケンシャ</t>
    </rPh>
    <rPh sb="58" eb="59">
      <t>アカシ</t>
    </rPh>
    <rPh sb="59" eb="60">
      <t>トウ</t>
    </rPh>
    <rPh sb="61" eb="62">
      <t>ウツ</t>
    </rPh>
    <rPh sb="65" eb="67">
      <t>テンプ</t>
    </rPh>
    <phoneticPr fontId="24"/>
  </si>
  <si>
    <r>
      <t>　</t>
    </r>
    <r>
      <rPr>
        <sz val="14"/>
        <color theme="1"/>
        <rFont val="游ゴシック"/>
      </rPr>
      <t>①コリンズの写し
　　※登録されていない工事を記載する場合は、記載した工事の「現場代理人・主任（監理）技術者選任届」又は、その工事と配置予定技術者との技術的な関わりが判断できる資料（施工体系図等）を添付</t>
    </r>
    <rPh sb="7" eb="8">
      <t>ウツ</t>
    </rPh>
    <phoneticPr fontId="24"/>
  </si>
  <si>
    <t>a：優良工事表彰の実績有り</t>
    <rPh sb="11" eb="12">
      <t>ア</t>
    </rPh>
    <phoneticPr fontId="3"/>
  </si>
  <si>
    <t>b：優良工事地域振興局長表彰の実績有り</t>
    <rPh sb="17" eb="18">
      <t>ア</t>
    </rPh>
    <phoneticPr fontId="3"/>
  </si>
  <si>
    <t>c：表彰の実績無し</t>
    <rPh sb="7" eb="8">
      <t>ナ</t>
    </rPh>
    <phoneticPr fontId="3"/>
  </si>
  <si>
    <t>a：監理又は主任技術者の資格を有する女性技術者を配置した工事の実施証明書を有している</t>
  </si>
  <si>
    <t>a：完全週休２日制度を導入している</t>
  </si>
  <si>
    <t>d：３５歳以上４５歳未満の現場代理人への配置</t>
    <rPh sb="4" eb="7">
      <t>サイイジョウ</t>
    </rPh>
    <rPh sb="9" eb="12">
      <t>サイミマン</t>
    </rPh>
    <rPh sb="13" eb="15">
      <t>ゲンバ</t>
    </rPh>
    <rPh sb="15" eb="18">
      <t>ダイリニン</t>
    </rPh>
    <rPh sb="20" eb="22">
      <t>ハイチ</t>
    </rPh>
    <phoneticPr fontId="24"/>
  </si>
  <si>
    <t>b：84点</t>
    <rPh sb="4" eb="5">
      <t>テン</t>
    </rPh>
    <phoneticPr fontId="24"/>
  </si>
  <si>
    <t>c：83点</t>
    <rPh sb="4" eb="5">
      <t>テン</t>
    </rPh>
    <phoneticPr fontId="24"/>
  </si>
  <si>
    <t>d：82点</t>
    <rPh sb="4" eb="5">
      <t>テン</t>
    </rPh>
    <phoneticPr fontId="24"/>
  </si>
  <si>
    <t>e：81点</t>
    <rPh sb="4" eb="5">
      <t>テン</t>
    </rPh>
    <phoneticPr fontId="24"/>
  </si>
  <si>
    <t>f：80点</t>
    <rPh sb="4" eb="5">
      <t>テン</t>
    </rPh>
    <phoneticPr fontId="24"/>
  </si>
  <si>
    <r>
      <t>公募対象：標準「JV」かつ全国又は東北＝「</t>
    </r>
    <r>
      <rPr>
        <sz val="11"/>
        <color auto="1"/>
        <rFont val="ＭＳ Ｐ明朝"/>
      </rPr>
      <t>c：構成員のすべてが県外」</t>
    </r>
    <rPh sb="23" eb="26">
      <t>コウセイイン</t>
    </rPh>
    <rPh sb="31" eb="33">
      <t>ケンガイ</t>
    </rPh>
    <phoneticPr fontId="24"/>
  </si>
  <si>
    <t>農業水利施設機能総合診断士を有する</t>
    <rPh sb="0" eb="2">
      <t>ノウギョウ</t>
    </rPh>
    <rPh sb="2" eb="4">
      <t>スイリ</t>
    </rPh>
    <rPh sb="4" eb="6">
      <t>シセツ</t>
    </rPh>
    <rPh sb="6" eb="8">
      <t>キノウ</t>
    </rPh>
    <rPh sb="8" eb="10">
      <t>ソウゴウ</t>
    </rPh>
    <rPh sb="10" eb="12">
      <t>シンダン</t>
    </rPh>
    <rPh sb="12" eb="13">
      <t>シ</t>
    </rPh>
    <phoneticPr fontId="3"/>
  </si>
  <si>
    <t>１７．
若手又は女性技術者の育成</t>
  </si>
  <si>
    <t>（１億円以上２億円未満）</t>
    <rPh sb="2" eb="3">
      <t>オク</t>
    </rPh>
    <rPh sb="3" eb="6">
      <t>エンイジョウ</t>
    </rPh>
    <rPh sb="7" eb="9">
      <t>オクエン</t>
    </rPh>
    <rPh sb="9" eb="11">
      <t>ミマン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</si>
</sst>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0;[Red]\-#,##0.0"/>
    <numFmt numFmtId="177" formatCode="0.0_ "/>
    <numFmt numFmtId="178" formatCode="0.00_ "/>
    <numFmt numFmtId="179" formatCode="[$-411]ge\.m\.d;@"/>
    <numFmt numFmtId="180" formatCode="[$-411]ggge&quot;年&quot;m&quot;月&quot;d&quot;日&quot;;@"/>
    <numFmt numFmtId="181" formatCode="0.0000&quot;点&quot;\ "/>
    <numFmt numFmtId="182" formatCode="General&quot;人&quot;"/>
  </numFmts>
  <fonts count="43">
    <font>
      <sz val="11"/>
      <color theme="1"/>
      <name val="游ゴシック"/>
      <family val="3"/>
      <scheme val="minor"/>
    </font>
    <font>
      <sz val="11"/>
      <color auto="1"/>
      <name val="ＭＳ Ｐゴシック"/>
      <family val="3"/>
    </font>
    <font>
      <sz val="11"/>
      <color theme="1"/>
      <name val="游ゴシック"/>
      <family val="3"/>
      <scheme val="minor"/>
    </font>
    <font>
      <sz val="6"/>
      <color auto="1"/>
      <name val="游ゴシック"/>
      <family val="3"/>
    </font>
    <font>
      <sz val="14"/>
      <color theme="1"/>
      <name val="游ゴシック"/>
      <family val="3"/>
      <scheme val="minor"/>
    </font>
    <font>
      <sz val="14"/>
      <color auto="1"/>
      <name val="游ゴシック"/>
      <family val="3"/>
      <scheme val="minor"/>
    </font>
    <font>
      <b/>
      <sz val="16"/>
      <color theme="1"/>
      <name val="游ゴシック"/>
      <family val="3"/>
      <scheme val="minor"/>
    </font>
    <font>
      <b/>
      <sz val="14"/>
      <color theme="1"/>
      <name val="游ゴシック"/>
      <family val="3"/>
      <scheme val="minor"/>
    </font>
    <font>
      <sz val="16"/>
      <color theme="1"/>
      <name val="游ゴシック"/>
      <family val="3"/>
      <scheme val="minor"/>
    </font>
    <font>
      <sz val="14"/>
      <color theme="1"/>
      <name val="Segoe UI Symbol"/>
      <family val="2"/>
    </font>
    <font>
      <sz val="11"/>
      <color theme="1"/>
      <name val="ＭＳ Ｐ明朝"/>
      <family val="1"/>
    </font>
    <font>
      <sz val="12"/>
      <color auto="1"/>
      <name val="ＭＳ Ｐ明朝"/>
      <family val="1"/>
    </font>
    <font>
      <sz val="11"/>
      <color auto="1"/>
      <name val="ＭＳ Ｐ明朝"/>
      <family val="1"/>
    </font>
    <font>
      <sz val="16"/>
      <color theme="1"/>
      <name val="ＭＳ Ｐ明朝"/>
      <family val="1"/>
    </font>
    <font>
      <sz val="14"/>
      <color auto="1"/>
      <name val="ＭＳ Ｐ明朝"/>
      <family val="1"/>
    </font>
    <font>
      <sz val="20"/>
      <color auto="1"/>
      <name val="ＭＳ Ｐ明朝"/>
      <family val="1"/>
    </font>
    <font>
      <sz val="16"/>
      <color auto="1"/>
      <name val="ＭＳ Ｐ明朝"/>
      <family val="1"/>
    </font>
    <font>
      <sz val="12"/>
      <color theme="1"/>
      <name val="ＭＳ Ｐ明朝"/>
      <family val="1"/>
    </font>
    <font>
      <sz val="14"/>
      <color theme="1"/>
      <name val="ＭＳ Ｐ明朝"/>
      <family val="1"/>
    </font>
    <font>
      <b/>
      <sz val="16"/>
      <color auto="1"/>
      <name val="ＭＳ Ｐ明朝"/>
      <family val="1"/>
    </font>
    <font>
      <sz val="13"/>
      <color auto="1"/>
      <name val="ＭＳ Ｐ明朝"/>
      <family val="1"/>
    </font>
    <font>
      <sz val="10"/>
      <color auto="1"/>
      <name val="ＭＳ Ｐ明朝"/>
      <family val="1"/>
    </font>
    <font>
      <sz val="11"/>
      <color rgb="FF000000"/>
      <name val="ＭＳ Ｐ明朝"/>
      <family val="1"/>
    </font>
    <font>
      <sz val="11"/>
      <color rgb="FFFF0000"/>
      <name val="ＭＳ Ｐ明朝"/>
      <family val="1"/>
    </font>
    <font>
      <sz val="6"/>
      <color auto="1"/>
      <name val="ＭＳ Ｐゴシック"/>
      <family val="3"/>
    </font>
    <font>
      <sz val="10"/>
      <color auto="1"/>
      <name val="ＭＳ 明朝"/>
      <family val="1"/>
    </font>
    <font>
      <sz val="11"/>
      <color auto="1"/>
      <name val="ＭＳ 明朝"/>
      <family val="1"/>
    </font>
    <font>
      <b/>
      <sz val="18"/>
      <color auto="1"/>
      <name val="ＭＳ 明朝"/>
      <family val="1"/>
    </font>
    <font>
      <strike/>
      <sz val="11"/>
      <color auto="1"/>
      <name val="ＭＳ 明朝"/>
      <family val="1"/>
    </font>
    <font>
      <sz val="11"/>
      <color theme="1"/>
      <name val="明朝"/>
      <family val="1"/>
    </font>
    <font>
      <sz val="10"/>
      <color rgb="FFFF0000"/>
      <name val="ＭＳ 明朝"/>
      <family val="1"/>
    </font>
    <font>
      <sz val="14"/>
      <color theme="1"/>
      <name val="ＭＳ Ｐゴシック"/>
      <family val="3"/>
    </font>
    <font>
      <sz val="12"/>
      <color theme="1"/>
      <name val="明朝"/>
      <family val="1"/>
    </font>
    <font>
      <sz val="11"/>
      <color rgb="FFFF0000"/>
      <name val="明朝"/>
      <family val="1"/>
    </font>
    <font>
      <sz val="7"/>
      <color theme="1"/>
      <name val="明朝"/>
      <family val="1"/>
    </font>
    <font>
      <sz val="10"/>
      <color auto="1"/>
      <name val="ＭＳ Ｐゴシック"/>
      <family val="3"/>
    </font>
    <font>
      <b/>
      <sz val="12"/>
      <color auto="1"/>
      <name val="ＭＳ Ｐゴシック"/>
      <family val="3"/>
    </font>
    <font>
      <sz val="10"/>
      <color auto="1"/>
      <name val="ＭＳ ゴシック"/>
      <family val="3"/>
    </font>
    <font>
      <sz val="12"/>
      <color auto="1"/>
      <name val="ＭＳ Ｐゴシック"/>
      <family val="3"/>
    </font>
    <font>
      <b/>
      <sz val="10"/>
      <color auto="1"/>
      <name val="ＭＳ Ｐゴシック"/>
      <family val="3"/>
    </font>
    <font>
      <b/>
      <sz val="10"/>
      <color auto="1"/>
      <name val="ＭＳ ゴシック"/>
      <family val="3"/>
    </font>
    <font>
      <sz val="16"/>
      <color rgb="FFFF0000"/>
      <name val="ＭＳ Ｐ明朝"/>
      <family val="1"/>
    </font>
    <font>
      <b/>
      <sz val="16"/>
      <color theme="1"/>
      <name val="ＭＳ Ｐ明朝"/>
      <family val="1"/>
    </font>
  </fonts>
  <fills count="13">
    <fill>
      <patternFill patternType="none"/>
    </fill>
    <fill>
      <patternFill patternType="gray125"/>
    </fill>
    <fill>
      <patternFill patternType="solid">
        <fgColor theme="0"/>
        <bgColor indexed="64"/>
      </patternFill>
    </fill>
    <fill>
      <patternFill patternType="solid">
        <fgColor rgb="FFFFFFA0"/>
        <bgColor indexed="64"/>
      </patternFill>
    </fill>
    <fill>
      <patternFill patternType="solid">
        <fgColor theme="0" tint="-0.35"/>
        <bgColor indexed="64"/>
      </patternFill>
    </fill>
    <fill>
      <patternFill patternType="solid">
        <fgColor theme="5" tint="0.4"/>
        <bgColor indexed="64"/>
      </patternFill>
    </fill>
    <fill>
      <patternFill patternType="solid">
        <fgColor theme="4" tint="0.6"/>
        <bgColor indexed="64"/>
      </patternFill>
    </fill>
    <fill>
      <patternFill patternType="solid">
        <fgColor rgb="FFFFFF99"/>
        <bgColor indexed="64"/>
      </patternFill>
    </fill>
    <fill>
      <patternFill patternType="solid">
        <fgColor rgb="FFFFC000"/>
        <bgColor indexed="64"/>
      </patternFill>
    </fill>
    <fill>
      <patternFill patternType="solid">
        <fgColor rgb="FFFFE69A"/>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s>
  <borders count="6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DashDot">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11">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67">
    <xf numFmtId="0" fontId="0" fillId="0" borderId="0" xfId="0">
      <alignment vertical="center"/>
    </xf>
    <xf numFmtId="0" fontId="0" fillId="2" borderId="0" xfId="8" applyFont="1" applyFill="1">
      <alignment vertical="center"/>
    </xf>
    <xf numFmtId="0" fontId="0" fillId="2" borderId="0" xfId="8" applyFont="1" applyFill="1" applyAlignment="1">
      <alignment vertical="center" wrapText="1"/>
    </xf>
    <xf numFmtId="0" fontId="0" fillId="0" borderId="0" xfId="8" applyFont="1" applyAlignment="1">
      <alignment vertical="center" wrapText="1"/>
    </xf>
    <xf numFmtId="0" fontId="0" fillId="0" borderId="0" xfId="8" applyFont="1">
      <alignment vertical="center"/>
    </xf>
    <xf numFmtId="0" fontId="4" fillId="0" borderId="0" xfId="8" applyFont="1">
      <alignment vertical="center"/>
    </xf>
    <xf numFmtId="0" fontId="5" fillId="2" borderId="0" xfId="8" applyFont="1" applyFill="1" applyAlignment="1">
      <alignment vertical="center" wrapText="1"/>
    </xf>
    <xf numFmtId="0" fontId="4" fillId="2" borderId="0" xfId="8" applyFont="1" applyFill="1">
      <alignment vertical="center"/>
    </xf>
    <xf numFmtId="0" fontId="6" fillId="2" borderId="0" xfId="8" applyFont="1" applyFill="1" applyBorder="1" applyAlignment="1">
      <alignment horizontal="left" vertical="center"/>
    </xf>
    <xf numFmtId="0" fontId="7" fillId="2" borderId="1" xfId="8" applyFont="1" applyFill="1" applyBorder="1" applyAlignment="1">
      <alignment vertical="center" wrapText="1"/>
    </xf>
    <xf numFmtId="0" fontId="5" fillId="2" borderId="2" xfId="8" applyFont="1" applyFill="1" applyBorder="1" applyAlignment="1">
      <alignment horizontal="left" vertical="center" wrapText="1"/>
    </xf>
    <xf numFmtId="0" fontId="5" fillId="2" borderId="3" xfId="8" applyFont="1" applyFill="1" applyBorder="1" applyAlignment="1">
      <alignment horizontal="left" vertical="center" wrapText="1"/>
    </xf>
    <xf numFmtId="0" fontId="5" fillId="2" borderId="4" xfId="8" applyFont="1" applyFill="1" applyBorder="1" applyAlignment="1">
      <alignment horizontal="left" vertical="center" wrapText="1"/>
    </xf>
    <xf numFmtId="0" fontId="5" fillId="2" borderId="5" xfId="8" applyFont="1" applyFill="1" applyBorder="1" applyAlignment="1">
      <alignment horizontal="left" vertical="center" wrapText="1"/>
    </xf>
    <xf numFmtId="0" fontId="5" fillId="2" borderId="6" xfId="8" applyFont="1" applyFill="1" applyBorder="1" applyAlignment="1">
      <alignment horizontal="left" vertical="center" wrapText="1"/>
    </xf>
    <xf numFmtId="0" fontId="5" fillId="0" borderId="5" xfId="8" applyFont="1" applyFill="1" applyBorder="1" applyAlignment="1">
      <alignment horizontal="left" vertical="center" wrapText="1"/>
    </xf>
    <xf numFmtId="0" fontId="5" fillId="0" borderId="3" xfId="8" applyFont="1" applyFill="1" applyBorder="1" applyAlignment="1">
      <alignment horizontal="left" vertical="center" wrapText="1"/>
    </xf>
    <xf numFmtId="0" fontId="5" fillId="0" borderId="4" xfId="8" applyFont="1" applyFill="1" applyBorder="1" applyAlignment="1">
      <alignment horizontal="left" vertical="center" wrapText="1"/>
    </xf>
    <xf numFmtId="0" fontId="4" fillId="3" borderId="7" xfId="8" applyFont="1" applyFill="1" applyBorder="1" applyAlignment="1">
      <alignment vertical="center" wrapText="1"/>
    </xf>
    <xf numFmtId="0" fontId="5" fillId="3" borderId="3" xfId="8" applyFont="1" applyFill="1" applyBorder="1" applyAlignment="1">
      <alignment horizontal="left" vertical="center" wrapText="1"/>
    </xf>
    <xf numFmtId="0" fontId="5" fillId="3" borderId="4" xfId="8" applyFont="1" applyFill="1" applyBorder="1" applyAlignment="1">
      <alignment horizontal="left" vertical="center" wrapText="1"/>
    </xf>
    <xf numFmtId="0" fontId="8" fillId="2" borderId="0" xfId="8" applyFont="1" applyFill="1" applyBorder="1" applyAlignment="1">
      <alignment horizontal="left" vertical="center"/>
    </xf>
    <xf numFmtId="0" fontId="7" fillId="0" borderId="1" xfId="8" applyFont="1" applyBorder="1" applyAlignment="1">
      <alignment vertical="center" wrapText="1"/>
    </xf>
    <xf numFmtId="0" fontId="4" fillId="0" borderId="6" xfId="8" applyFont="1" applyBorder="1" applyAlignment="1">
      <alignment vertical="center" wrapText="1"/>
    </xf>
    <xf numFmtId="0" fontId="4" fillId="0" borderId="4" xfId="8" applyFont="1" applyBorder="1" applyAlignment="1">
      <alignment vertical="center" wrapText="1"/>
    </xf>
    <xf numFmtId="0" fontId="4" fillId="4" borderId="6" xfId="8" applyFont="1" applyFill="1" applyBorder="1" applyAlignment="1">
      <alignment vertical="center" wrapText="1"/>
    </xf>
    <xf numFmtId="0" fontId="4" fillId="3" borderId="8" xfId="8" applyFont="1" applyFill="1" applyBorder="1" applyAlignment="1">
      <alignment vertical="center" wrapText="1"/>
    </xf>
    <xf numFmtId="0" fontId="7" fillId="0" borderId="1" xfId="8" applyFont="1" applyBorder="1" applyAlignment="1">
      <alignment horizontal="center" vertical="center"/>
    </xf>
    <xf numFmtId="0" fontId="9" fillId="0" borderId="6" xfId="8" applyFont="1" applyBorder="1" applyAlignment="1">
      <alignment horizontal="center" vertical="center"/>
    </xf>
    <xf numFmtId="0" fontId="4" fillId="0" borderId="6" xfId="8" applyFont="1" applyBorder="1" applyAlignment="1">
      <alignment horizontal="center" vertical="center"/>
    </xf>
    <xf numFmtId="0" fontId="4" fillId="0" borderId="6" xfId="8" applyFont="1" applyBorder="1" applyAlignment="1">
      <alignment horizontal="center" vertical="center" wrapText="1"/>
    </xf>
    <xf numFmtId="0" fontId="4" fillId="4" borderId="6" xfId="8" applyFont="1" applyFill="1" applyBorder="1">
      <alignment vertical="center"/>
    </xf>
    <xf numFmtId="0" fontId="4" fillId="3" borderId="6" xfId="8" applyFont="1" applyFill="1" applyBorder="1">
      <alignment vertical="center"/>
    </xf>
    <xf numFmtId="0" fontId="10" fillId="0" borderId="0" xfId="0" applyFont="1" applyProtection="1">
      <alignment vertical="center"/>
    </xf>
    <xf numFmtId="0" fontId="11" fillId="0" borderId="0" xfId="0" applyFont="1" applyProtection="1">
      <alignment vertical="center"/>
    </xf>
    <xf numFmtId="0" fontId="12" fillId="0" borderId="0" xfId="0" applyFont="1" applyProtection="1">
      <alignment vertical="center"/>
    </xf>
    <xf numFmtId="0" fontId="12" fillId="0" borderId="0" xfId="0" applyFont="1" applyFill="1" applyAlignment="1" applyProtection="1">
      <alignment vertical="center"/>
    </xf>
    <xf numFmtId="0" fontId="13" fillId="0" borderId="0" xfId="0" applyFont="1" applyProtection="1">
      <alignment vertical="center"/>
    </xf>
    <xf numFmtId="0" fontId="13" fillId="2" borderId="0" xfId="0" applyFont="1" applyFill="1" applyProtection="1">
      <alignment vertical="center"/>
    </xf>
    <xf numFmtId="0" fontId="14" fillId="0" borderId="0" xfId="0" applyFont="1" applyAlignment="1" applyProtection="1">
      <alignment vertical="center" wrapText="1"/>
    </xf>
    <xf numFmtId="0" fontId="10" fillId="2" borderId="0" xfId="0" applyFont="1" applyFill="1" applyProtection="1">
      <alignment vertical="center"/>
    </xf>
    <xf numFmtId="0" fontId="15" fillId="2" borderId="0" xfId="0" applyFont="1" applyFill="1" applyAlignment="1" applyProtection="1">
      <alignment vertical="top"/>
    </xf>
    <xf numFmtId="0" fontId="16" fillId="2" borderId="0" xfId="0" applyFont="1" applyFill="1" applyBorder="1" applyAlignment="1" applyProtection="1">
      <alignment horizontal="right" vertical="center" wrapText="1"/>
    </xf>
    <xf numFmtId="0" fontId="16" fillId="2" borderId="0" xfId="0" applyFont="1" applyFill="1" applyAlignment="1" applyProtection="1">
      <alignment horizontal="right" vertical="center" wrapText="1"/>
    </xf>
    <xf numFmtId="0" fontId="14" fillId="0" borderId="6" xfId="0" applyFont="1" applyBorder="1" applyAlignment="1" applyProtection="1">
      <alignment horizontal="center" vertical="center" wrapText="1"/>
    </xf>
    <xf numFmtId="0" fontId="14" fillId="5" borderId="4" xfId="0" applyFont="1" applyFill="1" applyBorder="1" applyAlignment="1" applyProtection="1">
      <alignment horizontal="center" vertical="center" textRotation="255"/>
      <protection locked="0"/>
    </xf>
    <xf numFmtId="0" fontId="14" fillId="5" borderId="6" xfId="0" applyFont="1" applyFill="1" applyBorder="1" applyAlignment="1" applyProtection="1">
      <alignment horizontal="center" vertical="center" textRotation="255"/>
      <protection locked="0"/>
    </xf>
    <xf numFmtId="0" fontId="14" fillId="5" borderId="5" xfId="0" applyFont="1" applyFill="1" applyBorder="1" applyAlignment="1" applyProtection="1">
      <alignment horizontal="center" vertical="center" textRotation="255"/>
      <protection locked="0"/>
    </xf>
    <xf numFmtId="0" fontId="14" fillId="5" borderId="3" xfId="0" applyFont="1" applyFill="1" applyBorder="1" applyAlignment="1" applyProtection="1">
      <alignment horizontal="center" vertical="center" textRotation="255"/>
      <protection locked="0"/>
    </xf>
    <xf numFmtId="0" fontId="16" fillId="0" borderId="0" xfId="0" applyFont="1" applyAlignment="1" applyProtection="1">
      <alignment horizontal="right" vertical="top"/>
    </xf>
    <xf numFmtId="0" fontId="16" fillId="2" borderId="0" xfId="0" applyFont="1" applyFill="1" applyBorder="1" applyAlignment="1" applyProtection="1">
      <alignment horizontal="left" vertical="center" wrapText="1"/>
    </xf>
    <xf numFmtId="0" fontId="16" fillId="2" borderId="0" xfId="0" applyFont="1" applyFill="1" applyAlignment="1" applyProtection="1">
      <alignment horizontal="left" vertical="center" wrapText="1"/>
    </xf>
    <xf numFmtId="0" fontId="14" fillId="0" borderId="5" xfId="0" applyFont="1" applyBorder="1" applyAlignment="1" applyProtection="1">
      <alignment horizontal="center" vertical="center" textRotation="255"/>
    </xf>
    <xf numFmtId="0" fontId="14" fillId="0" borderId="3" xfId="0" applyFont="1" applyBorder="1" applyAlignment="1" applyProtection="1">
      <alignment horizontal="center" vertical="center" textRotation="255"/>
    </xf>
    <xf numFmtId="0" fontId="14" fillId="0" borderId="4" xfId="0" applyFont="1" applyBorder="1" applyAlignment="1" applyProtection="1">
      <alignment horizontal="center" vertical="center" textRotation="255"/>
    </xf>
    <xf numFmtId="0" fontId="14" fillId="0" borderId="4"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5" xfId="0" applyFont="1" applyBorder="1" applyAlignment="1" applyProtection="1">
      <alignment horizontal="left" vertical="center" textRotation="255"/>
    </xf>
    <xf numFmtId="0" fontId="14" fillId="0" borderId="3" xfId="0" applyFont="1" applyBorder="1" applyAlignment="1" applyProtection="1">
      <alignment horizontal="left" vertical="center" textRotation="255"/>
    </xf>
    <xf numFmtId="0" fontId="14" fillId="0" borderId="4" xfId="0" applyFont="1" applyBorder="1" applyAlignment="1" applyProtection="1">
      <alignment horizontal="left" vertical="center" textRotation="255"/>
    </xf>
    <xf numFmtId="0" fontId="14" fillId="0" borderId="7"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6" fillId="0" borderId="0" xfId="0" applyFont="1" applyAlignment="1" applyProtection="1">
      <alignment horizontal="left" vertical="top" wrapText="1"/>
    </xf>
    <xf numFmtId="0" fontId="16" fillId="2" borderId="10" xfId="0" applyFont="1" applyFill="1" applyBorder="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11" xfId="0" applyFont="1" applyBorder="1" applyAlignment="1" applyProtection="1">
      <alignment horizontal="left" vertical="center" wrapText="1"/>
    </xf>
    <xf numFmtId="0" fontId="16" fillId="2" borderId="0" xfId="0" applyFont="1" applyFill="1" applyBorder="1" applyAlignment="1" applyProtection="1">
      <alignment horizontal="center" vertical="center" wrapText="1"/>
    </xf>
    <xf numFmtId="0" fontId="16" fillId="5" borderId="12" xfId="0" applyFont="1" applyFill="1" applyBorder="1" applyAlignment="1" applyProtection="1">
      <alignment horizontal="left" vertical="center" shrinkToFit="1"/>
      <protection locked="0"/>
    </xf>
    <xf numFmtId="0" fontId="16" fillId="5" borderId="12" xfId="0" applyFont="1" applyFill="1" applyBorder="1" applyAlignment="1" applyProtection="1">
      <alignment horizontal="left" vertical="center"/>
      <protection locked="0"/>
    </xf>
    <xf numFmtId="0" fontId="16" fillId="2" borderId="0" xfId="0" applyFont="1" applyFill="1" applyProtection="1">
      <alignment vertical="center"/>
    </xf>
    <xf numFmtId="0" fontId="16" fillId="2" borderId="0" xfId="0" applyFont="1" applyFill="1" applyBorder="1" applyAlignment="1" applyProtection="1">
      <alignment vertical="top" wrapText="1"/>
    </xf>
    <xf numFmtId="0" fontId="16" fillId="2" borderId="13" xfId="0" applyFont="1" applyFill="1" applyBorder="1" applyAlignment="1" applyProtection="1">
      <alignment vertical="top" wrapText="1"/>
    </xf>
    <xf numFmtId="176" fontId="14" fillId="0" borderId="4" xfId="9" applyNumberFormat="1" applyFont="1" applyBorder="1" applyAlignment="1" applyProtection="1">
      <alignment horizontal="center" vertical="center" wrapText="1"/>
    </xf>
    <xf numFmtId="176" fontId="14" fillId="0" borderId="6" xfId="9" applyNumberFormat="1" applyFont="1" applyBorder="1" applyAlignment="1" applyProtection="1">
      <alignment horizontal="center" vertical="center" wrapText="1"/>
    </xf>
    <xf numFmtId="176" fontId="14" fillId="0" borderId="5" xfId="9" applyNumberFormat="1" applyFont="1" applyBorder="1" applyAlignment="1" applyProtection="1">
      <alignment horizontal="center" vertical="center" wrapText="1"/>
    </xf>
    <xf numFmtId="176" fontId="14" fillId="0" borderId="3" xfId="9" applyNumberFormat="1" applyFont="1" applyBorder="1" applyAlignment="1" applyProtection="1">
      <alignment horizontal="center" vertical="center" wrapText="1"/>
    </xf>
    <xf numFmtId="0" fontId="16" fillId="5" borderId="14" xfId="0" applyFont="1" applyFill="1" applyBorder="1" applyAlignment="1" applyProtection="1">
      <alignment horizontal="left" vertical="center" shrinkToFit="1"/>
      <protection locked="0"/>
    </xf>
    <xf numFmtId="0" fontId="16" fillId="5" borderId="14" xfId="0" applyFont="1" applyFill="1" applyBorder="1" applyAlignment="1" applyProtection="1">
      <alignment horizontal="left" vertical="center"/>
      <protection locked="0"/>
    </xf>
    <xf numFmtId="0" fontId="14" fillId="6" borderId="12" xfId="0" applyFont="1" applyFill="1" applyBorder="1" applyAlignment="1" applyProtection="1">
      <alignment horizontal="center" vertical="center" wrapText="1" shrinkToFit="1"/>
    </xf>
    <xf numFmtId="176" fontId="14" fillId="6" borderId="15" xfId="9" applyNumberFormat="1" applyFont="1" applyFill="1" applyBorder="1" applyAlignment="1" applyProtection="1">
      <alignment horizontal="center" vertical="center" wrapText="1"/>
    </xf>
    <xf numFmtId="176" fontId="14" fillId="6" borderId="9" xfId="9" applyNumberFormat="1" applyFont="1" applyFill="1" applyBorder="1" applyAlignment="1" applyProtection="1">
      <alignment horizontal="center" vertical="center" wrapText="1"/>
    </xf>
    <xf numFmtId="176" fontId="14" fillId="6" borderId="7" xfId="9" applyNumberFormat="1" applyFont="1" applyFill="1" applyBorder="1" applyAlignment="1" applyProtection="1">
      <alignment horizontal="center" vertical="center" wrapText="1"/>
    </xf>
    <xf numFmtId="176" fontId="14" fillId="6" borderId="5" xfId="9" applyNumberFormat="1" applyFont="1" applyFill="1" applyBorder="1" applyAlignment="1" applyProtection="1">
      <alignment horizontal="center" vertical="center" wrapText="1"/>
    </xf>
    <xf numFmtId="176" fontId="14" fillId="6" borderId="3" xfId="9" applyNumberFormat="1" applyFont="1" applyFill="1" applyBorder="1" applyAlignment="1" applyProtection="1">
      <alignment horizontal="center" vertical="center" wrapText="1"/>
    </xf>
    <xf numFmtId="176" fontId="14" fillId="6" borderId="4" xfId="9" applyNumberFormat="1" applyFont="1" applyFill="1" applyBorder="1" applyAlignment="1" applyProtection="1">
      <alignment horizontal="center" vertical="center" wrapText="1"/>
    </xf>
    <xf numFmtId="40" fontId="14" fillId="6" borderId="5" xfId="9" applyNumberFormat="1" applyFont="1" applyFill="1" applyBorder="1" applyAlignment="1" applyProtection="1">
      <alignment horizontal="center" vertical="center" wrapText="1"/>
    </xf>
    <xf numFmtId="40" fontId="14" fillId="6" borderId="3" xfId="9" applyNumberFormat="1" applyFont="1" applyFill="1" applyBorder="1" applyAlignment="1" applyProtection="1">
      <alignment horizontal="center" vertical="center" wrapText="1"/>
    </xf>
    <xf numFmtId="40" fontId="14" fillId="6" borderId="4" xfId="9" applyNumberFormat="1" applyFont="1" applyFill="1" applyBorder="1" applyAlignment="1" applyProtection="1">
      <alignment horizontal="center" vertical="center" wrapText="1"/>
    </xf>
    <xf numFmtId="177" fontId="14" fillId="6" borderId="7" xfId="0" applyNumberFormat="1" applyFont="1" applyFill="1" applyBorder="1" applyAlignment="1" applyProtection="1">
      <alignment horizontal="center" vertical="center"/>
    </xf>
    <xf numFmtId="177" fontId="14" fillId="6" borderId="9" xfId="0" applyNumberFormat="1" applyFont="1" applyFill="1" applyBorder="1" applyAlignment="1" applyProtection="1">
      <alignment horizontal="center" vertical="center"/>
    </xf>
    <xf numFmtId="0" fontId="14" fillId="6" borderId="16" xfId="0" applyFont="1" applyFill="1" applyBorder="1" applyAlignment="1" applyProtection="1">
      <alignment horizontal="center" vertical="center" shrinkToFit="1"/>
    </xf>
    <xf numFmtId="176" fontId="14" fillId="6" borderId="10" xfId="9" applyNumberFormat="1" applyFont="1" applyFill="1" applyBorder="1" applyAlignment="1" applyProtection="1">
      <alignment horizontal="center" vertical="center" wrapText="1"/>
    </xf>
    <xf numFmtId="176" fontId="14" fillId="6" borderId="11" xfId="9" applyNumberFormat="1" applyFont="1" applyFill="1" applyBorder="1" applyAlignment="1" applyProtection="1">
      <alignment horizontal="center" vertical="center" wrapText="1"/>
    </xf>
    <xf numFmtId="176" fontId="14" fillId="6" borderId="8" xfId="9" applyNumberFormat="1" applyFont="1" applyFill="1" applyBorder="1" applyAlignment="1" applyProtection="1">
      <alignment horizontal="center" vertical="center" wrapText="1"/>
    </xf>
    <xf numFmtId="177" fontId="14" fillId="6" borderId="6" xfId="0" applyNumberFormat="1" applyFont="1" applyFill="1" applyBorder="1" applyProtection="1">
      <alignment vertical="center"/>
    </xf>
    <xf numFmtId="178" fontId="12" fillId="6" borderId="6" xfId="0" applyNumberFormat="1" applyFont="1" applyFill="1" applyBorder="1" applyAlignment="1" applyProtection="1">
      <alignment horizontal="center" vertical="center"/>
    </xf>
    <xf numFmtId="177" fontId="14" fillId="6" borderId="8" xfId="0" applyNumberFormat="1" applyFont="1" applyFill="1" applyBorder="1" applyAlignment="1" applyProtection="1">
      <alignment horizontal="center" vertical="center"/>
    </xf>
    <xf numFmtId="177" fontId="14" fillId="6" borderId="11" xfId="0" applyNumberFormat="1" applyFont="1" applyFill="1" applyBorder="1" applyAlignment="1" applyProtection="1">
      <alignment horizontal="center" vertical="center"/>
    </xf>
    <xf numFmtId="0" fontId="16" fillId="0" borderId="0" xfId="0" applyFont="1" applyFill="1" applyAlignment="1" applyProtection="1">
      <alignment horizontal="left" vertical="top"/>
    </xf>
    <xf numFmtId="0" fontId="16" fillId="2" borderId="0" xfId="0" applyFont="1" applyFill="1" applyAlignment="1" applyProtection="1">
      <alignment horizontal="left" vertical="center"/>
    </xf>
    <xf numFmtId="0" fontId="14" fillId="0" borderId="4" xfId="0" applyFont="1" applyBorder="1" applyAlignment="1" applyProtection="1">
      <alignment vertical="center" wrapText="1"/>
    </xf>
    <xf numFmtId="0" fontId="14" fillId="0" borderId="6"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7" xfId="0" quotePrefix="1" applyFont="1" applyBorder="1" applyAlignment="1" applyProtection="1">
      <alignment horizontal="left" vertical="center" wrapText="1"/>
    </xf>
    <xf numFmtId="0" fontId="14" fillId="0" borderId="9" xfId="0" quotePrefix="1" applyFont="1" applyBorder="1" applyAlignment="1" applyProtection="1">
      <alignment horizontal="left" vertical="center" wrapText="1"/>
    </xf>
    <xf numFmtId="0" fontId="14" fillId="0" borderId="6" xfId="0" quotePrefix="1" applyFont="1" applyBorder="1" applyAlignment="1" applyProtection="1">
      <alignment horizontal="left" vertical="center" wrapText="1"/>
    </xf>
    <xf numFmtId="0" fontId="14" fillId="3" borderId="6" xfId="0" applyFont="1" applyFill="1" applyBorder="1" applyAlignment="1" applyProtection="1">
      <alignment horizontal="left" vertical="center" wrapText="1"/>
      <protection locked="0"/>
    </xf>
    <xf numFmtId="177" fontId="14" fillId="0" borderId="6" xfId="0" applyNumberFormat="1" applyFont="1" applyFill="1" applyBorder="1" applyAlignment="1" applyProtection="1">
      <alignment horizontal="center" vertical="center" wrapText="1"/>
    </xf>
    <xf numFmtId="177" fontId="14" fillId="3" borderId="6" xfId="0" applyNumberFormat="1" applyFont="1" applyFill="1" applyBorder="1" applyAlignment="1" applyProtection="1">
      <alignment horizontal="center" vertical="center"/>
      <protection locked="0"/>
    </xf>
    <xf numFmtId="0" fontId="14" fillId="0" borderId="12" xfId="0" applyFont="1" applyFill="1" applyBorder="1" applyAlignment="1" applyProtection="1">
      <alignment horizontal="right" vertical="center" wrapText="1"/>
    </xf>
    <xf numFmtId="0" fontId="14" fillId="3" borderId="6" xfId="0" quotePrefix="1" applyFont="1" applyFill="1" applyBorder="1" applyAlignment="1" applyProtection="1">
      <alignment horizontal="left" vertical="center" wrapText="1"/>
      <protection locked="0"/>
    </xf>
    <xf numFmtId="0" fontId="14" fillId="0" borderId="6" xfId="0" quotePrefix="1" applyFont="1" applyBorder="1" applyAlignment="1" applyProtection="1">
      <alignment horizontal="center" vertical="center" wrapText="1"/>
    </xf>
    <xf numFmtId="0" fontId="14" fillId="3" borderId="6" xfId="0" quotePrefix="1" applyFont="1" applyFill="1" applyBorder="1" applyAlignment="1" applyProtection="1">
      <alignment horizontal="center" vertical="center" wrapText="1"/>
      <protection locked="0"/>
    </xf>
    <xf numFmtId="177" fontId="14" fillId="0" borderId="6" xfId="0" applyNumberFormat="1" applyFont="1" applyFill="1" applyBorder="1" applyAlignment="1" applyProtection="1">
      <alignment horizontal="left" vertical="center" wrapText="1"/>
    </xf>
    <xf numFmtId="49" fontId="14" fillId="3" borderId="6" xfId="0" applyNumberFormat="1" applyFont="1" applyFill="1" applyBorder="1" applyAlignment="1" applyProtection="1">
      <alignment horizontal="center" vertical="center"/>
      <protection locked="0"/>
    </xf>
    <xf numFmtId="0" fontId="14" fillId="0" borderId="12" xfId="0" applyFont="1" applyBorder="1" applyAlignment="1" applyProtection="1">
      <alignment horizontal="left" vertical="center" wrapText="1"/>
    </xf>
    <xf numFmtId="49" fontId="14" fillId="3" borderId="6" xfId="0" applyNumberFormat="1" applyFont="1" applyFill="1" applyBorder="1" applyAlignment="1" applyProtection="1">
      <alignment horizontal="left" vertical="center"/>
      <protection locked="0"/>
    </xf>
    <xf numFmtId="0" fontId="16" fillId="5" borderId="16" xfId="0" applyFont="1" applyFill="1" applyBorder="1" applyAlignment="1" applyProtection="1">
      <alignment horizontal="left" vertical="center" shrinkToFit="1"/>
      <protection locked="0"/>
    </xf>
    <xf numFmtId="0" fontId="16" fillId="5" borderId="16" xfId="0" applyFont="1" applyFill="1" applyBorder="1" applyAlignment="1" applyProtection="1">
      <alignment horizontal="left" vertical="center"/>
      <protection locked="0"/>
    </xf>
    <xf numFmtId="0" fontId="14" fillId="0" borderId="16" xfId="0" applyFont="1" applyBorder="1" applyAlignment="1" applyProtection="1">
      <alignment vertical="center" wrapText="1"/>
    </xf>
    <xf numFmtId="0" fontId="14" fillId="0" borderId="17" xfId="0" quotePrefix="1" applyFont="1" applyBorder="1" applyAlignment="1" applyProtection="1">
      <alignment horizontal="left" vertical="center" wrapText="1"/>
    </xf>
    <xf numFmtId="0" fontId="14" fillId="0" borderId="13" xfId="0" quotePrefix="1" applyFont="1" applyBorder="1" applyAlignment="1" applyProtection="1">
      <alignment horizontal="left" vertical="center" wrapText="1"/>
    </xf>
    <xf numFmtId="0" fontId="14" fillId="0" borderId="17"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38" fontId="14" fillId="3" borderId="6" xfId="9" applyFont="1" applyFill="1" applyBorder="1" applyAlignment="1" applyProtection="1">
      <alignment vertical="center" wrapText="1"/>
      <protection locked="0"/>
    </xf>
    <xf numFmtId="0" fontId="14" fillId="0" borderId="14" xfId="0" applyFont="1" applyFill="1" applyBorder="1" applyAlignment="1" applyProtection="1">
      <alignment horizontal="right" vertical="center" wrapText="1"/>
    </xf>
    <xf numFmtId="0" fontId="14" fillId="0" borderId="12" xfId="0" quotePrefix="1" applyFont="1" applyBorder="1" applyAlignment="1" applyProtection="1">
      <alignment horizontal="left" vertical="center" wrapText="1"/>
    </xf>
    <xf numFmtId="0" fontId="14" fillId="3" borderId="12" xfId="0" quotePrefix="1" applyFont="1" applyFill="1" applyBorder="1" applyAlignment="1" applyProtection="1">
      <alignment horizontal="left" vertical="center" wrapText="1"/>
      <protection locked="0"/>
    </xf>
    <xf numFmtId="38" fontId="14" fillId="3" borderId="6" xfId="9" applyFont="1" applyFill="1" applyBorder="1" applyAlignment="1" applyProtection="1">
      <alignment horizontal="right" vertical="center" wrapText="1"/>
      <protection locked="0"/>
    </xf>
    <xf numFmtId="0" fontId="14" fillId="0" borderId="16" xfId="0" applyFont="1" applyBorder="1" applyAlignment="1" applyProtection="1">
      <alignment horizontal="left" vertical="center" wrapText="1"/>
    </xf>
    <xf numFmtId="38" fontId="14" fillId="3" borderId="6" xfId="9"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shrinkToFit="1"/>
    </xf>
    <xf numFmtId="0" fontId="14" fillId="7" borderId="4"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57" fontId="14" fillId="7" borderId="12" xfId="0" applyNumberFormat="1" applyFont="1" applyFill="1" applyBorder="1" applyAlignment="1" applyProtection="1">
      <alignment horizontal="center" vertical="center" wrapText="1"/>
      <protection locked="0"/>
    </xf>
    <xf numFmtId="179" fontId="14" fillId="7" borderId="6" xfId="0" applyNumberFormat="1" applyFont="1" applyFill="1" applyBorder="1" applyAlignment="1" applyProtection="1">
      <alignment horizontal="center" vertical="center" wrapText="1"/>
      <protection locked="0"/>
    </xf>
    <xf numFmtId="177" fontId="14" fillId="7" borderId="12" xfId="0" applyNumberFormat="1"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xf>
    <xf numFmtId="180" fontId="14" fillId="7" borderId="12" xfId="0" applyNumberFormat="1" applyFont="1" applyFill="1" applyBorder="1" applyAlignment="1" applyProtection="1">
      <alignment horizontal="center" vertical="center" wrapText="1"/>
      <protection locked="0"/>
    </xf>
    <xf numFmtId="38" fontId="14" fillId="3" borderId="12" xfId="9" applyFont="1" applyFill="1" applyBorder="1" applyAlignment="1" applyProtection="1">
      <alignment horizontal="right" vertical="center" wrapText="1"/>
      <protection locked="0"/>
    </xf>
    <xf numFmtId="0" fontId="14" fillId="0" borderId="14" xfId="0" quotePrefix="1" applyFont="1" applyBorder="1" applyAlignment="1" applyProtection="1">
      <alignment horizontal="left" vertical="center" wrapText="1"/>
    </xf>
    <xf numFmtId="0" fontId="14" fillId="3" borderId="14" xfId="0" quotePrefix="1" applyFont="1" applyFill="1" applyBorder="1" applyAlignment="1" applyProtection="1">
      <alignment horizontal="left" vertical="center" wrapText="1"/>
      <protection locked="0"/>
    </xf>
    <xf numFmtId="180" fontId="14" fillId="3" borderId="6" xfId="0" quotePrefix="1" applyNumberFormat="1" applyFont="1" applyFill="1" applyBorder="1" applyAlignment="1" applyProtection="1">
      <alignment horizontal="center" vertical="center" wrapText="1"/>
      <protection locked="0"/>
    </xf>
    <xf numFmtId="0" fontId="11" fillId="0" borderId="12" xfId="0" applyFont="1" applyFill="1" applyBorder="1" applyAlignment="1" applyProtection="1">
      <alignment horizontal="left" vertical="center" wrapText="1"/>
    </xf>
    <xf numFmtId="38" fontId="14" fillId="3" borderId="12" xfId="9" applyFont="1" applyFill="1" applyBorder="1" applyAlignment="1" applyProtection="1">
      <alignment horizontal="center" vertical="center" wrapText="1"/>
      <protection locked="0"/>
    </xf>
    <xf numFmtId="179" fontId="14" fillId="7" borderId="12" xfId="0" applyNumberFormat="1" applyFont="1" applyFill="1" applyBorder="1" applyAlignment="1" applyProtection="1">
      <alignment horizontal="center" vertical="center" wrapText="1"/>
      <protection locked="0"/>
    </xf>
    <xf numFmtId="0" fontId="11" fillId="0" borderId="6" xfId="0" applyFont="1" applyFill="1" applyBorder="1" applyAlignment="1" applyProtection="1">
      <alignment horizontal="left" vertical="center" wrapText="1"/>
    </xf>
    <xf numFmtId="38" fontId="14" fillId="3" borderId="6" xfId="9" applyFont="1" applyFill="1" applyBorder="1" applyAlignment="1" applyProtection="1">
      <alignment horizontal="center" vertical="center" wrapText="1"/>
      <protection locked="0"/>
    </xf>
    <xf numFmtId="0" fontId="14" fillId="7" borderId="14" xfId="0" applyFont="1" applyFill="1" applyBorder="1" applyAlignment="1" applyProtection="1">
      <alignment horizontal="center" vertical="center" wrapText="1"/>
      <protection locked="0"/>
    </xf>
    <xf numFmtId="177" fontId="14" fillId="7" borderId="14" xfId="0" applyNumberFormat="1"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xf>
    <xf numFmtId="180" fontId="14" fillId="7" borderId="14" xfId="0" applyNumberFormat="1" applyFont="1" applyFill="1" applyBorder="1" applyAlignment="1" applyProtection="1">
      <alignment horizontal="center" vertical="center" wrapText="1"/>
      <protection locked="0"/>
    </xf>
    <xf numFmtId="38" fontId="14" fillId="3" borderId="14" xfId="9" applyFont="1" applyFill="1" applyBorder="1" applyAlignment="1" applyProtection="1">
      <alignment horizontal="right" vertical="center" wrapText="1"/>
      <protection locked="0"/>
    </xf>
    <xf numFmtId="0" fontId="14" fillId="0" borderId="16" xfId="0" quotePrefix="1" applyFont="1" applyBorder="1" applyAlignment="1" applyProtection="1">
      <alignment horizontal="left" vertical="center" wrapText="1"/>
    </xf>
    <xf numFmtId="0" fontId="14" fillId="3" borderId="16" xfId="0" quotePrefix="1"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xf>
    <xf numFmtId="38" fontId="14" fillId="3" borderId="14" xfId="9" applyFont="1" applyFill="1" applyBorder="1" applyAlignment="1" applyProtection="1">
      <alignment horizontal="center" vertical="center" wrapText="1"/>
      <protection locked="0"/>
    </xf>
    <xf numFmtId="179" fontId="14" fillId="7" borderId="14" xfId="0" applyNumberFormat="1" applyFont="1" applyFill="1" applyBorder="1" applyAlignment="1" applyProtection="1">
      <alignment horizontal="center" vertical="center" wrapText="1"/>
      <protection locked="0"/>
    </xf>
    <xf numFmtId="0" fontId="14" fillId="7" borderId="16" xfId="0" applyFont="1" applyFill="1" applyBorder="1" applyAlignment="1" applyProtection="1">
      <alignment horizontal="center" vertical="center" wrapText="1"/>
      <protection locked="0"/>
    </xf>
    <xf numFmtId="0" fontId="14" fillId="0" borderId="16" xfId="0" applyFont="1" applyFill="1" applyBorder="1" applyAlignment="1" applyProtection="1">
      <alignment horizontal="center" vertical="center" wrapText="1"/>
    </xf>
    <xf numFmtId="38" fontId="14" fillId="3" borderId="16" xfId="9" applyFont="1" applyFill="1" applyBorder="1" applyAlignment="1" applyProtection="1">
      <alignment horizontal="right" vertical="center" wrapText="1"/>
      <protection locked="0"/>
    </xf>
    <xf numFmtId="0" fontId="14" fillId="0" borderId="16" xfId="0" applyFont="1" applyFill="1" applyBorder="1" applyAlignment="1" applyProtection="1">
      <alignment horizontal="right" vertical="center" wrapText="1"/>
    </xf>
    <xf numFmtId="177" fontId="14" fillId="3" borderId="12" xfId="0" quotePrefix="1" applyNumberFormat="1" applyFont="1" applyFill="1" applyBorder="1" applyAlignment="1" applyProtection="1">
      <alignment horizontal="center" vertical="center" wrapText="1"/>
      <protection locked="0"/>
    </xf>
    <xf numFmtId="0" fontId="11" fillId="0" borderId="16" xfId="0" applyFont="1" applyFill="1" applyBorder="1" applyAlignment="1" applyProtection="1">
      <alignment horizontal="left" vertical="center" wrapText="1"/>
    </xf>
    <xf numFmtId="38" fontId="14" fillId="3" borderId="16" xfId="9" applyFont="1" applyFill="1" applyBorder="1" applyAlignment="1" applyProtection="1">
      <alignment horizontal="center" vertical="center" wrapText="1"/>
      <protection locked="0"/>
    </xf>
    <xf numFmtId="38" fontId="14" fillId="0" borderId="12" xfId="9" applyFont="1" applyFill="1" applyBorder="1" applyAlignment="1" applyProtection="1">
      <alignment horizontal="right" vertical="center" wrapText="1"/>
    </xf>
    <xf numFmtId="177" fontId="14" fillId="3" borderId="14" xfId="0" quotePrefix="1" applyNumberFormat="1"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xf>
    <xf numFmtId="0" fontId="18" fillId="3" borderId="6" xfId="0" applyFont="1" applyFill="1" applyBorder="1" applyAlignment="1" applyProtection="1">
      <alignment horizontal="center" vertical="center"/>
      <protection locked="0"/>
    </xf>
    <xf numFmtId="38" fontId="14" fillId="0" borderId="14" xfId="9" applyFont="1" applyFill="1" applyBorder="1" applyAlignment="1" applyProtection="1">
      <alignment horizontal="right" vertical="center" wrapText="1"/>
    </xf>
    <xf numFmtId="40" fontId="14" fillId="0" borderId="6" xfId="9" applyNumberFormat="1"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4" fillId="0" borderId="8" xfId="0" quotePrefix="1" applyFont="1" applyBorder="1" applyAlignment="1" applyProtection="1">
      <alignment horizontal="left" vertical="center" wrapText="1"/>
    </xf>
    <xf numFmtId="0" fontId="14" fillId="0" borderId="11" xfId="0" quotePrefix="1" applyFont="1" applyBorder="1" applyAlignment="1" applyProtection="1">
      <alignment horizontal="left" vertical="center" wrapText="1"/>
    </xf>
    <xf numFmtId="180" fontId="14" fillId="7" borderId="16" xfId="0" applyNumberFormat="1" applyFont="1" applyFill="1" applyBorder="1" applyAlignment="1" applyProtection="1">
      <alignment horizontal="center" vertical="center" wrapText="1"/>
      <protection locked="0"/>
    </xf>
    <xf numFmtId="38" fontId="14" fillId="0" borderId="16" xfId="9" applyFont="1" applyFill="1" applyBorder="1" applyAlignment="1" applyProtection="1">
      <alignment horizontal="right" vertical="center" wrapText="1"/>
    </xf>
    <xf numFmtId="177" fontId="14" fillId="3" borderId="16" xfId="0" quotePrefix="1" applyNumberFormat="1" applyFont="1" applyFill="1" applyBorder="1" applyAlignment="1" applyProtection="1">
      <alignment horizontal="center" vertical="center" wrapText="1"/>
      <protection locked="0"/>
    </xf>
    <xf numFmtId="179" fontId="14" fillId="7" borderId="16" xfId="0" applyNumberFormat="1" applyFont="1" applyFill="1" applyBorder="1" applyAlignment="1" applyProtection="1">
      <alignment horizontal="center" vertical="center" wrapText="1"/>
      <protection locked="0"/>
    </xf>
    <xf numFmtId="0" fontId="16" fillId="2" borderId="20" xfId="0" applyFont="1" applyFill="1" applyBorder="1" applyAlignment="1" applyProtection="1">
      <alignment horizontal="center" vertical="center"/>
    </xf>
    <xf numFmtId="0" fontId="14" fillId="0" borderId="3" xfId="0" applyFont="1" applyBorder="1" applyAlignment="1" applyProtection="1">
      <alignment horizontal="center" vertical="center" wrapText="1" shrinkToFit="1"/>
    </xf>
    <xf numFmtId="0" fontId="14" fillId="0" borderId="4" xfId="0" applyFont="1" applyBorder="1" applyAlignment="1" applyProtection="1">
      <alignment horizontal="center" vertical="center" wrapText="1" shrinkToFit="1"/>
    </xf>
    <xf numFmtId="0" fontId="14" fillId="0" borderId="5" xfId="0" applyFont="1" applyBorder="1" applyAlignment="1" applyProtection="1">
      <alignment horizontal="center" vertical="center" wrapText="1" shrinkToFit="1"/>
    </xf>
    <xf numFmtId="0" fontId="14" fillId="0" borderId="6" xfId="0" applyFont="1" applyBorder="1" applyAlignment="1" applyProtection="1">
      <alignment horizontal="center" vertical="center" wrapText="1" shrinkToFit="1"/>
    </xf>
    <xf numFmtId="181" fontId="19" fillId="2" borderId="21" xfId="0" applyNumberFormat="1" applyFont="1" applyFill="1" applyBorder="1" applyProtection="1">
      <alignment vertical="center"/>
    </xf>
    <xf numFmtId="0" fontId="14" fillId="7" borderId="4" xfId="0" applyFont="1" applyFill="1" applyBorder="1" applyAlignment="1" applyProtection="1">
      <alignment horizontal="left" vertical="center" wrapText="1" shrinkToFit="1"/>
      <protection locked="0"/>
    </xf>
    <xf numFmtId="0" fontId="14" fillId="7" borderId="6" xfId="0" applyFont="1" applyFill="1" applyBorder="1" applyAlignment="1" applyProtection="1">
      <alignment horizontal="left" vertical="center" wrapText="1" shrinkToFit="1"/>
      <protection locked="0"/>
    </xf>
    <xf numFmtId="0" fontId="14" fillId="7" borderId="5" xfId="0" applyFont="1" applyFill="1" applyBorder="1" applyAlignment="1" applyProtection="1">
      <alignment horizontal="left" vertical="center" wrapText="1" shrinkToFit="1"/>
      <protection locked="0"/>
    </xf>
    <xf numFmtId="0" fontId="20" fillId="7" borderId="6" xfId="0" applyFont="1" applyFill="1" applyBorder="1" applyAlignment="1" applyProtection="1">
      <alignment horizontal="left" vertical="center" wrapText="1" shrinkToFit="1"/>
      <protection locked="0"/>
    </xf>
    <xf numFmtId="0" fontId="20" fillId="7" borderId="6" xfId="0" applyFont="1" applyFill="1" applyBorder="1" applyAlignment="1" applyProtection="1">
      <alignment horizontal="left" vertical="top" wrapText="1" shrinkToFit="1"/>
      <protection locked="0"/>
    </xf>
    <xf numFmtId="0" fontId="14" fillId="7" borderId="3" xfId="0" applyFont="1" applyFill="1" applyBorder="1" applyAlignment="1" applyProtection="1">
      <alignment horizontal="left" vertical="center" wrapText="1" shrinkToFit="1"/>
      <protection locked="0"/>
    </xf>
    <xf numFmtId="178" fontId="10" fillId="0" borderId="5" xfId="0" applyNumberFormat="1" applyFont="1" applyBorder="1" applyAlignment="1" applyProtection="1">
      <alignment horizontal="center" vertical="center"/>
    </xf>
    <xf numFmtId="0" fontId="10" fillId="8" borderId="6" xfId="0" applyFont="1" applyFill="1" applyBorder="1" applyProtection="1">
      <alignment vertical="center"/>
    </xf>
    <xf numFmtId="0" fontId="0" fillId="0" borderId="0" xfId="8" applyFont="1" applyProtection="1">
      <alignment vertical="center"/>
    </xf>
    <xf numFmtId="0" fontId="10" fillId="0" borderId="15" xfId="0" applyFont="1" applyBorder="1" applyProtection="1">
      <alignment vertical="center"/>
    </xf>
    <xf numFmtId="0" fontId="10" fillId="8" borderId="21" xfId="0" applyFont="1" applyFill="1" applyBorder="1" applyProtection="1">
      <alignment vertical="center"/>
    </xf>
    <xf numFmtId="0" fontId="10" fillId="9" borderId="21" xfId="0" applyFont="1" applyFill="1" applyBorder="1" applyProtection="1">
      <alignment vertical="center"/>
    </xf>
    <xf numFmtId="0" fontId="10" fillId="8" borderId="0" xfId="0" applyFont="1" applyFill="1" applyAlignment="1" applyProtection="1">
      <alignment horizontal="center" vertical="center"/>
    </xf>
    <xf numFmtId="0" fontId="10" fillId="8" borderId="21" xfId="0" applyFont="1" applyFill="1" applyBorder="1" applyAlignment="1" applyProtection="1">
      <alignment horizontal="center" vertical="center"/>
    </xf>
    <xf numFmtId="0" fontId="10" fillId="9"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Alignment="1" applyProtection="1">
      <alignment horizontal="left" vertical="center" shrinkToFit="1"/>
    </xf>
    <xf numFmtId="0" fontId="10" fillId="8" borderId="22" xfId="0" applyFont="1" applyFill="1" applyBorder="1" applyAlignment="1" applyProtection="1">
      <alignment wrapText="1"/>
    </xf>
    <xf numFmtId="176" fontId="12" fillId="8" borderId="23" xfId="9" applyNumberFormat="1" applyFont="1" applyFill="1" applyBorder="1" applyAlignment="1" applyProtection="1">
      <alignment horizontal="center" vertical="center" wrapText="1"/>
    </xf>
    <xf numFmtId="0" fontId="10" fillId="8" borderId="22" xfId="0" applyFont="1" applyFill="1" applyBorder="1" applyAlignment="1" applyProtection="1">
      <alignment horizontal="left" wrapText="1"/>
    </xf>
    <xf numFmtId="176" fontId="21" fillId="8" borderId="6" xfId="9" applyNumberFormat="1" applyFont="1" applyFill="1" applyBorder="1" applyAlignment="1" applyProtection="1">
      <alignment horizontal="center" vertical="center" wrapText="1"/>
    </xf>
    <xf numFmtId="0" fontId="10" fillId="8" borderId="22" xfId="0" applyFont="1" applyFill="1" applyBorder="1" applyAlignment="1" applyProtection="1">
      <alignment vertical="top" wrapText="1"/>
    </xf>
    <xf numFmtId="0" fontId="10" fillId="8" borderId="24" xfId="0" applyFont="1" applyFill="1" applyBorder="1" applyAlignment="1" applyProtection="1">
      <alignment vertical="top" wrapText="1"/>
    </xf>
    <xf numFmtId="0" fontId="10" fillId="8" borderId="22" xfId="0" applyFont="1" applyFill="1" applyBorder="1" applyAlignment="1" applyProtection="1">
      <alignment vertical="center" wrapText="1"/>
    </xf>
    <xf numFmtId="176" fontId="12" fillId="8" borderId="25" xfId="9" applyNumberFormat="1" applyFont="1" applyFill="1" applyBorder="1" applyAlignment="1" applyProtection="1">
      <alignment horizontal="center" vertical="center" wrapText="1"/>
    </xf>
    <xf numFmtId="0" fontId="12" fillId="8" borderId="22" xfId="0" applyFont="1" applyFill="1" applyBorder="1" applyAlignment="1" applyProtection="1">
      <alignment wrapText="1"/>
    </xf>
    <xf numFmtId="0" fontId="22" fillId="0" borderId="0" xfId="0" applyFont="1" applyAlignment="1" applyProtection="1">
      <alignment horizontal="center" vertical="center" wrapText="1"/>
    </xf>
    <xf numFmtId="0" fontId="10" fillId="8" borderId="26" xfId="0" applyFont="1" applyFill="1" applyBorder="1" applyAlignment="1" applyProtection="1">
      <alignment wrapText="1"/>
    </xf>
    <xf numFmtId="176" fontId="12" fillId="8" borderId="27" xfId="9" applyNumberFormat="1" applyFont="1" applyFill="1" applyBorder="1" applyAlignment="1" applyProtection="1">
      <alignment horizontal="center" vertical="center" wrapText="1"/>
    </xf>
    <xf numFmtId="0" fontId="10" fillId="8" borderId="28" xfId="0" applyFont="1" applyFill="1" applyBorder="1" applyAlignment="1" applyProtection="1">
      <alignment wrapText="1"/>
    </xf>
    <xf numFmtId="176" fontId="12" fillId="8" borderId="29" xfId="9" applyNumberFormat="1" applyFont="1" applyFill="1" applyBorder="1" applyAlignment="1" applyProtection="1">
      <alignment horizontal="center" vertical="center" wrapText="1"/>
    </xf>
    <xf numFmtId="0" fontId="12" fillId="0" borderId="0" xfId="0" applyFont="1" applyAlignment="1" applyProtection="1">
      <alignment horizontal="left" vertical="top" wrapText="1"/>
    </xf>
    <xf numFmtId="0" fontId="10" fillId="8" borderId="26" xfId="0" applyFont="1" applyFill="1" applyBorder="1" applyAlignment="1" applyProtection="1">
      <alignment vertical="top" wrapText="1"/>
    </xf>
    <xf numFmtId="0" fontId="10" fillId="8" borderId="4" xfId="0" applyFont="1" applyFill="1" applyBorder="1" applyAlignment="1" applyProtection="1">
      <alignment vertical="top" wrapText="1"/>
    </xf>
    <xf numFmtId="0" fontId="10" fillId="8" borderId="26" xfId="0" applyFont="1" applyFill="1" applyBorder="1" applyAlignment="1" applyProtection="1">
      <alignment vertical="center" wrapText="1"/>
    </xf>
    <xf numFmtId="176" fontId="12" fillId="8" borderId="5" xfId="9" applyNumberFormat="1" applyFont="1" applyFill="1" applyBorder="1" applyAlignment="1" applyProtection="1">
      <alignment horizontal="center" vertical="center" wrapText="1"/>
    </xf>
    <xf numFmtId="0" fontId="12" fillId="8" borderId="26" xfId="0" applyFont="1" applyFill="1" applyBorder="1" applyAlignment="1" applyProtection="1">
      <alignment wrapText="1"/>
    </xf>
    <xf numFmtId="0" fontId="10" fillId="0" borderId="0" xfId="0" applyFont="1" applyAlignment="1" applyProtection="1"/>
    <xf numFmtId="0" fontId="10" fillId="0" borderId="0" xfId="0" applyFont="1" applyFill="1" applyBorder="1" applyAlignment="1" applyProtection="1">
      <alignment wrapText="1"/>
    </xf>
    <xf numFmtId="0" fontId="10" fillId="8" borderId="28" xfId="0" applyFont="1" applyFill="1" applyBorder="1" applyAlignment="1" applyProtection="1">
      <alignment vertical="top" wrapText="1"/>
    </xf>
    <xf numFmtId="0" fontId="10" fillId="8" borderId="30" xfId="0" applyFont="1" applyFill="1" applyBorder="1" applyAlignment="1" applyProtection="1">
      <alignment vertical="top" wrapText="1"/>
    </xf>
    <xf numFmtId="0" fontId="10" fillId="8" borderId="28" xfId="0" applyFont="1" applyFill="1" applyBorder="1" applyAlignment="1" applyProtection="1">
      <alignment vertical="center" wrapText="1"/>
    </xf>
    <xf numFmtId="176" fontId="12" fillId="8" borderId="31" xfId="9" applyNumberFormat="1" applyFont="1" applyFill="1" applyBorder="1" applyAlignment="1" applyProtection="1">
      <alignment horizontal="center" vertical="center" wrapText="1"/>
    </xf>
    <xf numFmtId="0" fontId="12" fillId="8" borderId="28" xfId="0" applyFont="1" applyFill="1" applyBorder="1" applyAlignment="1" applyProtection="1">
      <alignment wrapText="1"/>
    </xf>
    <xf numFmtId="0" fontId="10" fillId="0" borderId="0" xfId="0" applyFont="1" applyAlignment="1" applyProtection="1">
      <alignment wrapText="1"/>
    </xf>
    <xf numFmtId="0" fontId="23" fillId="0" borderId="0" xfId="0" applyFont="1" applyAlignment="1" applyProtection="1"/>
    <xf numFmtId="176" fontId="12" fillId="8" borderId="22" xfId="9" applyNumberFormat="1" applyFont="1" applyFill="1" applyBorder="1" applyAlignment="1" applyProtection="1">
      <alignment horizontal="center" wrapText="1"/>
    </xf>
    <xf numFmtId="40" fontId="12" fillId="8" borderId="27" xfId="9" applyNumberFormat="1" applyFont="1" applyFill="1" applyBorder="1" applyAlignment="1" applyProtection="1">
      <alignment horizontal="center" vertical="center" wrapText="1"/>
    </xf>
    <xf numFmtId="176" fontId="12" fillId="8" borderId="26" xfId="9" applyNumberFormat="1" applyFont="1" applyFill="1" applyBorder="1" applyAlignment="1" applyProtection="1">
      <alignment horizontal="center" vertical="center" wrapText="1"/>
    </xf>
    <xf numFmtId="0" fontId="10" fillId="8" borderId="32" xfId="0" applyFont="1" applyFill="1" applyBorder="1" applyAlignment="1" applyProtection="1">
      <alignment wrapText="1"/>
    </xf>
    <xf numFmtId="176" fontId="12" fillId="8" borderId="33" xfId="9" applyNumberFormat="1" applyFont="1" applyFill="1" applyBorder="1" applyAlignment="1" applyProtection="1">
      <alignment horizontal="center" vertical="center" wrapText="1"/>
    </xf>
    <xf numFmtId="0" fontId="10" fillId="0" borderId="22" xfId="0" applyFont="1" applyBorder="1" applyAlignment="1" applyProtection="1">
      <alignment vertical="top" wrapText="1"/>
    </xf>
    <xf numFmtId="0" fontId="10" fillId="0" borderId="28" xfId="0" applyFont="1" applyBorder="1" applyAlignment="1" applyProtection="1">
      <alignment vertical="top" wrapText="1"/>
    </xf>
    <xf numFmtId="0" fontId="22" fillId="8" borderId="34" xfId="0" applyFont="1" applyFill="1" applyBorder="1" applyAlignment="1" applyProtection="1">
      <alignment horizontal="center" vertical="center" wrapText="1"/>
    </xf>
    <xf numFmtId="0" fontId="22" fillId="8" borderId="35" xfId="0" applyFont="1" applyFill="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2" fillId="8" borderId="37" xfId="0" applyFont="1" applyFill="1" applyBorder="1" applyAlignment="1" applyProtection="1">
      <alignment horizontal="center" vertical="center" wrapText="1"/>
    </xf>
    <xf numFmtId="177" fontId="12" fillId="8" borderId="36" xfId="0" applyNumberFormat="1" applyFont="1" applyFill="1" applyBorder="1" applyAlignment="1" applyProtection="1">
      <alignment horizontal="right" vertical="center" wrapText="1"/>
    </xf>
    <xf numFmtId="177" fontId="12" fillId="8" borderId="35" xfId="0" applyNumberFormat="1" applyFont="1" applyFill="1" applyBorder="1" applyAlignment="1" applyProtection="1">
      <alignment horizontal="right" vertical="center" wrapText="1"/>
    </xf>
    <xf numFmtId="177" fontId="12" fillId="8" borderId="38" xfId="0" applyNumberFormat="1" applyFont="1" applyFill="1" applyBorder="1" applyAlignment="1" applyProtection="1">
      <alignment horizontal="right" vertical="center" wrapText="1"/>
    </xf>
    <xf numFmtId="178" fontId="12" fillId="8" borderId="38" xfId="0" applyNumberFormat="1" applyFont="1" applyFill="1" applyBorder="1" applyAlignment="1" applyProtection="1">
      <alignment horizontal="right" vertical="center" wrapText="1"/>
    </xf>
    <xf numFmtId="177" fontId="12" fillId="8" borderId="39" xfId="0" applyNumberFormat="1" applyFont="1" applyFill="1" applyBorder="1" applyAlignment="1" applyProtection="1">
      <alignment horizontal="right" vertical="center" wrapText="1"/>
    </xf>
    <xf numFmtId="0" fontId="22" fillId="8" borderId="40"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textRotation="255"/>
    </xf>
    <xf numFmtId="0" fontId="14" fillId="5" borderId="6" xfId="0" applyFont="1" applyFill="1" applyBorder="1" applyAlignment="1" applyProtection="1">
      <alignment horizontal="center" vertical="center" textRotation="255"/>
    </xf>
    <xf numFmtId="0" fontId="14" fillId="5" borderId="5" xfId="0" applyFont="1" applyFill="1" applyBorder="1" applyAlignment="1" applyProtection="1">
      <alignment horizontal="center" vertical="center" textRotation="255"/>
    </xf>
    <xf numFmtId="0" fontId="14" fillId="5" borderId="3" xfId="0" applyFont="1" applyFill="1" applyBorder="1" applyAlignment="1" applyProtection="1">
      <alignment horizontal="center" vertical="center" textRotation="255"/>
    </xf>
    <xf numFmtId="0" fontId="16" fillId="5" borderId="12" xfId="0" applyFont="1" applyFill="1" applyBorder="1" applyAlignment="1" applyProtection="1">
      <alignment horizontal="left" vertical="center" shrinkToFit="1"/>
    </xf>
    <xf numFmtId="0" fontId="16" fillId="5" borderId="12" xfId="0" applyFont="1" applyFill="1" applyBorder="1" applyAlignment="1" applyProtection="1">
      <alignment horizontal="left" vertical="center"/>
    </xf>
    <xf numFmtId="0" fontId="16" fillId="5" borderId="14" xfId="0" applyFont="1" applyFill="1" applyBorder="1" applyAlignment="1" applyProtection="1">
      <alignment horizontal="left" vertical="center" shrinkToFit="1"/>
    </xf>
    <xf numFmtId="0" fontId="16" fillId="5" borderId="14" xfId="0" applyFont="1" applyFill="1" applyBorder="1" applyAlignment="1" applyProtection="1">
      <alignment horizontal="left" vertical="center"/>
    </xf>
    <xf numFmtId="0" fontId="14" fillId="3" borderId="6" xfId="0" applyFont="1" applyFill="1" applyBorder="1" applyAlignment="1" applyProtection="1">
      <alignment horizontal="left" vertical="center" wrapText="1"/>
    </xf>
    <xf numFmtId="177" fontId="14" fillId="3" borderId="6" xfId="0" applyNumberFormat="1" applyFont="1" applyFill="1" applyBorder="1" applyAlignment="1" applyProtection="1">
      <alignment horizontal="center" vertical="center"/>
    </xf>
    <xf numFmtId="0" fontId="14" fillId="3" borderId="6" xfId="0" quotePrefix="1" applyFont="1" applyFill="1" applyBorder="1" applyAlignment="1" applyProtection="1">
      <alignment horizontal="left" vertical="center" wrapText="1"/>
    </xf>
    <xf numFmtId="0" fontId="14" fillId="3" borderId="6" xfId="0" quotePrefix="1" applyFont="1" applyFill="1" applyBorder="1" applyAlignment="1" applyProtection="1">
      <alignment horizontal="center" vertical="center" wrapText="1"/>
    </xf>
    <xf numFmtId="49" fontId="14" fillId="3" borderId="6" xfId="0" applyNumberFormat="1" applyFont="1" applyFill="1" applyBorder="1" applyAlignment="1" applyProtection="1">
      <alignment horizontal="center" vertical="center"/>
    </xf>
    <xf numFmtId="49" fontId="14" fillId="3" borderId="6" xfId="0" applyNumberFormat="1" applyFont="1" applyFill="1" applyBorder="1" applyAlignment="1" applyProtection="1">
      <alignment horizontal="left" vertical="center"/>
    </xf>
    <xf numFmtId="0" fontId="16" fillId="5" borderId="16" xfId="0" applyFont="1" applyFill="1" applyBorder="1" applyAlignment="1" applyProtection="1">
      <alignment horizontal="left" vertical="center" shrinkToFit="1"/>
    </xf>
    <xf numFmtId="0" fontId="16" fillId="5" borderId="16" xfId="0" applyFont="1" applyFill="1" applyBorder="1" applyAlignment="1" applyProtection="1">
      <alignment horizontal="left" vertical="center"/>
    </xf>
    <xf numFmtId="38" fontId="14" fillId="3" borderId="6" xfId="9" applyFont="1" applyFill="1" applyBorder="1" applyAlignment="1" applyProtection="1">
      <alignment vertical="center" wrapText="1"/>
    </xf>
    <xf numFmtId="0" fontId="14" fillId="3" borderId="12" xfId="0" quotePrefix="1" applyFont="1" applyFill="1" applyBorder="1" applyAlignment="1" applyProtection="1">
      <alignment horizontal="left" vertical="center" wrapText="1"/>
    </xf>
    <xf numFmtId="38" fontId="14" fillId="3" borderId="6" xfId="9" applyFont="1" applyFill="1" applyBorder="1" applyAlignment="1" applyProtection="1">
      <alignment horizontal="right" vertical="center" wrapText="1"/>
    </xf>
    <xf numFmtId="38" fontId="14" fillId="3" borderId="6" xfId="9" applyFont="1" applyFill="1" applyBorder="1" applyAlignment="1" applyProtection="1">
      <alignment horizontal="left" vertical="center" wrapText="1"/>
    </xf>
    <xf numFmtId="0" fontId="14" fillId="7" borderId="4" xfId="0" applyFont="1" applyFill="1" applyBorder="1" applyAlignment="1" applyProtection="1">
      <alignment horizontal="center" vertical="center" wrapText="1"/>
    </xf>
    <xf numFmtId="0" fontId="14" fillId="7" borderId="6" xfId="0" applyFont="1" applyFill="1" applyBorder="1" applyAlignment="1" applyProtection="1">
      <alignment horizontal="center" vertical="center" wrapText="1"/>
    </xf>
    <xf numFmtId="57" fontId="14" fillId="7" borderId="12" xfId="0" applyNumberFormat="1" applyFont="1" applyFill="1" applyBorder="1" applyAlignment="1" applyProtection="1">
      <alignment horizontal="center" vertical="center" wrapText="1"/>
    </xf>
    <xf numFmtId="179" fontId="14" fillId="7" borderId="6" xfId="0" applyNumberFormat="1" applyFont="1" applyFill="1" applyBorder="1" applyAlignment="1" applyProtection="1">
      <alignment horizontal="center" vertical="center" wrapText="1"/>
    </xf>
    <xf numFmtId="177" fontId="14" fillId="7" borderId="12" xfId="0" applyNumberFormat="1" applyFont="1" applyFill="1" applyBorder="1" applyAlignment="1" applyProtection="1">
      <alignment horizontal="center" vertical="center" wrapText="1"/>
    </xf>
    <xf numFmtId="180" fontId="14" fillId="7" borderId="12" xfId="0" applyNumberFormat="1" applyFont="1" applyFill="1" applyBorder="1" applyAlignment="1" applyProtection="1">
      <alignment horizontal="center" vertical="center" wrapText="1"/>
    </xf>
    <xf numFmtId="38" fontId="14" fillId="3" borderId="12" xfId="9" applyFont="1" applyFill="1" applyBorder="1" applyAlignment="1" applyProtection="1">
      <alignment horizontal="right" vertical="center" wrapText="1"/>
    </xf>
    <xf numFmtId="0" fontId="14" fillId="3" borderId="14" xfId="0" quotePrefix="1" applyFont="1" applyFill="1" applyBorder="1" applyAlignment="1" applyProtection="1">
      <alignment horizontal="left" vertical="center" wrapText="1"/>
    </xf>
    <xf numFmtId="180" fontId="14" fillId="3" borderId="6" xfId="0" quotePrefix="1" applyNumberFormat="1" applyFont="1" applyFill="1" applyBorder="1" applyAlignment="1" applyProtection="1">
      <alignment horizontal="center" vertical="center" wrapText="1"/>
    </xf>
    <xf numFmtId="38" fontId="14" fillId="3" borderId="12" xfId="9" applyFont="1" applyFill="1" applyBorder="1" applyAlignment="1" applyProtection="1">
      <alignment horizontal="center" vertical="center" wrapText="1"/>
    </xf>
    <xf numFmtId="179" fontId="14" fillId="7" borderId="12" xfId="0" applyNumberFormat="1" applyFont="1" applyFill="1" applyBorder="1" applyAlignment="1" applyProtection="1">
      <alignment horizontal="center" vertical="center" wrapText="1"/>
    </xf>
    <xf numFmtId="38" fontId="14" fillId="3" borderId="6" xfId="9" applyFont="1" applyFill="1" applyBorder="1" applyAlignment="1" applyProtection="1">
      <alignment horizontal="center" vertical="center" wrapText="1"/>
    </xf>
    <xf numFmtId="0" fontId="14" fillId="7" borderId="14" xfId="0" applyFont="1" applyFill="1" applyBorder="1" applyAlignment="1" applyProtection="1">
      <alignment horizontal="center" vertical="center" wrapText="1"/>
    </xf>
    <xf numFmtId="177" fontId="14" fillId="7" borderId="14" xfId="0" applyNumberFormat="1" applyFont="1" applyFill="1" applyBorder="1" applyAlignment="1" applyProtection="1">
      <alignment horizontal="center" vertical="center" wrapText="1"/>
    </xf>
    <xf numFmtId="180" fontId="14" fillId="7" borderId="14" xfId="0" applyNumberFormat="1" applyFont="1" applyFill="1" applyBorder="1" applyAlignment="1" applyProtection="1">
      <alignment horizontal="center" vertical="center" wrapText="1"/>
    </xf>
    <xf numFmtId="38" fontId="14" fillId="3" borderId="14" xfId="9" applyFont="1" applyFill="1" applyBorder="1" applyAlignment="1" applyProtection="1">
      <alignment horizontal="right" vertical="center" wrapText="1"/>
    </xf>
    <xf numFmtId="0" fontId="14" fillId="3" borderId="16" xfId="0" quotePrefix="1" applyFont="1" applyFill="1" applyBorder="1" applyAlignment="1" applyProtection="1">
      <alignment horizontal="left" vertical="center" wrapText="1"/>
    </xf>
    <xf numFmtId="38" fontId="14" fillId="3" borderId="14" xfId="9" applyFont="1" applyFill="1" applyBorder="1" applyAlignment="1" applyProtection="1">
      <alignment horizontal="center" vertical="center" wrapText="1"/>
    </xf>
    <xf numFmtId="179" fontId="14" fillId="7" borderId="14" xfId="0" applyNumberFormat="1" applyFont="1" applyFill="1" applyBorder="1" applyAlignment="1" applyProtection="1">
      <alignment horizontal="center" vertical="center" wrapText="1"/>
    </xf>
    <xf numFmtId="0" fontId="14" fillId="7" borderId="16" xfId="0" applyFont="1" applyFill="1" applyBorder="1" applyAlignment="1" applyProtection="1">
      <alignment horizontal="center" vertical="center" wrapText="1"/>
    </xf>
    <xf numFmtId="38" fontId="14" fillId="3" borderId="16" xfId="9" applyFont="1" applyFill="1" applyBorder="1" applyAlignment="1" applyProtection="1">
      <alignment horizontal="right" vertical="center" wrapText="1"/>
    </xf>
    <xf numFmtId="177" fontId="14" fillId="3" borderId="12" xfId="0" quotePrefix="1" applyNumberFormat="1" applyFont="1" applyFill="1" applyBorder="1" applyAlignment="1" applyProtection="1">
      <alignment horizontal="center" vertical="center" wrapText="1"/>
    </xf>
    <xf numFmtId="38" fontId="14" fillId="3" borderId="16" xfId="9" applyFont="1" applyFill="1" applyBorder="1" applyAlignment="1" applyProtection="1">
      <alignment horizontal="center" vertical="center" wrapText="1"/>
    </xf>
    <xf numFmtId="177" fontId="14" fillId="3" borderId="14" xfId="0" quotePrefix="1" applyNumberFormat="1"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xf>
    <xf numFmtId="180" fontId="14" fillId="7" borderId="16" xfId="0" applyNumberFormat="1" applyFont="1" applyFill="1" applyBorder="1" applyAlignment="1" applyProtection="1">
      <alignment horizontal="center" vertical="center" wrapText="1"/>
    </xf>
    <xf numFmtId="177" fontId="14" fillId="3" borderId="16" xfId="0" quotePrefix="1" applyNumberFormat="1" applyFont="1" applyFill="1" applyBorder="1" applyAlignment="1" applyProtection="1">
      <alignment horizontal="center" vertical="center" wrapText="1"/>
    </xf>
    <xf numFmtId="179" fontId="14" fillId="7" borderId="16" xfId="0" applyNumberFormat="1" applyFont="1" applyFill="1" applyBorder="1" applyAlignment="1" applyProtection="1">
      <alignment horizontal="center" vertical="center" wrapText="1"/>
    </xf>
    <xf numFmtId="0" fontId="14" fillId="7" borderId="4" xfId="0" applyFont="1" applyFill="1" applyBorder="1" applyAlignment="1" applyProtection="1">
      <alignment horizontal="left" vertical="center" wrapText="1" shrinkToFit="1"/>
    </xf>
    <xf numFmtId="0" fontId="14" fillId="7" borderId="6" xfId="0" applyFont="1" applyFill="1" applyBorder="1" applyAlignment="1" applyProtection="1">
      <alignment horizontal="left" vertical="center" wrapText="1" shrinkToFit="1"/>
    </xf>
    <xf numFmtId="0" fontId="14" fillId="7" borderId="5" xfId="0" applyFont="1" applyFill="1" applyBorder="1" applyAlignment="1" applyProtection="1">
      <alignment horizontal="left" vertical="center" wrapText="1" shrinkToFit="1"/>
    </xf>
    <xf numFmtId="0" fontId="20" fillId="7" borderId="6" xfId="0" applyFont="1" applyFill="1" applyBorder="1" applyAlignment="1" applyProtection="1">
      <alignment horizontal="left" vertical="center" wrapText="1" shrinkToFit="1"/>
    </xf>
    <xf numFmtId="0" fontId="20" fillId="7" borderId="6" xfId="0" applyFont="1" applyFill="1" applyBorder="1" applyAlignment="1" applyProtection="1">
      <alignment horizontal="left" vertical="top" wrapText="1" shrinkToFit="1"/>
    </xf>
    <xf numFmtId="0" fontId="14" fillId="7" borderId="3" xfId="0" applyFont="1" applyFill="1" applyBorder="1" applyAlignment="1" applyProtection="1">
      <alignment horizontal="left" vertical="center" wrapText="1" shrinkToFit="1"/>
    </xf>
    <xf numFmtId="0" fontId="25" fillId="0" borderId="0" xfId="2" applyFont="1">
      <alignment vertical="center"/>
    </xf>
    <xf numFmtId="0" fontId="26" fillId="0" borderId="0" xfId="2" applyFont="1">
      <alignment vertical="center"/>
    </xf>
    <xf numFmtId="0" fontId="25" fillId="0" borderId="0" xfId="6" applyFont="1" applyAlignment="1">
      <alignment vertical="center"/>
    </xf>
    <xf numFmtId="0" fontId="27" fillId="0" borderId="0" xfId="6" applyFont="1" applyAlignment="1">
      <alignment horizontal="center" vertical="center"/>
    </xf>
    <xf numFmtId="0" fontId="26" fillId="0" borderId="0" xfId="6" applyFont="1" applyAlignment="1">
      <alignment vertical="center"/>
    </xf>
    <xf numFmtId="0" fontId="28" fillId="0" borderId="0" xfId="6" applyFont="1" applyAlignment="1">
      <alignment horizontal="center" vertical="center"/>
    </xf>
    <xf numFmtId="0" fontId="26" fillId="0" borderId="0" xfId="6" applyFont="1" applyAlignment="1">
      <alignment horizontal="left" vertical="center"/>
    </xf>
    <xf numFmtId="0" fontId="26" fillId="0" borderId="0" xfId="6" applyFont="1" applyAlignment="1">
      <alignment horizontal="distributed" vertical="center"/>
    </xf>
    <xf numFmtId="0" fontId="26" fillId="0" borderId="0" xfId="6" applyFont="1" applyAlignment="1">
      <alignment horizontal="center" vertical="center"/>
    </xf>
    <xf numFmtId="0" fontId="26" fillId="0" borderId="41" xfId="6" applyFont="1" applyBorder="1" applyAlignment="1">
      <alignment vertical="center"/>
    </xf>
    <xf numFmtId="0" fontId="25" fillId="0" borderId="0" xfId="6" applyFont="1" applyAlignment="1">
      <alignment horizontal="left" vertical="center"/>
    </xf>
    <xf numFmtId="0" fontId="25" fillId="0" borderId="0" xfId="6" applyFont="1" applyAlignment="1">
      <alignment horizontal="left" vertical="center" wrapText="1"/>
    </xf>
    <xf numFmtId="0" fontId="25" fillId="0" borderId="0" xfId="6" applyFont="1" applyAlignment="1">
      <alignment vertical="center" shrinkToFit="1"/>
    </xf>
    <xf numFmtId="0" fontId="26" fillId="0" borderId="0" xfId="6" applyFont="1" applyAlignment="1">
      <alignment vertical="center" shrinkToFit="1"/>
    </xf>
    <xf numFmtId="0" fontId="26" fillId="0" borderId="0" xfId="6" applyFont="1" applyAlignment="1">
      <alignment horizontal="right" vertical="center"/>
    </xf>
    <xf numFmtId="0" fontId="26" fillId="0" borderId="7" xfId="6" applyFont="1" applyBorder="1" applyAlignment="1">
      <alignment horizontal="left" vertical="center"/>
    </xf>
    <xf numFmtId="0" fontId="26" fillId="0" borderId="15" xfId="6" applyFont="1" applyBorder="1" applyAlignment="1">
      <alignment horizontal="left" vertical="center"/>
    </xf>
    <xf numFmtId="0" fontId="26" fillId="0" borderId="9" xfId="6" applyFont="1" applyBorder="1" applyAlignment="1">
      <alignment horizontal="left" vertical="center"/>
    </xf>
    <xf numFmtId="0" fontId="25" fillId="0" borderId="0" xfId="6" applyFont="1" applyAlignment="1">
      <alignment horizontal="center" vertical="center" shrinkToFit="1"/>
    </xf>
    <xf numFmtId="0" fontId="26" fillId="0" borderId="0" xfId="6" applyFont="1" applyAlignment="1">
      <alignment horizontal="center" vertical="center" shrinkToFit="1"/>
    </xf>
    <xf numFmtId="0" fontId="26" fillId="0" borderId="17" xfId="6" applyFont="1" applyBorder="1" applyAlignment="1">
      <alignment horizontal="left" vertical="center"/>
    </xf>
    <xf numFmtId="0" fontId="26" fillId="0" borderId="13" xfId="6" applyFont="1" applyBorder="1" applyAlignment="1">
      <alignment horizontal="left" vertical="center"/>
    </xf>
    <xf numFmtId="0" fontId="26" fillId="0" borderId="0" xfId="6" applyFont="1" applyAlignment="1">
      <alignment horizontal="right" vertical="center" shrinkToFit="1"/>
    </xf>
    <xf numFmtId="0" fontId="28" fillId="0" borderId="0" xfId="6" applyFont="1" applyAlignment="1">
      <alignment vertical="center"/>
    </xf>
    <xf numFmtId="0" fontId="26" fillId="0" borderId="8" xfId="6" applyFont="1" applyBorder="1" applyAlignment="1">
      <alignment horizontal="left" vertical="center"/>
    </xf>
    <xf numFmtId="0" fontId="26" fillId="0" borderId="10" xfId="6" applyFont="1" applyBorder="1" applyAlignment="1">
      <alignment horizontal="left" vertical="center"/>
    </xf>
    <xf numFmtId="0" fontId="26" fillId="0" borderId="11" xfId="6" applyFont="1" applyBorder="1" applyAlignment="1">
      <alignment horizontal="left" vertical="center"/>
    </xf>
    <xf numFmtId="0" fontId="27" fillId="0" borderId="0" xfId="2" applyFont="1" applyAlignment="1">
      <alignment vertical="center"/>
    </xf>
    <xf numFmtId="0" fontId="29" fillId="0" borderId="0" xfId="0" applyFont="1">
      <alignment vertical="center"/>
    </xf>
    <xf numFmtId="0" fontId="30" fillId="0" borderId="0" xfId="2" applyFont="1">
      <alignment vertical="center"/>
    </xf>
    <xf numFmtId="0" fontId="31" fillId="0" borderId="0" xfId="0" applyFont="1" applyAlignment="1">
      <alignment horizontal="center" vertical="center"/>
    </xf>
    <xf numFmtId="0" fontId="32" fillId="10" borderId="0" xfId="0" applyFont="1" applyFill="1" applyAlignment="1">
      <alignment horizontal="left" vertical="center" wrapText="1"/>
    </xf>
    <xf numFmtId="0" fontId="32" fillId="10" borderId="7" xfId="0" applyFont="1" applyFill="1" applyBorder="1" applyAlignment="1">
      <alignment horizontal="left" vertical="top" wrapText="1"/>
    </xf>
    <xf numFmtId="0" fontId="32" fillId="10" borderId="15" xfId="0" applyFont="1" applyFill="1" applyBorder="1" applyAlignment="1">
      <alignment horizontal="left" vertical="top" wrapText="1"/>
    </xf>
    <xf numFmtId="0" fontId="32" fillId="10" borderId="9" xfId="0" applyFont="1" applyFill="1" applyBorder="1" applyAlignment="1">
      <alignment horizontal="left" vertical="top" wrapText="1"/>
    </xf>
    <xf numFmtId="0" fontId="29" fillId="0"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9" xfId="0" applyFont="1" applyBorder="1" applyAlignment="1">
      <alignment horizontal="left" vertical="center" wrapText="1"/>
    </xf>
    <xf numFmtId="0" fontId="32" fillId="10" borderId="17" xfId="0" applyFont="1" applyFill="1" applyBorder="1" applyAlignment="1">
      <alignment horizontal="left" vertical="top" wrapText="1"/>
    </xf>
    <xf numFmtId="0" fontId="32" fillId="10" borderId="0" xfId="0" applyFont="1" applyFill="1" applyBorder="1" applyAlignment="1">
      <alignment horizontal="left" vertical="top" wrapText="1"/>
    </xf>
    <xf numFmtId="0" fontId="32" fillId="10" borderId="13" xfId="0" applyFont="1" applyFill="1" applyBorder="1" applyAlignment="1">
      <alignment horizontal="left" vertical="top" wrapText="1"/>
    </xf>
    <xf numFmtId="0" fontId="32" fillId="0" borderId="0" xfId="0" applyFont="1">
      <alignment vertical="center"/>
    </xf>
    <xf numFmtId="0" fontId="29" fillId="0" borderId="6" xfId="0" applyFont="1" applyBorder="1" applyAlignment="1">
      <alignment vertical="center" wrapText="1"/>
    </xf>
    <xf numFmtId="0" fontId="29" fillId="0" borderId="17"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11" xfId="0" applyFont="1" applyBorder="1" applyAlignment="1">
      <alignment horizontal="left" vertical="center" wrapText="1"/>
    </xf>
    <xf numFmtId="0" fontId="33" fillId="10" borderId="1" xfId="0" applyFont="1" applyFill="1" applyBorder="1" applyAlignment="1">
      <alignment horizontal="center" vertical="center" wrapText="1"/>
    </xf>
    <xf numFmtId="38" fontId="29" fillId="10" borderId="4" xfId="9" applyFont="1" applyFill="1" applyBorder="1" applyAlignment="1">
      <alignment vertical="center" shrinkToFit="1"/>
    </xf>
    <xf numFmtId="38" fontId="29" fillId="10" borderId="6" xfId="9" applyFont="1" applyFill="1" applyBorder="1" applyAlignment="1">
      <alignment vertical="center" shrinkToFit="1"/>
    </xf>
    <xf numFmtId="3" fontId="33" fillId="0" borderId="6" xfId="9" applyNumberFormat="1" applyFont="1" applyBorder="1" applyAlignment="1">
      <alignment vertical="center" shrinkToFit="1"/>
    </xf>
    <xf numFmtId="182" fontId="33" fillId="10" borderId="6" xfId="9" applyNumberFormat="1" applyFont="1" applyFill="1" applyBorder="1" applyAlignment="1">
      <alignment vertical="center" shrinkToFit="1"/>
    </xf>
    <xf numFmtId="38" fontId="29" fillId="0" borderId="6" xfId="9" applyFont="1" applyBorder="1" applyAlignment="1">
      <alignment vertical="center" shrinkToFit="1"/>
    </xf>
    <xf numFmtId="38" fontId="29" fillId="0" borderId="42" xfId="9" applyFont="1" applyBorder="1" applyAlignment="1">
      <alignment vertical="center" shrinkToFit="1"/>
    </xf>
    <xf numFmtId="10" fontId="29" fillId="0" borderId="37" xfId="10" applyNumberFormat="1" applyFont="1" applyBorder="1" applyAlignment="1">
      <alignment vertical="center" shrinkToFit="1"/>
    </xf>
    <xf numFmtId="10" fontId="29" fillId="0" borderId="39" xfId="10" applyNumberFormat="1" applyFont="1" applyBorder="1" applyAlignment="1">
      <alignment vertical="center" shrinkToFit="1"/>
    </xf>
    <xf numFmtId="0" fontId="32" fillId="10" borderId="8" xfId="0" applyFont="1" applyFill="1" applyBorder="1" applyAlignment="1">
      <alignment horizontal="left" vertical="top" wrapText="1"/>
    </xf>
    <xf numFmtId="0" fontId="32" fillId="10" borderId="10" xfId="0" applyFont="1" applyFill="1" applyBorder="1" applyAlignment="1">
      <alignment horizontal="left" vertical="top" wrapText="1"/>
    </xf>
    <xf numFmtId="0" fontId="32" fillId="10" borderId="11" xfId="0" applyFont="1" applyFill="1" applyBorder="1" applyAlignment="1">
      <alignment horizontal="left" vertical="top" wrapText="1"/>
    </xf>
    <xf numFmtId="0" fontId="29" fillId="0" borderId="0" xfId="0" applyFont="1" applyAlignment="1">
      <alignment horizontal="right" vertical="center"/>
    </xf>
    <xf numFmtId="0" fontId="29" fillId="0" borderId="1" xfId="0" applyFont="1" applyBorder="1" applyAlignment="1">
      <alignment vertical="center" wrapText="1"/>
    </xf>
    <xf numFmtId="38" fontId="29" fillId="0" borderId="43" xfId="9" applyFont="1" applyFill="1" applyBorder="1" applyAlignment="1">
      <alignment vertical="center" shrinkToFit="1"/>
    </xf>
    <xf numFmtId="38" fontId="29" fillId="0" borderId="44" xfId="9" applyFont="1" applyFill="1" applyBorder="1" applyAlignment="1">
      <alignment vertical="center" shrinkToFit="1"/>
    </xf>
    <xf numFmtId="38" fontId="34" fillId="0" borderId="6" xfId="9" applyFont="1" applyFill="1" applyBorder="1" applyAlignment="1">
      <alignment vertical="center"/>
    </xf>
    <xf numFmtId="3" fontId="29" fillId="0" borderId="6" xfId="9" applyNumberFormat="1" applyFont="1" applyFill="1" applyBorder="1" applyAlignment="1">
      <alignment vertical="center" shrinkToFit="1"/>
    </xf>
    <xf numFmtId="182" fontId="29" fillId="0" borderId="6" xfId="9" applyNumberFormat="1" applyFont="1" applyFill="1" applyBorder="1" applyAlignment="1">
      <alignment vertical="center" shrinkToFit="1"/>
    </xf>
    <xf numFmtId="10" fontId="29" fillId="0" borderId="16" xfId="10" applyNumberFormat="1" applyFont="1" applyBorder="1" applyAlignment="1">
      <alignment vertical="center" shrinkToFit="1"/>
    </xf>
    <xf numFmtId="0" fontId="35" fillId="0" borderId="0" xfId="3" applyFont="1"/>
    <xf numFmtId="0" fontId="36" fillId="11" borderId="0" xfId="3" applyFont="1" applyFill="1"/>
    <xf numFmtId="0" fontId="36" fillId="11" borderId="0" xfId="3" applyFont="1" applyFill="1" applyAlignment="1">
      <alignment horizontal="center"/>
    </xf>
    <xf numFmtId="0" fontId="35" fillId="11" borderId="0" xfId="3" applyFont="1" applyFill="1" applyAlignment="1">
      <alignment horizontal="justify"/>
    </xf>
    <xf numFmtId="0" fontId="35" fillId="12" borderId="18" xfId="3" applyFont="1" applyFill="1" applyBorder="1" applyAlignment="1">
      <alignment horizontal="center" vertical="top" wrapText="1"/>
    </xf>
    <xf numFmtId="0" fontId="35" fillId="11" borderId="12" xfId="3" applyFont="1" applyFill="1" applyBorder="1" applyAlignment="1">
      <alignment horizontal="center" vertical="top" wrapText="1"/>
    </xf>
    <xf numFmtId="0" fontId="35" fillId="12" borderId="7" xfId="3" applyFont="1" applyFill="1" applyBorder="1" applyAlignment="1">
      <alignment horizontal="left" vertical="top" wrapText="1"/>
    </xf>
    <xf numFmtId="0" fontId="35" fillId="12" borderId="15" xfId="3" applyFont="1" applyFill="1" applyBorder="1" applyAlignment="1">
      <alignment horizontal="left" vertical="top" wrapText="1"/>
    </xf>
    <xf numFmtId="0" fontId="35" fillId="12" borderId="9" xfId="3" applyFont="1" applyFill="1" applyBorder="1" applyAlignment="1">
      <alignment horizontal="left" vertical="top" wrapText="1"/>
    </xf>
    <xf numFmtId="0" fontId="35" fillId="11" borderId="17" xfId="3" applyFont="1" applyFill="1" applyBorder="1" applyAlignment="1">
      <alignment horizontal="left" wrapText="1"/>
    </xf>
    <xf numFmtId="0" fontId="35" fillId="0" borderId="0" xfId="3" applyFont="1" applyAlignment="1">
      <alignment horizontal="justify"/>
    </xf>
    <xf numFmtId="0" fontId="35" fillId="12" borderId="13" xfId="4" applyFont="1" applyFill="1" applyBorder="1" applyAlignment="1">
      <alignment horizontal="left" vertical="center"/>
    </xf>
    <xf numFmtId="0" fontId="35" fillId="12" borderId="14" xfId="4" applyFont="1" applyFill="1" applyBorder="1" applyAlignment="1">
      <alignment horizontal="left" vertical="center"/>
    </xf>
    <xf numFmtId="0" fontId="35" fillId="12" borderId="20" xfId="3" applyFont="1" applyFill="1" applyBorder="1" applyAlignment="1">
      <alignment horizontal="center" vertical="top" wrapText="1"/>
    </xf>
    <xf numFmtId="0" fontId="35" fillId="11" borderId="16" xfId="3" applyFont="1" applyFill="1" applyBorder="1" applyAlignment="1">
      <alignment horizontal="center" vertical="top" wrapText="1"/>
    </xf>
    <xf numFmtId="0" fontId="35" fillId="12" borderId="8" xfId="3" applyFont="1" applyFill="1" applyBorder="1" applyAlignment="1">
      <alignment horizontal="left" vertical="top" wrapText="1"/>
    </xf>
    <xf numFmtId="0" fontId="35" fillId="12" borderId="10" xfId="3" applyFont="1" applyFill="1" applyBorder="1" applyAlignment="1">
      <alignment horizontal="left" vertical="top" wrapText="1"/>
    </xf>
    <xf numFmtId="0" fontId="35" fillId="12" borderId="11" xfId="3" applyFont="1" applyFill="1" applyBorder="1" applyAlignment="1">
      <alignment horizontal="left" vertical="top" wrapText="1"/>
    </xf>
    <xf numFmtId="0" fontId="37" fillId="0" borderId="0" xfId="3" applyFont="1"/>
    <xf numFmtId="0" fontId="35" fillId="0" borderId="0" xfId="5" applyFont="1">
      <alignment vertical="center"/>
    </xf>
    <xf numFmtId="0" fontId="38" fillId="0" borderId="0" xfId="5" applyFont="1">
      <alignment vertical="center"/>
    </xf>
    <xf numFmtId="0" fontId="39" fillId="0" borderId="0" xfId="5" applyFont="1">
      <alignment vertical="center"/>
    </xf>
    <xf numFmtId="0" fontId="36" fillId="0" borderId="0" xfId="5" applyFont="1">
      <alignment vertical="center"/>
    </xf>
    <xf numFmtId="0" fontId="36" fillId="0" borderId="0" xfId="5" applyFont="1" applyAlignment="1">
      <alignment horizontal="center" vertical="center"/>
    </xf>
    <xf numFmtId="0" fontId="39" fillId="0" borderId="45" xfId="5" applyFont="1" applyBorder="1" applyAlignment="1">
      <alignment horizontal="center" vertical="center"/>
    </xf>
    <xf numFmtId="0" fontId="39" fillId="0" borderId="46" xfId="5" applyFont="1" applyBorder="1" applyAlignment="1">
      <alignment horizontal="center" vertical="center"/>
    </xf>
    <xf numFmtId="0" fontId="35" fillId="12" borderId="47" xfId="5" applyFont="1" applyFill="1" applyBorder="1" applyAlignment="1">
      <alignment horizontal="center" vertical="center"/>
    </xf>
    <xf numFmtId="0" fontId="39" fillId="0" borderId="48" xfId="5" applyFont="1" applyBorder="1" applyAlignment="1">
      <alignment horizontal="left" vertical="center" wrapText="1"/>
    </xf>
    <xf numFmtId="0" fontId="39" fillId="0" borderId="49" xfId="5" applyFont="1" applyBorder="1" applyAlignment="1">
      <alignment horizontal="left" vertical="center" wrapText="1"/>
    </xf>
    <xf numFmtId="0" fontId="39" fillId="0" borderId="50" xfId="5" applyFont="1" applyBorder="1" applyAlignment="1">
      <alignment horizontal="left" vertical="center" wrapText="1"/>
    </xf>
    <xf numFmtId="0" fontId="39" fillId="0" borderId="51" xfId="5" applyFont="1" applyBorder="1" applyAlignment="1">
      <alignment horizontal="center" vertical="center"/>
    </xf>
    <xf numFmtId="0" fontId="39" fillId="0" borderId="13" xfId="5" applyFont="1" applyBorder="1" applyAlignment="1">
      <alignment horizontal="center" vertical="center"/>
    </xf>
    <xf numFmtId="0" fontId="35" fillId="12" borderId="14" xfId="5" applyFont="1" applyFill="1" applyBorder="1" applyAlignment="1">
      <alignment horizontal="center" vertical="center"/>
    </xf>
    <xf numFmtId="0" fontId="39" fillId="0" borderId="17" xfId="5" applyFont="1" applyBorder="1" applyAlignment="1">
      <alignment horizontal="left" vertical="center" wrapText="1"/>
    </xf>
    <xf numFmtId="0" fontId="39" fillId="0" borderId="0" xfId="5" applyFont="1" applyAlignment="1">
      <alignment horizontal="left" vertical="center" wrapText="1"/>
    </xf>
    <xf numFmtId="0" fontId="39" fillId="0" borderId="52" xfId="5" applyFont="1" applyBorder="1" applyAlignment="1">
      <alignment horizontal="left" vertical="center" wrapText="1"/>
    </xf>
    <xf numFmtId="0" fontId="40" fillId="0" borderId="0" xfId="5" applyFont="1" applyAlignment="1">
      <alignment horizontal="left" vertical="center" wrapText="1"/>
    </xf>
    <xf numFmtId="0" fontId="39" fillId="0" borderId="53" xfId="5" applyFont="1" applyBorder="1" applyAlignment="1">
      <alignment horizontal="center" vertical="center"/>
    </xf>
    <xf numFmtId="0" fontId="39" fillId="0" borderId="11" xfId="5" applyFont="1" applyBorder="1" applyAlignment="1">
      <alignment horizontal="center" vertical="center"/>
    </xf>
    <xf numFmtId="0" fontId="39" fillId="0" borderId="8" xfId="5" applyFont="1" applyBorder="1" applyAlignment="1">
      <alignment horizontal="left" vertical="center" wrapText="1"/>
    </xf>
    <xf numFmtId="0" fontId="39" fillId="0" borderId="10" xfId="5" applyFont="1" applyBorder="1" applyAlignment="1">
      <alignment horizontal="left" vertical="center" wrapText="1"/>
    </xf>
    <xf numFmtId="0" fontId="39" fillId="0" borderId="54" xfId="5" applyFont="1" applyBorder="1" applyAlignment="1">
      <alignment horizontal="left" vertical="center" wrapText="1"/>
    </xf>
    <xf numFmtId="0" fontId="39" fillId="0" borderId="55" xfId="5" applyFont="1" applyBorder="1" applyAlignment="1">
      <alignment horizontal="center" vertical="center"/>
    </xf>
    <xf numFmtId="0" fontId="39" fillId="0" borderId="9" xfId="5" applyFont="1" applyBorder="1" applyAlignment="1">
      <alignment horizontal="center" vertical="center"/>
    </xf>
    <xf numFmtId="0" fontId="35" fillId="12" borderId="12" xfId="5" applyFont="1" applyFill="1" applyBorder="1" applyAlignment="1">
      <alignment horizontal="center" vertical="center"/>
    </xf>
    <xf numFmtId="0" fontId="35" fillId="12" borderId="7" xfId="5" applyFont="1" applyFill="1" applyBorder="1" applyAlignment="1">
      <alignment horizontal="center" vertical="center"/>
    </xf>
    <xf numFmtId="0" fontId="35" fillId="12" borderId="15" xfId="5" applyFont="1" applyFill="1" applyBorder="1" applyAlignment="1">
      <alignment horizontal="center" vertical="center"/>
    </xf>
    <xf numFmtId="0" fontId="35" fillId="12" borderId="56" xfId="5" applyFont="1" applyFill="1" applyBorder="1" applyAlignment="1">
      <alignment horizontal="center" vertical="center"/>
    </xf>
    <xf numFmtId="0" fontId="35" fillId="12" borderId="16" xfId="5" applyFont="1" applyFill="1" applyBorder="1" applyAlignment="1">
      <alignment horizontal="center" vertical="center"/>
    </xf>
    <xf numFmtId="0" fontId="35" fillId="12" borderId="17" xfId="5" applyFont="1" applyFill="1" applyBorder="1" applyAlignment="1">
      <alignment horizontal="center" vertical="center"/>
    </xf>
    <xf numFmtId="0" fontId="35" fillId="12" borderId="0" xfId="5" applyFont="1" applyFill="1" applyAlignment="1">
      <alignment horizontal="center" vertical="center"/>
    </xf>
    <xf numFmtId="0" fontId="35" fillId="12" borderId="52" xfId="5" applyFont="1" applyFill="1" applyBorder="1" applyAlignment="1">
      <alignment horizontal="center" vertical="center"/>
    </xf>
    <xf numFmtId="0" fontId="39" fillId="0" borderId="32" xfId="5" applyFont="1" applyBorder="1" applyAlignment="1">
      <alignment horizontal="center" vertical="center"/>
    </xf>
    <xf numFmtId="0" fontId="39" fillId="0" borderId="12" xfId="5" applyFont="1" applyBorder="1" applyAlignment="1">
      <alignment horizontal="center" vertical="center"/>
    </xf>
    <xf numFmtId="0" fontId="35" fillId="12" borderId="15" xfId="5" applyFont="1" applyFill="1" applyBorder="1">
      <alignment vertical="center"/>
    </xf>
    <xf numFmtId="0" fontId="35" fillId="12" borderId="12" xfId="5" applyFont="1" applyFill="1" applyBorder="1">
      <alignment vertical="center"/>
    </xf>
    <xf numFmtId="0" fontId="35" fillId="12" borderId="9" xfId="5" applyFont="1" applyFill="1" applyBorder="1">
      <alignment vertical="center"/>
    </xf>
    <xf numFmtId="0" fontId="39" fillId="0" borderId="57" xfId="5" applyFont="1" applyBorder="1" applyAlignment="1">
      <alignment horizontal="center" vertical="center"/>
    </xf>
    <xf numFmtId="0" fontId="39" fillId="0" borderId="14" xfId="5" applyFont="1" applyBorder="1" applyAlignment="1">
      <alignment horizontal="center" vertical="center"/>
    </xf>
    <xf numFmtId="0" fontId="35" fillId="12" borderId="58" xfId="5" applyFont="1" applyFill="1" applyBorder="1">
      <alignment vertical="center"/>
    </xf>
    <xf numFmtId="0" fontId="35" fillId="12" borderId="59" xfId="5" applyFont="1" applyFill="1" applyBorder="1">
      <alignment vertical="center"/>
    </xf>
    <xf numFmtId="0" fontId="35" fillId="12" borderId="60" xfId="5" applyFont="1" applyFill="1" applyBorder="1">
      <alignment vertical="center"/>
    </xf>
    <xf numFmtId="0" fontId="39" fillId="0" borderId="61" xfId="5" applyFont="1" applyBorder="1" applyAlignment="1">
      <alignment horizontal="center" vertical="center"/>
    </xf>
    <xf numFmtId="0" fontId="39" fillId="0" borderId="16" xfId="5" applyFont="1" applyBorder="1" applyAlignment="1">
      <alignment horizontal="center" vertical="center"/>
    </xf>
    <xf numFmtId="0" fontId="35" fillId="12" borderId="10" xfId="5" applyFont="1" applyFill="1" applyBorder="1">
      <alignment vertical="center"/>
    </xf>
    <xf numFmtId="0" fontId="35" fillId="12" borderId="16" xfId="5" applyFont="1" applyFill="1" applyBorder="1">
      <alignment vertical="center"/>
    </xf>
    <xf numFmtId="0" fontId="35" fillId="12" borderId="11" xfId="5" applyFont="1" applyFill="1" applyBorder="1">
      <alignment vertical="center"/>
    </xf>
    <xf numFmtId="0" fontId="35" fillId="0" borderId="0" xfId="5" applyFont="1" applyAlignment="1">
      <alignment horizontal="left" vertical="center"/>
    </xf>
    <xf numFmtId="0" fontId="35" fillId="12" borderId="9" xfId="5" applyFont="1" applyFill="1" applyBorder="1" applyAlignment="1">
      <alignment horizontal="center" vertical="center"/>
    </xf>
    <xf numFmtId="0" fontId="35" fillId="12" borderId="13" xfId="5" applyFont="1" applyFill="1" applyBorder="1" applyAlignment="1">
      <alignment horizontal="center" vertical="center"/>
    </xf>
    <xf numFmtId="0" fontId="36" fillId="0" borderId="0" xfId="5" applyFont="1" applyAlignment="1">
      <alignment horizontal="right" vertical="center"/>
    </xf>
    <xf numFmtId="0" fontId="39" fillId="0" borderId="62" xfId="5" applyFont="1" applyBorder="1" applyAlignment="1">
      <alignment horizontal="center" vertical="center"/>
    </xf>
    <xf numFmtId="0" fontId="39" fillId="0" borderId="63" xfId="5" applyFont="1" applyBorder="1" applyAlignment="1">
      <alignment horizontal="center" vertical="center"/>
    </xf>
    <xf numFmtId="0" fontId="35" fillId="12" borderId="64" xfId="5" applyFont="1" applyFill="1" applyBorder="1" applyAlignment="1">
      <alignment horizontal="center" vertical="center"/>
    </xf>
    <xf numFmtId="0" fontId="35" fillId="12" borderId="65" xfId="5" applyFont="1" applyFill="1" applyBorder="1" applyAlignment="1">
      <alignment horizontal="center" vertical="center"/>
    </xf>
    <xf numFmtId="0" fontId="35" fillId="12" borderId="63" xfId="5" applyFont="1" applyFill="1" applyBorder="1" applyAlignment="1">
      <alignment horizontal="center" vertical="center"/>
    </xf>
    <xf numFmtId="0" fontId="35" fillId="12" borderId="66" xfId="5" applyFont="1" applyFill="1" applyBorder="1" applyAlignment="1">
      <alignment horizontal="center" vertical="center"/>
    </xf>
    <xf numFmtId="0" fontId="35" fillId="12" borderId="67" xfId="5" applyFont="1" applyFill="1" applyBorder="1" applyAlignment="1">
      <alignment horizontal="center" vertical="center"/>
    </xf>
    <xf numFmtId="0" fontId="35" fillId="0" borderId="0" xfId="3" applyFont="1" applyAlignment="1">
      <alignment vertical="center"/>
    </xf>
    <xf numFmtId="0" fontId="38" fillId="12" borderId="12" xfId="3" applyFont="1" applyFill="1" applyBorder="1" applyAlignment="1">
      <alignment horizontal="left" vertical="center" wrapText="1"/>
    </xf>
    <xf numFmtId="0" fontId="35" fillId="12" borderId="6" xfId="3" applyFont="1" applyFill="1" applyBorder="1" applyAlignment="1">
      <alignment horizontal="left" wrapText="1"/>
    </xf>
    <xf numFmtId="0" fontId="35" fillId="11" borderId="0" xfId="3" applyFont="1" applyFill="1"/>
    <xf numFmtId="0" fontId="38" fillId="12" borderId="16" xfId="3" applyFont="1" applyFill="1" applyBorder="1" applyAlignment="1">
      <alignment horizontal="left" vertical="center" wrapText="1"/>
    </xf>
    <xf numFmtId="0" fontId="13" fillId="0" borderId="0" xfId="0" applyFont="1" applyAlignment="1"/>
    <xf numFmtId="0" fontId="16" fillId="0" borderId="0" xfId="0" applyFont="1" applyAlignment="1"/>
    <xf numFmtId="0" fontId="13" fillId="0" borderId="0" xfId="0" applyFont="1" applyAlignment="1" applyProtection="1"/>
    <xf numFmtId="0" fontId="16" fillId="0" borderId="0" xfId="0" applyFont="1" applyAlignment="1" applyProtection="1"/>
    <xf numFmtId="0" fontId="16" fillId="4" borderId="0" xfId="0" applyFont="1" applyFill="1" applyAlignment="1" applyProtection="1"/>
    <xf numFmtId="0" fontId="16" fillId="4" borderId="0" xfId="0" applyFont="1" applyFill="1" applyAlignment="1" applyProtection="1">
      <alignment wrapText="1"/>
    </xf>
    <xf numFmtId="0" fontId="41" fillId="0" borderId="0" xfId="0" applyFont="1" applyAlignment="1" applyProtection="1"/>
    <xf numFmtId="0" fontId="42" fillId="0" borderId="0" xfId="0" applyFont="1" applyAlignment="1" applyProtection="1"/>
    <xf numFmtId="0" fontId="19" fillId="0" borderId="0" xfId="0" applyFont="1" applyAlignment="1" applyProtection="1"/>
    <xf numFmtId="0" fontId="16" fillId="0" borderId="0" xfId="7" applyFont="1" applyBorder="1" applyAlignment="1" applyProtection="1">
      <alignment vertical="center"/>
    </xf>
    <xf numFmtId="0" fontId="16" fillId="0" borderId="0" xfId="0" applyFont="1" applyFill="1" applyAlignment="1" applyProtection="1">
      <alignment vertical="center"/>
    </xf>
    <xf numFmtId="0" fontId="41" fillId="0" borderId="0" xfId="0" applyFont="1" applyAlignment="1"/>
  </cellXfs>
  <cellStyles count="11">
    <cellStyle name="標準" xfId="0" builtinId="0"/>
    <cellStyle name="標準 2" xfId="1"/>
    <cellStyle name="標準 2_11-1_総合評価別記様式1-1～別記様式5(R4.7改正) " xfId="2"/>
    <cellStyle name="標準 3" xfId="3"/>
    <cellStyle name="標準_02別記様式１－４実績等評価項目（選択評価項目）" xfId="4"/>
    <cellStyle name="標準_10別記様式４－２（簡易な施工計画（工程表））" xfId="5"/>
    <cellStyle name="標準_11-1_総合評価別記様式1-1～別記様式5(R4.7改正) _1" xfId="6"/>
    <cellStyle name="標準_Sheet3" xfId="7"/>
    <cellStyle name="標準_［工事］総合評価様式(R5.7.1適用)" xfId="8"/>
    <cellStyle name="桁区切り" xfId="9" builtinId="6"/>
    <cellStyle name="パーセント" xfId="10" builtinId="5"/>
  </cellStyles>
  <dxfs count="90">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2" name="テキスト ボックス 1"/>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3" name="テキスト ボックス 2"/>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20</xdr:col>
      <xdr:colOff>10795</xdr:colOff>
      <xdr:row>1</xdr:row>
      <xdr:rowOff>81915</xdr:rowOff>
    </xdr:from>
    <xdr:to xmlns:xdr="http://schemas.openxmlformats.org/drawingml/2006/spreadsheetDrawing">
      <xdr:col>27</xdr:col>
      <xdr:colOff>581025</xdr:colOff>
      <xdr:row>2</xdr:row>
      <xdr:rowOff>158750</xdr:rowOff>
    </xdr:to>
    <xdr:sp macro="" textlink="">
      <xdr:nvSpPr>
        <xdr:cNvPr id="2" name="テキスト ボックス 1"/>
        <xdr:cNvSpPr txBox="1"/>
      </xdr:nvSpPr>
      <xdr:spPr>
        <a:xfrm>
          <a:off x="14850745" y="398780"/>
          <a:ext cx="6113780" cy="5626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53340</xdr:rowOff>
    </xdr:from>
    <xdr:to xmlns:xdr="http://schemas.openxmlformats.org/drawingml/2006/spreadsheetDrawing">
      <xdr:col>28</xdr:col>
      <xdr:colOff>581025</xdr:colOff>
      <xdr:row>2</xdr:row>
      <xdr:rowOff>158750</xdr:rowOff>
    </xdr:to>
    <xdr:sp macro="" textlink="">
      <xdr:nvSpPr>
        <xdr:cNvPr id="3" name="テキスト ボックス 2"/>
        <xdr:cNvSpPr txBox="1"/>
      </xdr:nvSpPr>
      <xdr:spPr>
        <a:xfrm>
          <a:off x="15536545" y="370205"/>
          <a:ext cx="6237605" cy="5911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53340</xdr:rowOff>
    </xdr:from>
    <xdr:to xmlns:xdr="http://schemas.openxmlformats.org/drawingml/2006/spreadsheetDrawing">
      <xdr:col>28</xdr:col>
      <xdr:colOff>581025</xdr:colOff>
      <xdr:row>2</xdr:row>
      <xdr:rowOff>158750</xdr:rowOff>
    </xdr:to>
    <xdr:sp macro="" textlink="">
      <xdr:nvSpPr>
        <xdr:cNvPr id="4" name="テキスト ボックス 3"/>
        <xdr:cNvSpPr txBox="1"/>
      </xdr:nvSpPr>
      <xdr:spPr>
        <a:xfrm>
          <a:off x="15536545" y="370205"/>
          <a:ext cx="6237605" cy="5911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5" name="テキスト ボックス 4"/>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6" name="テキスト ボックス 5"/>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21</xdr:row>
          <xdr:rowOff>0</xdr:rowOff>
        </xdr:from>
        <xdr:to xmlns:xdr="http://schemas.openxmlformats.org/drawingml/2006/spreadsheetDrawing">
          <xdr:col>1</xdr:col>
          <xdr:colOff>619125</xdr:colOff>
          <xdr:row>22</xdr:row>
          <xdr:rowOff>19050</xdr:rowOff>
        </xdr:to>
        <xdr:sp textlink="">
          <xdr:nvSpPr>
            <xdr:cNvPr id="3073" name="チェック 1" hidden="1">
              <a:extLst>
                <a:ext uri="{63B3BB69-23CF-44E3-9099-C40C66FF867C}">
                  <a14:compatExt spid="_x0000_s3073"/>
                </a:ext>
              </a:extLst>
            </xdr:cNvPr>
            <xdr:cNvSpPr>
              <a:spLocks noRot="1" noChangeShapeType="1"/>
            </xdr:cNvSpPr>
          </xdr:nvSpPr>
          <xdr:spPr>
            <a:xfrm>
              <a:off x="476250" y="40671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22</xdr:row>
          <xdr:rowOff>0</xdr:rowOff>
        </xdr:from>
        <xdr:to xmlns:xdr="http://schemas.openxmlformats.org/drawingml/2006/spreadsheetDrawing">
          <xdr:col>1</xdr:col>
          <xdr:colOff>619125</xdr:colOff>
          <xdr:row>23</xdr:row>
          <xdr:rowOff>19050</xdr:rowOff>
        </xdr:to>
        <xdr:sp textlink="">
          <xdr:nvSpPr>
            <xdr:cNvPr id="3074" name="チェック 2" hidden="1">
              <a:extLst>
                <a:ext uri="{63B3BB69-23CF-44E3-9099-C40C66FF867C}">
                  <a14:compatExt spid="_x0000_s3074"/>
                </a:ext>
              </a:extLst>
            </xdr:cNvPr>
            <xdr:cNvSpPr>
              <a:spLocks noRot="1" noChangeShapeType="1"/>
            </xdr:cNvSpPr>
          </xdr:nvSpPr>
          <xdr:spPr>
            <a:xfrm>
              <a:off x="476250" y="42957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23</xdr:row>
          <xdr:rowOff>0</xdr:rowOff>
        </xdr:from>
        <xdr:to xmlns:xdr="http://schemas.openxmlformats.org/drawingml/2006/spreadsheetDrawing">
          <xdr:col>1</xdr:col>
          <xdr:colOff>619125</xdr:colOff>
          <xdr:row>24</xdr:row>
          <xdr:rowOff>17780</xdr:rowOff>
        </xdr:to>
        <xdr:sp textlink="">
          <xdr:nvSpPr>
            <xdr:cNvPr id="3075" name="チェック 3" hidden="1">
              <a:extLst>
                <a:ext uri="{63B3BB69-23CF-44E3-9099-C40C66FF867C}">
                  <a14:compatExt spid="_x0000_s3075"/>
                </a:ext>
              </a:extLst>
            </xdr:cNvPr>
            <xdr:cNvSpPr>
              <a:spLocks noRot="1" noChangeShapeType="1"/>
            </xdr:cNvSpPr>
          </xdr:nvSpPr>
          <xdr:spPr>
            <a:xfrm>
              <a:off x="476250" y="4524375"/>
              <a:ext cx="304800" cy="24638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21</xdr:row>
          <xdr:rowOff>0</xdr:rowOff>
        </xdr:from>
        <xdr:to xmlns:xdr="http://schemas.openxmlformats.org/drawingml/2006/spreadsheetDrawing">
          <xdr:col>1</xdr:col>
          <xdr:colOff>619125</xdr:colOff>
          <xdr:row>22</xdr:row>
          <xdr:rowOff>19050</xdr:rowOff>
        </xdr:to>
        <xdr:sp textlink="">
          <xdr:nvSpPr>
            <xdr:cNvPr id="4097" name="チェック 1" hidden="1">
              <a:extLst>
                <a:ext uri="{63B3BB69-23CF-44E3-9099-C40C66FF867C}">
                  <a14:compatExt spid="_x0000_s4097"/>
                </a:ext>
              </a:extLst>
            </xdr:cNvPr>
            <xdr:cNvSpPr>
              <a:spLocks noRot="1" noChangeShapeType="1"/>
            </xdr:cNvSpPr>
          </xdr:nvSpPr>
          <xdr:spPr>
            <a:xfrm>
              <a:off x="476250" y="407670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22</xdr:row>
          <xdr:rowOff>0</xdr:rowOff>
        </xdr:from>
        <xdr:to xmlns:xdr="http://schemas.openxmlformats.org/drawingml/2006/spreadsheetDrawing">
          <xdr:col>1</xdr:col>
          <xdr:colOff>619125</xdr:colOff>
          <xdr:row>23</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476250" y="430530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23</xdr:row>
          <xdr:rowOff>0</xdr:rowOff>
        </xdr:from>
        <xdr:to xmlns:xdr="http://schemas.openxmlformats.org/drawingml/2006/spreadsheetDrawing">
          <xdr:col>1</xdr:col>
          <xdr:colOff>619125</xdr:colOff>
          <xdr:row>24</xdr:row>
          <xdr:rowOff>17780</xdr:rowOff>
        </xdr:to>
        <xdr:sp textlink="">
          <xdr:nvSpPr>
            <xdr:cNvPr id="4099" name="チェック 3" hidden="1">
              <a:extLst>
                <a:ext uri="{63B3BB69-23CF-44E3-9099-C40C66FF867C}">
                  <a14:compatExt spid="_x0000_s4099"/>
                </a:ext>
              </a:extLst>
            </xdr:cNvPr>
            <xdr:cNvSpPr>
              <a:spLocks noRot="1" noChangeShapeType="1"/>
            </xdr:cNvSpPr>
          </xdr:nvSpPr>
          <xdr:spPr>
            <a:xfrm>
              <a:off x="476250" y="4533900"/>
              <a:ext cx="304800" cy="24638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D68"/>
  <sheetViews>
    <sheetView view="pageBreakPreview" topLeftCell="A13" zoomScale="55" zoomScaleNormal="70" zoomScaleSheetLayoutView="55" workbookViewId="0">
      <selection activeCell="C48" sqref="C48"/>
    </sheetView>
  </sheetViews>
  <sheetFormatPr defaultRowHeight="18.75"/>
  <cols>
    <col min="1" max="1" width="9" style="1" customWidth="1"/>
    <col min="2" max="2" width="50.625" style="2" customWidth="1"/>
    <col min="3" max="3" width="180.625" style="3" customWidth="1"/>
    <col min="4" max="4" width="10.625" style="4" customWidth="1"/>
    <col min="5" max="16384" width="9" style="4" customWidth="1"/>
  </cols>
  <sheetData>
    <row r="1" spans="1:4" s="1" customFormat="1" ht="25.5">
      <c r="A1" s="6"/>
      <c r="B1" s="8" t="s">
        <v>420</v>
      </c>
      <c r="C1" s="21"/>
    </row>
    <row r="2" spans="1:4" s="5" customFormat="1" ht="24">
      <c r="A2" s="7"/>
      <c r="B2" s="9" t="s">
        <v>421</v>
      </c>
      <c r="C2" s="22" t="s">
        <v>311</v>
      </c>
      <c r="D2" s="27" t="s">
        <v>309</v>
      </c>
    </row>
    <row r="3" spans="1:4" s="5" customFormat="1" ht="72">
      <c r="A3" s="7"/>
      <c r="B3" s="10" t="s">
        <v>187</v>
      </c>
      <c r="C3" s="23" t="s">
        <v>470</v>
      </c>
      <c r="D3" s="28" t="s">
        <v>338</v>
      </c>
    </row>
    <row r="4" spans="1:4" s="5" customFormat="1" ht="24">
      <c r="A4" s="7"/>
      <c r="B4" s="11"/>
      <c r="C4" s="24" t="s">
        <v>196</v>
      </c>
      <c r="D4" s="29" t="s">
        <v>100</v>
      </c>
    </row>
    <row r="5" spans="1:4" s="5" customFormat="1" ht="24">
      <c r="A5" s="7"/>
      <c r="B5" s="12"/>
      <c r="C5" s="24" t="s">
        <v>478</v>
      </c>
      <c r="D5" s="29" t="s">
        <v>100</v>
      </c>
    </row>
    <row r="6" spans="1:4" s="5" customFormat="1" ht="24">
      <c r="A6" s="7"/>
      <c r="B6" s="11" t="s">
        <v>135</v>
      </c>
      <c r="C6" s="24" t="s">
        <v>492</v>
      </c>
      <c r="D6" s="29" t="s">
        <v>100</v>
      </c>
    </row>
    <row r="7" spans="1:4" s="5" customFormat="1" ht="24">
      <c r="A7" s="7"/>
      <c r="B7" s="12"/>
      <c r="C7" s="24" t="s">
        <v>478</v>
      </c>
      <c r="D7" s="29" t="s">
        <v>100</v>
      </c>
    </row>
    <row r="8" spans="1:4" s="5" customFormat="1" ht="24">
      <c r="A8" s="7"/>
      <c r="B8" s="13" t="s">
        <v>433</v>
      </c>
      <c r="C8" s="23" t="s">
        <v>494</v>
      </c>
      <c r="D8" s="29" t="s">
        <v>100</v>
      </c>
    </row>
    <row r="9" spans="1:4" s="5" customFormat="1" ht="24">
      <c r="A9" s="7"/>
      <c r="B9" s="12"/>
      <c r="C9" s="23" t="s">
        <v>247</v>
      </c>
      <c r="D9" s="29" t="s">
        <v>100</v>
      </c>
    </row>
    <row r="10" spans="1:4" s="5" customFormat="1" ht="24">
      <c r="A10" s="7"/>
      <c r="B10" s="14" t="s">
        <v>138</v>
      </c>
      <c r="C10" s="23" t="s">
        <v>116</v>
      </c>
      <c r="D10" s="30" t="s">
        <v>141</v>
      </c>
    </row>
    <row r="11" spans="1:4" s="5" customFormat="1" ht="24">
      <c r="A11" s="7"/>
      <c r="B11" s="14"/>
      <c r="C11" s="23" t="s">
        <v>38</v>
      </c>
      <c r="D11" s="29"/>
    </row>
    <row r="12" spans="1:4" s="5" customFormat="1" ht="24">
      <c r="A12" s="7"/>
      <c r="B12" s="14"/>
      <c r="C12" s="23" t="s">
        <v>269</v>
      </c>
      <c r="D12" s="29"/>
    </row>
    <row r="13" spans="1:4" s="5" customFormat="1" ht="48">
      <c r="A13" s="7"/>
      <c r="B13" s="12" t="s">
        <v>477</v>
      </c>
      <c r="C13" s="24" t="s">
        <v>432</v>
      </c>
      <c r="D13" s="29" t="s">
        <v>195</v>
      </c>
    </row>
    <row r="14" spans="1:4" s="5" customFormat="1" ht="24">
      <c r="A14" s="7"/>
      <c r="B14" s="13" t="s">
        <v>363</v>
      </c>
      <c r="C14" s="23" t="s">
        <v>249</v>
      </c>
      <c r="D14" s="29" t="s">
        <v>100</v>
      </c>
    </row>
    <row r="15" spans="1:4" s="5" customFormat="1" ht="24">
      <c r="A15" s="7"/>
      <c r="B15" s="11"/>
      <c r="C15" s="23" t="s">
        <v>177</v>
      </c>
      <c r="D15" s="29" t="s">
        <v>100</v>
      </c>
    </row>
    <row r="16" spans="1:4" s="5" customFormat="1" ht="24">
      <c r="A16" s="7"/>
      <c r="B16" s="11"/>
      <c r="C16" s="23" t="s">
        <v>498</v>
      </c>
      <c r="D16" s="29" t="s">
        <v>100</v>
      </c>
    </row>
    <row r="17" spans="1:4" s="5" customFormat="1" ht="24">
      <c r="A17" s="7"/>
      <c r="B17" s="12"/>
      <c r="C17" s="23" t="s">
        <v>478</v>
      </c>
      <c r="D17" s="29" t="s">
        <v>100</v>
      </c>
    </row>
    <row r="18" spans="1:4" s="5" customFormat="1" ht="24">
      <c r="A18" s="7"/>
      <c r="B18" s="15" t="s">
        <v>422</v>
      </c>
      <c r="C18" s="25" t="s">
        <v>167</v>
      </c>
      <c r="D18" s="31"/>
    </row>
    <row r="19" spans="1:4" s="5" customFormat="1" ht="24">
      <c r="A19" s="7"/>
      <c r="B19" s="16"/>
      <c r="C19" s="23" t="s">
        <v>478</v>
      </c>
      <c r="D19" s="29" t="s">
        <v>100</v>
      </c>
    </row>
    <row r="20" spans="1:4" s="5" customFormat="1" ht="24">
      <c r="A20" s="7"/>
      <c r="B20" s="16"/>
      <c r="C20" s="25" t="s">
        <v>380</v>
      </c>
      <c r="D20" s="31"/>
    </row>
    <row r="21" spans="1:4" s="5" customFormat="1" ht="24">
      <c r="A21" s="7"/>
      <c r="B21" s="16"/>
      <c r="C21" s="23" t="s">
        <v>206</v>
      </c>
      <c r="D21" s="29" t="s">
        <v>100</v>
      </c>
    </row>
    <row r="22" spans="1:4" s="5" customFormat="1" ht="24">
      <c r="A22" s="7"/>
      <c r="B22" s="16"/>
      <c r="C22" s="23" t="s">
        <v>251</v>
      </c>
      <c r="D22" s="29" t="s">
        <v>100</v>
      </c>
    </row>
    <row r="23" spans="1:4" s="5" customFormat="1" ht="24">
      <c r="A23" s="7"/>
      <c r="B23" s="16"/>
      <c r="C23" s="23" t="s">
        <v>434</v>
      </c>
      <c r="D23" s="29" t="s">
        <v>100</v>
      </c>
    </row>
    <row r="24" spans="1:4" s="5" customFormat="1" ht="24">
      <c r="A24" s="7"/>
      <c r="B24" s="16"/>
      <c r="C24" s="23" t="s">
        <v>512</v>
      </c>
      <c r="D24" s="29" t="s">
        <v>100</v>
      </c>
    </row>
    <row r="25" spans="1:4" s="5" customFormat="1" ht="24">
      <c r="A25" s="7"/>
      <c r="B25" s="16"/>
      <c r="C25" s="25" t="s">
        <v>35</v>
      </c>
      <c r="D25" s="31"/>
    </row>
    <row r="26" spans="1:4" s="5" customFormat="1" ht="24">
      <c r="A26" s="7"/>
      <c r="B26" s="16"/>
      <c r="C26" s="23" t="s">
        <v>427</v>
      </c>
      <c r="D26" s="29" t="s">
        <v>100</v>
      </c>
    </row>
    <row r="27" spans="1:4" s="5" customFormat="1" ht="24">
      <c r="A27" s="7"/>
      <c r="B27" s="16"/>
      <c r="C27" s="23" t="s">
        <v>435</v>
      </c>
      <c r="D27" s="29" t="s">
        <v>100</v>
      </c>
    </row>
    <row r="28" spans="1:4" s="5" customFormat="1" ht="24">
      <c r="A28" s="7"/>
      <c r="B28" s="16"/>
      <c r="C28" s="23" t="s">
        <v>500</v>
      </c>
      <c r="D28" s="29" t="s">
        <v>100</v>
      </c>
    </row>
    <row r="29" spans="1:4" s="5" customFormat="1" ht="24">
      <c r="A29" s="7"/>
      <c r="B29" s="16"/>
      <c r="C29" s="25" t="s">
        <v>493</v>
      </c>
      <c r="D29" s="31"/>
    </row>
    <row r="30" spans="1:4" s="5" customFormat="1" ht="48">
      <c r="A30" s="7"/>
      <c r="B30" s="16"/>
      <c r="C30" s="23" t="s">
        <v>189</v>
      </c>
      <c r="D30" s="29" t="s">
        <v>100</v>
      </c>
    </row>
    <row r="31" spans="1:4" s="5" customFormat="1" ht="24">
      <c r="A31" s="7"/>
      <c r="B31" s="16"/>
      <c r="C31" s="23" t="s">
        <v>435</v>
      </c>
      <c r="D31" s="29" t="s">
        <v>100</v>
      </c>
    </row>
    <row r="32" spans="1:4" s="5" customFormat="1" ht="24">
      <c r="A32" s="7"/>
      <c r="B32" s="16"/>
      <c r="C32" s="23" t="s">
        <v>500</v>
      </c>
      <c r="D32" s="29" t="s">
        <v>100</v>
      </c>
    </row>
    <row r="33" spans="1:4" s="5" customFormat="1" ht="24">
      <c r="A33" s="7"/>
      <c r="B33" s="16"/>
      <c r="C33" s="25" t="s">
        <v>140</v>
      </c>
      <c r="D33" s="31"/>
    </row>
    <row r="34" spans="1:4" s="5" customFormat="1" ht="24">
      <c r="A34" s="7"/>
      <c r="B34" s="16"/>
      <c r="C34" s="23" t="s">
        <v>436</v>
      </c>
      <c r="D34" s="29" t="s">
        <v>100</v>
      </c>
    </row>
    <row r="35" spans="1:4" s="5" customFormat="1" ht="24">
      <c r="A35" s="7"/>
      <c r="B35" s="16"/>
      <c r="C35" s="25" t="s">
        <v>430</v>
      </c>
      <c r="D35" s="31"/>
    </row>
    <row r="36" spans="1:4" s="5" customFormat="1" ht="24">
      <c r="A36" s="7"/>
      <c r="B36" s="16"/>
      <c r="C36" s="23" t="s">
        <v>538</v>
      </c>
      <c r="D36" s="29" t="s">
        <v>100</v>
      </c>
    </row>
    <row r="37" spans="1:4" s="5" customFormat="1" ht="24">
      <c r="A37" s="7"/>
      <c r="B37" s="17"/>
      <c r="C37" s="23" t="s">
        <v>32</v>
      </c>
      <c r="D37" s="29" t="s">
        <v>100</v>
      </c>
    </row>
    <row r="38" spans="1:4" s="5" customFormat="1" ht="24">
      <c r="A38" s="7"/>
      <c r="B38" s="14" t="s">
        <v>0</v>
      </c>
      <c r="C38" s="23" t="s">
        <v>27</v>
      </c>
      <c r="D38" s="29" t="s">
        <v>100</v>
      </c>
    </row>
    <row r="39" spans="1:4" s="5" customFormat="1" ht="24">
      <c r="A39" s="7"/>
      <c r="B39" s="14"/>
      <c r="C39" s="23" t="s">
        <v>497</v>
      </c>
      <c r="D39" s="29"/>
    </row>
    <row r="40" spans="1:4" s="5" customFormat="1" ht="24">
      <c r="A40" s="7"/>
      <c r="B40" s="14"/>
      <c r="C40" s="23" t="s">
        <v>499</v>
      </c>
      <c r="D40" s="29" t="s">
        <v>100</v>
      </c>
    </row>
    <row r="41" spans="1:4" s="5" customFormat="1" ht="24">
      <c r="A41" s="7"/>
      <c r="B41" s="14"/>
      <c r="C41" s="24" t="s">
        <v>478</v>
      </c>
      <c r="D41" s="29" t="s">
        <v>100</v>
      </c>
    </row>
    <row r="42" spans="1:4" s="5" customFormat="1" ht="48">
      <c r="A42" s="7"/>
      <c r="B42" s="12" t="s">
        <v>346</v>
      </c>
      <c r="C42" s="24" t="s">
        <v>353</v>
      </c>
      <c r="D42" s="29" t="s">
        <v>100</v>
      </c>
    </row>
    <row r="43" spans="1:4" s="5" customFormat="1" ht="24">
      <c r="A43" s="7"/>
      <c r="B43" s="14" t="s">
        <v>184</v>
      </c>
      <c r="C43" s="23" t="s">
        <v>12</v>
      </c>
      <c r="D43" s="29" t="s">
        <v>100</v>
      </c>
    </row>
    <row r="44" spans="1:4" s="5" customFormat="1" ht="24">
      <c r="A44" s="7"/>
      <c r="B44" s="14"/>
      <c r="C44" s="23" t="s">
        <v>211</v>
      </c>
      <c r="D44" s="29" t="s">
        <v>100</v>
      </c>
    </row>
    <row r="45" spans="1:4" s="5" customFormat="1" ht="24">
      <c r="A45" s="7"/>
      <c r="B45" s="14"/>
      <c r="C45" s="23" t="s">
        <v>539</v>
      </c>
      <c r="D45" s="29" t="s">
        <v>100</v>
      </c>
    </row>
    <row r="46" spans="1:4" s="5" customFormat="1" ht="24">
      <c r="A46" s="7"/>
      <c r="B46" s="14"/>
      <c r="C46" s="23" t="s">
        <v>478</v>
      </c>
      <c r="D46" s="29" t="s">
        <v>100</v>
      </c>
    </row>
    <row r="47" spans="1:4" s="5" customFormat="1" ht="48">
      <c r="A47" s="7"/>
      <c r="B47" s="14" t="s">
        <v>423</v>
      </c>
      <c r="C47" s="23" t="s">
        <v>495</v>
      </c>
      <c r="D47" s="29" t="s">
        <v>100</v>
      </c>
    </row>
    <row r="48" spans="1:4" s="5" customFormat="1" ht="48">
      <c r="A48" s="7"/>
      <c r="B48" s="14" t="s">
        <v>328</v>
      </c>
      <c r="C48" s="23" t="s">
        <v>496</v>
      </c>
      <c r="D48" s="29" t="s">
        <v>100</v>
      </c>
    </row>
    <row r="49" spans="1:4" s="5" customFormat="1" ht="48">
      <c r="A49" s="7"/>
      <c r="B49" s="14" t="s">
        <v>194</v>
      </c>
      <c r="C49" s="23" t="s">
        <v>403</v>
      </c>
      <c r="D49" s="29" t="s">
        <v>100</v>
      </c>
    </row>
    <row r="50" spans="1:4" s="5" customFormat="1" ht="48">
      <c r="A50" s="7"/>
      <c r="B50" s="14" t="s">
        <v>332</v>
      </c>
      <c r="C50" s="23" t="s">
        <v>431</v>
      </c>
      <c r="D50" s="29" t="s">
        <v>100</v>
      </c>
    </row>
    <row r="51" spans="1:4" s="5" customFormat="1" ht="24">
      <c r="A51" s="7"/>
      <c r="B51" s="13" t="s">
        <v>469</v>
      </c>
      <c r="C51" s="23" t="s">
        <v>446</v>
      </c>
      <c r="D51" s="29" t="s">
        <v>100</v>
      </c>
    </row>
    <row r="52" spans="1:4" s="5" customFormat="1" ht="24">
      <c r="A52" s="7"/>
      <c r="B52" s="11"/>
      <c r="C52" s="23" t="s">
        <v>173</v>
      </c>
      <c r="D52" s="29" t="s">
        <v>100</v>
      </c>
    </row>
    <row r="53" spans="1:4" s="5" customFormat="1" ht="24">
      <c r="A53" s="7"/>
      <c r="B53" s="12"/>
      <c r="C53" s="23" t="s">
        <v>478</v>
      </c>
      <c r="D53" s="29" t="s">
        <v>100</v>
      </c>
    </row>
    <row r="54" spans="1:4" s="5" customFormat="1" ht="72">
      <c r="A54" s="7"/>
      <c r="B54" s="14" t="s">
        <v>327</v>
      </c>
      <c r="C54" s="23" t="s">
        <v>62</v>
      </c>
      <c r="D54" s="29" t="s">
        <v>100</v>
      </c>
    </row>
    <row r="55" spans="1:4" s="5" customFormat="1" ht="48">
      <c r="A55" s="7"/>
      <c r="B55" s="14" t="s">
        <v>425</v>
      </c>
      <c r="C55" s="23" t="s">
        <v>540</v>
      </c>
      <c r="D55" s="29" t="s">
        <v>100</v>
      </c>
    </row>
    <row r="56" spans="1:4" s="5" customFormat="1" ht="72">
      <c r="A56" s="7"/>
      <c r="B56" s="14" t="s">
        <v>260</v>
      </c>
      <c r="C56" s="23" t="s">
        <v>541</v>
      </c>
      <c r="D56" s="29" t="s">
        <v>100</v>
      </c>
    </row>
    <row r="57" spans="1:4" s="5" customFormat="1" ht="24">
      <c r="A57" s="7"/>
      <c r="B57" s="13" t="s">
        <v>267</v>
      </c>
      <c r="C57" s="23" t="s">
        <v>72</v>
      </c>
      <c r="D57" s="29" t="s">
        <v>100</v>
      </c>
    </row>
    <row r="58" spans="1:4" s="5" customFormat="1" ht="48">
      <c r="A58" s="7"/>
      <c r="B58" s="12"/>
      <c r="C58" s="23" t="s">
        <v>47</v>
      </c>
      <c r="D58" s="29"/>
    </row>
    <row r="59" spans="1:4" s="5" customFormat="1" ht="48">
      <c r="A59" s="7"/>
      <c r="B59" s="14" t="s">
        <v>298</v>
      </c>
      <c r="C59" s="23" t="s">
        <v>318</v>
      </c>
      <c r="D59" s="29" t="s">
        <v>100</v>
      </c>
    </row>
    <row r="60" spans="1:4" s="5" customFormat="1" ht="48">
      <c r="A60" s="7"/>
      <c r="B60" s="14" t="s">
        <v>316</v>
      </c>
      <c r="C60" s="23" t="s">
        <v>280</v>
      </c>
      <c r="D60" s="29" t="s">
        <v>100</v>
      </c>
    </row>
    <row r="61" spans="1:4" s="5" customFormat="1" ht="48">
      <c r="A61" s="7"/>
      <c r="B61" s="14" t="s">
        <v>214</v>
      </c>
      <c r="C61" s="23" t="s">
        <v>66</v>
      </c>
      <c r="D61" s="29" t="s">
        <v>100</v>
      </c>
    </row>
    <row r="62" spans="1:4" ht="9.9499999999999993" customHeight="1"/>
    <row r="63" spans="1:4" s="5" customFormat="1" ht="24">
      <c r="A63" s="7"/>
      <c r="B63" s="18" t="s">
        <v>44</v>
      </c>
      <c r="C63" s="26"/>
      <c r="D63" s="32" t="s">
        <v>309</v>
      </c>
    </row>
    <row r="64" spans="1:4" s="5" customFormat="1" ht="24">
      <c r="A64" s="7"/>
      <c r="B64" s="19"/>
      <c r="C64" s="23" t="s">
        <v>437</v>
      </c>
      <c r="D64" s="29" t="s">
        <v>100</v>
      </c>
    </row>
    <row r="65" spans="1:4" s="5" customFormat="1" ht="48">
      <c r="A65" s="7"/>
      <c r="B65" s="19"/>
      <c r="C65" s="23" t="s">
        <v>126</v>
      </c>
      <c r="D65" s="29" t="s">
        <v>100</v>
      </c>
    </row>
    <row r="66" spans="1:4" s="5" customFormat="1" ht="24">
      <c r="A66" s="7"/>
      <c r="B66" s="19"/>
      <c r="C66" s="23" t="s">
        <v>438</v>
      </c>
      <c r="D66" s="29" t="s">
        <v>100</v>
      </c>
    </row>
    <row r="67" spans="1:4" s="5" customFormat="1" ht="48">
      <c r="A67" s="7"/>
      <c r="B67" s="19"/>
      <c r="C67" s="23" t="s">
        <v>439</v>
      </c>
      <c r="D67" s="29" t="s">
        <v>100</v>
      </c>
    </row>
    <row r="68" spans="1:4" s="5" customFormat="1" ht="24">
      <c r="A68" s="7"/>
      <c r="B68" s="20"/>
      <c r="C68" s="23" t="s">
        <v>198</v>
      </c>
      <c r="D68" s="29" t="s">
        <v>100</v>
      </c>
    </row>
  </sheetData>
  <mergeCells count="12">
    <mergeCell ref="B63:C63"/>
    <mergeCell ref="B3:B5"/>
    <mergeCell ref="B6:B7"/>
    <mergeCell ref="B8:B9"/>
    <mergeCell ref="B10:B12"/>
    <mergeCell ref="D10:D12"/>
    <mergeCell ref="B14:B17"/>
    <mergeCell ref="B38:B41"/>
    <mergeCell ref="B43:B46"/>
    <mergeCell ref="B51:B53"/>
    <mergeCell ref="B57:B58"/>
    <mergeCell ref="B18:B37"/>
  </mergeCells>
  <phoneticPr fontId="3" type="Hiragana"/>
  <pageMargins left="0.7" right="0.50314960629921257" top="0.47244094488188976" bottom="0.15944881889763782" header="0.3" footer="0.3"/>
  <pageSetup paperSize="9" scale="49" fitToWidth="1" fitToHeight="3" orientation="landscape" usePrinterDefaults="1" r:id="rId1"/>
  <headerFooter>
    <oddHeader xml:space="preserve">&amp;R&amp;14 &amp;P/&amp;N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J39"/>
  <sheetViews>
    <sheetView workbookViewId="0">
      <selection activeCell="C18" sqref="C18"/>
    </sheetView>
  </sheetViews>
  <sheetFormatPr defaultColWidth="9" defaultRowHeight="18.75"/>
  <cols>
    <col min="1" max="1" width="9" style="455"/>
    <col min="2" max="3" width="10.625" style="456" customWidth="1"/>
    <col min="4" max="4" width="10.625" style="455" customWidth="1"/>
    <col min="5" max="5" width="10.625" style="456" customWidth="1"/>
    <col min="6" max="6" width="30.625" style="455" customWidth="1"/>
    <col min="7" max="8" width="30.625" style="456" customWidth="1"/>
    <col min="9" max="9" width="30.625" style="455" customWidth="1"/>
    <col min="10" max="10" width="30.625" style="456" customWidth="1"/>
    <col min="11" max="11" width="65.875" style="455" bestFit="1" customWidth="1"/>
    <col min="12" max="13" width="30.625" style="455" customWidth="1"/>
    <col min="14" max="19" width="30.625" style="456" customWidth="1"/>
    <col min="20" max="20" width="35.125" style="456" bestFit="1" customWidth="1"/>
    <col min="21" max="21" width="30.625" style="456" customWidth="1"/>
    <col min="22" max="26" width="30.625" style="455" customWidth="1"/>
    <col min="27" max="29" width="30.625" style="456" customWidth="1"/>
    <col min="30" max="30" width="30.625" style="455" customWidth="1"/>
    <col min="31" max="32" width="30.625" style="456" customWidth="1"/>
    <col min="33" max="33" width="30.625" style="455" customWidth="1"/>
    <col min="34" max="34" width="30.625" style="456" customWidth="1"/>
    <col min="35" max="36" width="5.625" style="456" customWidth="1"/>
    <col min="37" max="16384" width="9" style="455"/>
  </cols>
  <sheetData>
    <row r="1" spans="1:34">
      <c r="A1" s="457"/>
      <c r="B1" s="458"/>
      <c r="C1" s="458"/>
      <c r="D1" s="457"/>
      <c r="E1" s="458"/>
      <c r="F1" s="457"/>
      <c r="G1" s="458"/>
      <c r="H1" s="458"/>
      <c r="I1" s="457"/>
      <c r="J1" s="458"/>
      <c r="K1" s="457"/>
      <c r="L1" s="457"/>
      <c r="M1" s="457"/>
      <c r="N1" s="458"/>
      <c r="O1" s="458"/>
      <c r="P1" s="458"/>
      <c r="Q1" s="458"/>
      <c r="R1" s="458"/>
      <c r="S1" s="458"/>
      <c r="T1" s="458"/>
      <c r="U1" s="458"/>
      <c r="V1" s="457"/>
      <c r="W1" s="457"/>
      <c r="X1" s="457"/>
      <c r="Y1" s="457"/>
      <c r="Z1" s="457"/>
      <c r="AA1" s="458"/>
      <c r="AB1" s="458"/>
      <c r="AC1" s="458"/>
      <c r="AD1" s="457"/>
      <c r="AE1" s="458"/>
      <c r="AF1" s="458"/>
      <c r="AG1" s="457"/>
      <c r="AH1" s="458"/>
    </row>
    <row r="2" spans="1:34">
      <c r="A2" s="457"/>
      <c r="B2" s="458"/>
      <c r="C2" s="458"/>
      <c r="D2" s="457"/>
      <c r="E2" s="458"/>
      <c r="F2" s="457"/>
      <c r="G2" s="458"/>
      <c r="H2" s="458"/>
      <c r="I2" s="457"/>
      <c r="J2" s="458"/>
      <c r="K2" s="457"/>
      <c r="L2" s="457"/>
      <c r="M2" s="457"/>
      <c r="N2" s="458"/>
      <c r="O2" s="458"/>
      <c r="P2" s="458"/>
      <c r="Q2" s="458"/>
      <c r="R2" s="458"/>
      <c r="S2" s="458"/>
      <c r="T2" s="458"/>
      <c r="U2" s="458"/>
      <c r="V2" s="457"/>
      <c r="W2" s="457"/>
      <c r="X2" s="457"/>
      <c r="Y2" s="457"/>
      <c r="Z2" s="457"/>
      <c r="AA2" s="458"/>
      <c r="AB2" s="458"/>
      <c r="AC2" s="458"/>
      <c r="AD2" s="457"/>
      <c r="AE2" s="458"/>
      <c r="AF2" s="458"/>
      <c r="AG2" s="457"/>
      <c r="AH2" s="458"/>
    </row>
    <row r="3" spans="1:34" ht="75">
      <c r="A3" s="457" t="s">
        <v>142</v>
      </c>
      <c r="B3" s="459" t="s">
        <v>68</v>
      </c>
      <c r="C3" s="459" t="s">
        <v>3</v>
      </c>
      <c r="D3" s="459" t="s">
        <v>209</v>
      </c>
      <c r="E3" s="459" t="s">
        <v>90</v>
      </c>
      <c r="F3" s="460" t="s">
        <v>281</v>
      </c>
      <c r="G3" s="460" t="s">
        <v>135</v>
      </c>
      <c r="H3" s="460" t="s">
        <v>139</v>
      </c>
      <c r="I3" s="460" t="s">
        <v>388</v>
      </c>
      <c r="J3" s="460" t="s">
        <v>355</v>
      </c>
      <c r="K3" s="460" t="s">
        <v>356</v>
      </c>
      <c r="L3" s="460" t="s">
        <v>363</v>
      </c>
      <c r="M3" s="460" t="s">
        <v>277</v>
      </c>
      <c r="N3" s="460" t="s">
        <v>413</v>
      </c>
      <c r="O3" s="460" t="s">
        <v>288</v>
      </c>
      <c r="P3" s="460" t="s">
        <v>375</v>
      </c>
      <c r="Q3" s="460" t="s">
        <v>358</v>
      </c>
      <c r="R3" s="460" t="s">
        <v>120</v>
      </c>
      <c r="S3" s="460" t="s">
        <v>385</v>
      </c>
      <c r="T3" s="460" t="s">
        <v>346</v>
      </c>
      <c r="U3" s="460" t="s">
        <v>184</v>
      </c>
      <c r="V3" s="460" t="s">
        <v>360</v>
      </c>
      <c r="W3" s="460" t="s">
        <v>328</v>
      </c>
      <c r="X3" s="460" t="s">
        <v>194</v>
      </c>
      <c r="Y3" s="460" t="s">
        <v>332</v>
      </c>
      <c r="Z3" s="460" t="s">
        <v>319</v>
      </c>
      <c r="AA3" s="460" t="s">
        <v>327</v>
      </c>
      <c r="AB3" s="460" t="s">
        <v>555</v>
      </c>
      <c r="AC3" s="460" t="s">
        <v>48</v>
      </c>
      <c r="AD3" s="460" t="s">
        <v>260</v>
      </c>
      <c r="AE3" s="460" t="s">
        <v>267</v>
      </c>
      <c r="AF3" s="460" t="s">
        <v>298</v>
      </c>
      <c r="AG3" s="460" t="s">
        <v>316</v>
      </c>
      <c r="AH3" s="460" t="s">
        <v>214</v>
      </c>
    </row>
    <row r="4" spans="1:34">
      <c r="A4" s="457" t="s">
        <v>216</v>
      </c>
      <c r="B4" s="458" t="s">
        <v>181</v>
      </c>
      <c r="C4" s="458" t="s">
        <v>71</v>
      </c>
      <c r="D4" s="457" t="s">
        <v>274</v>
      </c>
      <c r="E4" s="458" t="s">
        <v>23</v>
      </c>
      <c r="F4" s="458" t="s">
        <v>259</v>
      </c>
      <c r="G4" s="458" t="s">
        <v>13</v>
      </c>
      <c r="H4" s="458" t="s">
        <v>175</v>
      </c>
      <c r="I4" s="461" t="s">
        <v>542</v>
      </c>
      <c r="J4" s="458" t="s">
        <v>399</v>
      </c>
      <c r="K4" s="457"/>
      <c r="L4" s="462"/>
      <c r="M4" s="458" t="s">
        <v>86</v>
      </c>
      <c r="N4" s="458" t="s">
        <v>75</v>
      </c>
      <c r="O4" s="458" t="s">
        <v>46</v>
      </c>
      <c r="P4" s="458" t="s">
        <v>30</v>
      </c>
      <c r="Q4" s="458" t="s">
        <v>103</v>
      </c>
      <c r="R4" s="458" t="s">
        <v>111</v>
      </c>
      <c r="S4" s="461" t="s">
        <v>545</v>
      </c>
      <c r="T4" s="461" t="s">
        <v>546</v>
      </c>
      <c r="U4" s="458" t="s">
        <v>161</v>
      </c>
      <c r="V4" s="458" t="s">
        <v>365</v>
      </c>
      <c r="W4" s="457" t="s">
        <v>336</v>
      </c>
      <c r="X4" s="457" t="s">
        <v>79</v>
      </c>
      <c r="Y4" s="457" t="s">
        <v>330</v>
      </c>
      <c r="Z4" s="458" t="s">
        <v>243</v>
      </c>
      <c r="AA4" s="458" t="s">
        <v>121</v>
      </c>
      <c r="AB4" s="458" t="s">
        <v>128</v>
      </c>
      <c r="AC4" s="458"/>
      <c r="AD4" s="458" t="s">
        <v>259</v>
      </c>
      <c r="AE4" s="458" t="s">
        <v>13</v>
      </c>
      <c r="AF4" s="458" t="s">
        <v>143</v>
      </c>
      <c r="AG4" s="457" t="s">
        <v>217</v>
      </c>
      <c r="AH4" s="458" t="s">
        <v>215</v>
      </c>
    </row>
    <row r="5" spans="1:34">
      <c r="A5" s="457" t="s">
        <v>325</v>
      </c>
      <c r="B5" s="458" t="s">
        <v>16</v>
      </c>
      <c r="C5" s="458" t="s">
        <v>131</v>
      </c>
      <c r="D5" s="457" t="s">
        <v>364</v>
      </c>
      <c r="E5" s="458" t="s">
        <v>51</v>
      </c>
      <c r="F5" s="458" t="s">
        <v>203</v>
      </c>
      <c r="G5" s="458" t="s">
        <v>84</v>
      </c>
      <c r="H5" s="458" t="s">
        <v>299</v>
      </c>
      <c r="I5" s="461" t="s">
        <v>543</v>
      </c>
      <c r="J5" s="458" t="s">
        <v>241</v>
      </c>
      <c r="K5" s="458" t="s">
        <v>503</v>
      </c>
      <c r="L5" s="458" t="s">
        <v>208</v>
      </c>
      <c r="M5" s="458" t="s">
        <v>113</v>
      </c>
      <c r="N5" s="458" t="s">
        <v>93</v>
      </c>
      <c r="O5" s="458" t="s">
        <v>97</v>
      </c>
      <c r="P5" s="458" t="s">
        <v>17</v>
      </c>
      <c r="Q5" s="458" t="s">
        <v>105</v>
      </c>
      <c r="R5" s="458" t="s">
        <v>107</v>
      </c>
      <c r="S5" s="461" t="s">
        <v>221</v>
      </c>
      <c r="T5" s="458" t="s">
        <v>118</v>
      </c>
      <c r="U5" s="458" t="s">
        <v>58</v>
      </c>
      <c r="V5" s="458" t="s">
        <v>326</v>
      </c>
      <c r="W5" s="458" t="s">
        <v>242</v>
      </c>
      <c r="X5" s="458" t="s">
        <v>333</v>
      </c>
      <c r="Y5" s="458" t="s">
        <v>297</v>
      </c>
      <c r="Z5" s="458" t="s">
        <v>270</v>
      </c>
      <c r="AA5" s="458" t="s">
        <v>123</v>
      </c>
      <c r="AB5" s="461" t="s">
        <v>386</v>
      </c>
      <c r="AC5" s="458"/>
      <c r="AD5" s="458" t="s">
        <v>203</v>
      </c>
      <c r="AE5" s="461" t="s">
        <v>548</v>
      </c>
      <c r="AF5" s="458" t="s">
        <v>145</v>
      </c>
      <c r="AG5" s="457" t="s">
        <v>219</v>
      </c>
      <c r="AH5" s="458" t="s">
        <v>212</v>
      </c>
    </row>
    <row r="6" spans="1:34">
      <c r="A6" s="457" t="s">
        <v>155</v>
      </c>
      <c r="B6" s="458"/>
      <c r="C6" s="458" t="s">
        <v>16</v>
      </c>
      <c r="D6" s="457" t="s">
        <v>367</v>
      </c>
      <c r="E6" s="458" t="s">
        <v>144</v>
      </c>
      <c r="F6" s="458" t="s">
        <v>109</v>
      </c>
      <c r="G6" s="458" t="s">
        <v>41</v>
      </c>
      <c r="H6" s="458"/>
      <c r="I6" s="461" t="s">
        <v>544</v>
      </c>
      <c r="J6" s="459" t="s">
        <v>92</v>
      </c>
      <c r="K6" s="458" t="s">
        <v>180</v>
      </c>
      <c r="L6" s="458" t="s">
        <v>263</v>
      </c>
      <c r="M6" s="458" t="s">
        <v>261</v>
      </c>
      <c r="N6" s="458" t="s">
        <v>94</v>
      </c>
      <c r="O6" s="458" t="s">
        <v>36</v>
      </c>
      <c r="P6" s="458"/>
      <c r="Q6" s="458" t="s">
        <v>109</v>
      </c>
      <c r="R6" s="458" t="s">
        <v>379</v>
      </c>
      <c r="S6" s="458" t="s">
        <v>109</v>
      </c>
      <c r="T6" s="458" t="s">
        <v>109</v>
      </c>
      <c r="U6" s="458" t="s">
        <v>162</v>
      </c>
      <c r="V6" s="458" t="s">
        <v>33</v>
      </c>
      <c r="W6" s="458" t="s">
        <v>323</v>
      </c>
      <c r="X6" s="458" t="s">
        <v>250</v>
      </c>
      <c r="Y6" s="458" t="s">
        <v>331</v>
      </c>
      <c r="Z6" s="458" t="s">
        <v>271</v>
      </c>
      <c r="AA6" s="458" t="s">
        <v>99</v>
      </c>
      <c r="AB6" s="458" t="s">
        <v>78</v>
      </c>
      <c r="AC6" s="458"/>
      <c r="AD6" s="458" t="s">
        <v>109</v>
      </c>
      <c r="AE6" s="461" t="s">
        <v>549</v>
      </c>
      <c r="AF6" s="458" t="s">
        <v>133</v>
      </c>
      <c r="AG6" s="457" t="s">
        <v>220</v>
      </c>
      <c r="AH6" s="458" t="s">
        <v>109</v>
      </c>
    </row>
    <row r="7" spans="1:34">
      <c r="A7" s="457" t="s">
        <v>312</v>
      </c>
      <c r="B7" s="458"/>
      <c r="C7" s="458"/>
      <c r="D7" s="457" t="s">
        <v>345</v>
      </c>
      <c r="E7" s="458" t="s">
        <v>9</v>
      </c>
      <c r="F7" s="457"/>
      <c r="G7" s="458" t="s">
        <v>82</v>
      </c>
      <c r="H7" s="458"/>
      <c r="I7" s="457"/>
      <c r="J7" s="458" t="s">
        <v>401</v>
      </c>
      <c r="K7" s="458" t="s">
        <v>369</v>
      </c>
      <c r="L7" s="458" t="s">
        <v>261</v>
      </c>
      <c r="M7" s="458"/>
      <c r="N7" s="458"/>
      <c r="O7" s="458"/>
      <c r="P7" s="458"/>
      <c r="Q7" s="458"/>
      <c r="R7" s="458" t="s">
        <v>378</v>
      </c>
      <c r="S7" s="458" t="s">
        <v>294</v>
      </c>
      <c r="T7" s="458"/>
      <c r="U7" s="458" t="s">
        <v>165</v>
      </c>
      <c r="V7" s="457"/>
      <c r="W7" s="457"/>
      <c r="X7" s="457"/>
      <c r="Y7" s="457"/>
      <c r="Z7" s="457"/>
      <c r="AA7" s="458"/>
      <c r="AB7" s="461" t="s">
        <v>547</v>
      </c>
      <c r="AC7" s="458"/>
      <c r="AD7" s="457"/>
      <c r="AE7" s="461" t="s">
        <v>550</v>
      </c>
      <c r="AF7" s="458"/>
      <c r="AG7" s="457" t="s">
        <v>222</v>
      </c>
      <c r="AH7" s="458"/>
    </row>
    <row r="8" spans="1:34">
      <c r="A8" s="457" t="s">
        <v>419</v>
      </c>
      <c r="B8" s="458"/>
      <c r="C8" s="458"/>
      <c r="D8" s="457" t="s">
        <v>372</v>
      </c>
      <c r="E8" s="458" t="s">
        <v>282</v>
      </c>
      <c r="F8" s="457"/>
      <c r="G8" s="458" t="s">
        <v>50</v>
      </c>
      <c r="H8" s="458"/>
      <c r="I8" s="457"/>
      <c r="J8" s="458" t="s">
        <v>264</v>
      </c>
      <c r="K8" s="457"/>
      <c r="L8" s="462"/>
      <c r="M8" s="458"/>
      <c r="N8" s="458" t="s">
        <v>408</v>
      </c>
      <c r="O8" s="458"/>
      <c r="P8" s="458"/>
      <c r="Q8" s="458"/>
      <c r="R8" s="458"/>
      <c r="S8" s="458" t="s">
        <v>295</v>
      </c>
      <c r="T8" s="458"/>
      <c r="U8" s="458" t="s">
        <v>166</v>
      </c>
      <c r="V8" s="457"/>
      <c r="W8" s="457"/>
      <c r="X8" s="457"/>
      <c r="Y8" s="457"/>
      <c r="Z8" s="457"/>
      <c r="AA8" s="458"/>
      <c r="AB8" s="458" t="s">
        <v>80</v>
      </c>
      <c r="AC8" s="458"/>
      <c r="AD8" s="457"/>
      <c r="AE8" s="461" t="s">
        <v>551</v>
      </c>
      <c r="AF8" s="458"/>
      <c r="AG8" s="457" t="s">
        <v>224</v>
      </c>
      <c r="AH8" s="458"/>
    </row>
    <row r="9" spans="1:34">
      <c r="A9" s="457"/>
      <c r="B9" s="458"/>
      <c r="C9" s="458"/>
      <c r="D9" s="457" t="s">
        <v>373</v>
      </c>
      <c r="E9" s="458" t="s">
        <v>284</v>
      </c>
      <c r="F9" s="457"/>
      <c r="G9" s="458" t="s">
        <v>87</v>
      </c>
      <c r="H9" s="458"/>
      <c r="I9" s="457"/>
      <c r="J9" s="458"/>
      <c r="K9" s="458" t="s">
        <v>146</v>
      </c>
      <c r="L9" s="458" t="s">
        <v>310</v>
      </c>
      <c r="M9" s="458"/>
      <c r="N9" s="458" t="s">
        <v>343</v>
      </c>
      <c r="O9" s="458" t="s">
        <v>149</v>
      </c>
      <c r="P9" s="458"/>
      <c r="Q9" s="458"/>
      <c r="R9" s="458"/>
      <c r="S9" s="458"/>
      <c r="T9" s="458"/>
      <c r="U9" s="458" t="s">
        <v>119</v>
      </c>
      <c r="V9" s="457"/>
      <c r="W9" s="457"/>
      <c r="X9" s="457"/>
      <c r="Y9" s="457"/>
      <c r="Z9" s="457"/>
      <c r="AA9" s="458" t="s">
        <v>418</v>
      </c>
      <c r="AB9" s="458"/>
      <c r="AC9" s="458"/>
      <c r="AD9" s="457"/>
      <c r="AE9" s="461" t="s">
        <v>552</v>
      </c>
      <c r="AF9" s="458"/>
      <c r="AG9" s="457" t="s">
        <v>225</v>
      </c>
      <c r="AH9" s="458"/>
    </row>
    <row r="10" spans="1:34">
      <c r="A10" s="457"/>
      <c r="B10" s="458"/>
      <c r="C10" s="458"/>
      <c r="D10" s="457" t="s">
        <v>172</v>
      </c>
      <c r="E10" s="458" t="s">
        <v>285</v>
      </c>
      <c r="F10" s="457"/>
      <c r="G10" s="458" t="s">
        <v>89</v>
      </c>
      <c r="H10" s="458"/>
      <c r="I10" s="457"/>
      <c r="J10" s="458"/>
      <c r="K10" s="458" t="s">
        <v>7</v>
      </c>
      <c r="L10" s="458" t="s">
        <v>370</v>
      </c>
      <c r="M10" s="458"/>
      <c r="N10" s="458" t="s">
        <v>410</v>
      </c>
      <c r="O10" s="458" t="s">
        <v>65</v>
      </c>
      <c r="P10" s="458"/>
      <c r="Q10" s="458"/>
      <c r="R10" s="458"/>
      <c r="S10" s="458"/>
      <c r="T10" s="458"/>
      <c r="U10" s="458"/>
      <c r="V10" s="457" t="s">
        <v>357</v>
      </c>
      <c r="W10" s="457"/>
      <c r="X10" s="457"/>
      <c r="Y10" s="457"/>
      <c r="Z10" s="457"/>
      <c r="AA10" s="458" t="s">
        <v>129</v>
      </c>
      <c r="AB10" s="458" t="s">
        <v>124</v>
      </c>
      <c r="AC10" s="458"/>
      <c r="AD10" s="457"/>
      <c r="AE10" s="458" t="s">
        <v>60</v>
      </c>
      <c r="AF10" s="458"/>
      <c r="AG10" s="457" t="s">
        <v>226</v>
      </c>
      <c r="AH10" s="458"/>
    </row>
    <row r="11" spans="1:34">
      <c r="A11" s="457"/>
      <c r="B11" s="458"/>
      <c r="C11" s="458"/>
      <c r="D11" s="457" t="s">
        <v>374</v>
      </c>
      <c r="E11" s="458" t="s">
        <v>205</v>
      </c>
      <c r="F11" s="457"/>
      <c r="G11" s="458" t="s">
        <v>88</v>
      </c>
      <c r="H11" s="458"/>
      <c r="I11" s="457"/>
      <c r="J11" s="458"/>
      <c r="K11" s="461" t="s">
        <v>199</v>
      </c>
      <c r="L11" s="458" t="s">
        <v>239</v>
      </c>
      <c r="M11" s="458"/>
      <c r="N11" s="458"/>
      <c r="O11" s="458" t="s">
        <v>150</v>
      </c>
      <c r="P11" s="458"/>
      <c r="Q11" s="458"/>
      <c r="R11" s="458"/>
      <c r="S11" s="458"/>
      <c r="T11" s="458"/>
      <c r="U11" s="458"/>
      <c r="V11" s="457" t="s">
        <v>132</v>
      </c>
      <c r="W11" s="457"/>
      <c r="X11" s="457"/>
      <c r="Y11" s="457"/>
      <c r="Z11" s="457"/>
      <c r="AA11" s="458" t="s">
        <v>53</v>
      </c>
      <c r="AB11" s="458" t="s">
        <v>125</v>
      </c>
      <c r="AC11" s="458"/>
      <c r="AD11" s="457"/>
      <c r="AE11" s="458"/>
      <c r="AF11" s="458"/>
      <c r="AG11" s="457" t="s">
        <v>106</v>
      </c>
      <c r="AH11" s="458"/>
    </row>
    <row r="12" spans="1:34">
      <c r="A12" s="457"/>
      <c r="B12" s="458"/>
      <c r="C12" s="458"/>
      <c r="D12" s="457"/>
      <c r="E12" s="458" t="s">
        <v>286</v>
      </c>
      <c r="F12" s="457"/>
      <c r="G12" s="458"/>
      <c r="H12" s="458"/>
      <c r="I12" s="457"/>
      <c r="J12" s="458"/>
      <c r="K12" s="457"/>
      <c r="L12" s="462"/>
      <c r="M12" s="462"/>
      <c r="N12" s="458"/>
      <c r="O12" s="458" t="s">
        <v>152</v>
      </c>
      <c r="P12" s="458"/>
      <c r="Q12" s="458"/>
      <c r="R12" s="458"/>
      <c r="S12" s="458"/>
      <c r="T12" s="458"/>
      <c r="U12" s="458"/>
      <c r="V12" s="457"/>
      <c r="W12" s="457"/>
      <c r="X12" s="457"/>
      <c r="Y12" s="457"/>
      <c r="Z12" s="457"/>
      <c r="AA12" s="458" t="s">
        <v>368</v>
      </c>
      <c r="AB12" s="458" t="s">
        <v>26</v>
      </c>
      <c r="AC12" s="458"/>
      <c r="AD12" s="457"/>
      <c r="AE12" s="458"/>
      <c r="AF12" s="458"/>
      <c r="AG12" s="457" t="s">
        <v>114</v>
      </c>
      <c r="AH12" s="458"/>
    </row>
    <row r="13" spans="1:34">
      <c r="A13" s="457"/>
      <c r="B13" s="458"/>
      <c r="C13" s="458"/>
      <c r="D13" s="457"/>
      <c r="E13" s="458" t="s">
        <v>287</v>
      </c>
      <c r="F13" s="457"/>
      <c r="G13" s="458"/>
      <c r="H13" s="458"/>
      <c r="I13" s="457"/>
      <c r="J13" s="458"/>
      <c r="K13" s="458" t="s">
        <v>449</v>
      </c>
      <c r="L13" s="463"/>
      <c r="M13" s="463"/>
      <c r="N13" s="458"/>
      <c r="O13" s="458" t="s">
        <v>1</v>
      </c>
      <c r="P13" s="458"/>
      <c r="Q13" s="458"/>
      <c r="R13" s="458"/>
      <c r="S13" s="458"/>
      <c r="T13" s="458"/>
      <c r="U13" s="458"/>
      <c r="V13" s="457"/>
      <c r="W13" s="457"/>
      <c r="X13" s="457"/>
      <c r="Y13" s="457"/>
      <c r="Z13" s="457"/>
      <c r="AA13" s="458"/>
      <c r="AB13" s="458"/>
      <c r="AC13" s="458"/>
      <c r="AD13" s="457"/>
      <c r="AE13" s="458"/>
      <c r="AF13" s="458"/>
      <c r="AG13" s="457" t="s">
        <v>229</v>
      </c>
      <c r="AH13" s="458"/>
    </row>
    <row r="14" spans="1:34">
      <c r="A14" s="457"/>
      <c r="B14" s="458"/>
      <c r="C14" s="458"/>
      <c r="D14" s="457"/>
      <c r="E14" s="458" t="s">
        <v>31</v>
      </c>
      <c r="F14" s="457"/>
      <c r="G14" s="458"/>
      <c r="H14" s="458"/>
      <c r="I14" s="457"/>
      <c r="J14" s="458"/>
      <c r="K14" s="458" t="s">
        <v>108</v>
      </c>
      <c r="L14" s="463"/>
      <c r="M14" s="463"/>
      <c r="N14" s="458"/>
      <c r="O14" s="458" t="s">
        <v>154</v>
      </c>
      <c r="P14" s="458"/>
      <c r="Q14" s="458"/>
      <c r="R14" s="458"/>
      <c r="S14" s="458"/>
      <c r="T14" s="458"/>
      <c r="U14" s="458"/>
      <c r="V14" s="457"/>
      <c r="W14" s="457"/>
      <c r="X14" s="457"/>
      <c r="Y14" s="457"/>
      <c r="Z14" s="457"/>
      <c r="AA14" s="458"/>
      <c r="AB14" s="458"/>
      <c r="AC14" s="458"/>
      <c r="AD14" s="457"/>
      <c r="AE14" s="458"/>
      <c r="AF14" s="458"/>
      <c r="AG14" s="457" t="s">
        <v>232</v>
      </c>
      <c r="AH14" s="458"/>
    </row>
    <row r="15" spans="1:34">
      <c r="A15" s="457"/>
      <c r="B15" s="458"/>
      <c r="C15" s="458"/>
      <c r="D15" s="457"/>
      <c r="E15" s="458" t="s">
        <v>289</v>
      </c>
      <c r="F15" s="457"/>
      <c r="G15" s="458"/>
      <c r="H15" s="458"/>
      <c r="I15" s="457"/>
      <c r="J15" s="458"/>
      <c r="K15" s="457"/>
      <c r="L15" s="462"/>
      <c r="M15" s="462"/>
      <c r="N15" s="458"/>
      <c r="O15" s="458" t="s">
        <v>39</v>
      </c>
      <c r="P15" s="458"/>
      <c r="Q15" s="458"/>
      <c r="R15" s="458"/>
      <c r="S15" s="458"/>
      <c r="T15" s="458"/>
      <c r="U15" s="458"/>
      <c r="V15" s="457"/>
      <c r="W15" s="457"/>
      <c r="X15" s="457"/>
      <c r="Y15" s="457"/>
      <c r="Z15" s="457"/>
      <c r="AA15" s="458"/>
      <c r="AB15" s="458"/>
      <c r="AC15" s="458"/>
      <c r="AD15" s="457"/>
      <c r="AE15" s="458"/>
      <c r="AF15" s="458"/>
      <c r="AG15" s="457" t="s">
        <v>234</v>
      </c>
      <c r="AH15" s="458"/>
    </row>
    <row r="16" spans="1:34">
      <c r="A16" s="457"/>
      <c r="B16" s="458"/>
      <c r="C16" s="458"/>
      <c r="D16" s="457"/>
      <c r="E16" s="458" t="s">
        <v>179</v>
      </c>
      <c r="F16" s="457"/>
      <c r="G16" s="458"/>
      <c r="H16" s="458"/>
      <c r="I16" s="457"/>
      <c r="J16" s="458"/>
      <c r="K16" s="458" t="s">
        <v>462</v>
      </c>
      <c r="L16" s="463"/>
      <c r="M16" s="463"/>
      <c r="N16" s="458"/>
      <c r="O16" s="458" t="s">
        <v>21</v>
      </c>
      <c r="P16" s="458"/>
      <c r="Q16" s="458"/>
      <c r="R16" s="458"/>
      <c r="S16" s="458"/>
      <c r="T16" s="458"/>
      <c r="U16" s="458"/>
      <c r="V16" s="457"/>
      <c r="W16" s="457"/>
      <c r="X16" s="457"/>
      <c r="Y16" s="457"/>
      <c r="Z16" s="457"/>
      <c r="AA16" s="458"/>
      <c r="AB16" s="458"/>
      <c r="AC16" s="458"/>
      <c r="AD16" s="457"/>
      <c r="AE16" s="458"/>
      <c r="AF16" s="458"/>
      <c r="AG16" s="457" t="s">
        <v>236</v>
      </c>
      <c r="AH16" s="458"/>
    </row>
    <row r="17" spans="1:34">
      <c r="A17" s="457"/>
      <c r="B17" s="458"/>
      <c r="C17" s="458"/>
      <c r="D17" s="457"/>
      <c r="E17" s="458" t="s">
        <v>290</v>
      </c>
      <c r="F17" s="457"/>
      <c r="G17" s="458"/>
      <c r="H17" s="458"/>
      <c r="I17" s="457"/>
      <c r="J17" s="458"/>
      <c r="K17" s="458" t="s">
        <v>504</v>
      </c>
      <c r="L17" s="463"/>
      <c r="M17" s="463"/>
      <c r="N17" s="458"/>
      <c r="O17" s="458" t="s">
        <v>148</v>
      </c>
      <c r="P17" s="458"/>
      <c r="Q17" s="458"/>
      <c r="R17" s="458"/>
      <c r="S17" s="458"/>
      <c r="T17" s="458"/>
      <c r="U17" s="458"/>
      <c r="V17" s="457"/>
      <c r="W17" s="457"/>
      <c r="X17" s="457"/>
      <c r="Y17" s="457"/>
      <c r="Z17" s="457"/>
      <c r="AA17" s="458"/>
      <c r="AB17" s="464" t="s">
        <v>176</v>
      </c>
      <c r="AC17" s="458"/>
      <c r="AD17" s="457"/>
      <c r="AE17" s="458"/>
      <c r="AF17" s="458"/>
      <c r="AG17" s="466" t="s">
        <v>554</v>
      </c>
      <c r="AH17" s="458"/>
    </row>
    <row r="18" spans="1:34">
      <c r="A18" s="457"/>
      <c r="B18" s="458"/>
      <c r="C18" s="458"/>
      <c r="D18" s="457"/>
      <c r="E18" s="458" t="s">
        <v>291</v>
      </c>
      <c r="F18" s="457"/>
      <c r="G18" s="458"/>
      <c r="H18" s="458"/>
      <c r="I18" s="457"/>
      <c r="J18" s="458"/>
      <c r="K18" s="457"/>
      <c r="L18" s="462"/>
      <c r="M18" s="462"/>
      <c r="N18" s="458"/>
      <c r="O18" s="458"/>
      <c r="P18" s="458"/>
      <c r="Q18" s="458"/>
      <c r="R18" s="458"/>
      <c r="S18" s="458"/>
      <c r="T18" s="458"/>
      <c r="U18" s="458"/>
      <c r="V18" s="457"/>
      <c r="W18" s="457"/>
      <c r="X18" s="457"/>
      <c r="Y18" s="457"/>
      <c r="Z18" s="457"/>
      <c r="AA18" s="458"/>
      <c r="AB18" s="464" t="s">
        <v>178</v>
      </c>
      <c r="AC18" s="458"/>
      <c r="AD18" s="457"/>
      <c r="AE18" s="458"/>
      <c r="AF18" s="458"/>
      <c r="AG18" s="457" t="s">
        <v>238</v>
      </c>
      <c r="AH18" s="458"/>
    </row>
    <row r="19" spans="1:34">
      <c r="A19" s="457"/>
      <c r="B19" s="458"/>
      <c r="C19" s="458"/>
      <c r="D19" s="457"/>
      <c r="E19" s="458"/>
      <c r="F19" s="457"/>
      <c r="G19" s="458"/>
      <c r="H19" s="458"/>
      <c r="I19" s="457"/>
      <c r="J19" s="458"/>
      <c r="K19" s="458" t="s">
        <v>505</v>
      </c>
      <c r="L19" s="463"/>
      <c r="M19" s="463"/>
      <c r="N19" s="458"/>
      <c r="O19" s="458"/>
      <c r="P19" s="458"/>
      <c r="Q19" s="458"/>
      <c r="R19" s="458"/>
      <c r="S19" s="458"/>
      <c r="T19" s="458"/>
      <c r="U19" s="458"/>
      <c r="V19" s="457"/>
      <c r="W19" s="457"/>
      <c r="X19" s="457"/>
      <c r="Y19" s="457"/>
      <c r="Z19" s="457"/>
      <c r="AA19" s="458"/>
      <c r="AB19" s="465" t="s">
        <v>54</v>
      </c>
      <c r="AC19" s="458"/>
      <c r="AD19" s="457"/>
      <c r="AE19" s="458"/>
      <c r="AF19" s="458"/>
      <c r="AG19" s="457"/>
      <c r="AH19" s="458"/>
    </row>
    <row r="20" spans="1:34">
      <c r="A20" s="457"/>
      <c r="B20" s="458"/>
      <c r="C20" s="458"/>
      <c r="D20" s="457"/>
      <c r="E20" s="458"/>
      <c r="F20" s="457"/>
      <c r="G20" s="458"/>
      <c r="H20" s="458"/>
      <c r="I20" s="457"/>
      <c r="J20" s="458"/>
      <c r="K20" s="458" t="s">
        <v>506</v>
      </c>
      <c r="L20" s="463"/>
      <c r="M20" s="463"/>
      <c r="N20" s="458"/>
      <c r="O20" s="458"/>
      <c r="P20" s="458"/>
      <c r="Q20" s="458"/>
      <c r="R20" s="458"/>
      <c r="S20" s="458"/>
      <c r="T20" s="458"/>
      <c r="U20" s="458"/>
      <c r="V20" s="457"/>
      <c r="W20" s="457"/>
      <c r="X20" s="457"/>
      <c r="Y20" s="457"/>
      <c r="Z20" s="457"/>
      <c r="AA20" s="458"/>
      <c r="AB20" s="458"/>
      <c r="AC20" s="458"/>
      <c r="AD20" s="457"/>
      <c r="AE20" s="458"/>
      <c r="AF20" s="458"/>
      <c r="AG20" s="457"/>
      <c r="AH20" s="458"/>
    </row>
    <row r="21" spans="1:34">
      <c r="A21" s="457"/>
      <c r="B21" s="458"/>
      <c r="C21" s="458"/>
      <c r="D21" s="457"/>
      <c r="E21" s="458"/>
      <c r="F21" s="457"/>
      <c r="G21" s="458"/>
      <c r="H21" s="458"/>
      <c r="I21" s="457"/>
      <c r="J21" s="458"/>
      <c r="K21" s="458" t="s">
        <v>507</v>
      </c>
      <c r="L21" s="463"/>
      <c r="M21" s="463"/>
      <c r="N21" s="458"/>
      <c r="O21" s="458"/>
      <c r="P21" s="458"/>
      <c r="Q21" s="458"/>
      <c r="R21" s="458"/>
      <c r="S21" s="458"/>
      <c r="T21" s="458"/>
      <c r="U21" s="458"/>
      <c r="V21" s="457"/>
      <c r="W21" s="457"/>
      <c r="X21" s="457"/>
      <c r="Y21" s="457"/>
      <c r="Z21" s="457"/>
      <c r="AA21" s="458"/>
      <c r="AB21" s="458" t="s">
        <v>329</v>
      </c>
      <c r="AC21" s="458"/>
      <c r="AD21" s="457"/>
      <c r="AE21" s="458"/>
      <c r="AF21" s="458"/>
      <c r="AG21" s="457"/>
      <c r="AH21" s="458"/>
    </row>
    <row r="22" spans="1:34">
      <c r="A22" s="457"/>
      <c r="B22" s="458"/>
      <c r="C22" s="458"/>
      <c r="D22" s="457"/>
      <c r="E22" s="458"/>
      <c r="F22" s="457"/>
      <c r="G22" s="458"/>
      <c r="H22" s="458"/>
      <c r="I22" s="457"/>
      <c r="J22" s="458"/>
      <c r="K22" s="457"/>
      <c r="L22" s="462"/>
      <c r="M22" s="462"/>
      <c r="N22" s="458"/>
      <c r="O22" s="458"/>
      <c r="P22" s="458"/>
      <c r="Q22" s="458"/>
      <c r="R22" s="458"/>
      <c r="S22" s="458"/>
      <c r="T22" s="458"/>
      <c r="U22" s="458"/>
      <c r="V22" s="457"/>
      <c r="W22" s="457"/>
      <c r="X22" s="457"/>
      <c r="Y22" s="457"/>
      <c r="Z22" s="457"/>
      <c r="AA22" s="458"/>
      <c r="AB22" s="458" t="s">
        <v>417</v>
      </c>
      <c r="AC22" s="458"/>
      <c r="AD22" s="457"/>
      <c r="AE22" s="458"/>
      <c r="AF22" s="458"/>
      <c r="AG22" s="457"/>
      <c r="AH22" s="458"/>
    </row>
    <row r="23" spans="1:34">
      <c r="A23" s="457"/>
      <c r="B23" s="458"/>
      <c r="C23" s="458"/>
      <c r="D23" s="457"/>
      <c r="E23" s="458"/>
      <c r="F23" s="457"/>
      <c r="G23" s="458"/>
      <c r="H23" s="458"/>
      <c r="I23" s="457"/>
      <c r="J23" s="458"/>
      <c r="K23" s="458" t="s">
        <v>210</v>
      </c>
      <c r="L23" s="463"/>
      <c r="M23" s="463"/>
      <c r="N23" s="458"/>
      <c r="O23" s="458"/>
      <c r="P23" s="458"/>
      <c r="Q23" s="458"/>
      <c r="R23" s="458"/>
      <c r="S23" s="458"/>
      <c r="T23" s="458"/>
      <c r="U23" s="458"/>
      <c r="V23" s="457"/>
      <c r="W23" s="457"/>
      <c r="X23" s="457"/>
      <c r="Y23" s="457"/>
      <c r="Z23" s="457"/>
      <c r="AA23" s="458"/>
      <c r="AB23" s="458"/>
      <c r="AC23" s="458"/>
      <c r="AD23" s="457"/>
      <c r="AE23" s="458"/>
      <c r="AF23" s="458"/>
      <c r="AG23" s="457"/>
      <c r="AH23" s="458"/>
    </row>
    <row r="24" spans="1:34">
      <c r="A24" s="457"/>
      <c r="B24" s="458"/>
      <c r="C24" s="458"/>
      <c r="D24" s="457"/>
      <c r="E24" s="458"/>
      <c r="F24" s="457"/>
      <c r="G24" s="458"/>
      <c r="H24" s="458"/>
      <c r="I24" s="457"/>
      <c r="J24" s="458"/>
      <c r="K24" s="458" t="s">
        <v>235</v>
      </c>
      <c r="L24" s="463"/>
      <c r="M24" s="463"/>
      <c r="N24" s="458"/>
      <c r="O24" s="458"/>
      <c r="P24" s="458"/>
      <c r="Q24" s="458"/>
      <c r="R24" s="458"/>
      <c r="S24" s="458"/>
      <c r="T24" s="458"/>
      <c r="U24" s="458"/>
      <c r="V24" s="457"/>
      <c r="W24" s="457"/>
      <c r="X24" s="457"/>
      <c r="Y24" s="457"/>
      <c r="Z24" s="457"/>
      <c r="AA24" s="458"/>
      <c r="AB24" s="458"/>
      <c r="AC24" s="458"/>
      <c r="AD24" s="457"/>
      <c r="AE24" s="458"/>
      <c r="AF24" s="458"/>
      <c r="AG24" s="457"/>
      <c r="AH24" s="458"/>
    </row>
    <row r="25" spans="1:34">
      <c r="A25" s="457"/>
      <c r="B25" s="458"/>
      <c r="C25" s="458"/>
      <c r="D25" s="457"/>
      <c r="E25" s="458"/>
      <c r="F25" s="457"/>
      <c r="G25" s="458"/>
      <c r="H25" s="458"/>
      <c r="I25" s="457"/>
      <c r="J25" s="458"/>
      <c r="K25" s="458" t="s">
        <v>508</v>
      </c>
      <c r="L25" s="463"/>
      <c r="M25" s="463"/>
      <c r="N25" s="458"/>
      <c r="O25" s="458"/>
      <c r="P25" s="458"/>
      <c r="Q25" s="458"/>
      <c r="R25" s="458"/>
      <c r="S25" s="458"/>
      <c r="T25" s="458"/>
      <c r="U25" s="458"/>
      <c r="V25" s="457"/>
      <c r="W25" s="457"/>
      <c r="X25" s="457"/>
      <c r="Y25" s="457"/>
      <c r="Z25" s="457"/>
      <c r="AA25" s="458"/>
      <c r="AB25" s="458"/>
      <c r="AC25" s="458"/>
      <c r="AD25" s="457"/>
      <c r="AE25" s="458"/>
      <c r="AF25" s="458"/>
      <c r="AG25" s="457"/>
      <c r="AH25" s="458"/>
    </row>
    <row r="26" spans="1:34">
      <c r="A26" s="457"/>
      <c r="B26" s="458"/>
      <c r="C26" s="458"/>
      <c r="D26" s="457"/>
      <c r="E26" s="458"/>
      <c r="F26" s="457"/>
      <c r="G26" s="458"/>
      <c r="H26" s="458"/>
      <c r="I26" s="457"/>
      <c r="J26" s="458"/>
      <c r="K26" s="457"/>
      <c r="L26" s="462"/>
      <c r="M26" s="462"/>
      <c r="N26" s="458"/>
      <c r="O26" s="458"/>
      <c r="P26" s="458"/>
      <c r="Q26" s="458"/>
      <c r="R26" s="458"/>
      <c r="S26" s="458"/>
      <c r="T26" s="458"/>
      <c r="U26" s="458"/>
      <c r="V26" s="457"/>
      <c r="W26" s="457"/>
      <c r="X26" s="457"/>
      <c r="Y26" s="457"/>
      <c r="Z26" s="457"/>
      <c r="AA26" s="458"/>
      <c r="AB26" s="458"/>
      <c r="AC26" s="458"/>
      <c r="AD26" s="457"/>
      <c r="AE26" s="458"/>
      <c r="AF26" s="458"/>
      <c r="AG26" s="457"/>
      <c r="AH26" s="458"/>
    </row>
    <row r="27" spans="1:34">
      <c r="A27" s="457"/>
      <c r="B27" s="458"/>
      <c r="C27" s="458"/>
      <c r="D27" s="457"/>
      <c r="E27" s="458"/>
      <c r="F27" s="457"/>
      <c r="G27" s="458"/>
      <c r="H27" s="458"/>
      <c r="I27" s="457"/>
      <c r="J27" s="458"/>
      <c r="K27" s="458" t="s">
        <v>509</v>
      </c>
      <c r="L27" s="463"/>
      <c r="M27" s="463"/>
      <c r="N27" s="458"/>
      <c r="O27" s="458"/>
      <c r="P27" s="458"/>
      <c r="Q27" s="458"/>
      <c r="R27" s="458"/>
      <c r="S27" s="458"/>
      <c r="T27" s="458"/>
      <c r="U27" s="458"/>
      <c r="V27" s="457"/>
      <c r="W27" s="457"/>
      <c r="X27" s="457"/>
      <c r="Y27" s="457"/>
      <c r="Z27" s="457"/>
      <c r="AA27" s="458"/>
      <c r="AB27" s="458"/>
      <c r="AC27" s="458"/>
      <c r="AD27" s="457"/>
      <c r="AE27" s="458"/>
      <c r="AF27" s="458"/>
      <c r="AG27" s="457"/>
      <c r="AH27" s="458"/>
    </row>
    <row r="28" spans="1:34">
      <c r="A28" s="457"/>
      <c r="B28" s="458"/>
      <c r="C28" s="458"/>
      <c r="D28" s="457"/>
      <c r="E28" s="458"/>
      <c r="F28" s="457"/>
      <c r="G28" s="458"/>
      <c r="H28" s="458"/>
      <c r="I28" s="457"/>
      <c r="J28" s="458"/>
      <c r="K28" s="458" t="s">
        <v>510</v>
      </c>
      <c r="L28" s="463"/>
      <c r="M28" s="463"/>
      <c r="N28" s="458"/>
      <c r="O28" s="458"/>
      <c r="P28" s="458"/>
      <c r="Q28" s="458"/>
      <c r="R28" s="458"/>
      <c r="S28" s="458"/>
      <c r="T28" s="458"/>
      <c r="U28" s="458"/>
      <c r="V28" s="457"/>
      <c r="W28" s="457"/>
      <c r="X28" s="457"/>
      <c r="Y28" s="457"/>
      <c r="Z28" s="457"/>
      <c r="AA28" s="458"/>
      <c r="AB28" s="458"/>
      <c r="AC28" s="458"/>
      <c r="AD28" s="457"/>
      <c r="AE28" s="458"/>
      <c r="AF28" s="458"/>
      <c r="AG28" s="457"/>
      <c r="AH28" s="458"/>
    </row>
    <row r="29" spans="1:34">
      <c r="A29" s="457"/>
      <c r="B29" s="458"/>
      <c r="C29" s="458"/>
      <c r="D29" s="457"/>
      <c r="E29" s="458"/>
      <c r="F29" s="457"/>
      <c r="G29" s="458"/>
      <c r="H29" s="458"/>
      <c r="I29" s="457"/>
      <c r="J29" s="458"/>
      <c r="K29" s="458" t="s">
        <v>396</v>
      </c>
      <c r="L29" s="463"/>
      <c r="M29" s="463"/>
      <c r="N29" s="458"/>
      <c r="O29" s="458"/>
      <c r="P29" s="458"/>
      <c r="Q29" s="458"/>
      <c r="R29" s="458"/>
      <c r="S29" s="458"/>
      <c r="T29" s="458"/>
      <c r="U29" s="458"/>
      <c r="V29" s="457"/>
      <c r="W29" s="457"/>
      <c r="X29" s="457"/>
      <c r="Y29" s="457"/>
      <c r="Z29" s="457"/>
      <c r="AA29" s="458"/>
      <c r="AB29" s="458"/>
      <c r="AC29" s="458"/>
      <c r="AD29" s="457"/>
      <c r="AE29" s="458"/>
      <c r="AF29" s="458"/>
      <c r="AG29" s="457"/>
      <c r="AH29" s="458"/>
    </row>
    <row r="30" spans="1:34">
      <c r="A30" s="457"/>
      <c r="B30" s="458"/>
      <c r="C30" s="458"/>
      <c r="D30" s="457"/>
      <c r="E30" s="458"/>
      <c r="F30" s="457"/>
      <c r="G30" s="458"/>
      <c r="H30" s="458"/>
      <c r="I30" s="457"/>
      <c r="J30" s="458"/>
      <c r="K30" s="457"/>
      <c r="L30" s="462"/>
      <c r="M30" s="462"/>
      <c r="N30" s="458"/>
      <c r="O30" s="458"/>
      <c r="P30" s="458"/>
      <c r="Q30" s="458"/>
      <c r="R30" s="458"/>
      <c r="S30" s="458"/>
      <c r="T30" s="458"/>
      <c r="U30" s="458"/>
      <c r="V30" s="457"/>
      <c r="W30" s="457"/>
      <c r="X30" s="457"/>
      <c r="Y30" s="457"/>
      <c r="Z30" s="457"/>
      <c r="AA30" s="458"/>
      <c r="AB30" s="458"/>
      <c r="AC30" s="458"/>
      <c r="AD30" s="457"/>
      <c r="AE30" s="458"/>
      <c r="AF30" s="458"/>
      <c r="AG30" s="457"/>
      <c r="AH30" s="458"/>
    </row>
    <row r="31" spans="1:34">
      <c r="A31" s="457"/>
      <c r="B31" s="458"/>
      <c r="C31" s="458"/>
      <c r="D31" s="457"/>
      <c r="E31" s="458"/>
      <c r="F31" s="457"/>
      <c r="G31" s="458"/>
      <c r="H31" s="458"/>
      <c r="I31" s="457"/>
      <c r="J31" s="458"/>
      <c r="K31" s="458" t="s">
        <v>511</v>
      </c>
      <c r="L31" s="463"/>
      <c r="M31" s="463"/>
      <c r="N31" s="458"/>
      <c r="O31" s="458"/>
      <c r="P31" s="458"/>
      <c r="Q31" s="458"/>
      <c r="R31" s="458"/>
      <c r="S31" s="458"/>
      <c r="T31" s="458"/>
      <c r="U31" s="458"/>
      <c r="V31" s="457"/>
      <c r="W31" s="457"/>
      <c r="X31" s="457"/>
      <c r="Y31" s="457"/>
      <c r="Z31" s="457"/>
      <c r="AA31" s="458"/>
      <c r="AB31" s="458"/>
      <c r="AC31" s="458"/>
      <c r="AD31" s="457"/>
      <c r="AE31" s="458"/>
      <c r="AF31" s="458"/>
      <c r="AG31" s="457"/>
      <c r="AH31" s="458"/>
    </row>
    <row r="32" spans="1:34">
      <c r="A32" s="457"/>
      <c r="B32" s="458"/>
      <c r="C32" s="458"/>
      <c r="D32" s="457"/>
      <c r="E32" s="458"/>
      <c r="F32" s="457"/>
      <c r="G32" s="458"/>
      <c r="H32" s="458"/>
      <c r="I32" s="457"/>
      <c r="J32" s="458"/>
      <c r="K32" s="458" t="s">
        <v>81</v>
      </c>
      <c r="L32" s="463"/>
      <c r="M32" s="463"/>
      <c r="N32" s="458"/>
      <c r="O32" s="458"/>
      <c r="P32" s="458"/>
      <c r="Q32" s="458"/>
      <c r="R32" s="458"/>
      <c r="S32" s="458"/>
      <c r="T32" s="458"/>
      <c r="U32" s="458"/>
      <c r="V32" s="457"/>
      <c r="W32" s="457"/>
      <c r="X32" s="457"/>
      <c r="Y32" s="457"/>
      <c r="Z32" s="457"/>
      <c r="AA32" s="458"/>
      <c r="AB32" s="458"/>
      <c r="AC32" s="458"/>
      <c r="AD32" s="457"/>
      <c r="AE32" s="458"/>
      <c r="AF32" s="458"/>
      <c r="AG32" s="457"/>
      <c r="AH32" s="458"/>
    </row>
    <row r="33" spans="1:34">
      <c r="A33" s="457"/>
      <c r="B33" s="458"/>
      <c r="C33" s="458"/>
      <c r="D33" s="457"/>
      <c r="E33" s="458"/>
      <c r="F33" s="457"/>
      <c r="G33" s="458"/>
      <c r="H33" s="458"/>
      <c r="I33" s="457"/>
      <c r="J33" s="458"/>
      <c r="K33" s="458"/>
      <c r="L33" s="458"/>
      <c r="M33" s="458"/>
      <c r="N33" s="458"/>
      <c r="O33" s="458"/>
      <c r="P33" s="458"/>
      <c r="Q33" s="458"/>
      <c r="R33" s="458"/>
      <c r="S33" s="458"/>
      <c r="T33" s="458"/>
      <c r="U33" s="458"/>
      <c r="V33" s="457"/>
      <c r="W33" s="457"/>
      <c r="X33" s="457"/>
      <c r="Y33" s="457"/>
      <c r="Z33" s="457"/>
      <c r="AA33" s="458"/>
      <c r="AB33" s="458"/>
      <c r="AC33" s="458"/>
      <c r="AD33" s="457"/>
      <c r="AE33" s="458"/>
      <c r="AF33" s="458"/>
      <c r="AG33" s="457"/>
      <c r="AH33" s="458"/>
    </row>
    <row r="34" spans="1:34">
      <c r="A34" s="457"/>
      <c r="B34" s="458"/>
      <c r="C34" s="458"/>
      <c r="D34" s="457"/>
      <c r="E34" s="458"/>
      <c r="F34" s="457"/>
      <c r="G34" s="458"/>
      <c r="H34" s="458"/>
      <c r="I34" s="457"/>
      <c r="J34" s="458"/>
      <c r="K34" s="457"/>
      <c r="L34" s="457"/>
      <c r="M34" s="457"/>
      <c r="N34" s="458"/>
      <c r="O34" s="458"/>
      <c r="P34" s="458"/>
      <c r="Q34" s="458"/>
      <c r="R34" s="458"/>
      <c r="S34" s="458"/>
      <c r="T34" s="458"/>
      <c r="U34" s="458"/>
      <c r="V34" s="457"/>
      <c r="W34" s="457"/>
      <c r="X34" s="457"/>
      <c r="Y34" s="457"/>
      <c r="Z34" s="457"/>
      <c r="AA34" s="458"/>
      <c r="AB34" s="458"/>
      <c r="AC34" s="458"/>
      <c r="AD34" s="457"/>
      <c r="AE34" s="458"/>
      <c r="AF34" s="458"/>
      <c r="AG34" s="457"/>
      <c r="AH34" s="458"/>
    </row>
    <row r="35" spans="1:34">
      <c r="A35" s="457"/>
      <c r="B35" s="458"/>
      <c r="C35" s="458"/>
      <c r="D35" s="457"/>
      <c r="E35" s="458"/>
      <c r="F35" s="457"/>
      <c r="G35" s="458"/>
      <c r="H35" s="458"/>
      <c r="I35" s="457"/>
      <c r="J35" s="458"/>
      <c r="K35" s="457"/>
      <c r="L35" s="457"/>
      <c r="M35" s="457"/>
      <c r="N35" s="458"/>
      <c r="O35" s="458"/>
      <c r="P35" s="458"/>
      <c r="Q35" s="458"/>
      <c r="R35" s="458"/>
      <c r="S35" s="458"/>
      <c r="T35" s="458"/>
      <c r="U35" s="458"/>
      <c r="V35" s="457"/>
      <c r="W35" s="457"/>
      <c r="X35" s="457"/>
      <c r="Y35" s="457"/>
      <c r="Z35" s="457"/>
      <c r="AA35" s="458"/>
      <c r="AB35" s="458"/>
      <c r="AC35" s="458"/>
      <c r="AD35" s="457"/>
      <c r="AE35" s="458"/>
      <c r="AF35" s="458"/>
      <c r="AG35" s="457"/>
      <c r="AH35" s="458"/>
    </row>
    <row r="36" spans="1:34">
      <c r="A36" s="457"/>
      <c r="B36" s="458"/>
      <c r="C36" s="458"/>
      <c r="D36" s="457"/>
      <c r="E36" s="458"/>
      <c r="F36" s="457"/>
      <c r="G36" s="458"/>
      <c r="H36" s="458"/>
      <c r="I36" s="457"/>
      <c r="J36" s="458"/>
      <c r="K36" s="457"/>
      <c r="L36" s="457"/>
      <c r="M36" s="457"/>
      <c r="N36" s="458"/>
      <c r="O36" s="458"/>
      <c r="P36" s="458"/>
      <c r="Q36" s="458"/>
      <c r="R36" s="458"/>
      <c r="S36" s="458"/>
      <c r="T36" s="458"/>
      <c r="U36" s="458"/>
      <c r="V36" s="457"/>
      <c r="W36" s="457"/>
      <c r="X36" s="457"/>
      <c r="Y36" s="457"/>
      <c r="Z36" s="457"/>
      <c r="AA36" s="458"/>
      <c r="AB36" s="458"/>
      <c r="AC36" s="458"/>
      <c r="AD36" s="457"/>
      <c r="AE36" s="458"/>
      <c r="AF36" s="458"/>
      <c r="AG36" s="457"/>
      <c r="AH36" s="458"/>
    </row>
    <row r="37" spans="1:34">
      <c r="A37" s="457"/>
      <c r="B37" s="458"/>
      <c r="C37" s="458"/>
      <c r="D37" s="457"/>
      <c r="E37" s="458"/>
      <c r="F37" s="457"/>
      <c r="G37" s="458"/>
      <c r="H37" s="458"/>
      <c r="I37" s="457"/>
      <c r="J37" s="458"/>
      <c r="K37" s="457"/>
      <c r="L37" s="457"/>
      <c r="M37" s="457"/>
      <c r="N37" s="458"/>
      <c r="O37" s="458"/>
      <c r="P37" s="458"/>
      <c r="Q37" s="458"/>
      <c r="R37" s="458"/>
      <c r="S37" s="458"/>
      <c r="T37" s="458"/>
      <c r="U37" s="458"/>
      <c r="V37" s="457"/>
      <c r="W37" s="457"/>
      <c r="X37" s="457"/>
      <c r="Y37" s="457"/>
      <c r="Z37" s="457"/>
      <c r="AA37" s="458"/>
      <c r="AB37" s="458"/>
      <c r="AC37" s="458"/>
      <c r="AD37" s="457"/>
      <c r="AE37" s="458"/>
      <c r="AF37" s="458"/>
      <c r="AG37" s="457"/>
      <c r="AH37" s="458"/>
    </row>
    <row r="38" spans="1:34">
      <c r="A38" s="457"/>
      <c r="B38" s="458"/>
      <c r="C38" s="458"/>
      <c r="D38" s="457"/>
      <c r="E38" s="458"/>
      <c r="F38" s="457"/>
      <c r="G38" s="458"/>
      <c r="H38" s="458"/>
      <c r="I38" s="457"/>
      <c r="J38" s="458"/>
      <c r="K38" s="457"/>
      <c r="L38" s="457"/>
      <c r="M38" s="457"/>
      <c r="N38" s="458"/>
      <c r="O38" s="458"/>
      <c r="P38" s="458"/>
      <c r="Q38" s="458"/>
      <c r="R38" s="458"/>
      <c r="S38" s="458"/>
      <c r="T38" s="458"/>
      <c r="U38" s="458"/>
      <c r="V38" s="457"/>
      <c r="W38" s="457"/>
      <c r="X38" s="457"/>
      <c r="Y38" s="457"/>
      <c r="Z38" s="457"/>
      <c r="AA38" s="458"/>
      <c r="AB38" s="458"/>
      <c r="AC38" s="458"/>
      <c r="AD38" s="457"/>
      <c r="AE38" s="458"/>
      <c r="AF38" s="458"/>
      <c r="AG38" s="457"/>
      <c r="AH38" s="458"/>
    </row>
    <row r="39" spans="1:34">
      <c r="A39" s="457"/>
      <c r="B39" s="458"/>
      <c r="C39" s="458"/>
      <c r="D39" s="457"/>
      <c r="E39" s="458"/>
      <c r="F39" s="457"/>
      <c r="G39" s="458"/>
      <c r="H39" s="458"/>
      <c r="I39" s="457"/>
      <c r="J39" s="458"/>
      <c r="K39" s="457"/>
      <c r="L39" s="457"/>
      <c r="M39" s="457"/>
      <c r="N39" s="458"/>
      <c r="O39" s="458"/>
      <c r="P39" s="458"/>
      <c r="Q39" s="458"/>
      <c r="R39" s="458"/>
      <c r="S39" s="458"/>
      <c r="T39" s="458"/>
      <c r="U39" s="458"/>
      <c r="V39" s="457"/>
      <c r="W39" s="457"/>
      <c r="X39" s="457"/>
      <c r="Y39" s="457"/>
      <c r="Z39" s="457"/>
      <c r="AA39" s="458"/>
      <c r="AB39" s="458"/>
      <c r="AC39" s="458"/>
      <c r="AD39" s="457"/>
      <c r="AE39" s="458"/>
      <c r="AF39" s="458"/>
      <c r="AG39" s="457"/>
      <c r="AH39" s="458"/>
    </row>
  </sheetData>
  <phoneticPr fontId="3"/>
  <pageMargins left="0.7" right="0.7" top="0.75" bottom="0.75" header="0.3" footer="0.3"/>
  <pageSetup paperSize="8" scale="37" fitToWidth="2"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Q76"/>
  <sheetViews>
    <sheetView tabSelected="1" view="pageBreakPreview" zoomScale="70" zoomScaleNormal="55" zoomScaleSheetLayoutView="70" workbookViewId="0">
      <selection activeCell="AB7" sqref="AB7"/>
    </sheetView>
  </sheetViews>
  <sheetFormatPr defaultColWidth="8.875" defaultRowHeight="14.25"/>
  <cols>
    <col min="1" max="1" width="2.625" style="33" customWidth="1"/>
    <col min="2" max="2" width="5.625" style="34" bestFit="1" customWidth="1"/>
    <col min="3" max="3" width="5.625" style="34" customWidth="1"/>
    <col min="4" max="4" width="3.625" style="34" customWidth="1"/>
    <col min="5" max="5" width="20.625" style="34" customWidth="1"/>
    <col min="6" max="6" width="10.625" style="35" customWidth="1"/>
    <col min="7" max="7" width="5.625" style="33" customWidth="1"/>
    <col min="8" max="8" width="5.625" style="35" customWidth="1"/>
    <col min="9" max="9" width="20.625" style="36" customWidth="1"/>
    <col min="10" max="10" width="30.625" style="35" customWidth="1"/>
    <col min="11" max="13" width="4.625" style="35" customWidth="1"/>
    <col min="14" max="14" width="5.625" style="33" customWidth="1"/>
    <col min="15" max="17" width="4.625" style="35" customWidth="1"/>
    <col min="18" max="18" width="11.875" style="35" customWidth="1"/>
    <col min="19" max="19" width="35.625" style="35" customWidth="1"/>
    <col min="20" max="20" width="2.625" style="33" customWidth="1"/>
    <col min="21" max="21" width="9" style="33" customWidth="1"/>
    <col min="22" max="43" width="10.625" style="33" customWidth="1"/>
    <col min="44" max="44" width="11" style="33" customWidth="1"/>
    <col min="45" max="45" width="8.875" style="33"/>
    <col min="46" max="46" width="11.5" style="33" customWidth="1"/>
    <col min="47" max="51" width="8.875" style="33"/>
    <col min="52" max="52" width="11.5" style="33" customWidth="1"/>
    <col min="53" max="53" width="11.75" style="33" customWidth="1"/>
    <col min="54" max="16384" width="8.875" style="33"/>
  </cols>
  <sheetData>
    <row r="1" spans="1:43" s="37" customFormat="1" ht="24.95" customHeight="1">
      <c r="A1" s="39"/>
      <c r="C1" s="49"/>
      <c r="D1" s="49"/>
      <c r="E1" s="62"/>
      <c r="F1" s="62"/>
      <c r="G1" s="62"/>
      <c r="H1" s="62"/>
      <c r="I1" s="99"/>
      <c r="J1" s="62"/>
      <c r="K1" s="62"/>
      <c r="L1" s="62"/>
      <c r="M1" s="62"/>
      <c r="N1" s="62"/>
      <c r="O1" s="62"/>
      <c r="P1" s="62"/>
      <c r="U1" s="33"/>
      <c r="V1" s="33"/>
      <c r="W1" s="33"/>
      <c r="X1" s="33"/>
      <c r="Y1" s="33"/>
      <c r="Z1" s="33"/>
      <c r="AA1" s="33"/>
      <c r="AB1" s="33"/>
      <c r="AC1" s="33"/>
      <c r="AD1" s="33"/>
      <c r="AE1" s="33"/>
      <c r="AF1" s="33"/>
      <c r="AG1" s="33"/>
      <c r="AH1" s="33"/>
      <c r="AI1" s="33"/>
      <c r="AJ1" s="33"/>
      <c r="AK1" s="33"/>
      <c r="AL1" s="33"/>
      <c r="AM1" s="33"/>
      <c r="AN1" s="33"/>
      <c r="AO1" s="33"/>
      <c r="AP1" s="33"/>
      <c r="AQ1" s="33"/>
    </row>
    <row r="2" spans="1:43" s="37" customFormat="1" ht="38.25" customHeight="1">
      <c r="A2" s="38"/>
      <c r="B2" s="41" t="s">
        <v>426</v>
      </c>
      <c r="C2" s="51"/>
      <c r="D2" s="51"/>
      <c r="E2" s="51"/>
      <c r="F2" s="67"/>
      <c r="G2" s="67"/>
      <c r="H2" s="67"/>
      <c r="I2" s="100"/>
      <c r="J2" s="51"/>
      <c r="K2" s="51"/>
      <c r="L2" s="51"/>
      <c r="M2" s="51"/>
      <c r="N2" s="51"/>
      <c r="O2" s="51"/>
      <c r="P2" s="51"/>
      <c r="Q2" s="51"/>
      <c r="R2" s="51"/>
      <c r="S2" s="51" t="s">
        <v>556</v>
      </c>
      <c r="T2" s="38"/>
      <c r="U2" s="33"/>
      <c r="V2" s="33"/>
      <c r="W2" s="33"/>
      <c r="X2" s="33"/>
      <c r="Y2" s="33"/>
      <c r="Z2" s="33"/>
      <c r="AA2" s="33"/>
      <c r="AB2" s="33"/>
      <c r="AC2" s="33"/>
      <c r="AD2" s="33"/>
      <c r="AE2" s="33"/>
      <c r="AF2" s="33"/>
      <c r="AG2" s="33"/>
      <c r="AH2" s="33"/>
      <c r="AI2" s="33"/>
      <c r="AJ2" s="33"/>
      <c r="AK2" s="33"/>
      <c r="AL2" s="33"/>
      <c r="AM2" s="33"/>
      <c r="AN2" s="33"/>
      <c r="AO2" s="33"/>
      <c r="AP2" s="33"/>
      <c r="AQ2" s="33"/>
    </row>
    <row r="3" spans="1:43" s="37" customFormat="1" ht="24.95" customHeight="1">
      <c r="A3" s="38"/>
      <c r="B3" s="43"/>
      <c r="C3" s="50" t="s">
        <v>352</v>
      </c>
      <c r="D3" s="50"/>
      <c r="E3" s="50"/>
      <c r="F3" s="68"/>
      <c r="G3" s="77"/>
      <c r="H3" s="77"/>
      <c r="I3" s="77"/>
      <c r="J3" s="118"/>
      <c r="K3" s="132"/>
      <c r="L3" s="132"/>
      <c r="M3" s="132"/>
      <c r="N3" s="132"/>
      <c r="O3" s="132"/>
      <c r="P3" s="172" t="s">
        <v>273</v>
      </c>
      <c r="Q3" s="173"/>
      <c r="R3" s="180"/>
      <c r="S3" s="185">
        <f>SUM(F10:F76)</f>
        <v>45</v>
      </c>
      <c r="T3" s="38"/>
      <c r="U3" s="33"/>
      <c r="V3" s="33"/>
      <c r="W3" s="33"/>
      <c r="X3" s="33"/>
      <c r="Y3" s="33"/>
      <c r="Z3" s="33"/>
      <c r="AA3" s="33"/>
      <c r="AB3" s="33"/>
      <c r="AC3" s="33"/>
      <c r="AD3" s="33"/>
      <c r="AE3" s="33"/>
      <c r="AF3" s="33"/>
      <c r="AG3" s="33"/>
      <c r="AH3" s="33"/>
      <c r="AI3" s="33"/>
      <c r="AJ3" s="33"/>
      <c r="AK3" s="33"/>
      <c r="AL3" s="33"/>
      <c r="AM3" s="33"/>
      <c r="AN3" s="33"/>
      <c r="AO3" s="33"/>
      <c r="AP3" s="33"/>
      <c r="AQ3" s="33"/>
    </row>
    <row r="4" spans="1:43" s="37" customFormat="1" ht="24.95" customHeight="1">
      <c r="A4" s="38"/>
      <c r="B4" s="42"/>
      <c r="C4" s="50" t="s">
        <v>4</v>
      </c>
      <c r="D4" s="50"/>
      <c r="E4" s="50"/>
      <c r="F4" s="68"/>
      <c r="G4" s="77"/>
      <c r="H4" s="77"/>
      <c r="I4" s="77"/>
      <c r="J4" s="118"/>
      <c r="K4" s="70"/>
      <c r="L4" s="70"/>
      <c r="M4" s="70"/>
      <c r="N4" s="70"/>
      <c r="O4" s="70"/>
      <c r="P4" s="172" t="s">
        <v>381</v>
      </c>
      <c r="Q4" s="173"/>
      <c r="R4" s="180"/>
      <c r="S4" s="185">
        <f>SUM(G10:G76)</f>
        <v>-3</v>
      </c>
      <c r="T4" s="38"/>
      <c r="U4" s="33"/>
      <c r="V4" s="33"/>
      <c r="W4" s="33"/>
      <c r="X4" s="33"/>
      <c r="Y4" s="33"/>
      <c r="Z4" s="33"/>
      <c r="AA4" s="33"/>
      <c r="AB4" s="33"/>
      <c r="AC4" s="33"/>
      <c r="AD4" s="33"/>
      <c r="AE4" s="33"/>
      <c r="AF4" s="33"/>
      <c r="AG4" s="33"/>
      <c r="AH4" s="33"/>
      <c r="AI4" s="33"/>
      <c r="AJ4" s="33"/>
      <c r="AK4" s="33"/>
      <c r="AL4" s="33"/>
      <c r="AM4" s="33"/>
      <c r="AN4" s="33"/>
      <c r="AO4" s="33"/>
      <c r="AP4" s="33"/>
      <c r="AQ4" s="33"/>
    </row>
    <row r="5" spans="1:43" s="37" customFormat="1" ht="24.95" customHeight="1">
      <c r="A5" s="38"/>
      <c r="B5" s="42"/>
      <c r="C5" s="50" t="s">
        <v>6</v>
      </c>
      <c r="D5" s="50"/>
      <c r="E5" s="63"/>
      <c r="F5" s="69"/>
      <c r="G5" s="78"/>
      <c r="H5" s="78"/>
      <c r="I5" s="78"/>
      <c r="J5" s="119"/>
      <c r="K5" s="70"/>
      <c r="L5" s="70"/>
      <c r="M5" s="70"/>
      <c r="N5" s="70"/>
      <c r="O5" s="70"/>
      <c r="P5" s="172" t="s">
        <v>130</v>
      </c>
      <c r="Q5" s="173"/>
      <c r="R5" s="180"/>
      <c r="S5" s="185">
        <f>ROUND(S4*15/S3,4)</f>
        <v>-1</v>
      </c>
      <c r="T5" s="38"/>
      <c r="U5" s="33"/>
      <c r="V5" s="33"/>
      <c r="W5" s="33"/>
      <c r="X5" s="33"/>
      <c r="Y5" s="33"/>
      <c r="Z5" s="33"/>
      <c r="AA5" s="33"/>
      <c r="AB5" s="33"/>
      <c r="AC5" s="33"/>
      <c r="AD5" s="33"/>
      <c r="AE5" s="33"/>
      <c r="AF5" s="33"/>
      <c r="AG5" s="33"/>
      <c r="AH5" s="33"/>
      <c r="AI5" s="33"/>
      <c r="AJ5" s="33"/>
      <c r="AK5" s="33"/>
      <c r="AL5" s="33"/>
      <c r="AM5" s="33"/>
      <c r="AN5" s="33"/>
      <c r="AO5" s="33"/>
      <c r="AP5" s="33"/>
      <c r="AQ5" s="33"/>
    </row>
    <row r="6" spans="1:43" s="38" customFormat="1" ht="30.75" customHeight="1">
      <c r="B6" s="43"/>
      <c r="C6" s="51"/>
      <c r="D6" s="51"/>
      <c r="E6" s="51"/>
      <c r="F6" s="70" t="s">
        <v>45</v>
      </c>
      <c r="G6" s="70"/>
      <c r="H6" s="70"/>
      <c r="I6" s="70"/>
      <c r="J6" s="70"/>
      <c r="K6" s="70"/>
      <c r="L6" s="70"/>
      <c r="M6" s="70"/>
      <c r="N6" s="70"/>
      <c r="O6" s="70"/>
    </row>
    <row r="7" spans="1:43" s="38" customFormat="1" ht="50.1" customHeight="1">
      <c r="B7" s="43"/>
      <c r="C7" s="51"/>
      <c r="D7" s="51"/>
      <c r="E7" s="51"/>
      <c r="F7" s="71" t="s">
        <v>258</v>
      </c>
      <c r="G7" s="71"/>
      <c r="H7" s="71"/>
      <c r="I7" s="71"/>
      <c r="J7" s="71"/>
      <c r="K7" s="71"/>
      <c r="L7" s="71"/>
      <c r="M7" s="71"/>
      <c r="N7" s="71"/>
      <c r="O7" s="71"/>
      <c r="P7" s="71"/>
      <c r="Q7" s="71"/>
      <c r="R7" s="71"/>
      <c r="S7" s="71"/>
    </row>
    <row r="8" spans="1:43" s="38" customFormat="1" ht="50.1" customHeight="1">
      <c r="B8" s="43"/>
      <c r="C8" s="51"/>
      <c r="D8" s="51"/>
      <c r="E8" s="51"/>
      <c r="F8" s="72"/>
      <c r="G8" s="72"/>
      <c r="H8" s="72"/>
      <c r="I8" s="72"/>
      <c r="J8" s="72"/>
      <c r="K8" s="72"/>
      <c r="L8" s="72"/>
      <c r="M8" s="72"/>
      <c r="N8" s="72"/>
      <c r="O8" s="72"/>
      <c r="P8" s="72"/>
      <c r="Q8" s="72"/>
      <c r="R8" s="72"/>
      <c r="S8" s="72"/>
    </row>
    <row r="9" spans="1:43" ht="35.25">
      <c r="A9" s="40"/>
      <c r="B9" s="44" t="s">
        <v>19</v>
      </c>
      <c r="C9" s="44" t="s">
        <v>28</v>
      </c>
      <c r="D9" s="44"/>
      <c r="E9" s="44"/>
      <c r="F9" s="44" t="s">
        <v>371</v>
      </c>
      <c r="G9" s="79" t="s">
        <v>317</v>
      </c>
      <c r="H9" s="91"/>
      <c r="I9" s="44" t="s">
        <v>37</v>
      </c>
      <c r="J9" s="44"/>
      <c r="K9" s="44"/>
      <c r="L9" s="44"/>
      <c r="M9" s="44"/>
      <c r="N9" s="44"/>
      <c r="O9" s="44"/>
      <c r="P9" s="44"/>
      <c r="Q9" s="44"/>
      <c r="R9" s="44"/>
      <c r="S9" s="44"/>
      <c r="T9" s="40"/>
      <c r="V9" s="192" t="s">
        <v>18</v>
      </c>
      <c r="AC9" s="212"/>
      <c r="AD9" s="212"/>
    </row>
    <row r="10" spans="1:43" ht="45" customHeight="1">
      <c r="A10" s="40"/>
      <c r="B10" s="45" t="s">
        <v>181</v>
      </c>
      <c r="C10" s="52" t="s">
        <v>182</v>
      </c>
      <c r="D10" s="55" t="s">
        <v>513</v>
      </c>
      <c r="E10" s="55"/>
      <c r="F10" s="73">
        <f>IF(AND(B10="○"),2,"-")</f>
        <v>2</v>
      </c>
      <c r="G10" s="80">
        <f>IF(AND(B10="○"),AQ11,"-")</f>
        <v>0</v>
      </c>
      <c r="H10" s="92"/>
      <c r="I10" s="101" t="s">
        <v>256</v>
      </c>
      <c r="J10" s="101"/>
      <c r="K10" s="133"/>
      <c r="L10" s="133"/>
      <c r="M10" s="133"/>
      <c r="N10" s="133"/>
      <c r="O10" s="133"/>
      <c r="P10" s="133"/>
      <c r="Q10" s="133"/>
      <c r="R10" s="181" t="s">
        <v>192</v>
      </c>
      <c r="S10" s="186"/>
      <c r="T10" s="40"/>
      <c r="V10" s="193">
        <f>IF(K10="",0,1)</f>
        <v>0</v>
      </c>
      <c r="X10" s="193">
        <f>IF(S10="",0,1)</f>
        <v>0</v>
      </c>
      <c r="Y10" s="196">
        <f>SUM(V10:X14)</f>
        <v>0</v>
      </c>
      <c r="Z10" s="198" t="s">
        <v>160</v>
      </c>
      <c r="AA10" s="202"/>
      <c r="AB10" s="203" t="s">
        <v>259</v>
      </c>
      <c r="AC10" s="213" t="s">
        <v>127</v>
      </c>
      <c r="AD10" s="215" t="s">
        <v>261</v>
      </c>
      <c r="AG10" s="231"/>
      <c r="AH10" s="231"/>
      <c r="AQ10" s="242" t="s">
        <v>25</v>
      </c>
    </row>
    <row r="11" spans="1:43" ht="45" customHeight="1">
      <c r="A11" s="40"/>
      <c r="B11" s="46"/>
      <c r="C11" s="53"/>
      <c r="D11" s="56"/>
      <c r="E11" s="56"/>
      <c r="F11" s="74"/>
      <c r="G11" s="80"/>
      <c r="H11" s="92"/>
      <c r="I11" s="102" t="s">
        <v>362</v>
      </c>
      <c r="J11" s="102"/>
      <c r="K11" s="134"/>
      <c r="L11" s="134"/>
      <c r="M11" s="134"/>
      <c r="N11" s="134"/>
      <c r="O11" s="134"/>
      <c r="P11" s="134"/>
      <c r="Q11" s="134"/>
      <c r="R11" s="181"/>
      <c r="S11" s="187"/>
      <c r="T11" s="40"/>
      <c r="V11" s="193">
        <f>IF(K11="",0,1)</f>
        <v>0</v>
      </c>
      <c r="AA11" s="202"/>
      <c r="AB11" s="204">
        <f>IF($S$10=AB10,2,0)</f>
        <v>0</v>
      </c>
      <c r="AC11" s="214">
        <f>IF($S$10=AC10,1,0)</f>
        <v>0</v>
      </c>
      <c r="AD11" s="216">
        <f>IF($S$10=AD10,0,0)</f>
        <v>0</v>
      </c>
      <c r="AG11" s="231"/>
      <c r="AH11" s="231"/>
      <c r="AQ11" s="243">
        <f>IF(Y10=7,SUM(AB11:AP11),0)</f>
        <v>0</v>
      </c>
    </row>
    <row r="12" spans="1:43" ht="45" customHeight="1">
      <c r="A12" s="40"/>
      <c r="B12" s="46"/>
      <c r="C12" s="53"/>
      <c r="D12" s="56"/>
      <c r="E12" s="56"/>
      <c r="F12" s="74"/>
      <c r="G12" s="80"/>
      <c r="H12" s="92"/>
      <c r="I12" s="103" t="s">
        <v>322</v>
      </c>
      <c r="J12" s="120"/>
      <c r="K12" s="135"/>
      <c r="L12" s="149"/>
      <c r="M12" s="159"/>
      <c r="N12" s="44" t="s">
        <v>253</v>
      </c>
      <c r="O12" s="135"/>
      <c r="P12" s="149"/>
      <c r="Q12" s="159"/>
      <c r="R12" s="181"/>
      <c r="S12" s="187"/>
      <c r="T12" s="40"/>
      <c r="V12" s="193">
        <f>IF(K12="",0,1)</f>
        <v>0</v>
      </c>
      <c r="W12" s="193">
        <f>IF(O12="",0,1)</f>
        <v>0</v>
      </c>
      <c r="AG12" s="231"/>
      <c r="AH12" s="231"/>
    </row>
    <row r="13" spans="1:43" ht="45" customHeight="1">
      <c r="A13" s="40"/>
      <c r="B13" s="46"/>
      <c r="C13" s="53"/>
      <c r="D13" s="56"/>
      <c r="E13" s="56"/>
      <c r="F13" s="74"/>
      <c r="G13" s="80"/>
      <c r="H13" s="92"/>
      <c r="I13" s="56" t="s">
        <v>193</v>
      </c>
      <c r="J13" s="56"/>
      <c r="K13" s="134"/>
      <c r="L13" s="134"/>
      <c r="M13" s="134"/>
      <c r="N13" s="134"/>
      <c r="O13" s="134"/>
      <c r="P13" s="134"/>
      <c r="Q13" s="134"/>
      <c r="R13" s="181"/>
      <c r="S13" s="187"/>
      <c r="T13" s="40"/>
      <c r="V13" s="193">
        <f>IF(K13="",0,1)</f>
        <v>0</v>
      </c>
      <c r="AH13" s="231"/>
    </row>
    <row r="14" spans="1:43" ht="45" customHeight="1">
      <c r="A14" s="40"/>
      <c r="B14" s="46"/>
      <c r="C14" s="53"/>
      <c r="D14" s="56"/>
      <c r="E14" s="56"/>
      <c r="F14" s="74"/>
      <c r="G14" s="81"/>
      <c r="H14" s="93"/>
      <c r="I14" s="56" t="s">
        <v>245</v>
      </c>
      <c r="J14" s="56"/>
      <c r="K14" s="134"/>
      <c r="L14" s="134"/>
      <c r="M14" s="134"/>
      <c r="N14" s="134"/>
      <c r="O14" s="134"/>
      <c r="P14" s="134"/>
      <c r="Q14" s="134"/>
      <c r="R14" s="182"/>
      <c r="S14" s="187"/>
      <c r="T14" s="40"/>
      <c r="V14" s="193">
        <f>IF(K14="",0,1)</f>
        <v>0</v>
      </c>
      <c r="W14" s="195"/>
      <c r="AA14" s="202"/>
      <c r="AG14" s="231"/>
      <c r="AH14" s="231"/>
    </row>
    <row r="15" spans="1:43" ht="45" customHeight="1">
      <c r="A15" s="40"/>
      <c r="B15" s="46" t="s">
        <v>181</v>
      </c>
      <c r="C15" s="53"/>
      <c r="D15" s="56" t="s">
        <v>514</v>
      </c>
      <c r="E15" s="56"/>
      <c r="F15" s="74">
        <f>IF(AND(B15="○"),3,"-")</f>
        <v>3</v>
      </c>
      <c r="G15" s="82">
        <f>IF(AND(B15="○"),AQ16,"-")</f>
        <v>-1</v>
      </c>
      <c r="H15" s="94"/>
      <c r="I15" s="56" t="s">
        <v>244</v>
      </c>
      <c r="J15" s="56"/>
      <c r="K15" s="136"/>
      <c r="L15" s="136"/>
      <c r="M15" s="136"/>
      <c r="N15" s="136"/>
      <c r="O15" s="136"/>
      <c r="P15" s="136"/>
      <c r="Q15" s="136"/>
      <c r="R15" s="183" t="s">
        <v>296</v>
      </c>
      <c r="S15" s="187"/>
      <c r="T15" s="40"/>
      <c r="V15" s="193">
        <f>IF(AND(K15&lt;&gt;""),1,0)</f>
        <v>0</v>
      </c>
      <c r="X15" s="193">
        <f>IF(S15="",0,1)</f>
        <v>0</v>
      </c>
      <c r="Y15" s="196">
        <f>SUM(V15:X16)</f>
        <v>0</v>
      </c>
      <c r="Z15" s="198" t="s">
        <v>43</v>
      </c>
      <c r="AB15" s="203" t="s">
        <v>13</v>
      </c>
      <c r="AC15" s="213" t="s">
        <v>84</v>
      </c>
      <c r="AD15" s="213" t="s">
        <v>41</v>
      </c>
      <c r="AE15" s="213" t="s">
        <v>82</v>
      </c>
      <c r="AF15" s="213" t="s">
        <v>50</v>
      </c>
      <c r="AG15" s="213" t="s">
        <v>87</v>
      </c>
      <c r="AH15" s="213" t="s">
        <v>89</v>
      </c>
      <c r="AI15" s="215" t="s">
        <v>88</v>
      </c>
      <c r="AQ15" s="242" t="s">
        <v>25</v>
      </c>
    </row>
    <row r="16" spans="1:43" ht="45" customHeight="1">
      <c r="A16" s="40"/>
      <c r="B16" s="46"/>
      <c r="C16" s="53"/>
      <c r="D16" s="56"/>
      <c r="E16" s="56"/>
      <c r="F16" s="74"/>
      <c r="G16" s="81"/>
      <c r="H16" s="93"/>
      <c r="I16" s="56" t="s">
        <v>136</v>
      </c>
      <c r="J16" s="56"/>
      <c r="K16" s="137"/>
      <c r="L16" s="150"/>
      <c r="M16" s="150"/>
      <c r="N16" s="150"/>
      <c r="O16" s="150"/>
      <c r="P16" s="150"/>
      <c r="Q16" s="160" t="s">
        <v>10</v>
      </c>
      <c r="R16" s="182" t="s">
        <v>61</v>
      </c>
      <c r="S16" s="187"/>
      <c r="T16" s="40"/>
      <c r="V16" s="193">
        <f>IF(AND(K16&lt;&gt;""),1,0)</f>
        <v>0</v>
      </c>
      <c r="W16" s="195"/>
      <c r="AB16" s="204">
        <f>IF($S$15=AB15,3,0)</f>
        <v>0</v>
      </c>
      <c r="AC16" s="214">
        <f>IF($S$15=AC15,2.5,0)</f>
        <v>0</v>
      </c>
      <c r="AD16" s="214">
        <f>IF($S$15=AD15,2,0)</f>
        <v>0</v>
      </c>
      <c r="AE16" s="214">
        <f>IF($S$15=AE15,1.5,0)</f>
        <v>0</v>
      </c>
      <c r="AF16" s="214">
        <f>IF($S$15=AF15,1,0)</f>
        <v>0</v>
      </c>
      <c r="AG16" s="214">
        <f>IF($S$15=AG15,0.5,0)</f>
        <v>0</v>
      </c>
      <c r="AH16" s="214">
        <f>IF($S$15=AH15,0,0)</f>
        <v>0</v>
      </c>
      <c r="AI16" s="216">
        <f>IF($S$15=AI15,-1,0)</f>
        <v>0</v>
      </c>
      <c r="AQ16" s="243">
        <f>IF(Y15=3,SUM(AB16:AP16),-1)</f>
        <v>-1</v>
      </c>
    </row>
    <row r="17" spans="1:43" ht="45" customHeight="1">
      <c r="A17" s="40"/>
      <c r="B17" s="46" t="s">
        <v>181</v>
      </c>
      <c r="C17" s="53"/>
      <c r="D17" s="56" t="s">
        <v>240</v>
      </c>
      <c r="E17" s="56"/>
      <c r="F17" s="74">
        <f>IF(AND(B17="○"),1,"-")</f>
        <v>1</v>
      </c>
      <c r="G17" s="82">
        <f>IF(AND(B17="○"),AQ18,"-")</f>
        <v>0</v>
      </c>
      <c r="H17" s="94"/>
      <c r="I17" s="56" t="s">
        <v>384</v>
      </c>
      <c r="J17" s="56"/>
      <c r="K17" s="134"/>
      <c r="L17" s="134"/>
      <c r="M17" s="134"/>
      <c r="N17" s="134"/>
      <c r="O17" s="134"/>
      <c r="P17" s="134"/>
      <c r="Q17" s="134"/>
      <c r="R17" s="183" t="s">
        <v>296</v>
      </c>
      <c r="S17" s="187"/>
      <c r="T17" s="40"/>
      <c r="V17" s="193">
        <f>IF(K17="",0,1)</f>
        <v>0</v>
      </c>
      <c r="X17" s="193">
        <f>IF(S17="",0,1)</f>
        <v>0</v>
      </c>
      <c r="Y17" s="196">
        <f>SUM(V17:X18)</f>
        <v>0</v>
      </c>
      <c r="Z17" s="198" t="s">
        <v>43</v>
      </c>
      <c r="AA17" s="202"/>
      <c r="AB17" s="203" t="s">
        <v>175</v>
      </c>
      <c r="AC17" s="215" t="s">
        <v>299</v>
      </c>
      <c r="AG17" s="231"/>
      <c r="AH17" s="231"/>
      <c r="AQ17" s="242" t="s">
        <v>25</v>
      </c>
    </row>
    <row r="18" spans="1:43" ht="45" customHeight="1">
      <c r="A18" s="40"/>
      <c r="B18" s="46"/>
      <c r="C18" s="53"/>
      <c r="D18" s="56"/>
      <c r="E18" s="56"/>
      <c r="F18" s="74"/>
      <c r="G18" s="81"/>
      <c r="H18" s="93"/>
      <c r="I18" s="56" t="s">
        <v>91</v>
      </c>
      <c r="J18" s="56"/>
      <c r="K18" s="134"/>
      <c r="L18" s="134"/>
      <c r="M18" s="134"/>
      <c r="N18" s="134"/>
      <c r="O18" s="134"/>
      <c r="P18" s="134"/>
      <c r="Q18" s="134"/>
      <c r="R18" s="182" t="s">
        <v>61</v>
      </c>
      <c r="S18" s="187"/>
      <c r="T18" s="40"/>
      <c r="V18" s="193">
        <f>IF(K18="",0,1)</f>
        <v>0</v>
      </c>
      <c r="W18" s="195"/>
      <c r="AA18" s="202"/>
      <c r="AB18" s="204">
        <f>IF($S$17=AB17,1,0)</f>
        <v>0</v>
      </c>
      <c r="AC18" s="216">
        <f>IF($S$17=AC17,0,0)</f>
        <v>0</v>
      </c>
      <c r="AG18" s="231"/>
      <c r="AH18" s="231"/>
      <c r="AQ18" s="243">
        <f>IF(Y17=3,SUM(AB18:AP18),0)</f>
        <v>0</v>
      </c>
    </row>
    <row r="19" spans="1:43" ht="45" customHeight="1">
      <c r="A19" s="40"/>
      <c r="B19" s="46" t="s">
        <v>181</v>
      </c>
      <c r="C19" s="53"/>
      <c r="D19" s="56" t="s">
        <v>279</v>
      </c>
      <c r="E19" s="56"/>
      <c r="F19" s="74">
        <f>IF(AND(B19="○"),1,"-")</f>
        <v>1</v>
      </c>
      <c r="G19" s="82">
        <f>IF(AND(B19="○"),AQ20,"-")</f>
        <v>0</v>
      </c>
      <c r="H19" s="94"/>
      <c r="I19" s="56" t="s">
        <v>384</v>
      </c>
      <c r="J19" s="56"/>
      <c r="K19" s="134"/>
      <c r="L19" s="134"/>
      <c r="M19" s="134"/>
      <c r="N19" s="134"/>
      <c r="O19" s="134"/>
      <c r="P19" s="134"/>
      <c r="Q19" s="134"/>
      <c r="R19" s="183" t="s">
        <v>296</v>
      </c>
      <c r="S19" s="187"/>
      <c r="T19" s="40"/>
      <c r="V19" s="193">
        <f>IF(K19="",0,1)</f>
        <v>0</v>
      </c>
      <c r="X19" s="193">
        <f>IF(S19="",0,1)</f>
        <v>0</v>
      </c>
      <c r="Y19" s="196">
        <f>SUM(V19:X20)</f>
        <v>0</v>
      </c>
      <c r="Z19" s="198" t="s">
        <v>43</v>
      </c>
      <c r="AA19" s="202"/>
      <c r="AB19" s="203" t="s">
        <v>542</v>
      </c>
      <c r="AC19" s="213" t="s">
        <v>543</v>
      </c>
      <c r="AD19" s="215" t="s">
        <v>544</v>
      </c>
      <c r="AG19" s="231"/>
      <c r="AH19" s="231"/>
      <c r="AQ19" s="242" t="s">
        <v>25</v>
      </c>
    </row>
    <row r="20" spans="1:43" ht="45" customHeight="1">
      <c r="A20" s="40"/>
      <c r="B20" s="46"/>
      <c r="C20" s="53"/>
      <c r="D20" s="56"/>
      <c r="E20" s="56"/>
      <c r="F20" s="74"/>
      <c r="G20" s="81"/>
      <c r="H20" s="93"/>
      <c r="I20" s="56" t="s">
        <v>91</v>
      </c>
      <c r="J20" s="56"/>
      <c r="K20" s="134"/>
      <c r="L20" s="134"/>
      <c r="M20" s="134"/>
      <c r="N20" s="134"/>
      <c r="O20" s="134"/>
      <c r="P20" s="134"/>
      <c r="Q20" s="134"/>
      <c r="R20" s="182" t="s">
        <v>61</v>
      </c>
      <c r="S20" s="187"/>
      <c r="T20" s="40"/>
      <c r="V20" s="193">
        <f>IF(K20="",0,1)</f>
        <v>0</v>
      </c>
      <c r="W20" s="195"/>
      <c r="AA20" s="202"/>
      <c r="AB20" s="204">
        <f>IF($S$19=AB19,1,0)</f>
        <v>0</v>
      </c>
      <c r="AC20" s="214">
        <f>IF($S$19=AC19,0.5,0)</f>
        <v>0</v>
      </c>
      <c r="AD20" s="216">
        <f>IF($S$19=AD19,0,0)</f>
        <v>0</v>
      </c>
      <c r="AG20" s="231"/>
      <c r="AH20" s="231"/>
      <c r="AQ20" s="243">
        <f>IF(Y19=3,SUM(AB20:AP20),0)</f>
        <v>0</v>
      </c>
    </row>
    <row r="21" spans="1:43" ht="45" customHeight="1">
      <c r="A21" s="40"/>
      <c r="B21" s="46" t="s">
        <v>181</v>
      </c>
      <c r="C21" s="53"/>
      <c r="D21" s="56" t="s">
        <v>515</v>
      </c>
      <c r="E21" s="56"/>
      <c r="F21" s="74">
        <f>IF(AND(B21="○"),1,"-")</f>
        <v>1</v>
      </c>
      <c r="G21" s="82">
        <f>IF(AND(B21="○"),AQ22,"-")</f>
        <v>0</v>
      </c>
      <c r="H21" s="94"/>
      <c r="I21" s="56" t="s">
        <v>278</v>
      </c>
      <c r="J21" s="56"/>
      <c r="K21" s="56"/>
      <c r="L21" s="56"/>
      <c r="M21" s="56"/>
      <c r="N21" s="56"/>
      <c r="O21" s="56"/>
      <c r="P21" s="56"/>
      <c r="Q21" s="56"/>
      <c r="R21" s="184" t="s">
        <v>192</v>
      </c>
      <c r="S21" s="187"/>
      <c r="T21" s="40"/>
      <c r="X21" s="193">
        <f>IF(S21="",0,1)</f>
        <v>0</v>
      </c>
      <c r="Y21" s="196">
        <f>SUM(V21:X22)</f>
        <v>0</v>
      </c>
      <c r="Z21" s="198" t="s">
        <v>56</v>
      </c>
      <c r="AA21" s="202"/>
      <c r="AB21" s="203" t="s">
        <v>254</v>
      </c>
      <c r="AC21" s="215" t="s">
        <v>190</v>
      </c>
      <c r="AD21" s="223"/>
      <c r="AE21" s="203" t="s">
        <v>34</v>
      </c>
      <c r="AF21" s="215" t="s">
        <v>237</v>
      </c>
      <c r="AG21" s="223"/>
      <c r="AH21" s="231"/>
      <c r="AQ21" s="242" t="s">
        <v>25</v>
      </c>
    </row>
    <row r="22" spans="1:43" ht="45" customHeight="1">
      <c r="A22" s="40"/>
      <c r="B22" s="46"/>
      <c r="C22" s="53"/>
      <c r="D22" s="56"/>
      <c r="E22" s="56"/>
      <c r="F22" s="74"/>
      <c r="G22" s="81"/>
      <c r="H22" s="93"/>
      <c r="I22" s="56" t="s">
        <v>213</v>
      </c>
      <c r="J22" s="56"/>
      <c r="K22" s="56"/>
      <c r="L22" s="56"/>
      <c r="M22" s="56"/>
      <c r="N22" s="56"/>
      <c r="O22" s="56"/>
      <c r="P22" s="56"/>
      <c r="Q22" s="56"/>
      <c r="R22" s="184" t="s">
        <v>192</v>
      </c>
      <c r="S22" s="187"/>
      <c r="T22" s="40"/>
      <c r="X22" s="193">
        <f>IF(S22="",0,1)</f>
        <v>0</v>
      </c>
      <c r="AA22" s="202"/>
      <c r="AB22" s="204">
        <f>IF($S$21=AB21,0.5,0)</f>
        <v>0</v>
      </c>
      <c r="AC22" s="216">
        <f>IF($S$21=AC21,0,0)</f>
        <v>0</v>
      </c>
      <c r="AD22" s="223"/>
      <c r="AE22" s="204">
        <f>IF($S$22=AE21,0.5,0)</f>
        <v>0</v>
      </c>
      <c r="AF22" s="216">
        <f>IF($S$22=AF21,0,0)</f>
        <v>0</v>
      </c>
      <c r="AG22" s="231"/>
      <c r="AQ22" s="243">
        <f>IF(Y21=2,SUM(AB22:AP22),0)</f>
        <v>0</v>
      </c>
    </row>
    <row r="23" spans="1:43" ht="45" customHeight="1">
      <c r="A23" s="40"/>
      <c r="B23" s="46" t="s">
        <v>181</v>
      </c>
      <c r="C23" s="53"/>
      <c r="D23" s="56" t="s">
        <v>516</v>
      </c>
      <c r="E23" s="56"/>
      <c r="F23" s="74">
        <f>IF(AND(B23="○"),2,"-")</f>
        <v>2</v>
      </c>
      <c r="G23" s="82">
        <f>IF(AND(B23="○"),AQ24,"-")</f>
        <v>0</v>
      </c>
      <c r="H23" s="94"/>
      <c r="I23" s="104" t="s">
        <v>342</v>
      </c>
      <c r="J23" s="121"/>
      <c r="K23" s="121"/>
      <c r="L23" s="121"/>
      <c r="M23" s="121"/>
      <c r="N23" s="121"/>
      <c r="O23" s="121"/>
      <c r="P23" s="121"/>
      <c r="Q23" s="174"/>
      <c r="R23" s="183" t="s">
        <v>296</v>
      </c>
      <c r="S23" s="187"/>
      <c r="T23" s="40"/>
      <c r="X23" s="193">
        <f>IF(S23="",0,1)</f>
        <v>0</v>
      </c>
      <c r="Y23" s="196">
        <f>SUM(V23:X24)</f>
        <v>0</v>
      </c>
      <c r="Z23" s="198" t="s">
        <v>228</v>
      </c>
      <c r="AA23" s="202"/>
      <c r="AB23" s="205" t="s">
        <v>341</v>
      </c>
      <c r="AC23" s="213" t="s">
        <v>22</v>
      </c>
      <c r="AD23" s="215" t="s">
        <v>303</v>
      </c>
      <c r="AE23" s="230"/>
      <c r="AF23" s="203" t="s">
        <v>389</v>
      </c>
      <c r="AG23" s="213" t="s">
        <v>305</v>
      </c>
      <c r="AH23" s="215" t="s">
        <v>553</v>
      </c>
      <c r="AI23" s="230"/>
      <c r="AJ23" s="232" t="s">
        <v>76</v>
      </c>
      <c r="AK23" s="215" t="s">
        <v>391</v>
      </c>
      <c r="AL23" s="230"/>
      <c r="AM23" s="203" t="s">
        <v>392</v>
      </c>
      <c r="AN23" s="215" t="s">
        <v>320</v>
      </c>
      <c r="AO23" s="230"/>
      <c r="AQ23" s="242" t="s">
        <v>25</v>
      </c>
    </row>
    <row r="24" spans="1:43" ht="45" customHeight="1">
      <c r="A24" s="40"/>
      <c r="B24" s="46"/>
      <c r="C24" s="53"/>
      <c r="D24" s="56"/>
      <c r="E24" s="56"/>
      <c r="F24" s="74"/>
      <c r="G24" s="81"/>
      <c r="H24" s="93"/>
      <c r="I24" s="105"/>
      <c r="J24" s="122"/>
      <c r="K24" s="122"/>
      <c r="L24" s="122"/>
      <c r="M24" s="122"/>
      <c r="N24" s="122"/>
      <c r="O24" s="122"/>
      <c r="P24" s="122"/>
      <c r="Q24" s="175"/>
      <c r="R24" s="182" t="s">
        <v>61</v>
      </c>
      <c r="S24" s="187"/>
      <c r="T24" s="40"/>
      <c r="AA24" s="202"/>
      <c r="AB24" s="204">
        <f>IF($S$23=AB23,2,0)</f>
        <v>0</v>
      </c>
      <c r="AC24" s="214">
        <f>IF($S$23=AC23,1,0)</f>
        <v>0</v>
      </c>
      <c r="AD24" s="216">
        <f>IF($S$23=AD23,0,0)</f>
        <v>0</v>
      </c>
      <c r="AF24" s="204">
        <f>IF($S$23=AF23,2,0)</f>
        <v>0</v>
      </c>
      <c r="AG24" s="214">
        <f>IF($S$23=AG23,1,0)</f>
        <v>0</v>
      </c>
      <c r="AH24" s="216">
        <f>IF($S$23=AH23,0,0)</f>
        <v>0</v>
      </c>
      <c r="AJ24" s="204">
        <f>IF($S$23=AJ23,2,0)</f>
        <v>0</v>
      </c>
      <c r="AK24" s="216">
        <f>IF($S$23=AK23,0,0)</f>
        <v>0</v>
      </c>
      <c r="AM24" s="204">
        <f>IF($S$23=AM23,2,0)</f>
        <v>0</v>
      </c>
      <c r="AN24" s="216">
        <f>IF($S$23=AN23,0,0)</f>
        <v>0</v>
      </c>
      <c r="AQ24" s="243">
        <f>IF(Y23=1,SUM(AB24:AP24),0)</f>
        <v>0</v>
      </c>
    </row>
    <row r="25" spans="1:43" ht="45" customHeight="1">
      <c r="A25" s="40"/>
      <c r="B25" s="46" t="s">
        <v>181</v>
      </c>
      <c r="C25" s="53"/>
      <c r="D25" s="56" t="s">
        <v>517</v>
      </c>
      <c r="E25" s="56"/>
      <c r="F25" s="74">
        <f>IF(AND(B25="○"),2,"-")</f>
        <v>2</v>
      </c>
      <c r="G25" s="82">
        <f>IF(AND(B25="○"),AQ26,"-")</f>
        <v>0</v>
      </c>
      <c r="H25" s="94"/>
      <c r="I25" s="104" t="s">
        <v>342</v>
      </c>
      <c r="J25" s="121"/>
      <c r="K25" s="121"/>
      <c r="L25" s="121"/>
      <c r="M25" s="121"/>
      <c r="N25" s="121"/>
      <c r="O25" s="121"/>
      <c r="P25" s="121"/>
      <c r="Q25" s="174"/>
      <c r="R25" s="183" t="s">
        <v>296</v>
      </c>
      <c r="S25" s="187"/>
      <c r="T25" s="40"/>
      <c r="X25" s="193">
        <f>IF(S25="",0,1)</f>
        <v>0</v>
      </c>
      <c r="Y25" s="196">
        <f>SUM(V25:X26)</f>
        <v>0</v>
      </c>
      <c r="Z25" s="198" t="s">
        <v>228</v>
      </c>
      <c r="AA25" s="202"/>
      <c r="AB25" s="203" t="s">
        <v>218</v>
      </c>
      <c r="AC25" s="213" t="s">
        <v>402</v>
      </c>
      <c r="AD25" s="215" t="s">
        <v>275</v>
      </c>
      <c r="AE25" s="230"/>
      <c r="AF25" s="203" t="s">
        <v>350</v>
      </c>
      <c r="AG25" s="234" t="s">
        <v>202</v>
      </c>
      <c r="AH25" s="215" t="s">
        <v>265</v>
      </c>
      <c r="AI25" s="230"/>
      <c r="AO25" s="230"/>
      <c r="AQ25" s="242" t="s">
        <v>25</v>
      </c>
    </row>
    <row r="26" spans="1:43" ht="45" customHeight="1">
      <c r="A26" s="40"/>
      <c r="B26" s="46"/>
      <c r="C26" s="53"/>
      <c r="D26" s="56"/>
      <c r="E26" s="56"/>
      <c r="F26" s="74"/>
      <c r="G26" s="81"/>
      <c r="H26" s="93"/>
      <c r="I26" s="105"/>
      <c r="J26" s="122"/>
      <c r="K26" s="122"/>
      <c r="L26" s="122"/>
      <c r="M26" s="122"/>
      <c r="N26" s="122"/>
      <c r="O26" s="122"/>
      <c r="P26" s="122"/>
      <c r="Q26" s="175"/>
      <c r="R26" s="182" t="s">
        <v>61</v>
      </c>
      <c r="S26" s="187"/>
      <c r="T26" s="40"/>
      <c r="AA26" s="202"/>
      <c r="AB26" s="204">
        <f>IF($S$25=AB25,2,0)</f>
        <v>0</v>
      </c>
      <c r="AC26" s="214">
        <f>IF($S$25=AC25,1,0)</f>
        <v>0</v>
      </c>
      <c r="AD26" s="216">
        <f>IF($S$25=AD25,0,0)</f>
        <v>0</v>
      </c>
      <c r="AF26" s="204">
        <f>IF($S$25=AF25,2,0)</f>
        <v>0</v>
      </c>
      <c r="AG26" s="214">
        <f>IF($S$25=AG25,1,0)</f>
        <v>0</v>
      </c>
      <c r="AH26" s="216">
        <f>IF($S$25=AH25,0,0)</f>
        <v>0</v>
      </c>
      <c r="AQ26" s="243">
        <f>IF(Y25=1,SUM(AB26:AP26),0)</f>
        <v>0</v>
      </c>
    </row>
    <row r="27" spans="1:43" ht="45" customHeight="1">
      <c r="A27" s="40"/>
      <c r="B27" s="46" t="s">
        <v>181</v>
      </c>
      <c r="C27" s="53"/>
      <c r="D27" s="56" t="s">
        <v>518</v>
      </c>
      <c r="E27" s="56"/>
      <c r="F27" s="74">
        <f>IF(AND(B27="○"),2,"-")</f>
        <v>2</v>
      </c>
      <c r="G27" s="82">
        <f>IF(AND(B27="○"),AQ28,"-")</f>
        <v>0</v>
      </c>
      <c r="H27" s="94"/>
      <c r="I27" s="104" t="s">
        <v>342</v>
      </c>
      <c r="J27" s="121"/>
      <c r="K27" s="121"/>
      <c r="L27" s="121"/>
      <c r="M27" s="121"/>
      <c r="N27" s="121"/>
      <c r="O27" s="121"/>
      <c r="P27" s="121"/>
      <c r="Q27" s="174"/>
      <c r="R27" s="183" t="s">
        <v>296</v>
      </c>
      <c r="S27" s="187"/>
      <c r="T27" s="40"/>
      <c r="X27" s="193">
        <f>IF(S27="",0,1)</f>
        <v>0</v>
      </c>
      <c r="Y27" s="196">
        <f>SUM(V27:X28)</f>
        <v>0</v>
      </c>
      <c r="Z27" s="198" t="s">
        <v>228</v>
      </c>
      <c r="AA27" s="202"/>
      <c r="AB27" s="205" t="s">
        <v>404</v>
      </c>
      <c r="AC27" s="213" t="s">
        <v>405</v>
      </c>
      <c r="AD27" s="215" t="s">
        <v>183</v>
      </c>
      <c r="AE27" s="230"/>
      <c r="AF27" s="232" t="s">
        <v>361</v>
      </c>
      <c r="AG27" s="215" t="s">
        <v>186</v>
      </c>
      <c r="AI27" s="230"/>
      <c r="AL27" s="230"/>
      <c r="AO27" s="230"/>
      <c r="AQ27" s="242" t="s">
        <v>25</v>
      </c>
    </row>
    <row r="28" spans="1:43" ht="45" customHeight="1">
      <c r="A28" s="40"/>
      <c r="B28" s="46"/>
      <c r="C28" s="53"/>
      <c r="D28" s="56"/>
      <c r="E28" s="56"/>
      <c r="F28" s="74"/>
      <c r="G28" s="81"/>
      <c r="H28" s="93"/>
      <c r="I28" s="105"/>
      <c r="J28" s="122"/>
      <c r="K28" s="122"/>
      <c r="L28" s="122"/>
      <c r="M28" s="122"/>
      <c r="N28" s="122"/>
      <c r="O28" s="122"/>
      <c r="P28" s="122"/>
      <c r="Q28" s="175"/>
      <c r="R28" s="182" t="s">
        <v>61</v>
      </c>
      <c r="S28" s="187"/>
      <c r="T28" s="40"/>
      <c r="AA28" s="202"/>
      <c r="AB28" s="204">
        <f>IF($S$27=AB27,2,0)</f>
        <v>0</v>
      </c>
      <c r="AC28" s="214">
        <f>IF($S$27=AC27,1,0)</f>
        <v>0</v>
      </c>
      <c r="AD28" s="216">
        <f>IF($S$27=AD27,0,0)</f>
        <v>0</v>
      </c>
      <c r="AF28" s="204">
        <f>IF($S$27=AF27,2,0)</f>
        <v>0</v>
      </c>
      <c r="AG28" s="216">
        <f>IF($S$27=AG27,0,0)</f>
        <v>0</v>
      </c>
      <c r="AQ28" s="243">
        <f>IF(Y27=1,SUM(AB28:AP28),0)</f>
        <v>0</v>
      </c>
    </row>
    <row r="29" spans="1:43" ht="45" customHeight="1">
      <c r="A29" s="40"/>
      <c r="B29" s="46" t="s">
        <v>181</v>
      </c>
      <c r="C29" s="53"/>
      <c r="D29" s="56" t="s">
        <v>519</v>
      </c>
      <c r="E29" s="56"/>
      <c r="F29" s="74">
        <f>IF(AND(B29="○"),1,"-")</f>
        <v>1</v>
      </c>
      <c r="G29" s="82">
        <f>IF(AND(B29="○"),AQ30,"-")</f>
        <v>0</v>
      </c>
      <c r="H29" s="94"/>
      <c r="I29" s="106" t="s">
        <v>163</v>
      </c>
      <c r="J29" s="106"/>
      <c r="K29" s="134"/>
      <c r="L29" s="134"/>
      <c r="M29" s="134"/>
      <c r="N29" s="134"/>
      <c r="O29" s="134"/>
      <c r="P29" s="134"/>
      <c r="Q29" s="134"/>
      <c r="R29" s="183" t="s">
        <v>296</v>
      </c>
      <c r="S29" s="187"/>
      <c r="T29" s="40"/>
      <c r="V29" s="193">
        <f>IF(K29="",0,1)</f>
        <v>0</v>
      </c>
      <c r="X29" s="193">
        <f>IF(S29="",0,1)</f>
        <v>0</v>
      </c>
      <c r="Y29" s="196">
        <f>SUM(V29:X30)</f>
        <v>0</v>
      </c>
      <c r="Z29" s="198" t="s">
        <v>43</v>
      </c>
      <c r="AA29" s="202"/>
      <c r="AB29" s="205" t="s">
        <v>208</v>
      </c>
      <c r="AC29" s="213" t="s">
        <v>263</v>
      </c>
      <c r="AD29" s="215" t="s">
        <v>261</v>
      </c>
      <c r="AE29" s="230"/>
      <c r="AG29" s="231"/>
      <c r="AI29" s="230"/>
      <c r="AL29" s="230"/>
      <c r="AO29" s="230"/>
      <c r="AQ29" s="242" t="s">
        <v>25</v>
      </c>
    </row>
    <row r="30" spans="1:43" ht="45" customHeight="1">
      <c r="A30" s="40"/>
      <c r="B30" s="46"/>
      <c r="C30" s="53"/>
      <c r="D30" s="56"/>
      <c r="E30" s="56"/>
      <c r="F30" s="74"/>
      <c r="G30" s="81"/>
      <c r="H30" s="93"/>
      <c r="I30" s="106" t="s">
        <v>347</v>
      </c>
      <c r="J30" s="106"/>
      <c r="K30" s="134"/>
      <c r="L30" s="134"/>
      <c r="M30" s="134"/>
      <c r="N30" s="134"/>
      <c r="O30" s="134"/>
      <c r="P30" s="134"/>
      <c r="Q30" s="134"/>
      <c r="R30" s="182" t="s">
        <v>61</v>
      </c>
      <c r="S30" s="187"/>
      <c r="T30" s="40"/>
      <c r="V30" s="193">
        <f>IF(K30="",0,1)</f>
        <v>0</v>
      </c>
      <c r="W30" s="195"/>
      <c r="AA30" s="202"/>
      <c r="AB30" s="204">
        <f>IF($S$29=AB29,1,0)</f>
        <v>0</v>
      </c>
      <c r="AC30" s="214">
        <f>IF($S$29=AC29,0.5,0)</f>
        <v>0</v>
      </c>
      <c r="AD30" s="216">
        <f>IF($S$29=AD29,0,0)</f>
        <v>0</v>
      </c>
      <c r="AG30" s="231"/>
      <c r="AQ30" s="243">
        <f>IF(Y29=3,SUM(AB30:AP30),0)</f>
        <v>0</v>
      </c>
    </row>
    <row r="31" spans="1:43" ht="45" customHeight="1">
      <c r="A31" s="40"/>
      <c r="B31" s="47" t="s">
        <v>181</v>
      </c>
      <c r="C31" s="53"/>
      <c r="D31" s="57" t="s">
        <v>359</v>
      </c>
      <c r="E31" s="56" t="s">
        <v>520</v>
      </c>
      <c r="F31" s="75">
        <f>IF(AND(B31="○"),4,"-")</f>
        <v>4</v>
      </c>
      <c r="G31" s="83">
        <f>SUM(H31:H39)</f>
        <v>0</v>
      </c>
      <c r="H31" s="95">
        <f>IF(AND(B31="○"),AQ32,"-")</f>
        <v>0</v>
      </c>
      <c r="I31" s="60" t="s">
        <v>382</v>
      </c>
      <c r="J31" s="65"/>
      <c r="K31" s="134"/>
      <c r="L31" s="134"/>
      <c r="M31" s="134"/>
      <c r="N31" s="134"/>
      <c r="O31" s="134"/>
      <c r="P31" s="134"/>
      <c r="Q31" s="134"/>
      <c r="R31" s="183" t="s">
        <v>296</v>
      </c>
      <c r="S31" s="187"/>
      <c r="T31" s="40"/>
      <c r="V31" s="193">
        <f>IF(K31="",0,1)</f>
        <v>0</v>
      </c>
      <c r="X31" s="193">
        <f>IF(S31="",0,1)</f>
        <v>0</v>
      </c>
      <c r="Y31" s="196">
        <f>SUM(V31:X32)</f>
        <v>0</v>
      </c>
      <c r="Z31" s="198" t="s">
        <v>43</v>
      </c>
      <c r="AA31" s="202"/>
      <c r="AB31" s="203" t="s">
        <v>86</v>
      </c>
      <c r="AC31" s="213" t="s">
        <v>113</v>
      </c>
      <c r="AD31" s="215" t="s">
        <v>261</v>
      </c>
      <c r="AG31" s="231"/>
      <c r="AQ31" s="242" t="s">
        <v>25</v>
      </c>
    </row>
    <row r="32" spans="1:43" ht="45" customHeight="1">
      <c r="A32" s="40"/>
      <c r="B32" s="48"/>
      <c r="C32" s="53"/>
      <c r="D32" s="58"/>
      <c r="E32" s="56"/>
      <c r="F32" s="76"/>
      <c r="G32" s="84"/>
      <c r="H32" s="95"/>
      <c r="I32" s="56" t="s">
        <v>300</v>
      </c>
      <c r="J32" s="56"/>
      <c r="K32" s="134"/>
      <c r="L32" s="134"/>
      <c r="M32" s="134"/>
      <c r="N32" s="134"/>
      <c r="O32" s="134"/>
      <c r="P32" s="134"/>
      <c r="Q32" s="134"/>
      <c r="R32" s="182" t="s">
        <v>61</v>
      </c>
      <c r="S32" s="187"/>
      <c r="T32" s="40"/>
      <c r="V32" s="193">
        <f>IF(K32="",0,1)</f>
        <v>0</v>
      </c>
      <c r="AA32" s="202"/>
      <c r="AB32" s="204">
        <f>IF($S$31=AB31,1,0)</f>
        <v>0</v>
      </c>
      <c r="AC32" s="214">
        <f>IF($S$31=AC31,0.5,0)</f>
        <v>0</v>
      </c>
      <c r="AD32" s="216">
        <f>IF($S$31=AD31,0,0)</f>
        <v>0</v>
      </c>
      <c r="AG32" s="231"/>
      <c r="AQ32" s="243">
        <f>IF(Y31=3,SUM(AB32:AP32),0)</f>
        <v>0</v>
      </c>
    </row>
    <row r="33" spans="1:43" ht="45" customHeight="1">
      <c r="A33" s="40"/>
      <c r="B33" s="48"/>
      <c r="C33" s="53"/>
      <c r="D33" s="58"/>
      <c r="E33" s="56" t="s">
        <v>521</v>
      </c>
      <c r="F33" s="76"/>
      <c r="G33" s="84"/>
      <c r="H33" s="95">
        <f>IF(AND(B31="○"),AQ34,"-")</f>
        <v>0</v>
      </c>
      <c r="I33" s="56" t="s">
        <v>2</v>
      </c>
      <c r="J33" s="56" t="s">
        <v>407</v>
      </c>
      <c r="K33" s="138" t="s">
        <v>69</v>
      </c>
      <c r="L33" s="151"/>
      <c r="M33" s="151"/>
      <c r="N33" s="151"/>
      <c r="O33" s="151"/>
      <c r="P33" s="151"/>
      <c r="Q33" s="160"/>
      <c r="R33" s="183" t="s">
        <v>296</v>
      </c>
      <c r="S33" s="187"/>
      <c r="T33" s="40"/>
      <c r="X33" s="193">
        <f>IF(S33="",0,1)</f>
        <v>0</v>
      </c>
      <c r="Z33" s="199">
        <f>COUNTIF(Y34:Y35,3)</f>
        <v>0</v>
      </c>
      <c r="AA33" s="202"/>
      <c r="AB33" s="203" t="s">
        <v>75</v>
      </c>
      <c r="AC33" s="213" t="s">
        <v>93</v>
      </c>
      <c r="AD33" s="215" t="s">
        <v>94</v>
      </c>
      <c r="AG33" s="231"/>
      <c r="AQ33" s="242" t="s">
        <v>25</v>
      </c>
    </row>
    <row r="34" spans="1:43" ht="45" customHeight="1">
      <c r="A34" s="40"/>
      <c r="B34" s="48"/>
      <c r="C34" s="53"/>
      <c r="D34" s="58"/>
      <c r="E34" s="56"/>
      <c r="F34" s="76"/>
      <c r="G34" s="84"/>
      <c r="H34" s="95"/>
      <c r="I34" s="107"/>
      <c r="J34" s="107"/>
      <c r="K34" s="139"/>
      <c r="L34" s="152"/>
      <c r="M34" s="152"/>
      <c r="N34" s="152"/>
      <c r="O34" s="152"/>
      <c r="P34" s="152"/>
      <c r="Q34" s="176"/>
      <c r="R34" s="181"/>
      <c r="S34" s="187"/>
      <c r="T34" s="40"/>
      <c r="V34" s="193">
        <f t="shared" ref="V34:X35" si="0">IF(I34="",0,1)</f>
        <v>0</v>
      </c>
      <c r="W34" s="193">
        <f t="shared" si="0"/>
        <v>0</v>
      </c>
      <c r="X34" s="193">
        <f t="shared" si="0"/>
        <v>0</v>
      </c>
      <c r="Y34" s="197">
        <f>SUM(V34:X34)</f>
        <v>0</v>
      </c>
      <c r="Z34" s="200" t="s">
        <v>43</v>
      </c>
      <c r="AA34" s="202"/>
      <c r="AB34" s="206">
        <f>IF(AND($S$33=AB33,$Z$33&gt;=2),1,0)</f>
        <v>0</v>
      </c>
      <c r="AC34" s="214">
        <f>IF(AND($S$33=AC33,$Z$33&gt;=1),0.5,0)</f>
        <v>0</v>
      </c>
      <c r="AD34" s="216">
        <f>IF(AND($S$33=AD33,$Z$33&gt;=0),0,0)</f>
        <v>0</v>
      </c>
      <c r="AG34" s="231"/>
      <c r="AQ34" s="243">
        <f>IF(X33=1,SUM(AB34:AP34),0)</f>
        <v>0</v>
      </c>
    </row>
    <row r="35" spans="1:43" ht="45" customHeight="1">
      <c r="A35" s="40"/>
      <c r="B35" s="48"/>
      <c r="C35" s="53"/>
      <c r="D35" s="58"/>
      <c r="E35" s="56"/>
      <c r="F35" s="76"/>
      <c r="G35" s="84"/>
      <c r="H35" s="95"/>
      <c r="I35" s="107"/>
      <c r="J35" s="107"/>
      <c r="K35" s="139"/>
      <c r="L35" s="152"/>
      <c r="M35" s="152"/>
      <c r="N35" s="152"/>
      <c r="O35" s="152"/>
      <c r="P35" s="152"/>
      <c r="Q35" s="176"/>
      <c r="R35" s="182" t="s">
        <v>61</v>
      </c>
      <c r="S35" s="187"/>
      <c r="T35" s="40"/>
      <c r="V35" s="193">
        <f t="shared" si="0"/>
        <v>0</v>
      </c>
      <c r="W35" s="193">
        <f t="shared" si="0"/>
        <v>0</v>
      </c>
      <c r="X35" s="193">
        <f t="shared" si="0"/>
        <v>0</v>
      </c>
      <c r="Y35" s="197">
        <f>SUM(V35:X35)</f>
        <v>0</v>
      </c>
      <c r="Z35" s="200" t="s">
        <v>43</v>
      </c>
      <c r="AA35" s="202"/>
      <c r="AG35" s="231"/>
    </row>
    <row r="36" spans="1:43" ht="45" customHeight="1">
      <c r="A36" s="40"/>
      <c r="B36" s="48"/>
      <c r="C36" s="53"/>
      <c r="D36" s="58"/>
      <c r="E36" s="64" t="s">
        <v>522</v>
      </c>
      <c r="F36" s="76"/>
      <c r="G36" s="84"/>
      <c r="H36" s="95">
        <f>IF(AND(B31="○"),AQ37,"-")</f>
        <v>0</v>
      </c>
      <c r="I36" s="56" t="s">
        <v>188</v>
      </c>
      <c r="J36" s="56"/>
      <c r="K36" s="134"/>
      <c r="L36" s="134"/>
      <c r="M36" s="134"/>
      <c r="N36" s="134"/>
      <c r="O36" s="134"/>
      <c r="P36" s="134"/>
      <c r="Q36" s="134"/>
      <c r="R36" s="183" t="s">
        <v>296</v>
      </c>
      <c r="S36" s="187"/>
      <c r="T36" s="40"/>
      <c r="V36" s="193">
        <f>IF(K36="",0,1)</f>
        <v>0</v>
      </c>
      <c r="X36" s="193">
        <f>IF(S36="",0,1)</f>
        <v>0</v>
      </c>
      <c r="Y36" s="196">
        <f>SUM(V36:X37)</f>
        <v>0</v>
      </c>
      <c r="Z36" s="198" t="s">
        <v>43</v>
      </c>
      <c r="AA36" s="202"/>
      <c r="AB36" s="203" t="s">
        <v>46</v>
      </c>
      <c r="AC36" s="213" t="s">
        <v>97</v>
      </c>
      <c r="AD36" s="215" t="s">
        <v>36</v>
      </c>
      <c r="AH36" s="231"/>
      <c r="AQ36" s="242" t="s">
        <v>25</v>
      </c>
    </row>
    <row r="37" spans="1:43" ht="45" customHeight="1">
      <c r="A37" s="40"/>
      <c r="B37" s="48"/>
      <c r="C37" s="53"/>
      <c r="D37" s="58"/>
      <c r="E37" s="55"/>
      <c r="F37" s="76"/>
      <c r="G37" s="84"/>
      <c r="H37" s="95"/>
      <c r="I37" s="56"/>
      <c r="J37" s="56"/>
      <c r="K37" s="134"/>
      <c r="L37" s="134"/>
      <c r="M37" s="134"/>
      <c r="N37" s="134"/>
      <c r="O37" s="134"/>
      <c r="P37" s="134"/>
      <c r="Q37" s="134"/>
      <c r="R37" s="182" t="s">
        <v>61</v>
      </c>
      <c r="S37" s="187"/>
      <c r="T37" s="40"/>
      <c r="V37" s="193">
        <f>IF(K37="",0,1)</f>
        <v>0</v>
      </c>
      <c r="W37" s="195"/>
      <c r="AA37" s="202"/>
      <c r="AB37" s="204">
        <f>IF($S$36=AB36,1,0)</f>
        <v>0</v>
      </c>
      <c r="AC37" s="214">
        <f>IF($S$36=AC36,0.5,0)</f>
        <v>0</v>
      </c>
      <c r="AD37" s="216">
        <f>IF($S$36=AD36,0,0)</f>
        <v>0</v>
      </c>
      <c r="AH37" s="231"/>
      <c r="AQ37" s="244">
        <f>IF(Y36=3,SUM(AB37:AP37),0)</f>
        <v>0</v>
      </c>
    </row>
    <row r="38" spans="1:43" ht="45" customHeight="1">
      <c r="A38" s="40"/>
      <c r="B38" s="48"/>
      <c r="C38" s="53"/>
      <c r="D38" s="58"/>
      <c r="E38" s="64" t="s">
        <v>523</v>
      </c>
      <c r="F38" s="76"/>
      <c r="G38" s="84"/>
      <c r="H38" s="95">
        <f>IF(AND(B31="○"),AQ39,"-")</f>
        <v>0</v>
      </c>
      <c r="I38" s="60" t="s">
        <v>411</v>
      </c>
      <c r="J38" s="123"/>
      <c r="K38" s="123"/>
      <c r="L38" s="123"/>
      <c r="M38" s="123"/>
      <c r="N38" s="123"/>
      <c r="O38" s="123"/>
      <c r="P38" s="123"/>
      <c r="Q38" s="65"/>
      <c r="R38" s="183" t="s">
        <v>192</v>
      </c>
      <c r="S38" s="188"/>
      <c r="T38" s="40"/>
      <c r="V38" s="194"/>
      <c r="X38" s="193">
        <f>IF(S38="",0,1)</f>
        <v>0</v>
      </c>
      <c r="Y38" s="196">
        <f>SUM(V38:X39)</f>
        <v>0</v>
      </c>
      <c r="Z38" s="198" t="s">
        <v>228</v>
      </c>
      <c r="AA38" s="202"/>
      <c r="AB38" s="203" t="s">
        <v>30</v>
      </c>
      <c r="AC38" s="215" t="s">
        <v>17</v>
      </c>
      <c r="AQ38" s="242" t="s">
        <v>25</v>
      </c>
    </row>
    <row r="39" spans="1:43" ht="45" customHeight="1">
      <c r="A39" s="40"/>
      <c r="B39" s="45"/>
      <c r="C39" s="53"/>
      <c r="D39" s="59"/>
      <c r="E39" s="55"/>
      <c r="F39" s="73"/>
      <c r="G39" s="85"/>
      <c r="H39" s="95"/>
      <c r="I39" s="61"/>
      <c r="J39" s="124"/>
      <c r="K39" s="124"/>
      <c r="L39" s="124"/>
      <c r="M39" s="124"/>
      <c r="N39" s="124"/>
      <c r="O39" s="124"/>
      <c r="P39" s="124"/>
      <c r="Q39" s="66"/>
      <c r="R39" s="182"/>
      <c r="S39" s="186"/>
      <c r="T39" s="40"/>
      <c r="V39" s="194"/>
      <c r="W39" s="194"/>
      <c r="AA39" s="202"/>
      <c r="AB39" s="204">
        <f>IF($S$38=AB38,1,0)</f>
        <v>0</v>
      </c>
      <c r="AC39" s="216">
        <f>IF($S$38=AC38,0,0)</f>
        <v>0</v>
      </c>
      <c r="AD39" s="224"/>
      <c r="AQ39" s="244">
        <f>IF(Y38=1,SUM(AB39:AP39),0)</f>
        <v>0</v>
      </c>
    </row>
    <row r="40" spans="1:43" ht="45" customHeight="1">
      <c r="A40" s="40"/>
      <c r="B40" s="46" t="s">
        <v>181</v>
      </c>
      <c r="C40" s="53"/>
      <c r="D40" s="56" t="s">
        <v>524</v>
      </c>
      <c r="E40" s="56"/>
      <c r="F40" s="75">
        <f>IF(COUNTIF(B40:B42,"○")&gt;=1,COUNTIF(B40:B42,"○"),"-")</f>
        <v>3</v>
      </c>
      <c r="G40" s="86">
        <f>SUM(H40:H42)</f>
        <v>0</v>
      </c>
      <c r="H40" s="96">
        <f>IF(AND(B40="○"),SUM(AQ40),"-")</f>
        <v>0</v>
      </c>
      <c r="I40" s="106" t="s">
        <v>340</v>
      </c>
      <c r="J40" s="106"/>
      <c r="K40" s="106"/>
      <c r="L40" s="106"/>
      <c r="M40" s="106"/>
      <c r="N40" s="106"/>
      <c r="O40" s="106"/>
      <c r="P40" s="106"/>
      <c r="Q40" s="106"/>
      <c r="R40" s="184" t="s">
        <v>192</v>
      </c>
      <c r="S40" s="187"/>
      <c r="T40" s="40"/>
      <c r="X40" s="193">
        <f>IF(S40="",0,1)</f>
        <v>0</v>
      </c>
      <c r="Y40" s="196">
        <f>SUM(V40:X40)</f>
        <v>0</v>
      </c>
      <c r="Z40" s="198" t="s">
        <v>228</v>
      </c>
      <c r="AB40" s="203" t="s">
        <v>103</v>
      </c>
      <c r="AC40" s="213" t="s">
        <v>105</v>
      </c>
      <c r="AD40" s="215" t="s">
        <v>109</v>
      </c>
      <c r="AE40" s="203" t="s">
        <v>111</v>
      </c>
      <c r="AF40" s="213" t="s">
        <v>107</v>
      </c>
      <c r="AG40" s="213" t="s">
        <v>379</v>
      </c>
      <c r="AH40" s="215" t="s">
        <v>378</v>
      </c>
      <c r="AI40" s="203" t="s">
        <v>545</v>
      </c>
      <c r="AJ40" s="213" t="s">
        <v>221</v>
      </c>
      <c r="AK40" s="235" t="s">
        <v>109</v>
      </c>
      <c r="AL40" s="237" t="s">
        <v>294</v>
      </c>
      <c r="AM40" s="238" t="s">
        <v>295</v>
      </c>
      <c r="AP40" s="239" t="s">
        <v>25</v>
      </c>
      <c r="AQ40" s="245">
        <f>IF(Y40=1,SUM(AB41:AD41),0)</f>
        <v>0</v>
      </c>
    </row>
    <row r="41" spans="1:43" ht="45" customHeight="1">
      <c r="A41" s="40"/>
      <c r="B41" s="46" t="s">
        <v>181</v>
      </c>
      <c r="C41" s="53"/>
      <c r="D41" s="56"/>
      <c r="E41" s="56"/>
      <c r="F41" s="76"/>
      <c r="G41" s="87"/>
      <c r="H41" s="96">
        <f>IF(AND(B41="○"),SUM(AQ41),"-")</f>
        <v>0</v>
      </c>
      <c r="I41" s="106" t="s">
        <v>313</v>
      </c>
      <c r="J41" s="106"/>
      <c r="K41" s="106"/>
      <c r="L41" s="106"/>
      <c r="M41" s="106"/>
      <c r="N41" s="106"/>
      <c r="O41" s="106"/>
      <c r="P41" s="106"/>
      <c r="Q41" s="106"/>
      <c r="R41" s="184" t="s">
        <v>192</v>
      </c>
      <c r="S41" s="189"/>
      <c r="T41" s="40"/>
      <c r="X41" s="193">
        <f>IF(S41="",0,1)</f>
        <v>0</v>
      </c>
      <c r="Y41" s="196">
        <f>SUM(V41:X41)</f>
        <v>0</v>
      </c>
      <c r="Z41" s="198" t="s">
        <v>228</v>
      </c>
      <c r="AB41" s="204">
        <f>IF($S$40=AB40,1,0)</f>
        <v>0</v>
      </c>
      <c r="AC41" s="214">
        <f>IF($S$40=AC40,0.5,0)</f>
        <v>0</v>
      </c>
      <c r="AD41" s="216">
        <f>IF($S$40=AD40,0,0)</f>
        <v>0</v>
      </c>
      <c r="AE41" s="204">
        <f>IF($S$41=AE40,1,0)</f>
        <v>0</v>
      </c>
      <c r="AF41" s="233">
        <f>IF($S$41=AF40,0.75,0)</f>
        <v>0</v>
      </c>
      <c r="AG41" s="214">
        <f>IF($S$41=AG40,0.5,0)</f>
        <v>0</v>
      </c>
      <c r="AH41" s="216">
        <f>IF($S$41=AH40,0,0)</f>
        <v>0</v>
      </c>
      <c r="AI41" s="204">
        <f>IF($S$42=AI40,1,0)</f>
        <v>0</v>
      </c>
      <c r="AJ41" s="214">
        <f>IF($S$42=AJ40,0.5,0)</f>
        <v>0</v>
      </c>
      <c r="AK41" s="236">
        <f>IF($S$42=AK40,0,0)</f>
        <v>0</v>
      </c>
      <c r="AL41" s="204">
        <f>IF($S$42=AL40,1,0)</f>
        <v>0</v>
      </c>
      <c r="AM41" s="216">
        <f>IF($S$42=AM40,0.5,0)</f>
        <v>0</v>
      </c>
      <c r="AP41" s="240"/>
      <c r="AQ41" s="246">
        <f>IF(Y41=1,SUM(AE41:AH41),0)</f>
        <v>0</v>
      </c>
    </row>
    <row r="42" spans="1:43" ht="45" customHeight="1">
      <c r="A42" s="40"/>
      <c r="B42" s="46" t="s">
        <v>181</v>
      </c>
      <c r="C42" s="53"/>
      <c r="D42" s="56"/>
      <c r="E42" s="56"/>
      <c r="F42" s="73"/>
      <c r="G42" s="88"/>
      <c r="H42" s="96">
        <f>IF(AND(B42="○"),SUM(AQ42),"-")</f>
        <v>0</v>
      </c>
      <c r="I42" s="106" t="s">
        <v>147</v>
      </c>
      <c r="J42" s="106"/>
      <c r="K42" s="106"/>
      <c r="L42" s="106"/>
      <c r="M42" s="106"/>
      <c r="N42" s="106"/>
      <c r="O42" s="106"/>
      <c r="P42" s="106"/>
      <c r="Q42" s="106"/>
      <c r="R42" s="184" t="s">
        <v>192</v>
      </c>
      <c r="S42" s="190"/>
      <c r="T42" s="40"/>
      <c r="X42" s="193">
        <f>IF(S42="",0,1)</f>
        <v>0</v>
      </c>
      <c r="Y42" s="196">
        <f>SUM(V42:X42)</f>
        <v>0</v>
      </c>
      <c r="Z42" s="198" t="s">
        <v>228</v>
      </c>
      <c r="AC42" s="217"/>
      <c r="AD42" s="217"/>
      <c r="AP42" s="241"/>
      <c r="AQ42" s="247">
        <f>IF(Y42=1,SUM(AI41:AM41),0)</f>
        <v>0</v>
      </c>
    </row>
    <row r="43" spans="1:43" ht="45" customHeight="1">
      <c r="A43" s="40"/>
      <c r="B43" s="46" t="s">
        <v>181</v>
      </c>
      <c r="C43" s="53"/>
      <c r="D43" s="56" t="s">
        <v>525</v>
      </c>
      <c r="E43" s="56"/>
      <c r="F43" s="74">
        <f>IF(AND(B43="○"),1,"-")</f>
        <v>1</v>
      </c>
      <c r="G43" s="82">
        <f>IF(AND(B43="○"),AQ44,"-")</f>
        <v>0</v>
      </c>
      <c r="H43" s="94"/>
      <c r="I43" s="106" t="s">
        <v>67</v>
      </c>
      <c r="J43" s="106"/>
      <c r="K43" s="106"/>
      <c r="L43" s="106"/>
      <c r="M43" s="106"/>
      <c r="N43" s="106"/>
      <c r="O43" s="106"/>
      <c r="P43" s="106"/>
      <c r="Q43" s="106"/>
      <c r="R43" s="183" t="s">
        <v>296</v>
      </c>
      <c r="S43" s="187"/>
      <c r="T43" s="40"/>
      <c r="X43" s="193">
        <f>IF(S43="",0,1)</f>
        <v>0</v>
      </c>
      <c r="Y43" s="196">
        <f>SUM(V43:X43)</f>
        <v>0</v>
      </c>
      <c r="Z43" s="198" t="s">
        <v>228</v>
      </c>
      <c r="AA43" s="202"/>
      <c r="AB43" s="203" t="s">
        <v>546</v>
      </c>
      <c r="AC43" s="213" t="s">
        <v>118</v>
      </c>
      <c r="AD43" s="215" t="s">
        <v>109</v>
      </c>
      <c r="AG43" s="231"/>
      <c r="AQ43" s="248" t="s">
        <v>25</v>
      </c>
    </row>
    <row r="44" spans="1:43" ht="45" customHeight="1">
      <c r="A44" s="40"/>
      <c r="B44" s="46"/>
      <c r="C44" s="54"/>
      <c r="D44" s="56"/>
      <c r="E44" s="56"/>
      <c r="F44" s="74"/>
      <c r="G44" s="81"/>
      <c r="H44" s="93"/>
      <c r="I44" s="106"/>
      <c r="J44" s="106"/>
      <c r="K44" s="106"/>
      <c r="L44" s="106"/>
      <c r="M44" s="106"/>
      <c r="N44" s="106"/>
      <c r="O44" s="106"/>
      <c r="P44" s="106"/>
      <c r="Q44" s="106"/>
      <c r="R44" s="182" t="s">
        <v>61</v>
      </c>
      <c r="S44" s="187"/>
      <c r="T44" s="40"/>
      <c r="AA44" s="202"/>
      <c r="AB44" s="204">
        <f>IF($S$43=AB43,1,0)</f>
        <v>0</v>
      </c>
      <c r="AC44" s="214">
        <f>IF($S$43=AC43,0.5,0)</f>
        <v>0</v>
      </c>
      <c r="AD44" s="216">
        <f>IF($S$43=AD43,0,0)</f>
        <v>0</v>
      </c>
      <c r="AG44" s="231"/>
      <c r="AQ44" s="243">
        <f>IF(Y43=1,SUM(AB44:AO44),0)</f>
        <v>0</v>
      </c>
    </row>
    <row r="45" spans="1:43" ht="45" customHeight="1">
      <c r="A45" s="40"/>
      <c r="B45" s="46" t="s">
        <v>181</v>
      </c>
      <c r="C45" s="53" t="s">
        <v>344</v>
      </c>
      <c r="D45" s="56" t="s">
        <v>292</v>
      </c>
      <c r="E45" s="56"/>
      <c r="F45" s="74">
        <f>IF(AND(B43="○"),2,"-")</f>
        <v>2</v>
      </c>
      <c r="G45" s="82">
        <f>IF(AND(B45="○"),AQ46,"-")</f>
        <v>0</v>
      </c>
      <c r="H45" s="94"/>
      <c r="I45" s="108" t="s">
        <v>156</v>
      </c>
      <c r="J45" s="102" t="s">
        <v>157</v>
      </c>
      <c r="K45" s="138" t="s">
        <v>159</v>
      </c>
      <c r="L45" s="151"/>
      <c r="M45" s="160"/>
      <c r="N45" s="110" t="s">
        <v>168</v>
      </c>
      <c r="O45" s="126"/>
      <c r="P45" s="126"/>
      <c r="Q45" s="162"/>
      <c r="R45" s="183" t="s">
        <v>192</v>
      </c>
      <c r="S45" s="188"/>
      <c r="T45" s="40"/>
      <c r="X45" s="193">
        <f>IF(S45="",0,1)</f>
        <v>0</v>
      </c>
      <c r="Y45" s="196">
        <f>SUM(V45:X47)</f>
        <v>0</v>
      </c>
      <c r="Z45" s="198" t="s">
        <v>160</v>
      </c>
      <c r="AA45" s="202"/>
      <c r="AB45" s="203" t="s">
        <v>161</v>
      </c>
      <c r="AC45" s="213" t="s">
        <v>58</v>
      </c>
      <c r="AD45" s="215" t="s">
        <v>162</v>
      </c>
      <c r="AE45" s="203" t="s">
        <v>165</v>
      </c>
      <c r="AF45" s="213" t="s">
        <v>166</v>
      </c>
      <c r="AG45" s="215" t="s">
        <v>119</v>
      </c>
      <c r="AQ45" s="242" t="s">
        <v>25</v>
      </c>
    </row>
    <row r="46" spans="1:43" ht="45" customHeight="1">
      <c r="A46" s="40"/>
      <c r="B46" s="46"/>
      <c r="C46" s="53"/>
      <c r="D46" s="56"/>
      <c r="E46" s="56"/>
      <c r="F46" s="74"/>
      <c r="G46" s="80"/>
      <c r="H46" s="92"/>
      <c r="I46" s="109"/>
      <c r="J46" s="125"/>
      <c r="K46" s="140"/>
      <c r="L46" s="153"/>
      <c r="M46" s="161"/>
      <c r="N46" s="166" t="e">
        <f>ROUND(J46/K46,0)</f>
        <v>#DIV/0!</v>
      </c>
      <c r="O46" s="170"/>
      <c r="P46" s="170"/>
      <c r="Q46" s="177"/>
      <c r="R46" s="181"/>
      <c r="S46" s="191"/>
      <c r="T46" s="40"/>
      <c r="V46" s="193">
        <f t="shared" ref="V46:X47" si="1">IF(I46="",0,1)</f>
        <v>0</v>
      </c>
      <c r="W46" s="193">
        <f t="shared" si="1"/>
        <v>0</v>
      </c>
      <c r="X46" s="193">
        <f t="shared" si="1"/>
        <v>0</v>
      </c>
      <c r="Z46" s="201"/>
      <c r="AA46" s="202"/>
      <c r="AB46" s="204">
        <f>IF($S$45=AB45,2,0)</f>
        <v>0</v>
      </c>
      <c r="AC46" s="214">
        <f>IF($S$45=AC45,1,0)</f>
        <v>0</v>
      </c>
      <c r="AD46" s="216">
        <f>IF($S$45=AD45,0,0)</f>
        <v>0</v>
      </c>
      <c r="AE46" s="204">
        <f>IF($S$45=AE45,2,0)</f>
        <v>0</v>
      </c>
      <c r="AF46" s="214">
        <f>IF($S$45=AF45,1,0)</f>
        <v>0</v>
      </c>
      <c r="AG46" s="216">
        <f>IF($S$45=AG45,0,0)</f>
        <v>0</v>
      </c>
      <c r="AQ46" s="243">
        <f>IF(Y45=7,SUM(AB46:AP46),0)</f>
        <v>0</v>
      </c>
    </row>
    <row r="47" spans="1:43" ht="45" customHeight="1">
      <c r="A47" s="40"/>
      <c r="B47" s="46"/>
      <c r="C47" s="53"/>
      <c r="D47" s="56"/>
      <c r="E47" s="56"/>
      <c r="F47" s="74"/>
      <c r="G47" s="80"/>
      <c r="H47" s="92"/>
      <c r="I47" s="109"/>
      <c r="J47" s="125"/>
      <c r="K47" s="140"/>
      <c r="L47" s="153"/>
      <c r="M47" s="161"/>
      <c r="N47" s="166" t="e">
        <f>ROUND(J47/K47,0)</f>
        <v>#DIV/0!</v>
      </c>
      <c r="O47" s="170"/>
      <c r="P47" s="170"/>
      <c r="Q47" s="177"/>
      <c r="R47" s="181"/>
      <c r="S47" s="191"/>
      <c r="T47" s="40"/>
      <c r="V47" s="193">
        <f t="shared" si="1"/>
        <v>0</v>
      </c>
      <c r="W47" s="193">
        <f t="shared" si="1"/>
        <v>0</v>
      </c>
      <c r="X47" s="193">
        <f t="shared" si="1"/>
        <v>0</v>
      </c>
      <c r="Z47" s="201"/>
      <c r="AA47" s="202"/>
      <c r="AG47" s="231"/>
    </row>
    <row r="48" spans="1:43" ht="45" customHeight="1">
      <c r="A48" s="40"/>
      <c r="B48" s="46"/>
      <c r="C48" s="53"/>
      <c r="D48" s="56"/>
      <c r="E48" s="56"/>
      <c r="F48" s="74"/>
      <c r="G48" s="81"/>
      <c r="H48" s="93"/>
      <c r="I48" s="110" t="s">
        <v>70</v>
      </c>
      <c r="J48" s="126"/>
      <c r="K48" s="126"/>
      <c r="L48" s="126"/>
      <c r="M48" s="162"/>
      <c r="N48" s="110" t="e">
        <f>ROUND((((N47-N46)/N46)*100),2)</f>
        <v>#DIV/0!</v>
      </c>
      <c r="O48" s="126"/>
      <c r="P48" s="126"/>
      <c r="Q48" s="162"/>
      <c r="R48" s="182"/>
      <c r="S48" s="191"/>
      <c r="T48" s="40"/>
      <c r="AA48" s="202"/>
      <c r="AG48" s="231"/>
    </row>
    <row r="49" spans="1:43" ht="45" customHeight="1">
      <c r="A49" s="40"/>
      <c r="B49" s="46" t="s">
        <v>181</v>
      </c>
      <c r="C49" s="53"/>
      <c r="D49" s="56" t="s">
        <v>526</v>
      </c>
      <c r="E49" s="56"/>
      <c r="F49" s="74">
        <f>IF(AND(B49="○"),2,"-")</f>
        <v>2</v>
      </c>
      <c r="G49" s="82">
        <f>IF(AND(B49="○"),AQ50,"-")</f>
        <v>0</v>
      </c>
      <c r="H49" s="94"/>
      <c r="I49" s="106" t="s">
        <v>366</v>
      </c>
      <c r="J49" s="127" t="s">
        <v>137</v>
      </c>
      <c r="K49" s="141"/>
      <c r="L49" s="154"/>
      <c r="M49" s="127" t="s">
        <v>117</v>
      </c>
      <c r="N49" s="141"/>
      <c r="O49" s="141"/>
      <c r="P49" s="141"/>
      <c r="Q49" s="154"/>
      <c r="R49" s="183" t="s">
        <v>296</v>
      </c>
      <c r="S49" s="187"/>
      <c r="T49" s="40"/>
      <c r="X49" s="193">
        <f>IF(S49="",0,1)</f>
        <v>0</v>
      </c>
      <c r="Y49" s="196">
        <f>SUM(V49:X50)</f>
        <v>0</v>
      </c>
      <c r="Z49" s="198" t="s">
        <v>191</v>
      </c>
      <c r="AA49" s="202"/>
      <c r="AB49" s="203" t="s">
        <v>365</v>
      </c>
      <c r="AC49" s="213" t="s">
        <v>326</v>
      </c>
      <c r="AD49" s="215" t="s">
        <v>33</v>
      </c>
      <c r="AG49" s="231"/>
      <c r="AQ49" s="242" t="s">
        <v>25</v>
      </c>
    </row>
    <row r="50" spans="1:43" ht="45" customHeight="1">
      <c r="A50" s="40"/>
      <c r="B50" s="46"/>
      <c r="C50" s="53"/>
      <c r="D50" s="56"/>
      <c r="E50" s="56"/>
      <c r="F50" s="74"/>
      <c r="G50" s="81"/>
      <c r="H50" s="93"/>
      <c r="I50" s="111"/>
      <c r="J50" s="128"/>
      <c r="K50" s="142"/>
      <c r="L50" s="155"/>
      <c r="M50" s="163"/>
      <c r="N50" s="167"/>
      <c r="O50" s="167"/>
      <c r="P50" s="167"/>
      <c r="Q50" s="178"/>
      <c r="R50" s="182" t="s">
        <v>61</v>
      </c>
      <c r="S50" s="187"/>
      <c r="T50" s="40"/>
      <c r="V50" s="193">
        <f>IF(I50="",0,1)</f>
        <v>0</v>
      </c>
      <c r="W50" s="193">
        <f>IF(J50="",0,1)</f>
        <v>0</v>
      </c>
      <c r="X50" s="193">
        <f>IF(M50="",0,1)</f>
        <v>0</v>
      </c>
      <c r="AA50" s="202"/>
      <c r="AB50" s="204">
        <f>IF($S$49=AB49,2,0)</f>
        <v>0</v>
      </c>
      <c r="AC50" s="214">
        <f>IF($S$49=AC49,1,0)</f>
        <v>0</v>
      </c>
      <c r="AD50" s="216">
        <f>IF($S$49=AD49,0,0)</f>
        <v>0</v>
      </c>
      <c r="AG50" s="231"/>
      <c r="AQ50" s="243">
        <f>IF(Y49=4,SUM(AB50:AP50),0)</f>
        <v>0</v>
      </c>
    </row>
    <row r="51" spans="1:43" ht="45" customHeight="1">
      <c r="A51" s="40"/>
      <c r="B51" s="46" t="s">
        <v>181</v>
      </c>
      <c r="C51" s="53"/>
      <c r="D51" s="56" t="s">
        <v>302</v>
      </c>
      <c r="E51" s="56"/>
      <c r="F51" s="74">
        <f>IF(AND(B51="○"),2,"-")</f>
        <v>2</v>
      </c>
      <c r="G51" s="82">
        <f>IF(AND(B51="○"),AQ52,"-")</f>
        <v>0</v>
      </c>
      <c r="H51" s="94"/>
      <c r="I51" s="106" t="s">
        <v>335</v>
      </c>
      <c r="J51" s="106"/>
      <c r="K51" s="106"/>
      <c r="L51" s="106"/>
      <c r="M51" s="106"/>
      <c r="N51" s="106"/>
      <c r="O51" s="106"/>
      <c r="P51" s="106"/>
      <c r="Q51" s="106"/>
      <c r="R51" s="183" t="s">
        <v>296</v>
      </c>
      <c r="S51" s="187"/>
      <c r="T51" s="40"/>
      <c r="X51" s="193">
        <f>IF(S51="",0,1)</f>
        <v>0</v>
      </c>
      <c r="Y51" s="196">
        <f>SUM(V51:X52)</f>
        <v>0</v>
      </c>
      <c r="Z51" s="198" t="s">
        <v>228</v>
      </c>
      <c r="AA51" s="202"/>
      <c r="AB51" s="207" t="s">
        <v>336</v>
      </c>
      <c r="AC51" s="218" t="s">
        <v>242</v>
      </c>
      <c r="AD51" s="225" t="s">
        <v>248</v>
      </c>
      <c r="AQ51" s="242" t="s">
        <v>25</v>
      </c>
    </row>
    <row r="52" spans="1:43" ht="45" customHeight="1">
      <c r="A52" s="40"/>
      <c r="B52" s="46"/>
      <c r="C52" s="53"/>
      <c r="D52" s="56"/>
      <c r="E52" s="56"/>
      <c r="F52" s="74"/>
      <c r="G52" s="81"/>
      <c r="H52" s="93"/>
      <c r="I52" s="106"/>
      <c r="J52" s="106"/>
      <c r="K52" s="106"/>
      <c r="L52" s="106"/>
      <c r="M52" s="106"/>
      <c r="N52" s="106"/>
      <c r="O52" s="106"/>
      <c r="P52" s="106"/>
      <c r="Q52" s="106"/>
      <c r="R52" s="182" t="s">
        <v>61</v>
      </c>
      <c r="S52" s="187"/>
      <c r="T52" s="40"/>
      <c r="AA52" s="202"/>
      <c r="AB52" s="204">
        <f>IF($S$51=AB51,2,0)</f>
        <v>0</v>
      </c>
      <c r="AC52" s="214">
        <f>IF($S$51=AC51,1,0)</f>
        <v>0</v>
      </c>
      <c r="AD52" s="216">
        <f>IF($S$51=AD51,0,0)</f>
        <v>0</v>
      </c>
      <c r="AQ52" s="243">
        <f>IF(Y51=1,SUM(AB52:AP52),0)</f>
        <v>0</v>
      </c>
    </row>
    <row r="53" spans="1:43" ht="45" customHeight="1">
      <c r="A53" s="40"/>
      <c r="B53" s="46" t="s">
        <v>181</v>
      </c>
      <c r="C53" s="53"/>
      <c r="D53" s="56" t="s">
        <v>527</v>
      </c>
      <c r="E53" s="56"/>
      <c r="F53" s="74">
        <f>IF(AND(B53="○"),2,"-")</f>
        <v>2</v>
      </c>
      <c r="G53" s="82">
        <f>IF(AND(B53="○"),AQ54,"-")</f>
        <v>0</v>
      </c>
      <c r="H53" s="94"/>
      <c r="I53" s="106" t="s">
        <v>74</v>
      </c>
      <c r="J53" s="106"/>
      <c r="K53" s="106"/>
      <c r="L53" s="106"/>
      <c r="M53" s="106"/>
      <c r="N53" s="106"/>
      <c r="O53" s="106"/>
      <c r="P53" s="106"/>
      <c r="Q53" s="106"/>
      <c r="R53" s="183" t="s">
        <v>296</v>
      </c>
      <c r="S53" s="187"/>
      <c r="T53" s="40"/>
      <c r="X53" s="193">
        <f>IF(S53="",0,1)</f>
        <v>0</v>
      </c>
      <c r="Y53" s="196">
        <f>SUM(V53:X54)</f>
        <v>0</v>
      </c>
      <c r="Z53" s="198" t="s">
        <v>228</v>
      </c>
      <c r="AA53" s="202"/>
      <c r="AB53" s="208" t="s">
        <v>79</v>
      </c>
      <c r="AC53" s="219" t="s">
        <v>333</v>
      </c>
      <c r="AD53" s="226" t="s">
        <v>250</v>
      </c>
      <c r="AQ53" s="242" t="s">
        <v>25</v>
      </c>
    </row>
    <row r="54" spans="1:43" ht="45" customHeight="1">
      <c r="A54" s="40"/>
      <c r="B54" s="46"/>
      <c r="C54" s="53"/>
      <c r="D54" s="56"/>
      <c r="E54" s="56"/>
      <c r="F54" s="74"/>
      <c r="G54" s="81"/>
      <c r="H54" s="93"/>
      <c r="I54" s="106"/>
      <c r="J54" s="106"/>
      <c r="K54" s="106"/>
      <c r="L54" s="106"/>
      <c r="M54" s="106"/>
      <c r="N54" s="106"/>
      <c r="O54" s="106"/>
      <c r="P54" s="106"/>
      <c r="Q54" s="106"/>
      <c r="R54" s="182" t="s">
        <v>61</v>
      </c>
      <c r="S54" s="187"/>
      <c r="T54" s="40"/>
      <c r="AA54" s="202"/>
      <c r="AB54" s="204">
        <f>IF($S$53=AB53,2,0)</f>
        <v>0</v>
      </c>
      <c r="AC54" s="214">
        <f>IF($S$53=AC53,1,0)</f>
        <v>0</v>
      </c>
      <c r="AD54" s="216">
        <f>IF($S$53=AD53,0,0)</f>
        <v>0</v>
      </c>
      <c r="AQ54" s="243">
        <f>IF(Y53=1,SUM(AB54:AP54),0)</f>
        <v>0</v>
      </c>
    </row>
    <row r="55" spans="1:43" ht="45" customHeight="1">
      <c r="A55" s="40"/>
      <c r="B55" s="46" t="s">
        <v>181</v>
      </c>
      <c r="C55" s="53"/>
      <c r="D55" s="56" t="s">
        <v>528</v>
      </c>
      <c r="E55" s="56"/>
      <c r="F55" s="74">
        <f>IF(AND(B55="○"),2,"-")</f>
        <v>2</v>
      </c>
      <c r="G55" s="82">
        <f>IF(AND(B55="○"),AQ56,"-")</f>
        <v>0</v>
      </c>
      <c r="H55" s="94"/>
      <c r="I55" s="106" t="s">
        <v>308</v>
      </c>
      <c r="J55" s="106"/>
      <c r="K55" s="106"/>
      <c r="L55" s="106"/>
      <c r="M55" s="106"/>
      <c r="N55" s="106"/>
      <c r="O55" s="106"/>
      <c r="P55" s="106"/>
      <c r="Q55" s="106"/>
      <c r="R55" s="183" t="s">
        <v>296</v>
      </c>
      <c r="S55" s="187"/>
      <c r="T55" s="40"/>
      <c r="X55" s="193">
        <f>IF(S55="",0,1)</f>
        <v>0</v>
      </c>
      <c r="Y55" s="196">
        <f>SUM(V55:X56)</f>
        <v>0</v>
      </c>
      <c r="Z55" s="198" t="s">
        <v>228</v>
      </c>
      <c r="AA55" s="202"/>
      <c r="AB55" s="208" t="s">
        <v>330</v>
      </c>
      <c r="AC55" s="219" t="s">
        <v>297</v>
      </c>
      <c r="AD55" s="226" t="s">
        <v>331</v>
      </c>
      <c r="AQ55" s="242" t="s">
        <v>25</v>
      </c>
    </row>
    <row r="56" spans="1:43" ht="45" customHeight="1">
      <c r="A56" s="40"/>
      <c r="B56" s="46"/>
      <c r="C56" s="53"/>
      <c r="D56" s="56"/>
      <c r="E56" s="56"/>
      <c r="F56" s="74"/>
      <c r="G56" s="81"/>
      <c r="H56" s="93"/>
      <c r="I56" s="106"/>
      <c r="J56" s="106"/>
      <c r="K56" s="106"/>
      <c r="L56" s="106"/>
      <c r="M56" s="106"/>
      <c r="N56" s="106"/>
      <c r="O56" s="106"/>
      <c r="P56" s="106"/>
      <c r="Q56" s="106"/>
      <c r="R56" s="182" t="s">
        <v>61</v>
      </c>
      <c r="S56" s="187"/>
      <c r="T56" s="40"/>
      <c r="AA56" s="202"/>
      <c r="AB56" s="204">
        <f>IF($S$55=AB55,2,0)</f>
        <v>0</v>
      </c>
      <c r="AC56" s="214">
        <f>IF($S$55=AC55,1,0)</f>
        <v>0</v>
      </c>
      <c r="AD56" s="216">
        <f>IF($S$55=AD55,0,0)</f>
        <v>0</v>
      </c>
      <c r="AQ56" s="243">
        <f>IF(Y55=1,SUM(AB56:AP56),0)</f>
        <v>0</v>
      </c>
    </row>
    <row r="57" spans="1:43" ht="45" customHeight="1">
      <c r="A57" s="40"/>
      <c r="B57" s="46" t="s">
        <v>181</v>
      </c>
      <c r="C57" s="53"/>
      <c r="D57" s="56" t="s">
        <v>529</v>
      </c>
      <c r="E57" s="56"/>
      <c r="F57" s="74">
        <f>IF(AND(B57="○"),1,"-")</f>
        <v>1</v>
      </c>
      <c r="G57" s="82">
        <f>IF(AND(B57="○"),AQ58,"-")</f>
        <v>0</v>
      </c>
      <c r="H57" s="94"/>
      <c r="I57" s="102" t="s">
        <v>256</v>
      </c>
      <c r="J57" s="102"/>
      <c r="K57" s="134"/>
      <c r="L57" s="134"/>
      <c r="M57" s="134"/>
      <c r="N57" s="134"/>
      <c r="O57" s="134"/>
      <c r="P57" s="134"/>
      <c r="Q57" s="134"/>
      <c r="R57" s="183" t="s">
        <v>192</v>
      </c>
      <c r="S57" s="187"/>
      <c r="T57" s="40"/>
      <c r="V57" s="193">
        <f>IF(K57="",0,1)</f>
        <v>0</v>
      </c>
      <c r="X57" s="193">
        <f>IF(S57="",0,1)</f>
        <v>0</v>
      </c>
      <c r="Y57" s="196">
        <f>SUM(V57:X59)</f>
        <v>0</v>
      </c>
      <c r="Z57" s="198" t="s">
        <v>49</v>
      </c>
      <c r="AA57" s="202"/>
      <c r="AB57" s="207" t="s">
        <v>14</v>
      </c>
      <c r="AC57" s="218" t="s">
        <v>230</v>
      </c>
      <c r="AD57" s="225" t="s">
        <v>272</v>
      </c>
      <c r="AH57" s="231"/>
      <c r="AQ57" s="242" t="s">
        <v>25</v>
      </c>
    </row>
    <row r="58" spans="1:43" ht="45" customHeight="1">
      <c r="A58" s="40"/>
      <c r="B58" s="46"/>
      <c r="C58" s="53"/>
      <c r="D58" s="56"/>
      <c r="E58" s="56"/>
      <c r="F58" s="74"/>
      <c r="G58" s="80"/>
      <c r="H58" s="92"/>
      <c r="I58" s="103" t="s">
        <v>112</v>
      </c>
      <c r="J58" s="120"/>
      <c r="K58" s="135"/>
      <c r="L58" s="149"/>
      <c r="M58" s="159"/>
      <c r="N58" s="44" t="s">
        <v>253</v>
      </c>
      <c r="O58" s="135"/>
      <c r="P58" s="149"/>
      <c r="Q58" s="159"/>
      <c r="R58" s="181"/>
      <c r="S58" s="187"/>
      <c r="T58" s="40"/>
      <c r="V58" s="193">
        <f>IF(K58="",0,1)</f>
        <v>0</v>
      </c>
      <c r="W58" s="193">
        <f>IF(O58="",0,1)</f>
        <v>0</v>
      </c>
      <c r="AA58" s="202"/>
      <c r="AB58" s="204">
        <f>IF($S$57=AB57,1,0)</f>
        <v>0</v>
      </c>
      <c r="AC58" s="214">
        <f>IF($S$57=AC57,0.5,0)</f>
        <v>0</v>
      </c>
      <c r="AD58" s="216">
        <f>IF($S$57=AD57,0,0)</f>
        <v>0</v>
      </c>
      <c r="AG58" s="231"/>
      <c r="AH58" s="231"/>
      <c r="AQ58" s="243">
        <f>IF(Y57=5,SUM(AB58:AP58),0)</f>
        <v>0</v>
      </c>
    </row>
    <row r="59" spans="1:43" ht="45" customHeight="1">
      <c r="A59" s="40"/>
      <c r="B59" s="46"/>
      <c r="C59" s="53"/>
      <c r="D59" s="56"/>
      <c r="E59" s="56"/>
      <c r="F59" s="74"/>
      <c r="G59" s="81"/>
      <c r="H59" s="93"/>
      <c r="I59" s="56" t="s">
        <v>57</v>
      </c>
      <c r="J59" s="56"/>
      <c r="K59" s="134"/>
      <c r="L59" s="134"/>
      <c r="M59" s="134"/>
      <c r="N59" s="134"/>
      <c r="O59" s="134"/>
      <c r="P59" s="134"/>
      <c r="Q59" s="134"/>
      <c r="R59" s="182"/>
      <c r="S59" s="187"/>
      <c r="T59" s="40"/>
      <c r="V59" s="193">
        <f>IF(K59="",0,1)</f>
        <v>0</v>
      </c>
      <c r="W59" s="195"/>
      <c r="AA59" s="202"/>
      <c r="AG59" s="231"/>
      <c r="AH59" s="231"/>
    </row>
    <row r="60" spans="1:43" ht="45" customHeight="1">
      <c r="A60" s="40"/>
      <c r="B60" s="46" t="s">
        <v>181</v>
      </c>
      <c r="C60" s="53"/>
      <c r="D60" s="56" t="s">
        <v>530</v>
      </c>
      <c r="E60" s="56"/>
      <c r="F60" s="74">
        <f>IF(AND(B60="○"),0,"-")</f>
        <v>0</v>
      </c>
      <c r="G60" s="82">
        <f>IF(AND(B60="○"),AQ61,"-")</f>
        <v>-2</v>
      </c>
      <c r="H60" s="94"/>
      <c r="I60" s="112" t="s">
        <v>122</v>
      </c>
      <c r="J60" s="112"/>
      <c r="K60" s="112" t="s">
        <v>158</v>
      </c>
      <c r="L60" s="112"/>
      <c r="M60" s="112"/>
      <c r="N60" s="112"/>
      <c r="O60" s="112"/>
      <c r="P60" s="112"/>
      <c r="Q60" s="112"/>
      <c r="R60" s="183" t="s">
        <v>296</v>
      </c>
      <c r="S60" s="187"/>
      <c r="T60" s="40"/>
      <c r="X60" s="193">
        <f>IF(S60="",0,1)</f>
        <v>0</v>
      </c>
      <c r="Y60" s="196">
        <f>SUM(V60:X61)</f>
        <v>0</v>
      </c>
      <c r="Z60" s="198" t="s">
        <v>43</v>
      </c>
      <c r="AA60" s="202"/>
      <c r="AB60" s="203" t="s">
        <v>121</v>
      </c>
      <c r="AC60" s="213" t="s">
        <v>123</v>
      </c>
      <c r="AD60" s="215" t="s">
        <v>99</v>
      </c>
      <c r="AG60" s="231"/>
      <c r="AQ60" s="242" t="s">
        <v>25</v>
      </c>
    </row>
    <row r="61" spans="1:43" ht="45" customHeight="1">
      <c r="A61" s="40"/>
      <c r="B61" s="46"/>
      <c r="C61" s="54"/>
      <c r="D61" s="56"/>
      <c r="E61" s="56"/>
      <c r="F61" s="74"/>
      <c r="G61" s="81"/>
      <c r="H61" s="93"/>
      <c r="I61" s="113"/>
      <c r="J61" s="113"/>
      <c r="K61" s="143"/>
      <c r="L61" s="143"/>
      <c r="M61" s="143"/>
      <c r="N61" s="143"/>
      <c r="O61" s="143"/>
      <c r="P61" s="143"/>
      <c r="Q61" s="143"/>
      <c r="R61" s="182" t="s">
        <v>61</v>
      </c>
      <c r="S61" s="187"/>
      <c r="T61" s="40"/>
      <c r="V61" s="193">
        <f>IF(I61="",0,1)</f>
        <v>0</v>
      </c>
      <c r="W61" s="193">
        <f>IF(K61="",0,1)</f>
        <v>0</v>
      </c>
      <c r="AA61" s="202"/>
      <c r="AB61" s="204">
        <f>IF($S$60=AB60,0,0)</f>
        <v>0</v>
      </c>
      <c r="AC61" s="214">
        <f>IF($S$60=AC60,-1,0)</f>
        <v>0</v>
      </c>
      <c r="AD61" s="216">
        <f>IF($S$60=AD60,-2,0)</f>
        <v>0</v>
      </c>
      <c r="AG61" s="231"/>
      <c r="AQ61" s="243">
        <f>IF(Y60=3,SUM(AB61:AP61),-2)</f>
        <v>-2</v>
      </c>
    </row>
    <row r="62" spans="1:43" ht="45" customHeight="1">
      <c r="A62" s="40"/>
      <c r="B62" s="46" t="s">
        <v>181</v>
      </c>
      <c r="C62" s="52" t="s">
        <v>64</v>
      </c>
      <c r="D62" s="60" t="s">
        <v>532</v>
      </c>
      <c r="E62" s="65"/>
      <c r="F62" s="74">
        <f>IF(AND(B62="○"),2,"-")</f>
        <v>2</v>
      </c>
      <c r="G62" s="89">
        <f>IF(AND(B62="○"),AQ63,"-")</f>
        <v>0</v>
      </c>
      <c r="H62" s="97"/>
      <c r="I62" s="114" t="s">
        <v>170</v>
      </c>
      <c r="J62" s="102" t="s">
        <v>169</v>
      </c>
      <c r="K62" s="144" t="s">
        <v>174</v>
      </c>
      <c r="L62" s="156"/>
      <c r="M62" s="164"/>
      <c r="N62" s="168" t="s">
        <v>227</v>
      </c>
      <c r="O62" s="144" t="s">
        <v>416</v>
      </c>
      <c r="P62" s="156"/>
      <c r="Q62" s="164"/>
      <c r="R62" s="183" t="s">
        <v>192</v>
      </c>
      <c r="S62" s="188"/>
      <c r="T62" s="40"/>
      <c r="V62" s="193">
        <f>IF(I63="",0,1)</f>
        <v>0</v>
      </c>
      <c r="W62" s="193">
        <f>IF(J63="",0,1)</f>
        <v>0</v>
      </c>
      <c r="X62" s="193">
        <f>IF(S62="",0,1)</f>
        <v>0</v>
      </c>
      <c r="Y62" s="196">
        <f>SUM(V62:X63)</f>
        <v>0</v>
      </c>
      <c r="Z62" s="198" t="s">
        <v>8</v>
      </c>
      <c r="AA62" s="202"/>
      <c r="AB62" s="203" t="s">
        <v>128</v>
      </c>
      <c r="AC62" s="213" t="s">
        <v>386</v>
      </c>
      <c r="AD62" s="213" t="s">
        <v>78</v>
      </c>
      <c r="AE62" s="213" t="s">
        <v>547</v>
      </c>
      <c r="AF62" s="215" t="s">
        <v>80</v>
      </c>
      <c r="AG62" s="231"/>
      <c r="AH62" s="203" t="s">
        <v>124</v>
      </c>
      <c r="AI62" s="213" t="s">
        <v>125</v>
      </c>
      <c r="AJ62" s="215" t="s">
        <v>26</v>
      </c>
      <c r="AQ62" s="242" t="s">
        <v>25</v>
      </c>
    </row>
    <row r="63" spans="1:43" ht="45" customHeight="1">
      <c r="A63" s="40"/>
      <c r="B63" s="46"/>
      <c r="C63" s="53"/>
      <c r="D63" s="61"/>
      <c r="E63" s="66"/>
      <c r="F63" s="74"/>
      <c r="G63" s="90"/>
      <c r="H63" s="98"/>
      <c r="I63" s="115"/>
      <c r="J63" s="129"/>
      <c r="K63" s="145"/>
      <c r="L63" s="157"/>
      <c r="M63" s="165"/>
      <c r="N63" s="169"/>
      <c r="O63" s="145"/>
      <c r="P63" s="157"/>
      <c r="Q63" s="165"/>
      <c r="R63" s="181"/>
      <c r="S63" s="191"/>
      <c r="T63" s="40"/>
      <c r="V63" s="193">
        <f t="shared" ref="V63:V68" si="2">IF(K63="",0,1)</f>
        <v>0</v>
      </c>
      <c r="W63" s="193">
        <f>IF(N63="",0,1)</f>
        <v>0</v>
      </c>
      <c r="X63" s="193">
        <f>IF(O63="",0,1)</f>
        <v>0</v>
      </c>
      <c r="Z63" s="201"/>
      <c r="AA63" s="202"/>
      <c r="AB63" s="204">
        <f>IF($S$62=AB62,2,0)</f>
        <v>0</v>
      </c>
      <c r="AC63" s="214">
        <f>IF($S$62=AC62,1.6,0)</f>
        <v>0</v>
      </c>
      <c r="AD63" s="214">
        <f>IF($S$62=AD62,1.2,0)</f>
        <v>0</v>
      </c>
      <c r="AE63" s="214">
        <f>IF($S$62=AE62,0.8,0)</f>
        <v>0</v>
      </c>
      <c r="AF63" s="216">
        <f>IF($S$62=AF62,0,0)</f>
        <v>0</v>
      </c>
      <c r="AG63" s="231"/>
      <c r="AH63" s="204">
        <f>IF($S$62=AH62,1.2,0)</f>
        <v>0</v>
      </c>
      <c r="AI63" s="214">
        <f>IF($S$62=AI62,0.6,0)</f>
        <v>0</v>
      </c>
      <c r="AJ63" s="216">
        <f>IF($S$62=AJ62,0,0)</f>
        <v>0</v>
      </c>
      <c r="AQ63" s="243">
        <f>IF(Y62=6,SUM(AB63:AP63),0)</f>
        <v>0</v>
      </c>
    </row>
    <row r="64" spans="1:43" ht="50.1" customHeight="1">
      <c r="A64" s="40"/>
      <c r="B64" s="46" t="s">
        <v>181</v>
      </c>
      <c r="C64" s="53"/>
      <c r="D64" s="56" t="s">
        <v>533</v>
      </c>
      <c r="E64" s="56"/>
      <c r="F64" s="74">
        <f>IF(AND(B64="○"),2,"-")</f>
        <v>2</v>
      </c>
      <c r="G64" s="82">
        <f>IF(AND(B64="○"),AQ65,"-")</f>
        <v>0</v>
      </c>
      <c r="H64" s="94"/>
      <c r="I64" s="56" t="s">
        <v>115</v>
      </c>
      <c r="J64" s="56"/>
      <c r="K64" s="136"/>
      <c r="L64" s="136"/>
      <c r="M64" s="136"/>
      <c r="N64" s="136"/>
      <c r="O64" s="136"/>
      <c r="P64" s="136"/>
      <c r="Q64" s="136"/>
      <c r="R64" s="183" t="s">
        <v>192</v>
      </c>
      <c r="S64" s="187"/>
      <c r="T64" s="40"/>
      <c r="V64" s="193">
        <f t="shared" si="2"/>
        <v>0</v>
      </c>
      <c r="X64" s="193">
        <f>IF(S64="",0,1)</f>
        <v>0</v>
      </c>
      <c r="Y64" s="196">
        <f>SUM(V64:X68)</f>
        <v>0</v>
      </c>
      <c r="Z64" s="198" t="s">
        <v>160</v>
      </c>
      <c r="AA64" s="202"/>
      <c r="AB64" s="203" t="s">
        <v>259</v>
      </c>
      <c r="AC64" s="213" t="s">
        <v>127</v>
      </c>
      <c r="AD64" s="215" t="s">
        <v>261</v>
      </c>
      <c r="AG64" s="231"/>
      <c r="AH64" s="231"/>
      <c r="AQ64" s="242" t="s">
        <v>25</v>
      </c>
    </row>
    <row r="65" spans="1:43" ht="45" customHeight="1">
      <c r="A65" s="40"/>
      <c r="B65" s="46"/>
      <c r="C65" s="53"/>
      <c r="D65" s="56"/>
      <c r="E65" s="56"/>
      <c r="F65" s="74"/>
      <c r="G65" s="80"/>
      <c r="H65" s="92"/>
      <c r="I65" s="102" t="s">
        <v>256</v>
      </c>
      <c r="J65" s="102"/>
      <c r="K65" s="134"/>
      <c r="L65" s="134"/>
      <c r="M65" s="134"/>
      <c r="N65" s="134"/>
      <c r="O65" s="134"/>
      <c r="P65" s="134"/>
      <c r="Q65" s="134"/>
      <c r="R65" s="181"/>
      <c r="S65" s="187"/>
      <c r="T65" s="40"/>
      <c r="V65" s="193">
        <f t="shared" si="2"/>
        <v>0</v>
      </c>
      <c r="Z65" s="201"/>
      <c r="AA65" s="202"/>
      <c r="AB65" s="204">
        <f>IF($S$64=AB64,2,0)</f>
        <v>0</v>
      </c>
      <c r="AC65" s="214">
        <f>IF($S$64=AC64,1,0)</f>
        <v>0</v>
      </c>
      <c r="AD65" s="216">
        <f>IF($S$64=AD64,0,0)</f>
        <v>0</v>
      </c>
      <c r="AG65" s="231"/>
      <c r="AH65" s="231"/>
      <c r="AQ65" s="243">
        <f>IF(Y64=7,SUM(AB65:AP65),0)</f>
        <v>0</v>
      </c>
    </row>
    <row r="66" spans="1:43" ht="45" customHeight="1">
      <c r="A66" s="40"/>
      <c r="B66" s="46"/>
      <c r="C66" s="53"/>
      <c r="D66" s="56"/>
      <c r="E66" s="56"/>
      <c r="F66" s="74"/>
      <c r="G66" s="80"/>
      <c r="H66" s="92"/>
      <c r="I66" s="102" t="s">
        <v>362</v>
      </c>
      <c r="J66" s="102"/>
      <c r="K66" s="134"/>
      <c r="L66" s="134"/>
      <c r="M66" s="134"/>
      <c r="N66" s="134"/>
      <c r="O66" s="134"/>
      <c r="P66" s="134"/>
      <c r="Q66" s="134"/>
      <c r="R66" s="181"/>
      <c r="S66" s="187"/>
      <c r="T66" s="40"/>
      <c r="V66" s="193">
        <f t="shared" si="2"/>
        <v>0</v>
      </c>
      <c r="Z66" s="201"/>
      <c r="AA66" s="202"/>
      <c r="AG66" s="231"/>
      <c r="AH66" s="231"/>
    </row>
    <row r="67" spans="1:43" ht="45" customHeight="1">
      <c r="A67" s="40"/>
      <c r="B67" s="46"/>
      <c r="C67" s="53"/>
      <c r="D67" s="56"/>
      <c r="E67" s="56"/>
      <c r="F67" s="74"/>
      <c r="G67" s="80"/>
      <c r="H67" s="92"/>
      <c r="I67" s="103" t="s">
        <v>322</v>
      </c>
      <c r="J67" s="120"/>
      <c r="K67" s="135"/>
      <c r="L67" s="149"/>
      <c r="M67" s="159"/>
      <c r="N67" s="44" t="s">
        <v>253</v>
      </c>
      <c r="O67" s="135"/>
      <c r="P67" s="149"/>
      <c r="Q67" s="159"/>
      <c r="R67" s="181"/>
      <c r="S67" s="187"/>
      <c r="T67" s="40"/>
      <c r="V67" s="193">
        <f t="shared" si="2"/>
        <v>0</v>
      </c>
      <c r="W67" s="193">
        <f>IF(O67="",0,1)</f>
        <v>0</v>
      </c>
      <c r="Z67" s="201"/>
      <c r="AA67" s="202"/>
      <c r="AG67" s="231"/>
      <c r="AH67" s="231"/>
    </row>
    <row r="68" spans="1:43" ht="45" customHeight="1">
      <c r="A68" s="40"/>
      <c r="B68" s="46"/>
      <c r="C68" s="53"/>
      <c r="D68" s="56"/>
      <c r="E68" s="56"/>
      <c r="F68" s="74"/>
      <c r="G68" s="81"/>
      <c r="H68" s="93"/>
      <c r="I68" s="56" t="s">
        <v>245</v>
      </c>
      <c r="J68" s="56"/>
      <c r="K68" s="134"/>
      <c r="L68" s="134"/>
      <c r="M68" s="134"/>
      <c r="N68" s="134"/>
      <c r="O68" s="134"/>
      <c r="P68" s="134"/>
      <c r="Q68" s="134"/>
      <c r="R68" s="182"/>
      <c r="S68" s="187"/>
      <c r="T68" s="40"/>
      <c r="V68" s="193">
        <f t="shared" si="2"/>
        <v>0</v>
      </c>
      <c r="W68" s="195"/>
      <c r="AA68" s="202"/>
      <c r="AG68" s="231"/>
      <c r="AH68" s="231"/>
    </row>
    <row r="69" spans="1:43" ht="45" customHeight="1">
      <c r="A69" s="40"/>
      <c r="B69" s="46" t="s">
        <v>181</v>
      </c>
      <c r="C69" s="53"/>
      <c r="D69" s="56" t="s">
        <v>466</v>
      </c>
      <c r="E69" s="56"/>
      <c r="F69" s="74">
        <f>IF(AND(B69="○"),3,"-")</f>
        <v>3</v>
      </c>
      <c r="G69" s="82">
        <f>IF(AND(B69="○"),AQ70,"-")</f>
        <v>0</v>
      </c>
      <c r="H69" s="94"/>
      <c r="I69" s="116" t="s">
        <v>29</v>
      </c>
      <c r="J69" s="130"/>
      <c r="K69" s="146"/>
      <c r="L69" s="158"/>
      <c r="M69" s="158"/>
      <c r="N69" s="158"/>
      <c r="O69" s="158"/>
      <c r="P69" s="158"/>
      <c r="Q69" s="179"/>
      <c r="R69" s="183" t="s">
        <v>192</v>
      </c>
      <c r="S69" s="187"/>
      <c r="T69" s="40"/>
      <c r="V69" s="193">
        <f>IF(AND(K69&lt;&gt;""),1,0)</f>
        <v>0</v>
      </c>
      <c r="X69" s="193">
        <f>IF(S69="",0,1)</f>
        <v>0</v>
      </c>
      <c r="Y69" s="196">
        <f>SUM(V69:X70)</f>
        <v>0</v>
      </c>
      <c r="Z69" s="198" t="s">
        <v>43</v>
      </c>
      <c r="AB69" s="203" t="s">
        <v>13</v>
      </c>
      <c r="AC69" s="213" t="s">
        <v>548</v>
      </c>
      <c r="AD69" s="213" t="s">
        <v>549</v>
      </c>
      <c r="AE69" s="213" t="s">
        <v>550</v>
      </c>
      <c r="AF69" s="213" t="s">
        <v>551</v>
      </c>
      <c r="AG69" s="213" t="s">
        <v>552</v>
      </c>
      <c r="AH69" s="215" t="s">
        <v>60</v>
      </c>
      <c r="AQ69" s="242" t="s">
        <v>25</v>
      </c>
    </row>
    <row r="70" spans="1:43" ht="45" customHeight="1">
      <c r="A70" s="40"/>
      <c r="B70" s="46"/>
      <c r="C70" s="53"/>
      <c r="D70" s="56"/>
      <c r="E70" s="56"/>
      <c r="F70" s="74"/>
      <c r="G70" s="81"/>
      <c r="H70" s="93"/>
      <c r="I70" s="56" t="s">
        <v>321</v>
      </c>
      <c r="J70" s="56"/>
      <c r="K70" s="137"/>
      <c r="L70" s="150"/>
      <c r="M70" s="150"/>
      <c r="N70" s="150"/>
      <c r="O70" s="150"/>
      <c r="P70" s="150"/>
      <c r="Q70" s="160" t="s">
        <v>10</v>
      </c>
      <c r="R70" s="182"/>
      <c r="S70" s="187"/>
      <c r="T70" s="40"/>
      <c r="V70" s="193">
        <f>IF(AND(K70&lt;&gt;""),1,0)</f>
        <v>0</v>
      </c>
      <c r="W70" s="195"/>
      <c r="Z70" s="201"/>
      <c r="AB70" s="204">
        <f>IF($S$69=AB69,3,0)</f>
        <v>0</v>
      </c>
      <c r="AC70" s="214">
        <f>IF($S$69=AC69,2.5,0)</f>
        <v>0</v>
      </c>
      <c r="AD70" s="214">
        <f>IF($S$69=AD69,2,0)</f>
        <v>0</v>
      </c>
      <c r="AE70" s="214">
        <f>IF($S$69=AE69,1.5,0)</f>
        <v>0</v>
      </c>
      <c r="AF70" s="214">
        <f>IF($S$69=AF69,1,0)</f>
        <v>0</v>
      </c>
      <c r="AG70" s="214">
        <f>IF($S$69=AG69,0.5,0)</f>
        <v>0</v>
      </c>
      <c r="AH70" s="216">
        <f>IF($S$69=AH69,0,0)</f>
        <v>0</v>
      </c>
      <c r="AQ70" s="243">
        <f>IF(Y69=3,SUM(AB70:AP70),0)</f>
        <v>0</v>
      </c>
    </row>
    <row r="71" spans="1:43" ht="45" customHeight="1">
      <c r="A71" s="40"/>
      <c r="B71" s="46" t="s">
        <v>181</v>
      </c>
      <c r="C71" s="53"/>
      <c r="D71" s="56" t="s">
        <v>534</v>
      </c>
      <c r="E71" s="56"/>
      <c r="F71" s="74">
        <f>IF(AND(B71="○"),1,"-")</f>
        <v>1</v>
      </c>
      <c r="G71" s="82">
        <f>IF(AND(B71="○"),AQ72,"-")</f>
        <v>0</v>
      </c>
      <c r="H71" s="94"/>
      <c r="I71" s="114" t="s">
        <v>268</v>
      </c>
      <c r="J71" s="114"/>
      <c r="K71" s="147" t="s">
        <v>293</v>
      </c>
      <c r="L71" s="147"/>
      <c r="M71" s="147" t="s">
        <v>304</v>
      </c>
      <c r="N71" s="147"/>
      <c r="O71" s="147" t="s">
        <v>301</v>
      </c>
      <c r="P71" s="147"/>
      <c r="Q71" s="147"/>
      <c r="R71" s="184" t="s">
        <v>192</v>
      </c>
      <c r="S71" s="187"/>
      <c r="T71" s="40"/>
      <c r="X71" s="193">
        <f>IF(S71="",0,1)</f>
        <v>0</v>
      </c>
      <c r="Y71" s="196">
        <f>SUM(V71:X72)</f>
        <v>0</v>
      </c>
      <c r="Z71" s="198" t="s">
        <v>191</v>
      </c>
      <c r="AA71" s="202"/>
      <c r="AB71" s="209" t="s">
        <v>143</v>
      </c>
      <c r="AC71" s="220" t="s">
        <v>145</v>
      </c>
      <c r="AD71" s="227" t="s">
        <v>133</v>
      </c>
      <c r="AE71" s="231"/>
      <c r="AF71" s="231"/>
      <c r="AG71" s="231"/>
      <c r="AQ71" s="242" t="s">
        <v>25</v>
      </c>
    </row>
    <row r="72" spans="1:43" ht="45" customHeight="1">
      <c r="A72" s="40"/>
      <c r="B72" s="46"/>
      <c r="C72" s="53"/>
      <c r="D72" s="56"/>
      <c r="E72" s="56"/>
      <c r="F72" s="74"/>
      <c r="G72" s="81"/>
      <c r="H72" s="93"/>
      <c r="I72" s="115"/>
      <c r="J72" s="115"/>
      <c r="K72" s="148"/>
      <c r="L72" s="148"/>
      <c r="M72" s="148"/>
      <c r="N72" s="148"/>
      <c r="O72" s="171" t="e">
        <f>M72/K72</f>
        <v>#DIV/0!</v>
      </c>
      <c r="P72" s="171"/>
      <c r="Q72" s="171"/>
      <c r="R72" s="184"/>
      <c r="S72" s="187"/>
      <c r="T72" s="40"/>
      <c r="V72" s="193">
        <f>IF(I72="",0,1)</f>
        <v>0</v>
      </c>
      <c r="W72" s="193">
        <f>IF(K72="",0,1)</f>
        <v>0</v>
      </c>
      <c r="X72" s="193">
        <f>IF(M72="",0,1)</f>
        <v>0</v>
      </c>
      <c r="Z72" s="201"/>
      <c r="AA72" s="202"/>
      <c r="AB72" s="210">
        <f>IF($S$71=AB71,1,0)</f>
        <v>0</v>
      </c>
      <c r="AC72" s="221">
        <f>IF($S$71=AC71,0.5,0)</f>
        <v>0</v>
      </c>
      <c r="AD72" s="228">
        <f>IF($S$71=AD71,0,0)</f>
        <v>0</v>
      </c>
      <c r="AE72" s="231"/>
      <c r="AF72" s="231"/>
      <c r="AG72" s="231"/>
      <c r="AQ72" s="243">
        <f>IF(Y71=4,SUM(AB72:AP72),0)</f>
        <v>0</v>
      </c>
    </row>
    <row r="73" spans="1:43" ht="45" customHeight="1">
      <c r="A73" s="40"/>
      <c r="B73" s="46" t="s">
        <v>181</v>
      </c>
      <c r="C73" s="53"/>
      <c r="D73" s="56" t="s">
        <v>535</v>
      </c>
      <c r="E73" s="56"/>
      <c r="F73" s="74">
        <f>IF(AND(B73="○"),2,"-")</f>
        <v>2</v>
      </c>
      <c r="G73" s="82">
        <f>IF(AND(B73="○"),AQ74,"-")</f>
        <v>0</v>
      </c>
      <c r="H73" s="94"/>
      <c r="I73" s="60" t="s">
        <v>95</v>
      </c>
      <c r="J73" s="123"/>
      <c r="K73" s="123"/>
      <c r="L73" s="123"/>
      <c r="M73" s="123"/>
      <c r="N73" s="123"/>
      <c r="O73" s="123"/>
      <c r="P73" s="123"/>
      <c r="Q73" s="65"/>
      <c r="R73" s="184" t="s">
        <v>296</v>
      </c>
      <c r="S73" s="187"/>
      <c r="T73" s="40"/>
      <c r="X73" s="193">
        <f>IF(S73="",0,1)</f>
        <v>0</v>
      </c>
      <c r="Y73" s="196">
        <f>SUM(V73:X74)</f>
        <v>0</v>
      </c>
      <c r="Z73" s="198" t="s">
        <v>228</v>
      </c>
      <c r="AA73" s="202"/>
      <c r="AB73" s="203" t="s">
        <v>217</v>
      </c>
      <c r="AC73" s="213" t="s">
        <v>219</v>
      </c>
      <c r="AD73" s="213" t="s">
        <v>220</v>
      </c>
      <c r="AE73" s="213" t="s">
        <v>222</v>
      </c>
      <c r="AF73" s="213" t="s">
        <v>224</v>
      </c>
      <c r="AG73" s="213" t="s">
        <v>225</v>
      </c>
      <c r="AH73" s="213" t="s">
        <v>226</v>
      </c>
      <c r="AI73" s="213" t="s">
        <v>106</v>
      </c>
      <c r="AJ73" s="213" t="s">
        <v>114</v>
      </c>
      <c r="AK73" s="213" t="s">
        <v>229</v>
      </c>
      <c r="AL73" s="213" t="s">
        <v>232</v>
      </c>
      <c r="AM73" s="213" t="s">
        <v>234</v>
      </c>
      <c r="AN73" s="213" t="s">
        <v>236</v>
      </c>
      <c r="AO73" s="213" t="s">
        <v>531</v>
      </c>
      <c r="AP73" s="215" t="s">
        <v>238</v>
      </c>
      <c r="AQ73" s="242" t="s">
        <v>25</v>
      </c>
    </row>
    <row r="74" spans="1:43" ht="45" customHeight="1">
      <c r="A74" s="40"/>
      <c r="B74" s="46"/>
      <c r="C74" s="53"/>
      <c r="D74" s="56"/>
      <c r="E74" s="56"/>
      <c r="F74" s="74"/>
      <c r="G74" s="81"/>
      <c r="H74" s="93"/>
      <c r="I74" s="61"/>
      <c r="J74" s="124"/>
      <c r="K74" s="124"/>
      <c r="L74" s="124"/>
      <c r="M74" s="124"/>
      <c r="N74" s="124"/>
      <c r="O74" s="124"/>
      <c r="P74" s="124"/>
      <c r="Q74" s="66"/>
      <c r="R74" s="184" t="s">
        <v>61</v>
      </c>
      <c r="S74" s="187"/>
      <c r="T74" s="40"/>
      <c r="Z74" s="201"/>
      <c r="AA74" s="202"/>
      <c r="AB74" s="204">
        <f>IF($S$73=AB73,2,0)</f>
        <v>0</v>
      </c>
      <c r="AC74" s="214">
        <f>IF($S$73=AC73,1,0)</f>
        <v>0</v>
      </c>
      <c r="AD74" s="214">
        <f>IF($S$73=AD73,2,0)</f>
        <v>0</v>
      </c>
      <c r="AE74" s="214">
        <f>IF($S$73=AE73,2,0)</f>
        <v>0</v>
      </c>
      <c r="AF74" s="214">
        <f>IF($S$73=AF73,2,0)</f>
        <v>0</v>
      </c>
      <c r="AG74" s="214">
        <f>IF($S$73=AG73,2,0)</f>
        <v>0</v>
      </c>
      <c r="AH74" s="214">
        <f>IF($S$73=AH73,2,0)</f>
        <v>0</v>
      </c>
      <c r="AI74" s="214">
        <f>IF($S$73=AI73,1,0)</f>
        <v>0</v>
      </c>
      <c r="AJ74" s="214">
        <f>IF($S$73=AJ73,2,0)</f>
        <v>0</v>
      </c>
      <c r="AK74" s="214">
        <f>IF($S$73=AK73,2,0)</f>
        <v>0</v>
      </c>
      <c r="AL74" s="214">
        <f>IF($S$73=AL73,2,0)</f>
        <v>0</v>
      </c>
      <c r="AM74" s="214">
        <f>IF($S$73=AM73,2,0)</f>
        <v>0</v>
      </c>
      <c r="AN74" s="214">
        <f>IF($S$73=AN73,1,0)</f>
        <v>0</v>
      </c>
      <c r="AO74" s="214">
        <f>IF($S$73=AO73,2,0)</f>
        <v>0</v>
      </c>
      <c r="AP74" s="216">
        <f>IF($S$73=AP73,0,0)</f>
        <v>0</v>
      </c>
      <c r="AQ74" s="243">
        <f>IF(Y73=1,SUM(AB74:AP74),0)</f>
        <v>0</v>
      </c>
    </row>
    <row r="75" spans="1:43" ht="45" customHeight="1">
      <c r="A75" s="40"/>
      <c r="B75" s="46" t="s">
        <v>181</v>
      </c>
      <c r="C75" s="53"/>
      <c r="D75" s="56" t="s">
        <v>77</v>
      </c>
      <c r="E75" s="56"/>
      <c r="F75" s="74">
        <f>IF(AND(B75="○"),1,"-")</f>
        <v>1</v>
      </c>
      <c r="G75" s="82">
        <f>IF(AND(B75="○"),AQ76,"-")</f>
        <v>0</v>
      </c>
      <c r="H75" s="94"/>
      <c r="I75" s="114" t="s">
        <v>201</v>
      </c>
      <c r="J75" s="102" t="s">
        <v>398</v>
      </c>
      <c r="K75" s="56" t="s">
        <v>307</v>
      </c>
      <c r="L75" s="56"/>
      <c r="M75" s="56"/>
      <c r="N75" s="56"/>
      <c r="O75" s="56"/>
      <c r="P75" s="56"/>
      <c r="Q75" s="56"/>
      <c r="R75" s="184" t="s">
        <v>296</v>
      </c>
      <c r="S75" s="187"/>
      <c r="T75" s="40"/>
      <c r="V75" s="193">
        <f>IF(I76="",0,1)</f>
        <v>0</v>
      </c>
      <c r="W75" s="193">
        <f>IF(J76="",0,1)</f>
        <v>0</v>
      </c>
      <c r="X75" s="193">
        <f>IF(S75="",0,1)</f>
        <v>0</v>
      </c>
      <c r="Y75" s="196">
        <f>SUM(V75:X76)</f>
        <v>0</v>
      </c>
      <c r="Z75" s="198" t="s">
        <v>191</v>
      </c>
      <c r="AA75" s="202"/>
      <c r="AB75" s="211" t="s">
        <v>215</v>
      </c>
      <c r="AC75" s="222" t="s">
        <v>212</v>
      </c>
      <c r="AD75" s="229" t="s">
        <v>109</v>
      </c>
      <c r="AE75" s="231"/>
      <c r="AF75" s="231"/>
      <c r="AG75" s="231"/>
      <c r="AQ75" s="242" t="s">
        <v>25</v>
      </c>
    </row>
    <row r="76" spans="1:43" ht="45" customHeight="1">
      <c r="A76" s="40"/>
      <c r="B76" s="46"/>
      <c r="C76" s="54"/>
      <c r="D76" s="56"/>
      <c r="E76" s="56"/>
      <c r="F76" s="74"/>
      <c r="G76" s="81"/>
      <c r="H76" s="93"/>
      <c r="I76" s="117"/>
      <c r="J76" s="131"/>
      <c r="K76" s="134"/>
      <c r="L76" s="134"/>
      <c r="M76" s="134"/>
      <c r="N76" s="134"/>
      <c r="O76" s="134"/>
      <c r="P76" s="134"/>
      <c r="Q76" s="134"/>
      <c r="R76" s="184" t="s">
        <v>61</v>
      </c>
      <c r="S76" s="187"/>
      <c r="T76" s="40"/>
      <c r="V76" s="193">
        <f>IF(K76="",0,1)</f>
        <v>0</v>
      </c>
      <c r="Z76" s="201"/>
      <c r="AA76" s="202"/>
      <c r="AB76" s="204">
        <f>IF($S$75=AB75,1,0)</f>
        <v>0</v>
      </c>
      <c r="AC76" s="214">
        <f>IF($S$75=AC75,0.5,0)</f>
        <v>0</v>
      </c>
      <c r="AD76" s="216">
        <f>IF($S$75=AD75,0,0)</f>
        <v>0</v>
      </c>
      <c r="AE76" s="231"/>
      <c r="AF76" s="231"/>
      <c r="AG76" s="231"/>
      <c r="AQ76" s="243">
        <f>IF(Y75=4,SUM(AB76:AO76),0)</f>
        <v>0</v>
      </c>
    </row>
  </sheetData>
  <mergeCells count="261">
    <mergeCell ref="C3:E3"/>
    <mergeCell ref="F3:J3"/>
    <mergeCell ref="P3:R3"/>
    <mergeCell ref="C4:E4"/>
    <mergeCell ref="F4:J4"/>
    <mergeCell ref="P4:R4"/>
    <mergeCell ref="C5:E5"/>
    <mergeCell ref="F5:J5"/>
    <mergeCell ref="P5:R5"/>
    <mergeCell ref="C9:E9"/>
    <mergeCell ref="G9:H9"/>
    <mergeCell ref="I9:S9"/>
    <mergeCell ref="I10:J10"/>
    <mergeCell ref="K10:Q10"/>
    <mergeCell ref="I11:J11"/>
    <mergeCell ref="K11:Q11"/>
    <mergeCell ref="I12:J12"/>
    <mergeCell ref="K12:M12"/>
    <mergeCell ref="O12:Q12"/>
    <mergeCell ref="I13:J13"/>
    <mergeCell ref="K13:Q13"/>
    <mergeCell ref="I14:J14"/>
    <mergeCell ref="K14:Q14"/>
    <mergeCell ref="I15:J15"/>
    <mergeCell ref="K15:Q15"/>
    <mergeCell ref="I16:J16"/>
    <mergeCell ref="K16:P16"/>
    <mergeCell ref="I17:J17"/>
    <mergeCell ref="K17:Q17"/>
    <mergeCell ref="I18:J18"/>
    <mergeCell ref="K18:Q18"/>
    <mergeCell ref="I19:J19"/>
    <mergeCell ref="K19:Q19"/>
    <mergeCell ref="I20:J20"/>
    <mergeCell ref="K20:Q20"/>
    <mergeCell ref="I21:Q21"/>
    <mergeCell ref="I22:Q22"/>
    <mergeCell ref="I29:J29"/>
    <mergeCell ref="K29:Q29"/>
    <mergeCell ref="I30:J30"/>
    <mergeCell ref="K30:Q30"/>
    <mergeCell ref="I31:J31"/>
    <mergeCell ref="K31:Q31"/>
    <mergeCell ref="I32:J32"/>
    <mergeCell ref="K32:Q32"/>
    <mergeCell ref="K33:Q33"/>
    <mergeCell ref="K34:Q34"/>
    <mergeCell ref="K35:Q35"/>
    <mergeCell ref="K36:Q36"/>
    <mergeCell ref="K37:Q37"/>
    <mergeCell ref="I40:Q40"/>
    <mergeCell ref="I41:Q41"/>
    <mergeCell ref="I42:Q42"/>
    <mergeCell ref="K45:M45"/>
    <mergeCell ref="N45:Q45"/>
    <mergeCell ref="K46:M46"/>
    <mergeCell ref="N46:Q46"/>
    <mergeCell ref="K47:M47"/>
    <mergeCell ref="N47:Q47"/>
    <mergeCell ref="I48:M48"/>
    <mergeCell ref="N48:Q48"/>
    <mergeCell ref="J49:L49"/>
    <mergeCell ref="M49:Q49"/>
    <mergeCell ref="J50:L50"/>
    <mergeCell ref="M50:Q50"/>
    <mergeCell ref="I57:J57"/>
    <mergeCell ref="K57:Q57"/>
    <mergeCell ref="I58:J58"/>
    <mergeCell ref="K58:M58"/>
    <mergeCell ref="O58:Q58"/>
    <mergeCell ref="I59:J59"/>
    <mergeCell ref="K59:Q59"/>
    <mergeCell ref="I60:J60"/>
    <mergeCell ref="K60:Q60"/>
    <mergeCell ref="I61:J61"/>
    <mergeCell ref="K61:Q61"/>
    <mergeCell ref="K62:M62"/>
    <mergeCell ref="O62:Q62"/>
    <mergeCell ref="K63:M63"/>
    <mergeCell ref="O63:Q63"/>
    <mergeCell ref="I64:J64"/>
    <mergeCell ref="K64:Q64"/>
    <mergeCell ref="I65:J65"/>
    <mergeCell ref="K65:Q65"/>
    <mergeCell ref="I66:J66"/>
    <mergeCell ref="K66:Q66"/>
    <mergeCell ref="I67:J67"/>
    <mergeCell ref="K67:M67"/>
    <mergeCell ref="O67:Q67"/>
    <mergeCell ref="I68:J68"/>
    <mergeCell ref="K68:Q68"/>
    <mergeCell ref="I69:J69"/>
    <mergeCell ref="K69:Q69"/>
    <mergeCell ref="I70:J70"/>
    <mergeCell ref="K70:P70"/>
    <mergeCell ref="I71:J71"/>
    <mergeCell ref="K71:L71"/>
    <mergeCell ref="M71:N71"/>
    <mergeCell ref="O71:Q71"/>
    <mergeCell ref="I72:J72"/>
    <mergeCell ref="K72:L72"/>
    <mergeCell ref="M72:N72"/>
    <mergeCell ref="O72:Q72"/>
    <mergeCell ref="K75:Q75"/>
    <mergeCell ref="K76:Q76"/>
    <mergeCell ref="F7:S8"/>
    <mergeCell ref="B10:B14"/>
    <mergeCell ref="D10:E14"/>
    <mergeCell ref="F10:F14"/>
    <mergeCell ref="G10:H14"/>
    <mergeCell ref="R10:R14"/>
    <mergeCell ref="S10:S14"/>
    <mergeCell ref="B15:B16"/>
    <mergeCell ref="D15:E16"/>
    <mergeCell ref="F15:F16"/>
    <mergeCell ref="G15:H16"/>
    <mergeCell ref="S15:S16"/>
    <mergeCell ref="B17:B18"/>
    <mergeCell ref="D17:E18"/>
    <mergeCell ref="F17:F18"/>
    <mergeCell ref="G17:H18"/>
    <mergeCell ref="S17:S18"/>
    <mergeCell ref="B19:B20"/>
    <mergeCell ref="D19:E20"/>
    <mergeCell ref="F19:F20"/>
    <mergeCell ref="G19:H20"/>
    <mergeCell ref="S19:S20"/>
    <mergeCell ref="B21:B22"/>
    <mergeCell ref="D21:E22"/>
    <mergeCell ref="F21:F22"/>
    <mergeCell ref="G21:H22"/>
    <mergeCell ref="B23:B24"/>
    <mergeCell ref="D23:E24"/>
    <mergeCell ref="F23:F24"/>
    <mergeCell ref="G23:H24"/>
    <mergeCell ref="I23:Q24"/>
    <mergeCell ref="S23:S24"/>
    <mergeCell ref="B25:B26"/>
    <mergeCell ref="D25:E26"/>
    <mergeCell ref="F25:F26"/>
    <mergeCell ref="G25:H26"/>
    <mergeCell ref="I25:Q26"/>
    <mergeCell ref="S25:S26"/>
    <mergeCell ref="B27:B28"/>
    <mergeCell ref="D27:E28"/>
    <mergeCell ref="F27:F28"/>
    <mergeCell ref="G27:H28"/>
    <mergeCell ref="I27:Q28"/>
    <mergeCell ref="S27:S28"/>
    <mergeCell ref="B29:B30"/>
    <mergeCell ref="D29:E30"/>
    <mergeCell ref="F29:F30"/>
    <mergeCell ref="G29:H30"/>
    <mergeCell ref="S29:S30"/>
    <mergeCell ref="E31:E32"/>
    <mergeCell ref="H31:H32"/>
    <mergeCell ref="S31:S32"/>
    <mergeCell ref="E33:E35"/>
    <mergeCell ref="H33:H35"/>
    <mergeCell ref="S33:S35"/>
    <mergeCell ref="E36:E37"/>
    <mergeCell ref="H36:H37"/>
    <mergeCell ref="I36:J37"/>
    <mergeCell ref="S36:S37"/>
    <mergeCell ref="E38:E39"/>
    <mergeCell ref="H38:H39"/>
    <mergeCell ref="I38:Q39"/>
    <mergeCell ref="R38:R39"/>
    <mergeCell ref="S38:S39"/>
    <mergeCell ref="D40:E42"/>
    <mergeCell ref="F40:F42"/>
    <mergeCell ref="G40:G42"/>
    <mergeCell ref="AP40:AP42"/>
    <mergeCell ref="B43:B44"/>
    <mergeCell ref="D43:E44"/>
    <mergeCell ref="F43:F44"/>
    <mergeCell ref="G43:H44"/>
    <mergeCell ref="I43:Q44"/>
    <mergeCell ref="S43:S44"/>
    <mergeCell ref="B45:B48"/>
    <mergeCell ref="D45:E48"/>
    <mergeCell ref="F45:F48"/>
    <mergeCell ref="G45:H48"/>
    <mergeCell ref="R45:R48"/>
    <mergeCell ref="S45:S48"/>
    <mergeCell ref="B49:B50"/>
    <mergeCell ref="D49:E50"/>
    <mergeCell ref="F49:F50"/>
    <mergeCell ref="G49:H50"/>
    <mergeCell ref="S49:S50"/>
    <mergeCell ref="B51:B52"/>
    <mergeCell ref="D51:E52"/>
    <mergeCell ref="F51:F52"/>
    <mergeCell ref="G51:H52"/>
    <mergeCell ref="I51:Q52"/>
    <mergeCell ref="S51:S52"/>
    <mergeCell ref="B53:B54"/>
    <mergeCell ref="D53:E54"/>
    <mergeCell ref="F53:F54"/>
    <mergeCell ref="G53:H54"/>
    <mergeCell ref="I53:Q54"/>
    <mergeCell ref="S53:S54"/>
    <mergeCell ref="B55:B56"/>
    <mergeCell ref="D55:E56"/>
    <mergeCell ref="F55:F56"/>
    <mergeCell ref="G55:H56"/>
    <mergeCell ref="I55:Q56"/>
    <mergeCell ref="S55:S56"/>
    <mergeCell ref="B57:B59"/>
    <mergeCell ref="D57:E59"/>
    <mergeCell ref="F57:F59"/>
    <mergeCell ref="G57:H59"/>
    <mergeCell ref="R57:R59"/>
    <mergeCell ref="S57:S59"/>
    <mergeCell ref="B60:B61"/>
    <mergeCell ref="D60:E61"/>
    <mergeCell ref="F60:F61"/>
    <mergeCell ref="G60:H61"/>
    <mergeCell ref="S60:S61"/>
    <mergeCell ref="B62:B63"/>
    <mergeCell ref="D62:E63"/>
    <mergeCell ref="F62:F63"/>
    <mergeCell ref="G62:H63"/>
    <mergeCell ref="R62:R63"/>
    <mergeCell ref="S62:S63"/>
    <mergeCell ref="B64:B68"/>
    <mergeCell ref="D64:E68"/>
    <mergeCell ref="F64:F68"/>
    <mergeCell ref="G64:H68"/>
    <mergeCell ref="R64:R68"/>
    <mergeCell ref="S64:S68"/>
    <mergeCell ref="B69:B70"/>
    <mergeCell ref="D69:E70"/>
    <mergeCell ref="F69:F70"/>
    <mergeCell ref="G69:H70"/>
    <mergeCell ref="R69:R70"/>
    <mergeCell ref="S69:S70"/>
    <mergeCell ref="B71:B72"/>
    <mergeCell ref="D71:E72"/>
    <mergeCell ref="F71:F72"/>
    <mergeCell ref="G71:H72"/>
    <mergeCell ref="R71:R72"/>
    <mergeCell ref="S71:S72"/>
    <mergeCell ref="B73:B74"/>
    <mergeCell ref="D73:E74"/>
    <mergeCell ref="F73:F74"/>
    <mergeCell ref="G73:H74"/>
    <mergeCell ref="I73:Q74"/>
    <mergeCell ref="S73:S74"/>
    <mergeCell ref="B75:B76"/>
    <mergeCell ref="D75:E76"/>
    <mergeCell ref="F75:F76"/>
    <mergeCell ref="G75:H76"/>
    <mergeCell ref="S75:S76"/>
    <mergeCell ref="C10:C44"/>
    <mergeCell ref="B31:B39"/>
    <mergeCell ref="D31:D39"/>
    <mergeCell ref="F31:F39"/>
    <mergeCell ref="G31:G39"/>
    <mergeCell ref="C45:C61"/>
    <mergeCell ref="C62:C76"/>
  </mergeCells>
  <phoneticPr fontId="3"/>
  <conditionalFormatting sqref="I76:Q76">
    <cfRule type="expression" dxfId="89" priority="1">
      <formula>$B$75="-"</formula>
    </cfRule>
  </conditionalFormatting>
  <conditionalFormatting sqref="I72:N72">
    <cfRule type="expression" dxfId="88" priority="2">
      <formula>$B$71="-"</formula>
    </cfRule>
  </conditionalFormatting>
  <conditionalFormatting sqref="K64:Q68">
    <cfRule type="expression" dxfId="87" priority="4">
      <formula>$B$64="-"</formula>
    </cfRule>
  </conditionalFormatting>
  <conditionalFormatting sqref="K69:Q70">
    <cfRule type="expression" dxfId="86" priority="3">
      <formula>$B$69="-"</formula>
    </cfRule>
  </conditionalFormatting>
  <conditionalFormatting sqref="I63:Q63">
    <cfRule type="expression" dxfId="85" priority="5">
      <formula>$B$62="-"</formula>
    </cfRule>
  </conditionalFormatting>
  <conditionalFormatting sqref="I61:Q61">
    <cfRule type="expression" dxfId="84" priority="6">
      <formula>$B$60="-"</formula>
    </cfRule>
  </conditionalFormatting>
  <conditionalFormatting sqref="K57:Q59">
    <cfRule type="expression" dxfId="83" priority="8">
      <formula>$B$57="-"</formula>
    </cfRule>
  </conditionalFormatting>
  <conditionalFormatting sqref="I50:Q50">
    <cfRule type="expression" dxfId="82" priority="9">
      <formula>$B$49="-"</formula>
    </cfRule>
  </conditionalFormatting>
  <conditionalFormatting sqref="I46:M47">
    <cfRule type="expression" dxfId="81" priority="10">
      <formula>$B$45="-"</formula>
    </cfRule>
  </conditionalFormatting>
  <conditionalFormatting sqref="I34:Q35">
    <cfRule type="expression" dxfId="80" priority="11">
      <formula>$B$31="-"</formula>
    </cfRule>
  </conditionalFormatting>
  <conditionalFormatting sqref="K31:Q32">
    <cfRule type="expression" dxfId="79" priority="12">
      <formula>$B$31="-"</formula>
    </cfRule>
  </conditionalFormatting>
  <conditionalFormatting sqref="K19:S20">
    <cfRule type="expression" dxfId="78" priority="13">
      <formula>$B$19="-"</formula>
    </cfRule>
  </conditionalFormatting>
  <conditionalFormatting sqref="K17:S18">
    <cfRule type="expression" dxfId="77" priority="14">
      <formula>$B$17="-"</formula>
    </cfRule>
  </conditionalFormatting>
  <conditionalFormatting sqref="K15:S16">
    <cfRule type="expression" dxfId="76" priority="15">
      <formula>$B$15="-"</formula>
    </cfRule>
  </conditionalFormatting>
  <conditionalFormatting sqref="K10:Q14">
    <cfRule type="expression" dxfId="75" priority="16">
      <formula>$B$10="-"</formula>
    </cfRule>
  </conditionalFormatting>
  <conditionalFormatting sqref="I68:J68">
    <cfRule type="expression" dxfId="74" priority="18">
      <formula>$B$10="-"</formula>
    </cfRule>
  </conditionalFormatting>
  <conditionalFormatting sqref="R10:S14 D10:J14">
    <cfRule type="expression" dxfId="73" priority="46">
      <formula>$B$10="-"</formula>
    </cfRule>
  </conditionalFormatting>
  <conditionalFormatting sqref="D15:J16">
    <cfRule type="expression" dxfId="72" priority="45">
      <formula>$B$15="-"</formula>
    </cfRule>
  </conditionalFormatting>
  <conditionalFormatting sqref="D17:J18">
    <cfRule type="expression" dxfId="71" priority="44">
      <formula>$B$17="-"</formula>
    </cfRule>
  </conditionalFormatting>
  <conditionalFormatting sqref="D19:J20">
    <cfRule type="expression" dxfId="70" priority="43">
      <formula>$B$19="-"</formula>
    </cfRule>
  </conditionalFormatting>
  <conditionalFormatting sqref="D21:S22">
    <cfRule type="expression" dxfId="69" priority="42">
      <formula>$B$21="-"</formula>
    </cfRule>
  </conditionalFormatting>
  <conditionalFormatting sqref="D23:S24">
    <cfRule type="expression" dxfId="68" priority="41">
      <formula>$B$23="-"</formula>
    </cfRule>
  </conditionalFormatting>
  <conditionalFormatting sqref="D25:S26">
    <cfRule type="expression" dxfId="67" priority="40">
      <formula>$B$25="-"</formula>
    </cfRule>
  </conditionalFormatting>
  <conditionalFormatting sqref="D27:S28">
    <cfRule type="expression" dxfId="66" priority="39">
      <formula>$B$27="-"</formula>
    </cfRule>
  </conditionalFormatting>
  <conditionalFormatting sqref="D29:S30">
    <cfRule type="expression" dxfId="65" priority="38">
      <formula>$B$29="-"</formula>
    </cfRule>
  </conditionalFormatting>
  <conditionalFormatting sqref="R31:S39 K33:Q33 I31:J33 D31:H39 I36:Q39">
    <cfRule type="expression" dxfId="64" priority="37">
      <formula>$B$31="-"</formula>
    </cfRule>
  </conditionalFormatting>
  <conditionalFormatting sqref="H40:S40">
    <cfRule type="expression" dxfId="63" priority="36">
      <formula>$B$40="-"</formula>
    </cfRule>
  </conditionalFormatting>
  <conditionalFormatting sqref="H41:S41">
    <cfRule type="expression" dxfId="62" priority="35">
      <formula>$B$41="-"</formula>
    </cfRule>
  </conditionalFormatting>
  <conditionalFormatting sqref="H42:S42">
    <cfRule type="expression" dxfId="61" priority="34">
      <formula>$B$42="-"</formula>
    </cfRule>
  </conditionalFormatting>
  <conditionalFormatting sqref="D40:G42">
    <cfRule type="expression" dxfId="60" priority="33">
      <formula>$F$40="-"</formula>
    </cfRule>
  </conditionalFormatting>
  <conditionalFormatting sqref="D43:S44">
    <cfRule type="expression" dxfId="59" priority="32">
      <formula>$B$43="-"</formula>
    </cfRule>
  </conditionalFormatting>
  <conditionalFormatting sqref="I45:M45 N45:S48 I48:M48 D45:H48">
    <cfRule type="expression" dxfId="58" priority="31">
      <formula>$B$45="-"</formula>
    </cfRule>
  </conditionalFormatting>
  <conditionalFormatting sqref="I49:Q49 R49:S50 D49:H50">
    <cfRule type="expression" dxfId="57" priority="30">
      <formula>$B$49="-"</formula>
    </cfRule>
  </conditionalFormatting>
  <conditionalFormatting sqref="D51:S52">
    <cfRule type="expression" dxfId="56" priority="29">
      <formula>$B$51="-"</formula>
    </cfRule>
  </conditionalFormatting>
  <conditionalFormatting sqref="D53:S54">
    <cfRule type="expression" dxfId="55" priority="28">
      <formula>$B$53="-"</formula>
    </cfRule>
  </conditionalFormatting>
  <conditionalFormatting sqref="D55:S56">
    <cfRule type="expression" dxfId="54" priority="27">
      <formula>$B$55="-"</formula>
    </cfRule>
  </conditionalFormatting>
  <conditionalFormatting sqref="R57:S59 D57:J59">
    <cfRule type="expression" dxfId="53" priority="26">
      <formula>$B$57="-"</formula>
    </cfRule>
  </conditionalFormatting>
  <conditionalFormatting sqref="D60:S60 D61:H61 R61:S61">
    <cfRule type="expression" dxfId="52" priority="25">
      <formula>$B$60="-"</formula>
    </cfRule>
  </conditionalFormatting>
  <conditionalFormatting sqref="I62:Q62 R62:S63 D62:H63">
    <cfRule type="expression" dxfId="51" priority="24">
      <formula>$B$62="-"</formula>
    </cfRule>
  </conditionalFormatting>
  <conditionalFormatting sqref="I64:J67 R64:S68 D64:H68">
    <cfRule type="expression" dxfId="50" priority="23">
      <formula>$B$64="-"</formula>
    </cfRule>
  </conditionalFormatting>
  <conditionalFormatting sqref="R69:S70 D69:J70">
    <cfRule type="expression" dxfId="49" priority="22">
      <formula>$B$69="-"</formula>
    </cfRule>
  </conditionalFormatting>
  <conditionalFormatting sqref="I71:N71 O71:S72 D71:H72">
    <cfRule type="expression" dxfId="48" priority="21">
      <formula>$B$71="-"</formula>
    </cfRule>
  </conditionalFormatting>
  <conditionalFormatting sqref="D73:S74">
    <cfRule type="expression" dxfId="47" priority="20">
      <formula>$B$73="-"</formula>
    </cfRule>
  </conditionalFormatting>
  <conditionalFormatting sqref="I75:Q75 R75:S76 D75:H76">
    <cfRule type="expression" dxfId="46" priority="19">
      <formula>$B$75="-"</formula>
    </cfRule>
  </conditionalFormatting>
  <pageMargins left="0.70866141732283472" right="0.31496062992125984" top="0.35433070866141736" bottom="0.15748031496062992" header="0" footer="0.31496062992125984"/>
  <pageSetup paperSize="9" scale="43" fitToWidth="1" fitToHeight="2" orientation="portrait" usePrinterDefaults="1" r:id="rId1"/>
  <headerFooter>
    <oddHeader xml:space="preserve">&amp;R&amp;18&amp;P / &amp;N </oddHeader>
  </headerFooter>
  <rowBreaks count="1" manualBreakCount="1">
    <brk id="44" max="1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 id="{76B01F34-1663-4238-974E-CDE7D399C7F1}">
            <xm:f>$I$61=リスト!$AA$12</xm:f>
            <x14:dxf>
              <fill>
                <patternFill>
                  <bgColor theme="0" tint="-0.25"/>
                </patternFill>
              </fill>
            </x14:dxf>
          </x14:cfRule>
          <xm:sqref>K61:Q61</xm:sqref>
        </x14:conditionalFormatting>
      </x14:conditionalFormattings>
    </ext>
    <ext xmlns:x14="http://schemas.microsoft.com/office/spreadsheetml/2009/9/main" uri="{CCE6A557-97BC-4b89-ADB6-D9C93CAAB3DF}">
      <x14:dataValidations xmlns:xm="http://schemas.microsoft.com/office/excel/2006/main" count="42">
        <x14:dataValidation type="list" allowBlank="1" showDropDown="0" showInputMessage="1" showErrorMessage="1">
          <x14:formula1>
            <xm:f>リスト!$B$4:$B$5</xm:f>
          </x14:formula1>
          <xm:sqref>B64:B67 B73 B69:B71 B75 B62 B60 B57:B58 B55 B53 B51 B40:B43 B45 B49 B19 B15 B17 B10:B13 B31 B27 B23 B21 B25 B29</xm:sqref>
        </x14:dataValidation>
        <x14:dataValidation type="list" allowBlank="1" showDropDown="0" showInputMessage="1" showErrorMessage="1">
          <x14:formula1>
            <xm:f>リスト!$F$4:$F$6</xm:f>
          </x14:formula1>
          <xm:sqref>S64:S68 S10:S14</xm:sqref>
        </x14:dataValidation>
        <x14:dataValidation type="list" allowBlank="1" showDropDown="0" showInputMessage="1" showErrorMessage="1">
          <x14:formula1>
            <xm:f>リスト!$E$4:$E$18</xm:f>
          </x14:formula1>
          <xm:sqref>K69:Q69 K20:Q20 K18:Q18 K15:Q15</xm:sqref>
        </x14:dataValidation>
        <x14:dataValidation type="list" allowBlank="1" showDropDown="0" showInputMessage="1" showErrorMessage="1">
          <x14:formula1>
            <xm:f>リスト!$J$4:$J$5</xm:f>
          </x14:formula1>
          <xm:sqref>S21</xm:sqref>
        </x14:dataValidation>
        <x14:dataValidation type="list" allowBlank="1" showDropDown="0" showInputMessage="1" showErrorMessage="1">
          <x14:formula1>
            <xm:f>リスト!$J$7:$J$8</xm:f>
          </x14:formula1>
          <xm:sqref>S22</xm:sqref>
        </x14:dataValidation>
        <x14:dataValidation type="list" allowBlank="1" showDropDown="0" showInputMessage="1" showErrorMessage="1">
          <x14:formula1>
            <xm:f>リスト!$K$4:$K$17</xm:f>
          </x14:formula1>
          <xm:sqref>S23:S24</xm:sqref>
        </x14:dataValidation>
        <x14:dataValidation type="list" allowBlank="1" showDropDown="0" showInputMessage="1" showErrorMessage="1">
          <x14:formula1>
            <xm:f>リスト!$K$18:$K$25</xm:f>
          </x14:formula1>
          <xm:sqref>S25:S26</xm:sqref>
        </x14:dataValidation>
        <x14:dataValidation type="list" allowBlank="1" showDropDown="0" showInputMessage="1" showErrorMessage="1">
          <x14:formula1>
            <xm:f>リスト!$K$26:$K$32</xm:f>
          </x14:formula1>
          <xm:sqref>S27:S28</xm:sqref>
        </x14:dataValidation>
        <x14:dataValidation type="list" allowBlank="1" showDropDown="0" showInputMessage="1" showErrorMessage="1">
          <x14:formula1>
            <xm:f>リスト!$N$4:$N$6</xm:f>
          </x14:formula1>
          <xm:sqref>S33:S34</xm:sqref>
        </x14:dataValidation>
        <x14:dataValidation type="list" allowBlank="1" showDropDown="0" showInputMessage="1" showErrorMessage="1">
          <x14:formula1>
            <xm:f>リスト!$L$5:$L$7</xm:f>
          </x14:formula1>
          <xm:sqref>S29:S30</xm:sqref>
        </x14:dataValidation>
        <x14:dataValidation type="list" allowBlank="1" showDropDown="0" showInputMessage="1" showErrorMessage="1">
          <x14:formula1>
            <xm:f>リスト!$L$9:$L$11</xm:f>
          </x14:formula1>
          <xm:sqref>K29:Q29</xm:sqref>
        </x14:dataValidation>
        <x14:dataValidation type="list" allowBlank="1" showDropDown="0" showInputMessage="1" showErrorMessage="1">
          <x14:formula1>
            <xm:f>リスト!$D$4:$D$11</xm:f>
          </x14:formula1>
          <xm:sqref>K30:Q30</xm:sqref>
        </x14:dataValidation>
        <x14:dataValidation type="list" allowBlank="1" showDropDown="0" showInputMessage="1" showErrorMessage="1">
          <x14:formula1>
            <xm:f>リスト!$M$4:$M$6</xm:f>
          </x14:formula1>
          <xm:sqref>S31:S32</xm:sqref>
        </x14:dataValidation>
        <x14:dataValidation type="list" allowBlank="1" showDropDown="0" showInputMessage="1" showErrorMessage="1">
          <x14:formula1>
            <xm:f>リスト!$O$8:$O$17</xm:f>
          </x14:formula1>
          <xm:sqref>K37:Q37</xm:sqref>
        </x14:dataValidation>
        <x14:dataValidation type="list" allowBlank="1" showDropDown="0" showInputMessage="1" showErrorMessage="1">
          <x14:formula1>
            <xm:f>リスト!$O$4:$O$6</xm:f>
          </x14:formula1>
          <xm:sqref>S36</xm:sqref>
        </x14:dataValidation>
        <x14:dataValidation type="list" allowBlank="1" showDropDown="0" showInputMessage="1" showErrorMessage="1">
          <x14:formula1>
            <xm:f>リスト!$P$4:$P$5</xm:f>
          </x14:formula1>
          <xm:sqref>S38</xm:sqref>
        </x14:dataValidation>
        <x14:dataValidation type="list" allowBlank="1" showDropDown="0" showInputMessage="1" showErrorMessage="1">
          <x14:formula1>
            <xm:f>リスト!$Q$4:$Q$6</xm:f>
          </x14:formula1>
          <xm:sqref>S40</xm:sqref>
        </x14:dataValidation>
        <x14:dataValidation type="list" allowBlank="1" showDropDown="0" showInputMessage="1" showErrorMessage="1">
          <x14:formula1>
            <xm:f>リスト!$R$4:$R$7</xm:f>
          </x14:formula1>
          <xm:sqref>S41</xm:sqref>
        </x14:dataValidation>
        <x14:dataValidation type="list" allowBlank="1" showDropDown="0" showInputMessage="1" showErrorMessage="1">
          <x14:formula1>
            <xm:f>リスト!$T$4:$T$6</xm:f>
          </x14:formula1>
          <xm:sqref>S43</xm:sqref>
        </x14:dataValidation>
        <x14:dataValidation type="list" allowBlank="1" showDropDown="0" showInputMessage="1" showErrorMessage="1">
          <x14:formula1>
            <xm:f>リスト!$U$4:$U$9</xm:f>
          </x14:formula1>
          <xm:sqref>S45:S48</xm:sqref>
        </x14:dataValidation>
        <x14:dataValidation type="list" allowBlank="1" showDropDown="0" showInputMessage="1" showErrorMessage="1">
          <x14:formula1>
            <xm:f>リスト!$AA$4:$AA$6</xm:f>
          </x14:formula1>
          <xm:sqref>S60:S61</xm:sqref>
        </x14:dataValidation>
        <x14:dataValidation type="list" allowBlank="1" showDropDown="0" showInputMessage="1" showErrorMessage="1">
          <x14:formula1>
            <xm:f>リスト!$Z$4:$Z$6</xm:f>
          </x14:formula1>
          <xm:sqref>S57:S59</xm:sqref>
        </x14:dataValidation>
        <x14:dataValidation type="list" allowBlank="1" showDropDown="0" showInputMessage="1" showErrorMessage="1">
          <x14:formula1>
            <xm:f>リスト!$X$4:$X$6</xm:f>
          </x14:formula1>
          <xm:sqref>S53:S54</xm:sqref>
        </x14:dataValidation>
        <x14:dataValidation type="list" allowBlank="1" showDropDown="0" showInputMessage="1" showErrorMessage="1">
          <x14:formula1>
            <xm:f>リスト!$W$4:$W$6</xm:f>
          </x14:formula1>
          <xm:sqref>S51:S52</xm:sqref>
        </x14:dataValidation>
        <x14:dataValidation type="list" allowBlank="1" showDropDown="0" showInputMessage="1" showErrorMessage="1">
          <x14:formula1>
            <xm:f>リスト!$V$4:$V$6</xm:f>
          </x14:formula1>
          <xm:sqref>S49:S50</xm:sqref>
        </x14:dataValidation>
        <x14:dataValidation type="list" allowBlank="1" showDropDown="0" showInputMessage="1" showErrorMessage="1">
          <x14:formula1>
            <xm:f>リスト!$Y$4:$Y$6</xm:f>
          </x14:formula1>
          <xm:sqref>S55:S56</xm:sqref>
        </x14:dataValidation>
        <x14:dataValidation type="list" allowBlank="1" showDropDown="0" showInputMessage="1" showErrorMessage="1">
          <x14:formula1>
            <xm:f>リスト!$AB$4:$AB$12</xm:f>
          </x14:formula1>
          <xm:sqref>S62:S63</xm:sqref>
        </x14:dataValidation>
        <x14:dataValidation type="list" allowBlank="1" showDropDown="0" showInputMessage="1" showErrorMessage="1">
          <x14:formula1>
            <xm:f>リスト!$AE$4:$AE$10</xm:f>
          </x14:formula1>
          <xm:sqref>S69:S70</xm:sqref>
        </x14:dataValidation>
        <x14:dataValidation type="list" allowBlank="1" showDropDown="0" showInputMessage="1" showErrorMessage="1">
          <x14:formula1>
            <xm:f>リスト!$AF$4:$AF$6</xm:f>
          </x14:formula1>
          <xm:sqref>S71:S72</xm:sqref>
        </x14:dataValidation>
        <x14:dataValidation type="list" allowBlank="1" showDropDown="0" showInputMessage="1" showErrorMessage="1">
          <x14:formula1>
            <xm:f>リスト!$AG$4:$AG$18</xm:f>
          </x14:formula1>
          <xm:sqref>S73:S74</xm:sqref>
        </x14:dataValidation>
        <x14:dataValidation type="list" allowBlank="1" showDropDown="0" showInputMessage="1" showErrorMessage="1">
          <x14:formula1>
            <xm:f>リスト!$AH$4:$AH$6</xm:f>
          </x14:formula1>
          <xm:sqref>S75:S76</xm:sqref>
        </x14:dataValidation>
        <x14:dataValidation type="list" allowBlank="1" showDropDown="0" showInputMessage="1" showErrorMessage="1">
          <x14:formula1>
            <xm:f>リスト!$A$4:$A$8</xm:f>
          </x14:formula1>
          <xm:sqref>F3:J3</xm:sqref>
        </x14:dataValidation>
        <x14:dataValidation type="list" allowBlank="1" showDropDown="0" showInputMessage="1" showErrorMessage="1">
          <x14:formula1>
            <xm:f>リスト!$S$4:$S$8</xm:f>
          </x14:formula1>
          <xm:sqref>S42</xm:sqref>
        </x14:dataValidation>
        <x14:dataValidation type="list" allowBlank="1" showDropDown="0" showInputMessage="1" showErrorMessage="1">
          <x14:formula1>
            <xm:f>リスト!$G$4:$G$11</xm:f>
          </x14:formula1>
          <xm:sqref>S15</xm:sqref>
        </x14:dataValidation>
        <x14:dataValidation type="list" allowBlank="1" showDropDown="0" showInputMessage="1" showErrorMessage="1">
          <x14:formula1>
            <xm:f>リスト!$H$4:$H$5</xm:f>
          </x14:formula1>
          <xm:sqref>S17:S18</xm:sqref>
        </x14:dataValidation>
        <x14:dataValidation type="list" allowBlank="1" showDropDown="0" showInputMessage="1" showErrorMessage="1">
          <x14:formula1>
            <xm:f>リスト!$I$4:$I$6</xm:f>
          </x14:formula1>
          <xm:sqref>S19:S20</xm:sqref>
        </x14:dataValidation>
        <x14:dataValidation type="list" allowBlank="1" showDropDown="0" showInputMessage="1" showErrorMessage="1">
          <x14:formula1>
            <xm:f>リスト!$N$8:$N$10</xm:f>
          </x14:formula1>
          <xm:sqref>I34:I35</xm:sqref>
        </x14:dataValidation>
        <x14:dataValidation type="list" allowBlank="1" showDropDown="0" showInputMessage="1" showErrorMessage="1">
          <x14:formula1>
            <xm:f>リスト!$O$9:$O$17</xm:f>
          </x14:formula1>
          <xm:sqref>K36:Q36</xm:sqref>
        </x14:dataValidation>
        <x14:dataValidation type="list" allowBlank="1" showDropDown="0" showInputMessage="1" showErrorMessage="1">
          <x14:formula1>
            <xm:f>リスト!$V$10:$V$11</xm:f>
          </x14:formula1>
          <xm:sqref>I50</xm:sqref>
        </x14:dataValidation>
        <x14:dataValidation type="list" allowBlank="1" showDropDown="0" showInputMessage="1" showErrorMessage="1">
          <x14:formula1>
            <xm:f>リスト!$AA$9:$AA$12</xm:f>
          </x14:formula1>
          <xm:sqref>I61:J61</xm:sqref>
        </x14:dataValidation>
        <x14:dataValidation type="list" allowBlank="1" showDropDown="0" showInputMessage="1" showErrorMessage="1">
          <x14:formula1>
            <xm:f>リスト!$AB$17:$AB$19</xm:f>
          </x14:formula1>
          <xm:sqref>O63</xm:sqref>
        </x14:dataValidation>
        <x14:dataValidation type="list" allowBlank="1" showDropDown="0" showInputMessage="1" showErrorMessage="1">
          <x14:formula1>
            <xm:f>リスト!$AB$21:$AB$22</xm:f>
          </x14:formula1>
          <xm:sqref>N63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AQ76"/>
  <sheetViews>
    <sheetView view="pageBreakPreview" zoomScale="55" zoomScaleNormal="40" zoomScaleSheetLayoutView="55" workbookViewId="0">
      <selection activeCell="S5" sqref="S5"/>
    </sheetView>
  </sheetViews>
  <sheetFormatPr defaultColWidth="8.875" defaultRowHeight="14.25"/>
  <cols>
    <col min="1" max="1" width="2.625" style="33" customWidth="1"/>
    <col min="2" max="2" width="5.625" style="34" bestFit="1" customWidth="1"/>
    <col min="3" max="3" width="5.625" style="34" customWidth="1"/>
    <col min="4" max="4" width="3.625" style="34" customWidth="1"/>
    <col min="5" max="5" width="20.625" style="34" customWidth="1"/>
    <col min="6" max="6" width="10.625" style="35" customWidth="1"/>
    <col min="7" max="7" width="5.625" style="33" customWidth="1"/>
    <col min="8" max="8" width="5.625" style="35" customWidth="1"/>
    <col min="9" max="9" width="20.625" style="36" customWidth="1"/>
    <col min="10" max="10" width="30.625" style="35" customWidth="1"/>
    <col min="11" max="13" width="4.625" style="35" customWidth="1"/>
    <col min="14" max="14" width="5.625" style="33" customWidth="1"/>
    <col min="15" max="17" width="4.625" style="35" customWidth="1"/>
    <col min="18" max="18" width="11.875" style="35" customWidth="1"/>
    <col min="19" max="19" width="35.625" style="35" customWidth="1"/>
    <col min="20" max="20" width="2.625" style="33" customWidth="1"/>
    <col min="21" max="21" width="9" style="33" customWidth="1"/>
    <col min="22" max="43" width="10.625" style="33" customWidth="1"/>
    <col min="44" max="44" width="11" style="33" customWidth="1"/>
    <col min="45" max="45" width="8.875" style="33"/>
    <col min="46" max="46" width="11.5" style="33" customWidth="1"/>
    <col min="47" max="51" width="8.875" style="33"/>
    <col min="52" max="52" width="11.5" style="33" customWidth="1"/>
    <col min="53" max="53" width="11.75" style="33" customWidth="1"/>
    <col min="54" max="16384" width="8.875" style="33"/>
  </cols>
  <sheetData>
    <row r="1" spans="1:43" s="37" customFormat="1" ht="24.95" customHeight="1">
      <c r="A1" s="39"/>
      <c r="C1" s="49"/>
      <c r="D1" s="49"/>
      <c r="E1" s="62"/>
      <c r="F1" s="62"/>
      <c r="G1" s="62"/>
      <c r="H1" s="62"/>
      <c r="I1" s="99"/>
      <c r="J1" s="62"/>
      <c r="K1" s="62"/>
      <c r="L1" s="62"/>
      <c r="M1" s="62"/>
      <c r="N1" s="62"/>
      <c r="O1" s="62"/>
      <c r="P1" s="62"/>
      <c r="U1" s="33"/>
      <c r="V1" s="33"/>
      <c r="W1" s="33"/>
      <c r="X1" s="33"/>
      <c r="Y1" s="33"/>
      <c r="Z1" s="33"/>
      <c r="AA1" s="33"/>
      <c r="AB1" s="33"/>
      <c r="AC1" s="33"/>
      <c r="AD1" s="33"/>
      <c r="AE1" s="33"/>
      <c r="AF1" s="33"/>
      <c r="AG1" s="33"/>
      <c r="AH1" s="33"/>
      <c r="AI1" s="33"/>
      <c r="AJ1" s="33"/>
      <c r="AK1" s="33"/>
      <c r="AL1" s="33"/>
      <c r="AM1" s="33"/>
      <c r="AN1" s="33"/>
      <c r="AO1" s="33"/>
      <c r="AP1" s="33"/>
      <c r="AQ1" s="33"/>
    </row>
    <row r="2" spans="1:43" s="37" customFormat="1" ht="38.25" customHeight="1">
      <c r="A2" s="38"/>
      <c r="B2" s="41" t="s">
        <v>426</v>
      </c>
      <c r="C2" s="51"/>
      <c r="D2" s="51"/>
      <c r="E2" s="51"/>
      <c r="F2" s="67"/>
      <c r="G2" s="67"/>
      <c r="H2" s="67"/>
      <c r="I2" s="100"/>
      <c r="J2" s="51"/>
      <c r="K2" s="51"/>
      <c r="L2" s="51"/>
      <c r="M2" s="51"/>
      <c r="N2" s="51"/>
      <c r="O2" s="51"/>
      <c r="P2" s="51"/>
      <c r="Q2" s="51"/>
      <c r="R2" s="51"/>
      <c r="S2" s="51" t="s">
        <v>556</v>
      </c>
      <c r="T2" s="38"/>
      <c r="U2" s="33"/>
      <c r="V2" s="33"/>
      <c r="W2" s="33"/>
      <c r="X2" s="33"/>
      <c r="Y2" s="33"/>
      <c r="Z2" s="33"/>
      <c r="AA2" s="33"/>
      <c r="AB2" s="33"/>
      <c r="AC2" s="33"/>
      <c r="AD2" s="33"/>
      <c r="AE2" s="33"/>
      <c r="AF2" s="33"/>
      <c r="AG2" s="33"/>
      <c r="AH2" s="33"/>
      <c r="AI2" s="33"/>
      <c r="AJ2" s="33"/>
      <c r="AK2" s="33"/>
      <c r="AL2" s="33"/>
      <c r="AM2" s="33"/>
      <c r="AN2" s="33"/>
      <c r="AO2" s="33"/>
      <c r="AP2" s="33"/>
      <c r="AQ2" s="33"/>
    </row>
    <row r="3" spans="1:43" s="37" customFormat="1" ht="24.95" customHeight="1">
      <c r="A3" s="38"/>
      <c r="B3" s="43"/>
      <c r="C3" s="50" t="s">
        <v>352</v>
      </c>
      <c r="D3" s="50"/>
      <c r="E3" s="50"/>
      <c r="F3" s="253"/>
      <c r="G3" s="255"/>
      <c r="H3" s="255"/>
      <c r="I3" s="255"/>
      <c r="J3" s="263"/>
      <c r="K3" s="132"/>
      <c r="L3" s="132"/>
      <c r="M3" s="132"/>
      <c r="N3" s="132"/>
      <c r="O3" s="132"/>
      <c r="P3" s="172" t="s">
        <v>273</v>
      </c>
      <c r="Q3" s="173"/>
      <c r="R3" s="180"/>
      <c r="S3" s="185">
        <f>SUM(F10:F76)</f>
        <v>45</v>
      </c>
      <c r="T3" s="38"/>
      <c r="U3" s="33"/>
      <c r="V3" s="33"/>
      <c r="W3" s="33"/>
      <c r="X3" s="33"/>
      <c r="Y3" s="33"/>
      <c r="Z3" s="33"/>
      <c r="AA3" s="33"/>
      <c r="AB3" s="33"/>
      <c r="AC3" s="33"/>
      <c r="AD3" s="33"/>
      <c r="AE3" s="33"/>
      <c r="AF3" s="33"/>
      <c r="AG3" s="33"/>
      <c r="AH3" s="33"/>
      <c r="AI3" s="33"/>
      <c r="AJ3" s="33"/>
      <c r="AK3" s="33"/>
      <c r="AL3" s="33"/>
      <c r="AM3" s="33"/>
      <c r="AN3" s="33"/>
      <c r="AO3" s="33"/>
      <c r="AP3" s="33"/>
      <c r="AQ3" s="33"/>
    </row>
    <row r="4" spans="1:43" s="37" customFormat="1" ht="24.95" customHeight="1">
      <c r="A4" s="38"/>
      <c r="B4" s="42"/>
      <c r="C4" s="50" t="s">
        <v>4</v>
      </c>
      <c r="D4" s="50"/>
      <c r="E4" s="50"/>
      <c r="F4" s="253"/>
      <c r="G4" s="255"/>
      <c r="H4" s="255"/>
      <c r="I4" s="255"/>
      <c r="J4" s="263"/>
      <c r="K4" s="70"/>
      <c r="L4" s="70"/>
      <c r="M4" s="70"/>
      <c r="N4" s="70"/>
      <c r="O4" s="70"/>
      <c r="P4" s="172" t="s">
        <v>381</v>
      </c>
      <c r="Q4" s="173"/>
      <c r="R4" s="180"/>
      <c r="S4" s="185">
        <f>SUM(G10:G76)</f>
        <v>38.700000000000003</v>
      </c>
      <c r="T4" s="38"/>
      <c r="U4" s="33"/>
      <c r="V4" s="33"/>
      <c r="W4" s="33"/>
      <c r="X4" s="33"/>
      <c r="Y4" s="33"/>
      <c r="Z4" s="33"/>
      <c r="AA4" s="33"/>
      <c r="AB4" s="33"/>
      <c r="AC4" s="33"/>
      <c r="AD4" s="33"/>
      <c r="AE4" s="33"/>
      <c r="AF4" s="33"/>
      <c r="AG4" s="33"/>
      <c r="AH4" s="33"/>
      <c r="AI4" s="33"/>
      <c r="AJ4" s="33"/>
      <c r="AK4" s="33"/>
      <c r="AL4" s="33"/>
      <c r="AM4" s="33"/>
      <c r="AN4" s="33"/>
      <c r="AO4" s="33"/>
      <c r="AP4" s="33"/>
      <c r="AQ4" s="33"/>
    </row>
    <row r="5" spans="1:43" s="37" customFormat="1" ht="24.95" customHeight="1">
      <c r="A5" s="38"/>
      <c r="B5" s="42"/>
      <c r="C5" s="50" t="s">
        <v>6</v>
      </c>
      <c r="D5" s="50"/>
      <c r="E5" s="63"/>
      <c r="F5" s="254"/>
      <c r="G5" s="256"/>
      <c r="H5" s="256"/>
      <c r="I5" s="256"/>
      <c r="J5" s="264"/>
      <c r="K5" s="70"/>
      <c r="L5" s="70"/>
      <c r="M5" s="70"/>
      <c r="N5" s="70"/>
      <c r="O5" s="70"/>
      <c r="P5" s="172" t="s">
        <v>130</v>
      </c>
      <c r="Q5" s="173"/>
      <c r="R5" s="180"/>
      <c r="S5" s="185">
        <f>ROUND(S4*15/S3,4)</f>
        <v>12.9</v>
      </c>
      <c r="T5" s="38"/>
      <c r="U5" s="33"/>
      <c r="V5" s="33"/>
      <c r="W5" s="33"/>
      <c r="X5" s="33"/>
      <c r="Y5" s="33"/>
      <c r="Z5" s="33"/>
      <c r="AA5" s="33"/>
      <c r="AB5" s="33"/>
      <c r="AC5" s="33"/>
      <c r="AD5" s="33"/>
      <c r="AE5" s="33"/>
      <c r="AF5" s="33"/>
      <c r="AG5" s="33"/>
      <c r="AH5" s="33"/>
      <c r="AI5" s="33"/>
      <c r="AJ5" s="33"/>
      <c r="AK5" s="33"/>
      <c r="AL5" s="33"/>
      <c r="AM5" s="33"/>
      <c r="AN5" s="33"/>
      <c r="AO5" s="33"/>
      <c r="AP5" s="33"/>
      <c r="AQ5" s="33"/>
    </row>
    <row r="6" spans="1:43" s="38" customFormat="1" ht="30.75" customHeight="1">
      <c r="B6" s="43"/>
      <c r="C6" s="51"/>
      <c r="D6" s="51"/>
      <c r="E6" s="51"/>
      <c r="F6" s="70" t="s">
        <v>45</v>
      </c>
      <c r="G6" s="70"/>
      <c r="H6" s="70"/>
      <c r="I6" s="70"/>
      <c r="J6" s="70"/>
      <c r="K6" s="70"/>
      <c r="L6" s="70"/>
      <c r="M6" s="70"/>
      <c r="N6" s="70"/>
      <c r="O6" s="70"/>
    </row>
    <row r="7" spans="1:43" s="38" customFormat="1" ht="50.1" customHeight="1">
      <c r="B7" s="43"/>
      <c r="C7" s="51"/>
      <c r="D7" s="51"/>
      <c r="E7" s="51"/>
      <c r="F7" s="71" t="s">
        <v>258</v>
      </c>
      <c r="G7" s="71"/>
      <c r="H7" s="71"/>
      <c r="I7" s="71"/>
      <c r="J7" s="71"/>
      <c r="K7" s="71"/>
      <c r="L7" s="71"/>
      <c r="M7" s="71"/>
      <c r="N7" s="71"/>
      <c r="O7" s="71"/>
      <c r="P7" s="71"/>
      <c r="Q7" s="71"/>
      <c r="R7" s="71"/>
      <c r="S7" s="71"/>
    </row>
    <row r="8" spans="1:43" s="38" customFormat="1" ht="50.1" customHeight="1">
      <c r="B8" s="43"/>
      <c r="C8" s="51"/>
      <c r="D8" s="51"/>
      <c r="E8" s="51"/>
      <c r="F8" s="72"/>
      <c r="G8" s="72"/>
      <c r="H8" s="72"/>
      <c r="I8" s="72"/>
      <c r="J8" s="72"/>
      <c r="K8" s="72"/>
      <c r="L8" s="72"/>
      <c r="M8" s="72"/>
      <c r="N8" s="72"/>
      <c r="O8" s="72"/>
      <c r="P8" s="72"/>
      <c r="Q8" s="72"/>
      <c r="R8" s="72"/>
      <c r="S8" s="72"/>
    </row>
    <row r="9" spans="1:43" ht="35.25">
      <c r="A9" s="40"/>
      <c r="B9" s="44" t="s">
        <v>19</v>
      </c>
      <c r="C9" s="44" t="s">
        <v>28</v>
      </c>
      <c r="D9" s="44"/>
      <c r="E9" s="44"/>
      <c r="F9" s="44" t="s">
        <v>371</v>
      </c>
      <c r="G9" s="79" t="s">
        <v>317</v>
      </c>
      <c r="H9" s="91"/>
      <c r="I9" s="44" t="s">
        <v>37</v>
      </c>
      <c r="J9" s="44"/>
      <c r="K9" s="44"/>
      <c r="L9" s="44"/>
      <c r="M9" s="44"/>
      <c r="N9" s="44"/>
      <c r="O9" s="44"/>
      <c r="P9" s="44"/>
      <c r="Q9" s="44"/>
      <c r="R9" s="44"/>
      <c r="S9" s="44"/>
      <c r="T9" s="40"/>
      <c r="V9" s="192" t="s">
        <v>18</v>
      </c>
      <c r="AC9" s="212"/>
      <c r="AD9" s="212"/>
    </row>
    <row r="10" spans="1:43" ht="45" customHeight="1">
      <c r="A10" s="40"/>
      <c r="B10" s="249" t="s">
        <v>181</v>
      </c>
      <c r="C10" s="52" t="s">
        <v>182</v>
      </c>
      <c r="D10" s="55" t="s">
        <v>513</v>
      </c>
      <c r="E10" s="55"/>
      <c r="F10" s="73">
        <f>IF(AND(B10="○"),2,"-")</f>
        <v>2</v>
      </c>
      <c r="G10" s="80">
        <f>IF(AND(B10="○"),AQ11,"-")</f>
        <v>1</v>
      </c>
      <c r="H10" s="92"/>
      <c r="I10" s="101" t="s">
        <v>256</v>
      </c>
      <c r="J10" s="101"/>
      <c r="K10" s="269" t="s">
        <v>252</v>
      </c>
      <c r="L10" s="269"/>
      <c r="M10" s="269"/>
      <c r="N10" s="269"/>
      <c r="O10" s="269"/>
      <c r="P10" s="269"/>
      <c r="Q10" s="269"/>
      <c r="R10" s="181" t="s">
        <v>192</v>
      </c>
      <c r="S10" s="297" t="s">
        <v>203</v>
      </c>
      <c r="T10" s="40"/>
      <c r="V10" s="193">
        <f>IF(K10="",0,1)</f>
        <v>1</v>
      </c>
      <c r="X10" s="193">
        <f>IF(S10="",0,1)</f>
        <v>1</v>
      </c>
      <c r="Y10" s="196">
        <f>SUM(V10:X14)</f>
        <v>7</v>
      </c>
      <c r="Z10" s="198" t="s">
        <v>160</v>
      </c>
      <c r="AA10" s="202"/>
      <c r="AB10" s="203" t="s">
        <v>259</v>
      </c>
      <c r="AC10" s="213" t="s">
        <v>127</v>
      </c>
      <c r="AD10" s="215" t="s">
        <v>261</v>
      </c>
      <c r="AG10" s="231"/>
      <c r="AH10" s="231"/>
      <c r="AQ10" s="242" t="s">
        <v>25</v>
      </c>
    </row>
    <row r="11" spans="1:43" ht="45" customHeight="1">
      <c r="A11" s="40"/>
      <c r="B11" s="250"/>
      <c r="C11" s="53"/>
      <c r="D11" s="56"/>
      <c r="E11" s="56"/>
      <c r="F11" s="74"/>
      <c r="G11" s="80"/>
      <c r="H11" s="92"/>
      <c r="I11" s="102" t="s">
        <v>362</v>
      </c>
      <c r="J11" s="102"/>
      <c r="K11" s="270" t="s">
        <v>276</v>
      </c>
      <c r="L11" s="270"/>
      <c r="M11" s="270"/>
      <c r="N11" s="270"/>
      <c r="O11" s="270"/>
      <c r="P11" s="270"/>
      <c r="Q11" s="270"/>
      <c r="R11" s="181"/>
      <c r="S11" s="298"/>
      <c r="T11" s="40"/>
      <c r="V11" s="193">
        <f>IF(K11="",0,1)</f>
        <v>1</v>
      </c>
      <c r="AA11" s="202"/>
      <c r="AB11" s="204">
        <f>IF($S$10=AB10,2,0)</f>
        <v>0</v>
      </c>
      <c r="AC11" s="214">
        <f>IF($S$10=AC10,1,0)</f>
        <v>1</v>
      </c>
      <c r="AD11" s="216">
        <f>IF($S$10=AD10,0,0)</f>
        <v>0</v>
      </c>
      <c r="AG11" s="231"/>
      <c r="AH11" s="231"/>
      <c r="AQ11" s="243">
        <f>IF(Y10=7,SUM(AB11:AP11),0)</f>
        <v>1</v>
      </c>
    </row>
    <row r="12" spans="1:43" ht="45" customHeight="1">
      <c r="A12" s="40"/>
      <c r="B12" s="250"/>
      <c r="C12" s="53"/>
      <c r="D12" s="56"/>
      <c r="E12" s="56"/>
      <c r="F12" s="74"/>
      <c r="G12" s="80"/>
      <c r="H12" s="92"/>
      <c r="I12" s="103" t="s">
        <v>322</v>
      </c>
      <c r="J12" s="120"/>
      <c r="K12" s="271">
        <v>45017</v>
      </c>
      <c r="L12" s="281"/>
      <c r="M12" s="288"/>
      <c r="N12" s="44" t="s">
        <v>253</v>
      </c>
      <c r="O12" s="271">
        <v>45287</v>
      </c>
      <c r="P12" s="281"/>
      <c r="Q12" s="288"/>
      <c r="R12" s="181"/>
      <c r="S12" s="298"/>
      <c r="T12" s="40"/>
      <c r="V12" s="193">
        <f>IF(K12="",0,1)</f>
        <v>1</v>
      </c>
      <c r="W12" s="193">
        <f>IF(O12="",0,1)</f>
        <v>1</v>
      </c>
      <c r="AG12" s="231"/>
      <c r="AH12" s="231"/>
    </row>
    <row r="13" spans="1:43" ht="45" customHeight="1">
      <c r="A13" s="40"/>
      <c r="B13" s="250"/>
      <c r="C13" s="53"/>
      <c r="D13" s="56"/>
      <c r="E13" s="56"/>
      <c r="F13" s="74"/>
      <c r="G13" s="80"/>
      <c r="H13" s="92"/>
      <c r="I13" s="56" t="s">
        <v>193</v>
      </c>
      <c r="J13" s="56"/>
      <c r="K13" s="270" t="s">
        <v>257</v>
      </c>
      <c r="L13" s="270"/>
      <c r="M13" s="270"/>
      <c r="N13" s="270"/>
      <c r="O13" s="270"/>
      <c r="P13" s="270"/>
      <c r="Q13" s="270"/>
      <c r="R13" s="181"/>
      <c r="S13" s="298"/>
      <c r="T13" s="40"/>
      <c r="V13" s="193">
        <f>IF(K13="",0,1)</f>
        <v>1</v>
      </c>
      <c r="AH13" s="231"/>
    </row>
    <row r="14" spans="1:43" ht="45" customHeight="1">
      <c r="A14" s="40"/>
      <c r="B14" s="250"/>
      <c r="C14" s="53"/>
      <c r="D14" s="56"/>
      <c r="E14" s="56"/>
      <c r="F14" s="74"/>
      <c r="G14" s="81"/>
      <c r="H14" s="93"/>
      <c r="I14" s="56" t="s">
        <v>245</v>
      </c>
      <c r="J14" s="56"/>
      <c r="K14" s="270" t="s">
        <v>262</v>
      </c>
      <c r="L14" s="270"/>
      <c r="M14" s="270"/>
      <c r="N14" s="270"/>
      <c r="O14" s="270"/>
      <c r="P14" s="270"/>
      <c r="Q14" s="270"/>
      <c r="R14" s="182"/>
      <c r="S14" s="298"/>
      <c r="T14" s="40"/>
      <c r="V14" s="193">
        <f>IF(K14="",0,1)</f>
        <v>1</v>
      </c>
      <c r="W14" s="195"/>
      <c r="AA14" s="202"/>
      <c r="AG14" s="231"/>
      <c r="AH14" s="231"/>
    </row>
    <row r="15" spans="1:43" ht="45" customHeight="1">
      <c r="A15" s="40"/>
      <c r="B15" s="250" t="s">
        <v>181</v>
      </c>
      <c r="C15" s="53"/>
      <c r="D15" s="56" t="s">
        <v>514</v>
      </c>
      <c r="E15" s="56"/>
      <c r="F15" s="74">
        <f>IF(AND(B15="○"),3,"-")</f>
        <v>3</v>
      </c>
      <c r="G15" s="82">
        <f>IF(AND(B15="○"),AQ16,"-")</f>
        <v>3</v>
      </c>
      <c r="H15" s="94"/>
      <c r="I15" s="56" t="s">
        <v>244</v>
      </c>
      <c r="J15" s="56"/>
      <c r="K15" s="272" t="s">
        <v>23</v>
      </c>
      <c r="L15" s="272"/>
      <c r="M15" s="272"/>
      <c r="N15" s="272"/>
      <c r="O15" s="272"/>
      <c r="P15" s="272"/>
      <c r="Q15" s="272"/>
      <c r="R15" s="183" t="s">
        <v>296</v>
      </c>
      <c r="S15" s="298" t="s">
        <v>13</v>
      </c>
      <c r="T15" s="40"/>
      <c r="V15" s="193">
        <f>IF(AND(K15&lt;&gt;""),1,0)</f>
        <v>1</v>
      </c>
      <c r="X15" s="193">
        <f>IF(S15="",0,1)</f>
        <v>1</v>
      </c>
      <c r="Y15" s="196">
        <f>SUM(V15:X16)</f>
        <v>3</v>
      </c>
      <c r="Z15" s="198" t="s">
        <v>43</v>
      </c>
      <c r="AB15" s="203" t="s">
        <v>13</v>
      </c>
      <c r="AC15" s="213" t="s">
        <v>84</v>
      </c>
      <c r="AD15" s="213" t="s">
        <v>41</v>
      </c>
      <c r="AE15" s="213" t="s">
        <v>82</v>
      </c>
      <c r="AF15" s="213" t="s">
        <v>50</v>
      </c>
      <c r="AG15" s="213" t="s">
        <v>87</v>
      </c>
      <c r="AH15" s="213" t="s">
        <v>89</v>
      </c>
      <c r="AI15" s="215" t="s">
        <v>88</v>
      </c>
      <c r="AQ15" s="242" t="s">
        <v>25</v>
      </c>
    </row>
    <row r="16" spans="1:43" ht="45" customHeight="1">
      <c r="A16" s="40"/>
      <c r="B16" s="250"/>
      <c r="C16" s="53"/>
      <c r="D16" s="56"/>
      <c r="E16" s="56"/>
      <c r="F16" s="74"/>
      <c r="G16" s="81"/>
      <c r="H16" s="93"/>
      <c r="I16" s="56" t="s">
        <v>136</v>
      </c>
      <c r="J16" s="56"/>
      <c r="K16" s="273">
        <v>86</v>
      </c>
      <c r="L16" s="282"/>
      <c r="M16" s="282"/>
      <c r="N16" s="282"/>
      <c r="O16" s="282"/>
      <c r="P16" s="282"/>
      <c r="Q16" s="160" t="s">
        <v>10</v>
      </c>
      <c r="R16" s="182" t="s">
        <v>61</v>
      </c>
      <c r="S16" s="298"/>
      <c r="T16" s="40"/>
      <c r="V16" s="193">
        <f>IF(AND(K16&lt;&gt;""),1,0)</f>
        <v>1</v>
      </c>
      <c r="W16" s="195"/>
      <c r="AB16" s="204">
        <f>IF($S$15=AB15,3,0)</f>
        <v>3</v>
      </c>
      <c r="AC16" s="214">
        <f>IF($S$15=AC15,2.5,0)</f>
        <v>0</v>
      </c>
      <c r="AD16" s="214">
        <f>IF($S$15=AD15,2,0)</f>
        <v>0</v>
      </c>
      <c r="AE16" s="214">
        <f>IF($S$15=AE15,1.5,0)</f>
        <v>0</v>
      </c>
      <c r="AF16" s="214">
        <f>IF($S$15=AF15,1,0)</f>
        <v>0</v>
      </c>
      <c r="AG16" s="214">
        <f>IF($S$15=AG15,0.5,0)</f>
        <v>0</v>
      </c>
      <c r="AH16" s="214">
        <f>IF($S$15=AH15,0,0)</f>
        <v>0</v>
      </c>
      <c r="AI16" s="216">
        <f>IF($S$15=AI15,-1,0)</f>
        <v>0</v>
      </c>
      <c r="AQ16" s="243">
        <f>IF(Y15=3,SUM(AB16:AP16),-1)</f>
        <v>3</v>
      </c>
    </row>
    <row r="17" spans="1:43" ht="45" customHeight="1">
      <c r="A17" s="40"/>
      <c r="B17" s="250" t="s">
        <v>181</v>
      </c>
      <c r="C17" s="53"/>
      <c r="D17" s="56" t="s">
        <v>240</v>
      </c>
      <c r="E17" s="56"/>
      <c r="F17" s="74">
        <f>IF(AND(B17="○"),1,"-")</f>
        <v>1</v>
      </c>
      <c r="G17" s="82">
        <f>IF(AND(B17="○"),AQ18,"-")</f>
        <v>1</v>
      </c>
      <c r="H17" s="94"/>
      <c r="I17" s="56" t="s">
        <v>384</v>
      </c>
      <c r="J17" s="56"/>
      <c r="K17" s="270" t="s">
        <v>387</v>
      </c>
      <c r="L17" s="270"/>
      <c r="M17" s="270"/>
      <c r="N17" s="270"/>
      <c r="O17" s="270"/>
      <c r="P17" s="270"/>
      <c r="Q17" s="270"/>
      <c r="R17" s="183" t="s">
        <v>296</v>
      </c>
      <c r="S17" s="298" t="s">
        <v>175</v>
      </c>
      <c r="T17" s="40"/>
      <c r="V17" s="193">
        <f>IF(K17="",0,1)</f>
        <v>1</v>
      </c>
      <c r="X17" s="193">
        <f>IF(S17="",0,1)</f>
        <v>1</v>
      </c>
      <c r="Y17" s="196">
        <f>SUM(V17:X18)</f>
        <v>3</v>
      </c>
      <c r="Z17" s="198" t="s">
        <v>43</v>
      </c>
      <c r="AA17" s="202"/>
      <c r="AB17" s="203" t="s">
        <v>175</v>
      </c>
      <c r="AC17" s="215" t="s">
        <v>299</v>
      </c>
      <c r="AG17" s="231"/>
      <c r="AH17" s="231"/>
      <c r="AQ17" s="242" t="s">
        <v>25</v>
      </c>
    </row>
    <row r="18" spans="1:43" ht="45" customHeight="1">
      <c r="A18" s="40"/>
      <c r="B18" s="250"/>
      <c r="C18" s="53"/>
      <c r="D18" s="56"/>
      <c r="E18" s="56"/>
      <c r="F18" s="74"/>
      <c r="G18" s="81"/>
      <c r="H18" s="93"/>
      <c r="I18" s="56" t="s">
        <v>91</v>
      </c>
      <c r="J18" s="56"/>
      <c r="K18" s="270" t="s">
        <v>23</v>
      </c>
      <c r="L18" s="270"/>
      <c r="M18" s="270"/>
      <c r="N18" s="270"/>
      <c r="O18" s="270"/>
      <c r="P18" s="270"/>
      <c r="Q18" s="270"/>
      <c r="R18" s="182" t="s">
        <v>61</v>
      </c>
      <c r="S18" s="298"/>
      <c r="T18" s="40"/>
      <c r="V18" s="193">
        <f>IF(K18="",0,1)</f>
        <v>1</v>
      </c>
      <c r="W18" s="195"/>
      <c r="AA18" s="202"/>
      <c r="AB18" s="204">
        <f>IF($S$17=AB17,1,0)</f>
        <v>1</v>
      </c>
      <c r="AC18" s="216">
        <f>IF($S$17=AC17,0,0)</f>
        <v>0</v>
      </c>
      <c r="AG18" s="231"/>
      <c r="AH18" s="231"/>
      <c r="AQ18" s="243">
        <f>IF(Y17=3,SUM(AB18:AP18),0)</f>
        <v>1</v>
      </c>
    </row>
    <row r="19" spans="1:43" ht="45" customHeight="1">
      <c r="A19" s="40"/>
      <c r="B19" s="250" t="s">
        <v>181</v>
      </c>
      <c r="C19" s="53"/>
      <c r="D19" s="56" t="s">
        <v>279</v>
      </c>
      <c r="E19" s="56"/>
      <c r="F19" s="74">
        <f>IF(AND(B19="○"),1,"-")</f>
        <v>1</v>
      </c>
      <c r="G19" s="82">
        <f>IF(AND(B19="○"),AQ20,"-")</f>
        <v>1</v>
      </c>
      <c r="H19" s="94"/>
      <c r="I19" s="56" t="s">
        <v>384</v>
      </c>
      <c r="J19" s="56"/>
      <c r="K19" s="270" t="s">
        <v>387</v>
      </c>
      <c r="L19" s="270"/>
      <c r="M19" s="270"/>
      <c r="N19" s="270"/>
      <c r="O19" s="270"/>
      <c r="P19" s="270"/>
      <c r="Q19" s="270"/>
      <c r="R19" s="183" t="s">
        <v>296</v>
      </c>
      <c r="S19" s="298" t="s">
        <v>542</v>
      </c>
      <c r="T19" s="40"/>
      <c r="V19" s="193">
        <f>IF(K19="",0,1)</f>
        <v>1</v>
      </c>
      <c r="X19" s="193">
        <f>IF(S19="",0,1)</f>
        <v>1</v>
      </c>
      <c r="Y19" s="196">
        <f>SUM(V19:X20)</f>
        <v>3</v>
      </c>
      <c r="Z19" s="198" t="s">
        <v>43</v>
      </c>
      <c r="AA19" s="202"/>
      <c r="AB19" s="203" t="s">
        <v>542</v>
      </c>
      <c r="AC19" s="213" t="s">
        <v>543</v>
      </c>
      <c r="AD19" s="215" t="s">
        <v>544</v>
      </c>
      <c r="AG19" s="231"/>
      <c r="AH19" s="231"/>
      <c r="AQ19" s="242" t="s">
        <v>25</v>
      </c>
    </row>
    <row r="20" spans="1:43" ht="45" customHeight="1">
      <c r="A20" s="40"/>
      <c r="B20" s="250"/>
      <c r="C20" s="53"/>
      <c r="D20" s="56"/>
      <c r="E20" s="56"/>
      <c r="F20" s="74"/>
      <c r="G20" s="81"/>
      <c r="H20" s="93"/>
      <c r="I20" s="56" t="s">
        <v>91</v>
      </c>
      <c r="J20" s="56"/>
      <c r="K20" s="270" t="s">
        <v>23</v>
      </c>
      <c r="L20" s="270"/>
      <c r="M20" s="270"/>
      <c r="N20" s="270"/>
      <c r="O20" s="270"/>
      <c r="P20" s="270"/>
      <c r="Q20" s="270"/>
      <c r="R20" s="182" t="s">
        <v>61</v>
      </c>
      <c r="S20" s="298"/>
      <c r="T20" s="40"/>
      <c r="V20" s="193">
        <f>IF(K20="",0,1)</f>
        <v>1</v>
      </c>
      <c r="W20" s="195"/>
      <c r="AA20" s="202"/>
      <c r="AB20" s="204">
        <f>IF($S$19=AB19,1,0)</f>
        <v>1</v>
      </c>
      <c r="AC20" s="214">
        <f>IF($S$19=AC19,0.5,0)</f>
        <v>0</v>
      </c>
      <c r="AD20" s="216">
        <f>IF($S$19=AD19,0,0)</f>
        <v>0</v>
      </c>
      <c r="AG20" s="231"/>
      <c r="AH20" s="231"/>
      <c r="AQ20" s="243">
        <f>IF(Y19=3,SUM(AB20:AP20),0)</f>
        <v>1</v>
      </c>
    </row>
    <row r="21" spans="1:43" ht="45" customHeight="1">
      <c r="A21" s="40"/>
      <c r="B21" s="250" t="s">
        <v>181</v>
      </c>
      <c r="C21" s="53"/>
      <c r="D21" s="56" t="s">
        <v>515</v>
      </c>
      <c r="E21" s="56"/>
      <c r="F21" s="74">
        <f>IF(AND(B21="○"),1,"-")</f>
        <v>1</v>
      </c>
      <c r="G21" s="82">
        <f>IF(AND(B21="○"),AQ22,"-")</f>
        <v>1</v>
      </c>
      <c r="H21" s="94"/>
      <c r="I21" s="56" t="s">
        <v>278</v>
      </c>
      <c r="J21" s="56"/>
      <c r="K21" s="56"/>
      <c r="L21" s="56"/>
      <c r="M21" s="56"/>
      <c r="N21" s="56"/>
      <c r="O21" s="56"/>
      <c r="P21" s="56"/>
      <c r="Q21" s="56"/>
      <c r="R21" s="184" t="s">
        <v>192</v>
      </c>
      <c r="S21" s="298" t="s">
        <v>399</v>
      </c>
      <c r="T21" s="40"/>
      <c r="X21" s="193">
        <f>IF(S21="",0,1)</f>
        <v>1</v>
      </c>
      <c r="Y21" s="196">
        <f>SUM(V21:X22)</f>
        <v>2</v>
      </c>
      <c r="Z21" s="198" t="s">
        <v>56</v>
      </c>
      <c r="AA21" s="202"/>
      <c r="AB21" s="203" t="s">
        <v>254</v>
      </c>
      <c r="AC21" s="215" t="s">
        <v>190</v>
      </c>
      <c r="AD21" s="223"/>
      <c r="AE21" s="203" t="s">
        <v>34</v>
      </c>
      <c r="AF21" s="215" t="s">
        <v>237</v>
      </c>
      <c r="AG21" s="223"/>
      <c r="AH21" s="231"/>
      <c r="AQ21" s="242" t="s">
        <v>25</v>
      </c>
    </row>
    <row r="22" spans="1:43" ht="45" customHeight="1">
      <c r="A22" s="40"/>
      <c r="B22" s="250"/>
      <c r="C22" s="53"/>
      <c r="D22" s="56"/>
      <c r="E22" s="56"/>
      <c r="F22" s="74"/>
      <c r="G22" s="81"/>
      <c r="H22" s="93"/>
      <c r="I22" s="56" t="s">
        <v>213</v>
      </c>
      <c r="J22" s="56"/>
      <c r="K22" s="56"/>
      <c r="L22" s="56"/>
      <c r="M22" s="56"/>
      <c r="N22" s="56"/>
      <c r="O22" s="56"/>
      <c r="P22" s="56"/>
      <c r="Q22" s="56"/>
      <c r="R22" s="184" t="s">
        <v>192</v>
      </c>
      <c r="S22" s="298" t="s">
        <v>401</v>
      </c>
      <c r="T22" s="40"/>
      <c r="X22" s="193">
        <f>IF(S22="",0,1)</f>
        <v>1</v>
      </c>
      <c r="AA22" s="202"/>
      <c r="AB22" s="204">
        <f>IF($S$21=AB21,0.5,0)</f>
        <v>0.5</v>
      </c>
      <c r="AC22" s="216">
        <f>IF($S$21=AC21,0,0)</f>
        <v>0</v>
      </c>
      <c r="AD22" s="223"/>
      <c r="AE22" s="204">
        <f>IF($S$22=AE21,0.5,0)</f>
        <v>0.5</v>
      </c>
      <c r="AF22" s="216">
        <f>IF($S$22=AF21,0,0)</f>
        <v>0</v>
      </c>
      <c r="AG22" s="231"/>
      <c r="AQ22" s="243">
        <f>IF(Y21=2,SUM(AB22:AP22),0)</f>
        <v>1</v>
      </c>
    </row>
    <row r="23" spans="1:43" ht="45" customHeight="1">
      <c r="A23" s="40"/>
      <c r="B23" s="250" t="s">
        <v>181</v>
      </c>
      <c r="C23" s="53"/>
      <c r="D23" s="56" t="s">
        <v>516</v>
      </c>
      <c r="E23" s="56"/>
      <c r="F23" s="74">
        <f>IF(AND(B23="○"),2,"-")</f>
        <v>2</v>
      </c>
      <c r="G23" s="82">
        <f>IF(AND(B23="○"),AQ24,"-")</f>
        <v>2</v>
      </c>
      <c r="H23" s="94"/>
      <c r="I23" s="104" t="s">
        <v>342</v>
      </c>
      <c r="J23" s="121"/>
      <c r="K23" s="121"/>
      <c r="L23" s="121"/>
      <c r="M23" s="121"/>
      <c r="N23" s="121"/>
      <c r="O23" s="121"/>
      <c r="P23" s="121"/>
      <c r="Q23" s="174"/>
      <c r="R23" s="183" t="s">
        <v>296</v>
      </c>
      <c r="S23" s="298" t="s">
        <v>503</v>
      </c>
      <c r="T23" s="40"/>
      <c r="X23" s="193">
        <f>IF(S23="",0,1)</f>
        <v>1</v>
      </c>
      <c r="Y23" s="196">
        <f>SUM(V23:X24)</f>
        <v>1</v>
      </c>
      <c r="Z23" s="198" t="s">
        <v>228</v>
      </c>
      <c r="AA23" s="202"/>
      <c r="AB23" s="205" t="s">
        <v>341</v>
      </c>
      <c r="AC23" s="213" t="s">
        <v>22</v>
      </c>
      <c r="AD23" s="215" t="s">
        <v>303</v>
      </c>
      <c r="AE23" s="230"/>
      <c r="AF23" s="203" t="s">
        <v>389</v>
      </c>
      <c r="AG23" s="213" t="s">
        <v>305</v>
      </c>
      <c r="AH23" s="215" t="s">
        <v>553</v>
      </c>
      <c r="AI23" s="230"/>
      <c r="AJ23" s="232" t="s">
        <v>76</v>
      </c>
      <c r="AK23" s="215" t="s">
        <v>391</v>
      </c>
      <c r="AL23" s="230"/>
      <c r="AM23" s="203" t="s">
        <v>392</v>
      </c>
      <c r="AN23" s="215" t="s">
        <v>320</v>
      </c>
      <c r="AO23" s="230"/>
      <c r="AQ23" s="242" t="s">
        <v>25</v>
      </c>
    </row>
    <row r="24" spans="1:43" ht="45" customHeight="1">
      <c r="A24" s="40"/>
      <c r="B24" s="250"/>
      <c r="C24" s="53"/>
      <c r="D24" s="56"/>
      <c r="E24" s="56"/>
      <c r="F24" s="74"/>
      <c r="G24" s="81"/>
      <c r="H24" s="93"/>
      <c r="I24" s="105"/>
      <c r="J24" s="122"/>
      <c r="K24" s="122"/>
      <c r="L24" s="122"/>
      <c r="M24" s="122"/>
      <c r="N24" s="122"/>
      <c r="O24" s="122"/>
      <c r="P24" s="122"/>
      <c r="Q24" s="175"/>
      <c r="R24" s="182" t="s">
        <v>61</v>
      </c>
      <c r="S24" s="298"/>
      <c r="T24" s="40"/>
      <c r="AA24" s="202"/>
      <c r="AB24" s="204">
        <f>IF($S$23=AB23,2,0)</f>
        <v>2</v>
      </c>
      <c r="AC24" s="214">
        <f>IF($S$23=AC23,1,0)</f>
        <v>0</v>
      </c>
      <c r="AD24" s="216">
        <f>IF($S$23=AD23,0,0)</f>
        <v>0</v>
      </c>
      <c r="AF24" s="204">
        <f>IF($S$23=AF23,2,0)</f>
        <v>0</v>
      </c>
      <c r="AG24" s="214">
        <f>IF($S$23=AG23,1,0)</f>
        <v>0</v>
      </c>
      <c r="AH24" s="216">
        <f>IF($S$23=AH23,0,0)</f>
        <v>0</v>
      </c>
      <c r="AJ24" s="204">
        <f>IF($S$23=AJ23,2,0)</f>
        <v>0</v>
      </c>
      <c r="AK24" s="216">
        <f>IF($S$23=AK23,0,0)</f>
        <v>0</v>
      </c>
      <c r="AM24" s="204">
        <f>IF($S$23=AM23,2,0)</f>
        <v>0</v>
      </c>
      <c r="AN24" s="216">
        <f>IF($S$23=AN23,0,0)</f>
        <v>0</v>
      </c>
      <c r="AQ24" s="243">
        <f>IF(Y23=1,SUM(AB24:AP24),0)</f>
        <v>2</v>
      </c>
    </row>
    <row r="25" spans="1:43" ht="45" customHeight="1">
      <c r="A25" s="40"/>
      <c r="B25" s="250" t="s">
        <v>181</v>
      </c>
      <c r="C25" s="53"/>
      <c r="D25" s="56" t="s">
        <v>517</v>
      </c>
      <c r="E25" s="56"/>
      <c r="F25" s="74">
        <f>IF(AND(B25="○"),2,"-")</f>
        <v>2</v>
      </c>
      <c r="G25" s="82">
        <f>IF(AND(B25="○"),AQ26,"-")</f>
        <v>2</v>
      </c>
      <c r="H25" s="94"/>
      <c r="I25" s="104" t="s">
        <v>342</v>
      </c>
      <c r="J25" s="121"/>
      <c r="K25" s="121"/>
      <c r="L25" s="121"/>
      <c r="M25" s="121"/>
      <c r="N25" s="121"/>
      <c r="O25" s="121"/>
      <c r="P25" s="121"/>
      <c r="Q25" s="174"/>
      <c r="R25" s="183" t="s">
        <v>296</v>
      </c>
      <c r="S25" s="298" t="s">
        <v>505</v>
      </c>
      <c r="T25" s="40"/>
      <c r="X25" s="193">
        <f>IF(S25="",0,1)</f>
        <v>1</v>
      </c>
      <c r="Y25" s="196">
        <f>SUM(V25:X26)</f>
        <v>1</v>
      </c>
      <c r="Z25" s="198" t="s">
        <v>228</v>
      </c>
      <c r="AA25" s="202"/>
      <c r="AB25" s="203" t="s">
        <v>218</v>
      </c>
      <c r="AC25" s="213" t="s">
        <v>402</v>
      </c>
      <c r="AD25" s="215" t="s">
        <v>275</v>
      </c>
      <c r="AE25" s="230"/>
      <c r="AF25" s="203" t="s">
        <v>350</v>
      </c>
      <c r="AG25" s="234" t="s">
        <v>202</v>
      </c>
      <c r="AH25" s="215" t="s">
        <v>265</v>
      </c>
      <c r="AI25" s="230"/>
      <c r="AO25" s="230"/>
      <c r="AQ25" s="242" t="s">
        <v>25</v>
      </c>
    </row>
    <row r="26" spans="1:43" ht="45" customHeight="1">
      <c r="A26" s="40"/>
      <c r="B26" s="250"/>
      <c r="C26" s="53"/>
      <c r="D26" s="56"/>
      <c r="E26" s="56"/>
      <c r="F26" s="74"/>
      <c r="G26" s="81"/>
      <c r="H26" s="93"/>
      <c r="I26" s="105"/>
      <c r="J26" s="122"/>
      <c r="K26" s="122"/>
      <c r="L26" s="122"/>
      <c r="M26" s="122"/>
      <c r="N26" s="122"/>
      <c r="O26" s="122"/>
      <c r="P26" s="122"/>
      <c r="Q26" s="175"/>
      <c r="R26" s="182" t="s">
        <v>61</v>
      </c>
      <c r="S26" s="298"/>
      <c r="T26" s="40"/>
      <c r="AA26" s="202"/>
      <c r="AB26" s="204">
        <f>IF($S$25=AB25,2,0)</f>
        <v>2</v>
      </c>
      <c r="AC26" s="214">
        <f>IF($S$25=AC25,1,0)</f>
        <v>0</v>
      </c>
      <c r="AD26" s="216">
        <f>IF($S$25=AD25,0,0)</f>
        <v>0</v>
      </c>
      <c r="AF26" s="204">
        <f>IF($S$25=AF25,2,0)</f>
        <v>0</v>
      </c>
      <c r="AG26" s="214">
        <f>IF($S$25=AG25,1,0)</f>
        <v>0</v>
      </c>
      <c r="AH26" s="216">
        <f>IF($S$25=AH25,0,0)</f>
        <v>0</v>
      </c>
      <c r="AQ26" s="243">
        <f>IF(Y25=1,SUM(AB26:AP26),0)</f>
        <v>2</v>
      </c>
    </row>
    <row r="27" spans="1:43" ht="45" customHeight="1">
      <c r="A27" s="40"/>
      <c r="B27" s="250" t="s">
        <v>181</v>
      </c>
      <c r="C27" s="53"/>
      <c r="D27" s="56" t="s">
        <v>518</v>
      </c>
      <c r="E27" s="56"/>
      <c r="F27" s="74">
        <f>IF(AND(B27="○"),2,"-")</f>
        <v>2</v>
      </c>
      <c r="G27" s="82">
        <f>IF(AND(B27="○"),AQ28,"-")</f>
        <v>2</v>
      </c>
      <c r="H27" s="94"/>
      <c r="I27" s="104" t="s">
        <v>342</v>
      </c>
      <c r="J27" s="121"/>
      <c r="K27" s="121"/>
      <c r="L27" s="121"/>
      <c r="M27" s="121"/>
      <c r="N27" s="121"/>
      <c r="O27" s="121"/>
      <c r="P27" s="121"/>
      <c r="Q27" s="174"/>
      <c r="R27" s="183" t="s">
        <v>296</v>
      </c>
      <c r="S27" s="298" t="s">
        <v>509</v>
      </c>
      <c r="T27" s="40"/>
      <c r="X27" s="193">
        <f>IF(S27="",0,1)</f>
        <v>1</v>
      </c>
      <c r="Y27" s="196">
        <f>SUM(V27:X28)</f>
        <v>1</v>
      </c>
      <c r="Z27" s="198" t="s">
        <v>228</v>
      </c>
      <c r="AA27" s="202"/>
      <c r="AB27" s="205" t="s">
        <v>404</v>
      </c>
      <c r="AC27" s="213" t="s">
        <v>405</v>
      </c>
      <c r="AD27" s="215" t="s">
        <v>183</v>
      </c>
      <c r="AE27" s="230"/>
      <c r="AF27" s="232" t="s">
        <v>361</v>
      </c>
      <c r="AG27" s="215" t="s">
        <v>186</v>
      </c>
      <c r="AI27" s="230"/>
      <c r="AL27" s="230"/>
      <c r="AO27" s="230"/>
      <c r="AQ27" s="242" t="s">
        <v>25</v>
      </c>
    </row>
    <row r="28" spans="1:43" ht="45" customHeight="1">
      <c r="A28" s="40"/>
      <c r="B28" s="250"/>
      <c r="C28" s="53"/>
      <c r="D28" s="56"/>
      <c r="E28" s="56"/>
      <c r="F28" s="74"/>
      <c r="G28" s="81"/>
      <c r="H28" s="93"/>
      <c r="I28" s="105"/>
      <c r="J28" s="122"/>
      <c r="K28" s="122"/>
      <c r="L28" s="122"/>
      <c r="M28" s="122"/>
      <c r="N28" s="122"/>
      <c r="O28" s="122"/>
      <c r="P28" s="122"/>
      <c r="Q28" s="175"/>
      <c r="R28" s="182" t="s">
        <v>61</v>
      </c>
      <c r="S28" s="298"/>
      <c r="T28" s="40"/>
      <c r="AA28" s="202"/>
      <c r="AB28" s="204">
        <f>IF($S$27=AB27,2,0)</f>
        <v>2</v>
      </c>
      <c r="AC28" s="214">
        <f>IF($S$27=AC27,1,0)</f>
        <v>0</v>
      </c>
      <c r="AD28" s="216">
        <f>IF($S$27=AD27,0,0)</f>
        <v>0</v>
      </c>
      <c r="AF28" s="204">
        <f>IF($S$27=AF27,2,0)</f>
        <v>0</v>
      </c>
      <c r="AG28" s="216">
        <f>IF($S$27=AG27,0,0)</f>
        <v>0</v>
      </c>
      <c r="AQ28" s="243">
        <f>IF(Y27=1,SUM(AB28:AP28),0)</f>
        <v>2</v>
      </c>
    </row>
    <row r="29" spans="1:43" ht="45" customHeight="1">
      <c r="A29" s="40"/>
      <c r="B29" s="250" t="s">
        <v>181</v>
      </c>
      <c r="C29" s="53"/>
      <c r="D29" s="56" t="s">
        <v>519</v>
      </c>
      <c r="E29" s="56"/>
      <c r="F29" s="74">
        <f>IF(AND(B29="○"),1,"-")</f>
        <v>1</v>
      </c>
      <c r="G29" s="82">
        <f>IF(AND(B29="○"),AQ30,"-")</f>
        <v>1</v>
      </c>
      <c r="H29" s="94"/>
      <c r="I29" s="106" t="s">
        <v>163</v>
      </c>
      <c r="J29" s="106"/>
      <c r="K29" s="270" t="s">
        <v>310</v>
      </c>
      <c r="L29" s="270"/>
      <c r="M29" s="270"/>
      <c r="N29" s="270"/>
      <c r="O29" s="270"/>
      <c r="P29" s="270"/>
      <c r="Q29" s="270"/>
      <c r="R29" s="183" t="s">
        <v>296</v>
      </c>
      <c r="S29" s="298" t="s">
        <v>208</v>
      </c>
      <c r="T29" s="40"/>
      <c r="V29" s="193">
        <f>IF(K29="",0,1)</f>
        <v>1</v>
      </c>
      <c r="X29" s="193">
        <f>IF(S29="",0,1)</f>
        <v>1</v>
      </c>
      <c r="Y29" s="196">
        <f>SUM(V29:X30)</f>
        <v>3</v>
      </c>
      <c r="Z29" s="198" t="s">
        <v>43</v>
      </c>
      <c r="AA29" s="202"/>
      <c r="AB29" s="205" t="s">
        <v>208</v>
      </c>
      <c r="AC29" s="213" t="s">
        <v>263</v>
      </c>
      <c r="AD29" s="215" t="s">
        <v>261</v>
      </c>
      <c r="AE29" s="230"/>
      <c r="AG29" s="231"/>
      <c r="AI29" s="230"/>
      <c r="AL29" s="230"/>
      <c r="AO29" s="230"/>
      <c r="AQ29" s="242" t="s">
        <v>25</v>
      </c>
    </row>
    <row r="30" spans="1:43" ht="45" customHeight="1">
      <c r="A30" s="40"/>
      <c r="B30" s="250"/>
      <c r="C30" s="53"/>
      <c r="D30" s="56"/>
      <c r="E30" s="56"/>
      <c r="F30" s="74"/>
      <c r="G30" s="81"/>
      <c r="H30" s="93"/>
      <c r="I30" s="106" t="s">
        <v>347</v>
      </c>
      <c r="J30" s="106"/>
      <c r="K30" s="270" t="s">
        <v>364</v>
      </c>
      <c r="L30" s="270"/>
      <c r="M30" s="270"/>
      <c r="N30" s="270"/>
      <c r="O30" s="270"/>
      <c r="P30" s="270"/>
      <c r="Q30" s="270"/>
      <c r="R30" s="182" t="s">
        <v>61</v>
      </c>
      <c r="S30" s="298"/>
      <c r="T30" s="40"/>
      <c r="V30" s="193">
        <f>IF(K30="",0,1)</f>
        <v>1</v>
      </c>
      <c r="W30" s="195"/>
      <c r="AA30" s="202"/>
      <c r="AB30" s="204">
        <f>IF($S$29=AB29,1,0)</f>
        <v>1</v>
      </c>
      <c r="AC30" s="214">
        <f>IF($S$29=AC29,0.5,0)</f>
        <v>0</v>
      </c>
      <c r="AD30" s="216">
        <f>IF($S$29=AD29,0,0)</f>
        <v>0</v>
      </c>
      <c r="AG30" s="231"/>
      <c r="AQ30" s="243">
        <f>IF(Y29=3,SUM(AB30:AP30),0)</f>
        <v>1</v>
      </c>
    </row>
    <row r="31" spans="1:43" ht="45" customHeight="1">
      <c r="A31" s="40"/>
      <c r="B31" s="251" t="s">
        <v>181</v>
      </c>
      <c r="C31" s="53"/>
      <c r="D31" s="57" t="s">
        <v>359</v>
      </c>
      <c r="E31" s="56" t="s">
        <v>520</v>
      </c>
      <c r="F31" s="75">
        <f>IF(AND(B31="○"),4,"-")</f>
        <v>4</v>
      </c>
      <c r="G31" s="83">
        <f>SUM(H31:H39)</f>
        <v>4</v>
      </c>
      <c r="H31" s="95">
        <f>IF(AND(B31="○"),AQ32,"-")</f>
        <v>1</v>
      </c>
      <c r="I31" s="60" t="s">
        <v>382</v>
      </c>
      <c r="J31" s="65"/>
      <c r="K31" s="270" t="s">
        <v>314</v>
      </c>
      <c r="L31" s="270"/>
      <c r="M31" s="270"/>
      <c r="N31" s="270"/>
      <c r="O31" s="270"/>
      <c r="P31" s="270"/>
      <c r="Q31" s="270"/>
      <c r="R31" s="183" t="s">
        <v>296</v>
      </c>
      <c r="S31" s="298" t="s">
        <v>86</v>
      </c>
      <c r="T31" s="40"/>
      <c r="V31" s="193">
        <f>IF(K31="",0,1)</f>
        <v>1</v>
      </c>
      <c r="X31" s="193">
        <f>IF(S31="",0,1)</f>
        <v>1</v>
      </c>
      <c r="Y31" s="196">
        <f>SUM(V31:X32)</f>
        <v>3</v>
      </c>
      <c r="Z31" s="198" t="s">
        <v>43</v>
      </c>
      <c r="AA31" s="202"/>
      <c r="AB31" s="203" t="s">
        <v>86</v>
      </c>
      <c r="AC31" s="213" t="s">
        <v>113</v>
      </c>
      <c r="AD31" s="215" t="s">
        <v>261</v>
      </c>
      <c r="AG31" s="231"/>
      <c r="AQ31" s="242" t="s">
        <v>25</v>
      </c>
    </row>
    <row r="32" spans="1:43" ht="45" customHeight="1">
      <c r="A32" s="40"/>
      <c r="B32" s="252"/>
      <c r="C32" s="53"/>
      <c r="D32" s="58"/>
      <c r="E32" s="56"/>
      <c r="F32" s="76"/>
      <c r="G32" s="84"/>
      <c r="H32" s="95"/>
      <c r="I32" s="56" t="s">
        <v>300</v>
      </c>
      <c r="J32" s="56"/>
      <c r="K32" s="270" t="s">
        <v>283</v>
      </c>
      <c r="L32" s="270"/>
      <c r="M32" s="270"/>
      <c r="N32" s="270"/>
      <c r="O32" s="270"/>
      <c r="P32" s="270"/>
      <c r="Q32" s="270"/>
      <c r="R32" s="182" t="s">
        <v>61</v>
      </c>
      <c r="S32" s="298"/>
      <c r="T32" s="40"/>
      <c r="V32" s="193">
        <f>IF(K32="",0,1)</f>
        <v>1</v>
      </c>
      <c r="AA32" s="202"/>
      <c r="AB32" s="204">
        <f>IF($S$31=AB31,1,0)</f>
        <v>1</v>
      </c>
      <c r="AC32" s="214">
        <f>IF($S$31=AC31,0.5,0)</f>
        <v>0</v>
      </c>
      <c r="AD32" s="216">
        <f>IF($S$31=AD31,0,0)</f>
        <v>0</v>
      </c>
      <c r="AG32" s="231"/>
      <c r="AQ32" s="243">
        <f>IF(Y31=3,SUM(AB32:AP32),0)</f>
        <v>1</v>
      </c>
    </row>
    <row r="33" spans="1:43" ht="45" customHeight="1">
      <c r="A33" s="40"/>
      <c r="B33" s="252"/>
      <c r="C33" s="53"/>
      <c r="D33" s="58"/>
      <c r="E33" s="56" t="s">
        <v>521</v>
      </c>
      <c r="F33" s="76"/>
      <c r="G33" s="84"/>
      <c r="H33" s="95">
        <f>IF(AND(B31="○"),AQ34,"-")</f>
        <v>1</v>
      </c>
      <c r="I33" s="56" t="s">
        <v>2</v>
      </c>
      <c r="J33" s="56" t="s">
        <v>407</v>
      </c>
      <c r="K33" s="138" t="s">
        <v>69</v>
      </c>
      <c r="L33" s="151"/>
      <c r="M33" s="151"/>
      <c r="N33" s="151"/>
      <c r="O33" s="151"/>
      <c r="P33" s="151"/>
      <c r="Q33" s="160"/>
      <c r="R33" s="183" t="s">
        <v>296</v>
      </c>
      <c r="S33" s="298" t="s">
        <v>75</v>
      </c>
      <c r="T33" s="40"/>
      <c r="X33" s="193">
        <f>IF(S33="",0,1)</f>
        <v>1</v>
      </c>
      <c r="Z33" s="199">
        <f>COUNTIF(Y34:Y35,3)</f>
        <v>2</v>
      </c>
      <c r="AA33" s="202"/>
      <c r="AB33" s="203" t="s">
        <v>75</v>
      </c>
      <c r="AC33" s="213" t="s">
        <v>93</v>
      </c>
      <c r="AD33" s="215" t="s">
        <v>94</v>
      </c>
      <c r="AG33" s="231"/>
      <c r="AQ33" s="242" t="s">
        <v>25</v>
      </c>
    </row>
    <row r="34" spans="1:43" ht="45" customHeight="1">
      <c r="A34" s="40"/>
      <c r="B34" s="252"/>
      <c r="C34" s="53"/>
      <c r="D34" s="58"/>
      <c r="E34" s="56"/>
      <c r="F34" s="76"/>
      <c r="G34" s="84"/>
      <c r="H34" s="95"/>
      <c r="I34" s="257" t="s">
        <v>408</v>
      </c>
      <c r="J34" s="257" t="s">
        <v>501</v>
      </c>
      <c r="K34" s="274">
        <v>45017</v>
      </c>
      <c r="L34" s="283"/>
      <c r="M34" s="283"/>
      <c r="N34" s="283"/>
      <c r="O34" s="283"/>
      <c r="P34" s="283"/>
      <c r="Q34" s="294"/>
      <c r="R34" s="181"/>
      <c r="S34" s="298"/>
      <c r="T34" s="40"/>
      <c r="V34" s="193">
        <f t="shared" ref="V34:X35" si="0">IF(I34="",0,1)</f>
        <v>1</v>
      </c>
      <c r="W34" s="193">
        <f t="shared" si="0"/>
        <v>1</v>
      </c>
      <c r="X34" s="193">
        <f t="shared" si="0"/>
        <v>1</v>
      </c>
      <c r="Y34" s="197">
        <f>SUM(V34:X34)</f>
        <v>3</v>
      </c>
      <c r="Z34" s="200" t="s">
        <v>43</v>
      </c>
      <c r="AA34" s="202"/>
      <c r="AB34" s="206">
        <f>IF(AND($S$33=AB33,$Z$33&gt;=2),1,0)</f>
        <v>1</v>
      </c>
      <c r="AC34" s="214">
        <f>IF(AND($S$33=AC33,$Z$33&gt;=1),0.5,0)</f>
        <v>0</v>
      </c>
      <c r="AD34" s="216">
        <f>IF(AND($S$33=AD33,$Z$33&gt;=0),0,0)</f>
        <v>0</v>
      </c>
      <c r="AG34" s="231"/>
      <c r="AQ34" s="243">
        <f>IF(X33=1,SUM(AB34:AP34),0)</f>
        <v>1</v>
      </c>
    </row>
    <row r="35" spans="1:43" ht="45" customHeight="1">
      <c r="A35" s="40"/>
      <c r="B35" s="252"/>
      <c r="C35" s="53"/>
      <c r="D35" s="58"/>
      <c r="E35" s="56"/>
      <c r="F35" s="76"/>
      <c r="G35" s="84"/>
      <c r="H35" s="95"/>
      <c r="I35" s="257" t="s">
        <v>343</v>
      </c>
      <c r="J35" s="257" t="s">
        <v>255</v>
      </c>
      <c r="K35" s="274">
        <v>45017</v>
      </c>
      <c r="L35" s="283"/>
      <c r="M35" s="283"/>
      <c r="N35" s="283"/>
      <c r="O35" s="283"/>
      <c r="P35" s="283"/>
      <c r="Q35" s="294"/>
      <c r="R35" s="182" t="s">
        <v>61</v>
      </c>
      <c r="S35" s="298"/>
      <c r="T35" s="40"/>
      <c r="V35" s="193">
        <f t="shared" si="0"/>
        <v>1</v>
      </c>
      <c r="W35" s="193">
        <f t="shared" si="0"/>
        <v>1</v>
      </c>
      <c r="X35" s="193">
        <f t="shared" si="0"/>
        <v>1</v>
      </c>
      <c r="Y35" s="197">
        <f>SUM(V35:X35)</f>
        <v>3</v>
      </c>
      <c r="Z35" s="200" t="s">
        <v>43</v>
      </c>
      <c r="AA35" s="202"/>
      <c r="AG35" s="231"/>
    </row>
    <row r="36" spans="1:43" ht="45" customHeight="1">
      <c r="A36" s="40"/>
      <c r="B36" s="252"/>
      <c r="C36" s="53"/>
      <c r="D36" s="58"/>
      <c r="E36" s="64" t="s">
        <v>522</v>
      </c>
      <c r="F36" s="76"/>
      <c r="G36" s="84"/>
      <c r="H36" s="95">
        <f>IF(AND(B31="○"),AQ37,"-")</f>
        <v>1</v>
      </c>
      <c r="I36" s="56" t="s">
        <v>188</v>
      </c>
      <c r="J36" s="56"/>
      <c r="K36" s="270" t="s">
        <v>149</v>
      </c>
      <c r="L36" s="270"/>
      <c r="M36" s="270"/>
      <c r="N36" s="270"/>
      <c r="O36" s="270"/>
      <c r="P36" s="270"/>
      <c r="Q36" s="270"/>
      <c r="R36" s="183" t="s">
        <v>296</v>
      </c>
      <c r="S36" s="298" t="s">
        <v>46</v>
      </c>
      <c r="T36" s="40"/>
      <c r="V36" s="193">
        <f>IF(K36="",0,1)</f>
        <v>1</v>
      </c>
      <c r="X36" s="193">
        <f>IF(S36="",0,1)</f>
        <v>1</v>
      </c>
      <c r="Y36" s="196">
        <f>SUM(V36:X37)</f>
        <v>3</v>
      </c>
      <c r="Z36" s="198" t="s">
        <v>43</v>
      </c>
      <c r="AA36" s="202"/>
      <c r="AB36" s="203" t="s">
        <v>46</v>
      </c>
      <c r="AC36" s="213" t="s">
        <v>97</v>
      </c>
      <c r="AD36" s="215" t="s">
        <v>36</v>
      </c>
      <c r="AH36" s="231"/>
      <c r="AQ36" s="242" t="s">
        <v>25</v>
      </c>
    </row>
    <row r="37" spans="1:43" ht="45" customHeight="1">
      <c r="A37" s="40"/>
      <c r="B37" s="252"/>
      <c r="C37" s="53"/>
      <c r="D37" s="58"/>
      <c r="E37" s="55"/>
      <c r="F37" s="76"/>
      <c r="G37" s="84"/>
      <c r="H37" s="95"/>
      <c r="I37" s="56"/>
      <c r="J37" s="56"/>
      <c r="K37" s="270" t="s">
        <v>65</v>
      </c>
      <c r="L37" s="270"/>
      <c r="M37" s="270"/>
      <c r="N37" s="270"/>
      <c r="O37" s="270"/>
      <c r="P37" s="270"/>
      <c r="Q37" s="270"/>
      <c r="R37" s="182" t="s">
        <v>61</v>
      </c>
      <c r="S37" s="298"/>
      <c r="T37" s="40"/>
      <c r="V37" s="193">
        <f>IF(K37="",0,1)</f>
        <v>1</v>
      </c>
      <c r="W37" s="195"/>
      <c r="AA37" s="202"/>
      <c r="AB37" s="204">
        <f>IF($S$36=AB36,1,0)</f>
        <v>1</v>
      </c>
      <c r="AC37" s="214">
        <f>IF($S$36=AC36,0.5,0)</f>
        <v>0</v>
      </c>
      <c r="AD37" s="216">
        <f>IF($S$36=AD36,0,0)</f>
        <v>0</v>
      </c>
      <c r="AH37" s="231"/>
      <c r="AQ37" s="244">
        <f>IF(Y36=3,SUM(AB37:AP37),0)</f>
        <v>1</v>
      </c>
    </row>
    <row r="38" spans="1:43" ht="45" customHeight="1">
      <c r="A38" s="40"/>
      <c r="B38" s="252"/>
      <c r="C38" s="53"/>
      <c r="D38" s="58"/>
      <c r="E38" s="64" t="s">
        <v>523</v>
      </c>
      <c r="F38" s="76"/>
      <c r="G38" s="84"/>
      <c r="H38" s="95">
        <f>IF(AND(B31="○"),AQ39,"-")</f>
        <v>1</v>
      </c>
      <c r="I38" s="60" t="s">
        <v>411</v>
      </c>
      <c r="J38" s="123"/>
      <c r="K38" s="123"/>
      <c r="L38" s="123"/>
      <c r="M38" s="123"/>
      <c r="N38" s="123"/>
      <c r="O38" s="123"/>
      <c r="P38" s="123"/>
      <c r="Q38" s="65"/>
      <c r="R38" s="183" t="s">
        <v>192</v>
      </c>
      <c r="S38" s="299" t="s">
        <v>30</v>
      </c>
      <c r="T38" s="40"/>
      <c r="V38" s="194"/>
      <c r="X38" s="193">
        <f>IF(S38="",0,1)</f>
        <v>1</v>
      </c>
      <c r="Y38" s="196">
        <f>SUM(V38:X39)</f>
        <v>1</v>
      </c>
      <c r="Z38" s="198" t="s">
        <v>228</v>
      </c>
      <c r="AA38" s="202"/>
      <c r="AB38" s="203" t="s">
        <v>30</v>
      </c>
      <c r="AC38" s="215" t="s">
        <v>17</v>
      </c>
      <c r="AQ38" s="242" t="s">
        <v>25</v>
      </c>
    </row>
    <row r="39" spans="1:43" ht="45" customHeight="1">
      <c r="A39" s="40"/>
      <c r="B39" s="249"/>
      <c r="C39" s="53"/>
      <c r="D39" s="59"/>
      <c r="E39" s="55"/>
      <c r="F39" s="73"/>
      <c r="G39" s="85"/>
      <c r="H39" s="95"/>
      <c r="I39" s="61"/>
      <c r="J39" s="124"/>
      <c r="K39" s="124"/>
      <c r="L39" s="124"/>
      <c r="M39" s="124"/>
      <c r="N39" s="124"/>
      <c r="O39" s="124"/>
      <c r="P39" s="124"/>
      <c r="Q39" s="66"/>
      <c r="R39" s="182"/>
      <c r="S39" s="297"/>
      <c r="T39" s="40"/>
      <c r="V39" s="194"/>
      <c r="W39" s="194"/>
      <c r="AA39" s="202"/>
      <c r="AB39" s="204">
        <f>IF($S$38=AB38,1,0)</f>
        <v>1</v>
      </c>
      <c r="AC39" s="216">
        <f>IF($S$38=AC38,0,0)</f>
        <v>0</v>
      </c>
      <c r="AD39" s="224"/>
      <c r="AQ39" s="244">
        <f>IF(Y38=1,SUM(AB39:AP39),0)</f>
        <v>1</v>
      </c>
    </row>
    <row r="40" spans="1:43" ht="45" customHeight="1">
      <c r="A40" s="40"/>
      <c r="B40" s="250" t="s">
        <v>181</v>
      </c>
      <c r="C40" s="53"/>
      <c r="D40" s="56" t="s">
        <v>524</v>
      </c>
      <c r="E40" s="56"/>
      <c r="F40" s="75">
        <f>IF(COUNTIF(B40:B42,"○")&gt;=1,COUNTIF(B40:B42,"○"),"-")</f>
        <v>3</v>
      </c>
      <c r="G40" s="86">
        <f>SUM(H40:H42)</f>
        <v>3</v>
      </c>
      <c r="H40" s="96">
        <f>IF(AND(B40="○"),SUM(AQ40),"-")</f>
        <v>1</v>
      </c>
      <c r="I40" s="106" t="s">
        <v>340</v>
      </c>
      <c r="J40" s="106"/>
      <c r="K40" s="106"/>
      <c r="L40" s="106"/>
      <c r="M40" s="106"/>
      <c r="N40" s="106"/>
      <c r="O40" s="106"/>
      <c r="P40" s="106"/>
      <c r="Q40" s="106"/>
      <c r="R40" s="184" t="s">
        <v>192</v>
      </c>
      <c r="S40" s="298" t="s">
        <v>103</v>
      </c>
      <c r="T40" s="40"/>
      <c r="X40" s="193">
        <f>IF(S40="",0,1)</f>
        <v>1</v>
      </c>
      <c r="Y40" s="196">
        <f>SUM(V40:X40)</f>
        <v>1</v>
      </c>
      <c r="Z40" s="198" t="s">
        <v>228</v>
      </c>
      <c r="AB40" s="203" t="s">
        <v>103</v>
      </c>
      <c r="AC40" s="213" t="s">
        <v>105</v>
      </c>
      <c r="AD40" s="215" t="s">
        <v>109</v>
      </c>
      <c r="AE40" s="203" t="s">
        <v>111</v>
      </c>
      <c r="AF40" s="213" t="s">
        <v>107</v>
      </c>
      <c r="AG40" s="213" t="s">
        <v>379</v>
      </c>
      <c r="AH40" s="215" t="s">
        <v>378</v>
      </c>
      <c r="AI40" s="203" t="s">
        <v>545</v>
      </c>
      <c r="AJ40" s="213" t="s">
        <v>221</v>
      </c>
      <c r="AK40" s="235" t="s">
        <v>109</v>
      </c>
      <c r="AL40" s="237" t="s">
        <v>294</v>
      </c>
      <c r="AM40" s="238" t="s">
        <v>295</v>
      </c>
      <c r="AP40" s="239" t="s">
        <v>25</v>
      </c>
      <c r="AQ40" s="245">
        <f>IF(Y40=1,SUM(AB41:AD41),0)</f>
        <v>1</v>
      </c>
    </row>
    <row r="41" spans="1:43" ht="45" customHeight="1">
      <c r="A41" s="40"/>
      <c r="B41" s="250" t="s">
        <v>181</v>
      </c>
      <c r="C41" s="53"/>
      <c r="D41" s="56"/>
      <c r="E41" s="56"/>
      <c r="F41" s="76"/>
      <c r="G41" s="87"/>
      <c r="H41" s="96">
        <f>IF(AND(B41="○"),SUM(AQ41),"-")</f>
        <v>1</v>
      </c>
      <c r="I41" s="106" t="s">
        <v>313</v>
      </c>
      <c r="J41" s="106"/>
      <c r="K41" s="106"/>
      <c r="L41" s="106"/>
      <c r="M41" s="106"/>
      <c r="N41" s="106"/>
      <c r="O41" s="106"/>
      <c r="P41" s="106"/>
      <c r="Q41" s="106"/>
      <c r="R41" s="184" t="s">
        <v>192</v>
      </c>
      <c r="S41" s="300" t="s">
        <v>111</v>
      </c>
      <c r="T41" s="40"/>
      <c r="X41" s="193">
        <f>IF(S41="",0,1)</f>
        <v>1</v>
      </c>
      <c r="Y41" s="196">
        <f>SUM(V41:X41)</f>
        <v>1</v>
      </c>
      <c r="Z41" s="198" t="s">
        <v>228</v>
      </c>
      <c r="AB41" s="204">
        <f>IF($S$40=AB40,1,0)</f>
        <v>1</v>
      </c>
      <c r="AC41" s="214">
        <f>IF($S$40=AC40,0.5,0)</f>
        <v>0</v>
      </c>
      <c r="AD41" s="216">
        <f>IF($S$40=AD40,0,0)</f>
        <v>0</v>
      </c>
      <c r="AE41" s="204">
        <f>IF($S$41=AE40,1,0)</f>
        <v>1</v>
      </c>
      <c r="AF41" s="233">
        <f>IF($S$41=AF40,0.75,0)</f>
        <v>0</v>
      </c>
      <c r="AG41" s="214">
        <f>IF($S$41=AG40,0.5,0)</f>
        <v>0</v>
      </c>
      <c r="AH41" s="216">
        <f>IF($S$41=AH40,0,0)</f>
        <v>0</v>
      </c>
      <c r="AI41" s="204">
        <f>IF($S$42=AI40,1,0)</f>
        <v>1</v>
      </c>
      <c r="AJ41" s="214">
        <f>IF($S$42=AJ40,0.5,0)</f>
        <v>0</v>
      </c>
      <c r="AK41" s="236">
        <f>IF($S$42=AK40,0,0)</f>
        <v>0</v>
      </c>
      <c r="AL41" s="204">
        <f>IF($S$42=AL40,1,0)</f>
        <v>0</v>
      </c>
      <c r="AM41" s="216">
        <f>IF($S$42=AM40,0.5,0)</f>
        <v>0</v>
      </c>
      <c r="AP41" s="240"/>
      <c r="AQ41" s="246">
        <f>IF(Y41=1,SUM(AE41:AH41),0)</f>
        <v>1</v>
      </c>
    </row>
    <row r="42" spans="1:43" ht="45" customHeight="1">
      <c r="A42" s="40"/>
      <c r="B42" s="250" t="s">
        <v>181</v>
      </c>
      <c r="C42" s="53"/>
      <c r="D42" s="56"/>
      <c r="E42" s="56"/>
      <c r="F42" s="73"/>
      <c r="G42" s="88"/>
      <c r="H42" s="96">
        <f>IF(AND(B42="○"),SUM(AQ42),"-")</f>
        <v>1</v>
      </c>
      <c r="I42" s="106" t="s">
        <v>147</v>
      </c>
      <c r="J42" s="106"/>
      <c r="K42" s="106"/>
      <c r="L42" s="106"/>
      <c r="M42" s="106"/>
      <c r="N42" s="106"/>
      <c r="O42" s="106"/>
      <c r="P42" s="106"/>
      <c r="Q42" s="106"/>
      <c r="R42" s="184" t="s">
        <v>192</v>
      </c>
      <c r="S42" s="301" t="s">
        <v>545</v>
      </c>
      <c r="T42" s="40"/>
      <c r="X42" s="193">
        <f>IF(S42="",0,1)</f>
        <v>1</v>
      </c>
      <c r="Y42" s="196">
        <f>SUM(V42:X42)</f>
        <v>1</v>
      </c>
      <c r="Z42" s="198" t="s">
        <v>228</v>
      </c>
      <c r="AC42" s="217"/>
      <c r="AD42" s="217"/>
      <c r="AP42" s="241"/>
      <c r="AQ42" s="247">
        <f>IF(Y42=1,SUM(AI41:AM41),0)</f>
        <v>1</v>
      </c>
    </row>
    <row r="43" spans="1:43" ht="45" customHeight="1">
      <c r="A43" s="40"/>
      <c r="B43" s="250" t="s">
        <v>181</v>
      </c>
      <c r="C43" s="53"/>
      <c r="D43" s="56" t="s">
        <v>525</v>
      </c>
      <c r="E43" s="56"/>
      <c r="F43" s="74">
        <f>IF(AND(B43="○"),1,"-")</f>
        <v>1</v>
      </c>
      <c r="G43" s="82">
        <f>IF(AND(B43="○"),AQ44,"-")</f>
        <v>1</v>
      </c>
      <c r="H43" s="94"/>
      <c r="I43" s="106" t="s">
        <v>67</v>
      </c>
      <c r="J43" s="106"/>
      <c r="K43" s="106"/>
      <c r="L43" s="106"/>
      <c r="M43" s="106"/>
      <c r="N43" s="106"/>
      <c r="O43" s="106"/>
      <c r="P43" s="106"/>
      <c r="Q43" s="106"/>
      <c r="R43" s="183" t="s">
        <v>296</v>
      </c>
      <c r="S43" s="298" t="s">
        <v>546</v>
      </c>
      <c r="T43" s="40"/>
      <c r="X43" s="193">
        <f>IF(S43="",0,1)</f>
        <v>1</v>
      </c>
      <c r="Y43" s="196">
        <f>SUM(V43:X43)</f>
        <v>1</v>
      </c>
      <c r="Z43" s="198" t="s">
        <v>228</v>
      </c>
      <c r="AA43" s="202"/>
      <c r="AB43" s="203" t="s">
        <v>546</v>
      </c>
      <c r="AC43" s="213" t="s">
        <v>118</v>
      </c>
      <c r="AD43" s="215" t="s">
        <v>109</v>
      </c>
      <c r="AG43" s="231"/>
      <c r="AQ43" s="248" t="s">
        <v>25</v>
      </c>
    </row>
    <row r="44" spans="1:43" ht="45" customHeight="1">
      <c r="A44" s="40"/>
      <c r="B44" s="250"/>
      <c r="C44" s="54"/>
      <c r="D44" s="56"/>
      <c r="E44" s="56"/>
      <c r="F44" s="74"/>
      <c r="G44" s="81"/>
      <c r="H44" s="93"/>
      <c r="I44" s="106"/>
      <c r="J44" s="106"/>
      <c r="K44" s="106"/>
      <c r="L44" s="106"/>
      <c r="M44" s="106"/>
      <c r="N44" s="106"/>
      <c r="O44" s="106"/>
      <c r="P44" s="106"/>
      <c r="Q44" s="106"/>
      <c r="R44" s="182" t="s">
        <v>61</v>
      </c>
      <c r="S44" s="298"/>
      <c r="T44" s="40"/>
      <c r="AA44" s="202"/>
      <c r="AB44" s="204">
        <f>IF($S$43=AB43,1,0)</f>
        <v>1</v>
      </c>
      <c r="AC44" s="214">
        <f>IF($S$43=AC43,0.5,0)</f>
        <v>0</v>
      </c>
      <c r="AD44" s="216">
        <f>IF($S$43=AD43,0,0)</f>
        <v>0</v>
      </c>
      <c r="AG44" s="231"/>
      <c r="AQ44" s="243">
        <f>IF(Y43=1,SUM(AB44:AO44),0)</f>
        <v>1</v>
      </c>
    </row>
    <row r="45" spans="1:43" ht="45" customHeight="1">
      <c r="A45" s="40"/>
      <c r="B45" s="250" t="s">
        <v>181</v>
      </c>
      <c r="C45" s="53" t="s">
        <v>344</v>
      </c>
      <c r="D45" s="56" t="s">
        <v>292</v>
      </c>
      <c r="E45" s="56"/>
      <c r="F45" s="74">
        <f>IF(AND(B43="○"),2,"-")</f>
        <v>2</v>
      </c>
      <c r="G45" s="82">
        <f>IF(AND(B45="○"),AQ46,"-")</f>
        <v>2</v>
      </c>
      <c r="H45" s="94"/>
      <c r="I45" s="108" t="s">
        <v>156</v>
      </c>
      <c r="J45" s="102" t="s">
        <v>157</v>
      </c>
      <c r="K45" s="138" t="s">
        <v>159</v>
      </c>
      <c r="L45" s="151"/>
      <c r="M45" s="160"/>
      <c r="N45" s="110" t="s">
        <v>168</v>
      </c>
      <c r="O45" s="126"/>
      <c r="P45" s="126"/>
      <c r="Q45" s="162"/>
      <c r="R45" s="183" t="s">
        <v>192</v>
      </c>
      <c r="S45" s="299" t="s">
        <v>165</v>
      </c>
      <c r="T45" s="40"/>
      <c r="X45" s="193">
        <f>IF(S45="",0,1)</f>
        <v>1</v>
      </c>
      <c r="Y45" s="196">
        <f>SUM(V45:X47)</f>
        <v>7</v>
      </c>
      <c r="Z45" s="198" t="s">
        <v>160</v>
      </c>
      <c r="AA45" s="202"/>
      <c r="AB45" s="203" t="s">
        <v>161</v>
      </c>
      <c r="AC45" s="213" t="s">
        <v>58</v>
      </c>
      <c r="AD45" s="215" t="s">
        <v>162</v>
      </c>
      <c r="AE45" s="203" t="s">
        <v>165</v>
      </c>
      <c r="AF45" s="213" t="s">
        <v>166</v>
      </c>
      <c r="AG45" s="215" t="s">
        <v>119</v>
      </c>
      <c r="AQ45" s="242" t="s">
        <v>25</v>
      </c>
    </row>
    <row r="46" spans="1:43" ht="45" customHeight="1">
      <c r="A46" s="40"/>
      <c r="B46" s="250"/>
      <c r="C46" s="53"/>
      <c r="D46" s="56"/>
      <c r="E46" s="56"/>
      <c r="F46" s="74"/>
      <c r="G46" s="80"/>
      <c r="H46" s="92"/>
      <c r="I46" s="258" t="s">
        <v>55</v>
      </c>
      <c r="J46" s="265">
        <v>264685000</v>
      </c>
      <c r="K46" s="275">
        <v>31</v>
      </c>
      <c r="L46" s="284"/>
      <c r="M46" s="289"/>
      <c r="N46" s="166">
        <f>ROUND(J46/K46,0)</f>
        <v>8538226</v>
      </c>
      <c r="O46" s="170"/>
      <c r="P46" s="170"/>
      <c r="Q46" s="177"/>
      <c r="R46" s="181"/>
      <c r="S46" s="302"/>
      <c r="T46" s="40"/>
      <c r="V46" s="193">
        <f t="shared" ref="V46:X47" si="1">IF(I46="",0,1)</f>
        <v>1</v>
      </c>
      <c r="W46" s="193">
        <f t="shared" si="1"/>
        <v>1</v>
      </c>
      <c r="X46" s="193">
        <f t="shared" si="1"/>
        <v>1</v>
      </c>
      <c r="Z46" s="201"/>
      <c r="AA46" s="202"/>
      <c r="AB46" s="204">
        <f>IF($S$45=AB45,2,0)</f>
        <v>0</v>
      </c>
      <c r="AC46" s="214">
        <f>IF($S$45=AC45,1,0)</f>
        <v>0</v>
      </c>
      <c r="AD46" s="216">
        <f>IF($S$45=AD45,0,0)</f>
        <v>0</v>
      </c>
      <c r="AE46" s="204">
        <f>IF($S$45=AE45,2,0)</f>
        <v>2</v>
      </c>
      <c r="AF46" s="214">
        <f>IF($S$45=AF45,1,0)</f>
        <v>0</v>
      </c>
      <c r="AG46" s="216">
        <f>IF($S$45=AG45,0,0)</f>
        <v>0</v>
      </c>
      <c r="AQ46" s="243">
        <f>IF(Y45=7,SUM(AB46:AP46),0)</f>
        <v>2</v>
      </c>
    </row>
    <row r="47" spans="1:43" ht="45" customHeight="1">
      <c r="A47" s="40"/>
      <c r="B47" s="250"/>
      <c r="C47" s="53"/>
      <c r="D47" s="56"/>
      <c r="E47" s="56"/>
      <c r="F47" s="74"/>
      <c r="G47" s="80"/>
      <c r="H47" s="92"/>
      <c r="I47" s="258" t="s">
        <v>387</v>
      </c>
      <c r="J47" s="265">
        <v>262131000</v>
      </c>
      <c r="K47" s="275">
        <v>30</v>
      </c>
      <c r="L47" s="284"/>
      <c r="M47" s="289"/>
      <c r="N47" s="166">
        <f>ROUND(J47/K47,0)</f>
        <v>8737700</v>
      </c>
      <c r="O47" s="170"/>
      <c r="P47" s="170"/>
      <c r="Q47" s="177"/>
      <c r="R47" s="181"/>
      <c r="S47" s="302"/>
      <c r="T47" s="40"/>
      <c r="V47" s="193">
        <f t="shared" si="1"/>
        <v>1</v>
      </c>
      <c r="W47" s="193">
        <f t="shared" si="1"/>
        <v>1</v>
      </c>
      <c r="X47" s="193">
        <f t="shared" si="1"/>
        <v>1</v>
      </c>
      <c r="Z47" s="201"/>
      <c r="AA47" s="202"/>
      <c r="AG47" s="231"/>
    </row>
    <row r="48" spans="1:43" ht="45" customHeight="1">
      <c r="A48" s="40"/>
      <c r="B48" s="250"/>
      <c r="C48" s="53"/>
      <c r="D48" s="56"/>
      <c r="E48" s="56"/>
      <c r="F48" s="74"/>
      <c r="G48" s="81"/>
      <c r="H48" s="93"/>
      <c r="I48" s="110" t="s">
        <v>70</v>
      </c>
      <c r="J48" s="126"/>
      <c r="K48" s="126"/>
      <c r="L48" s="126"/>
      <c r="M48" s="162"/>
      <c r="N48" s="110">
        <f>ROUND((((N47-N46)/N46)*100),2)</f>
        <v>2.34</v>
      </c>
      <c r="O48" s="126"/>
      <c r="P48" s="126"/>
      <c r="Q48" s="162"/>
      <c r="R48" s="182"/>
      <c r="S48" s="302"/>
      <c r="T48" s="40"/>
      <c r="AA48" s="202"/>
      <c r="AG48" s="231"/>
    </row>
    <row r="49" spans="1:43" ht="45" customHeight="1">
      <c r="A49" s="40"/>
      <c r="B49" s="250" t="s">
        <v>181</v>
      </c>
      <c r="C49" s="53"/>
      <c r="D49" s="56" t="s">
        <v>526</v>
      </c>
      <c r="E49" s="56"/>
      <c r="F49" s="74">
        <f>IF(AND(B49="○"),2,"-")</f>
        <v>2</v>
      </c>
      <c r="G49" s="82">
        <f>IF(AND(B49="○"),AQ50,"-")</f>
        <v>2</v>
      </c>
      <c r="H49" s="94"/>
      <c r="I49" s="106" t="s">
        <v>366</v>
      </c>
      <c r="J49" s="127" t="s">
        <v>137</v>
      </c>
      <c r="K49" s="141"/>
      <c r="L49" s="154"/>
      <c r="M49" s="127" t="s">
        <v>117</v>
      </c>
      <c r="N49" s="141"/>
      <c r="O49" s="141"/>
      <c r="P49" s="141"/>
      <c r="Q49" s="154"/>
      <c r="R49" s="183" t="s">
        <v>296</v>
      </c>
      <c r="S49" s="298" t="s">
        <v>365</v>
      </c>
      <c r="T49" s="40"/>
      <c r="X49" s="193">
        <f>IF(S49="",0,1)</f>
        <v>1</v>
      </c>
      <c r="Y49" s="196">
        <f>SUM(V49:X50)</f>
        <v>4</v>
      </c>
      <c r="Z49" s="198" t="s">
        <v>191</v>
      </c>
      <c r="AA49" s="202"/>
      <c r="AB49" s="203" t="s">
        <v>365</v>
      </c>
      <c r="AC49" s="213" t="s">
        <v>326</v>
      </c>
      <c r="AD49" s="215" t="s">
        <v>33</v>
      </c>
      <c r="AG49" s="231"/>
      <c r="AQ49" s="242" t="s">
        <v>25</v>
      </c>
    </row>
    <row r="50" spans="1:43" ht="45" customHeight="1">
      <c r="A50" s="40"/>
      <c r="B50" s="250"/>
      <c r="C50" s="53"/>
      <c r="D50" s="56"/>
      <c r="E50" s="56"/>
      <c r="F50" s="74"/>
      <c r="G50" s="81"/>
      <c r="H50" s="93"/>
      <c r="I50" s="259" t="s">
        <v>357</v>
      </c>
      <c r="J50" s="266" t="s">
        <v>5</v>
      </c>
      <c r="K50" s="276"/>
      <c r="L50" s="285"/>
      <c r="M50" s="290">
        <v>20</v>
      </c>
      <c r="N50" s="292"/>
      <c r="O50" s="292"/>
      <c r="P50" s="292"/>
      <c r="Q50" s="295"/>
      <c r="R50" s="182" t="s">
        <v>61</v>
      </c>
      <c r="S50" s="298"/>
      <c r="T50" s="40"/>
      <c r="V50" s="193">
        <f>IF(I50="",0,1)</f>
        <v>1</v>
      </c>
      <c r="W50" s="193">
        <f>IF(J50="",0,1)</f>
        <v>1</v>
      </c>
      <c r="X50" s="193">
        <f>IF(M50="",0,1)</f>
        <v>1</v>
      </c>
      <c r="AA50" s="202"/>
      <c r="AB50" s="204">
        <f>IF($S$49=AB49,2,0)</f>
        <v>2</v>
      </c>
      <c r="AC50" s="214">
        <f>IF($S$49=AC49,1,0)</f>
        <v>0</v>
      </c>
      <c r="AD50" s="216">
        <f>IF($S$49=AD49,0,0)</f>
        <v>0</v>
      </c>
      <c r="AG50" s="231"/>
      <c r="AQ50" s="243">
        <f>IF(Y49=4,SUM(AB50:AP50),0)</f>
        <v>2</v>
      </c>
    </row>
    <row r="51" spans="1:43" ht="45" customHeight="1">
      <c r="A51" s="40"/>
      <c r="B51" s="250" t="s">
        <v>181</v>
      </c>
      <c r="C51" s="53"/>
      <c r="D51" s="56" t="s">
        <v>302</v>
      </c>
      <c r="E51" s="56"/>
      <c r="F51" s="74">
        <f>IF(AND(B51="○"),2,"-")</f>
        <v>2</v>
      </c>
      <c r="G51" s="82">
        <f>IF(AND(B51="○"),AQ52,"-")</f>
        <v>2</v>
      </c>
      <c r="H51" s="94"/>
      <c r="I51" s="106" t="s">
        <v>335</v>
      </c>
      <c r="J51" s="106"/>
      <c r="K51" s="106"/>
      <c r="L51" s="106"/>
      <c r="M51" s="106"/>
      <c r="N51" s="106"/>
      <c r="O51" s="106"/>
      <c r="P51" s="106"/>
      <c r="Q51" s="106"/>
      <c r="R51" s="183" t="s">
        <v>296</v>
      </c>
      <c r="S51" s="298" t="s">
        <v>336</v>
      </c>
      <c r="T51" s="40"/>
      <c r="X51" s="193">
        <f>IF(S51="",0,1)</f>
        <v>1</v>
      </c>
      <c r="Y51" s="196">
        <f>SUM(V51:X52)</f>
        <v>1</v>
      </c>
      <c r="Z51" s="198" t="s">
        <v>228</v>
      </c>
      <c r="AA51" s="202"/>
      <c r="AB51" s="207" t="s">
        <v>336</v>
      </c>
      <c r="AC51" s="218" t="s">
        <v>242</v>
      </c>
      <c r="AD51" s="225" t="s">
        <v>248</v>
      </c>
      <c r="AQ51" s="242" t="s">
        <v>25</v>
      </c>
    </row>
    <row r="52" spans="1:43" ht="45" customHeight="1">
      <c r="A52" s="40"/>
      <c r="B52" s="250"/>
      <c r="C52" s="53"/>
      <c r="D52" s="56"/>
      <c r="E52" s="56"/>
      <c r="F52" s="74"/>
      <c r="G52" s="81"/>
      <c r="H52" s="93"/>
      <c r="I52" s="106"/>
      <c r="J52" s="106"/>
      <c r="K52" s="106"/>
      <c r="L52" s="106"/>
      <c r="M52" s="106"/>
      <c r="N52" s="106"/>
      <c r="O52" s="106"/>
      <c r="P52" s="106"/>
      <c r="Q52" s="106"/>
      <c r="R52" s="182" t="s">
        <v>61</v>
      </c>
      <c r="S52" s="298"/>
      <c r="T52" s="40"/>
      <c r="AA52" s="202"/>
      <c r="AB52" s="204">
        <f>IF($S$51=AB51,2,0)</f>
        <v>2</v>
      </c>
      <c r="AC52" s="214">
        <f>IF($S$51=AC51,1,0)</f>
        <v>0</v>
      </c>
      <c r="AD52" s="216">
        <f>IF($S$51=AD51,0,0)</f>
        <v>0</v>
      </c>
      <c r="AQ52" s="243">
        <f>IF(Y51=1,SUM(AB52:AP52),0)</f>
        <v>2</v>
      </c>
    </row>
    <row r="53" spans="1:43" ht="45" customHeight="1">
      <c r="A53" s="40"/>
      <c r="B53" s="250" t="s">
        <v>181</v>
      </c>
      <c r="C53" s="53"/>
      <c r="D53" s="56" t="s">
        <v>527</v>
      </c>
      <c r="E53" s="56"/>
      <c r="F53" s="74">
        <f>IF(AND(B53="○"),2,"-")</f>
        <v>2</v>
      </c>
      <c r="G53" s="82">
        <f>IF(AND(B53="○"),AQ54,"-")</f>
        <v>2</v>
      </c>
      <c r="H53" s="94"/>
      <c r="I53" s="106" t="s">
        <v>74</v>
      </c>
      <c r="J53" s="106"/>
      <c r="K53" s="106"/>
      <c r="L53" s="106"/>
      <c r="M53" s="106"/>
      <c r="N53" s="106"/>
      <c r="O53" s="106"/>
      <c r="P53" s="106"/>
      <c r="Q53" s="106"/>
      <c r="R53" s="183" t="s">
        <v>296</v>
      </c>
      <c r="S53" s="298" t="s">
        <v>79</v>
      </c>
      <c r="T53" s="40"/>
      <c r="X53" s="193">
        <f>IF(S53="",0,1)</f>
        <v>1</v>
      </c>
      <c r="Y53" s="196">
        <f>SUM(V53:X54)</f>
        <v>1</v>
      </c>
      <c r="Z53" s="198" t="s">
        <v>228</v>
      </c>
      <c r="AA53" s="202"/>
      <c r="AB53" s="208" t="s">
        <v>79</v>
      </c>
      <c r="AC53" s="219" t="s">
        <v>333</v>
      </c>
      <c r="AD53" s="226" t="s">
        <v>250</v>
      </c>
      <c r="AQ53" s="242" t="s">
        <v>25</v>
      </c>
    </row>
    <row r="54" spans="1:43" ht="45" customHeight="1">
      <c r="A54" s="40"/>
      <c r="B54" s="250"/>
      <c r="C54" s="53"/>
      <c r="D54" s="56"/>
      <c r="E54" s="56"/>
      <c r="F54" s="74"/>
      <c r="G54" s="81"/>
      <c r="H54" s="93"/>
      <c r="I54" s="106"/>
      <c r="J54" s="106"/>
      <c r="K54" s="106"/>
      <c r="L54" s="106"/>
      <c r="M54" s="106"/>
      <c r="N54" s="106"/>
      <c r="O54" s="106"/>
      <c r="P54" s="106"/>
      <c r="Q54" s="106"/>
      <c r="R54" s="182" t="s">
        <v>61</v>
      </c>
      <c r="S54" s="298"/>
      <c r="T54" s="40"/>
      <c r="AA54" s="202"/>
      <c r="AB54" s="204">
        <f>IF($S$53=AB53,2,0)</f>
        <v>2</v>
      </c>
      <c r="AC54" s="214">
        <f>IF($S$53=AC53,1,0)</f>
        <v>0</v>
      </c>
      <c r="AD54" s="216">
        <f>IF($S$53=AD53,0,0)</f>
        <v>0</v>
      </c>
      <c r="AQ54" s="243">
        <f>IF(Y53=1,SUM(AB54:AP54),0)</f>
        <v>2</v>
      </c>
    </row>
    <row r="55" spans="1:43" ht="45" customHeight="1">
      <c r="A55" s="40"/>
      <c r="B55" s="250" t="s">
        <v>181</v>
      </c>
      <c r="C55" s="53"/>
      <c r="D55" s="56" t="s">
        <v>528</v>
      </c>
      <c r="E55" s="56"/>
      <c r="F55" s="74">
        <f>IF(AND(B55="○"),2,"-")</f>
        <v>2</v>
      </c>
      <c r="G55" s="82">
        <f>IF(AND(B55="○"),AQ56,"-")</f>
        <v>2</v>
      </c>
      <c r="H55" s="94"/>
      <c r="I55" s="106" t="s">
        <v>308</v>
      </c>
      <c r="J55" s="106"/>
      <c r="K55" s="106"/>
      <c r="L55" s="106"/>
      <c r="M55" s="106"/>
      <c r="N55" s="106"/>
      <c r="O55" s="106"/>
      <c r="P55" s="106"/>
      <c r="Q55" s="106"/>
      <c r="R55" s="183" t="s">
        <v>296</v>
      </c>
      <c r="S55" s="298" t="s">
        <v>330</v>
      </c>
      <c r="T55" s="40"/>
      <c r="X55" s="193">
        <f>IF(S55="",0,1)</f>
        <v>1</v>
      </c>
      <c r="Y55" s="196">
        <f>SUM(V55:X56)</f>
        <v>1</v>
      </c>
      <c r="Z55" s="198" t="s">
        <v>228</v>
      </c>
      <c r="AA55" s="202"/>
      <c r="AB55" s="208" t="s">
        <v>330</v>
      </c>
      <c r="AC55" s="219" t="s">
        <v>297</v>
      </c>
      <c r="AD55" s="226" t="s">
        <v>331</v>
      </c>
      <c r="AQ55" s="242" t="s">
        <v>25</v>
      </c>
    </row>
    <row r="56" spans="1:43" ht="45" customHeight="1">
      <c r="A56" s="40"/>
      <c r="B56" s="250"/>
      <c r="C56" s="53"/>
      <c r="D56" s="56"/>
      <c r="E56" s="56"/>
      <c r="F56" s="74"/>
      <c r="G56" s="81"/>
      <c r="H56" s="93"/>
      <c r="I56" s="106"/>
      <c r="J56" s="106"/>
      <c r="K56" s="106"/>
      <c r="L56" s="106"/>
      <c r="M56" s="106"/>
      <c r="N56" s="106"/>
      <c r="O56" s="106"/>
      <c r="P56" s="106"/>
      <c r="Q56" s="106"/>
      <c r="R56" s="182" t="s">
        <v>61</v>
      </c>
      <c r="S56" s="298"/>
      <c r="T56" s="40"/>
      <c r="AA56" s="202"/>
      <c r="AB56" s="204">
        <f>IF($S$55=AB55,2,0)</f>
        <v>2</v>
      </c>
      <c r="AC56" s="214">
        <f>IF($S$55=AC55,1,0)</f>
        <v>0</v>
      </c>
      <c r="AD56" s="216">
        <f>IF($S$55=AD55,0,0)</f>
        <v>0</v>
      </c>
      <c r="AQ56" s="243">
        <f>IF(Y55=1,SUM(AB56:AP56),0)</f>
        <v>2</v>
      </c>
    </row>
    <row r="57" spans="1:43" ht="45" customHeight="1">
      <c r="A57" s="40"/>
      <c r="B57" s="250" t="s">
        <v>181</v>
      </c>
      <c r="C57" s="53"/>
      <c r="D57" s="56" t="s">
        <v>529</v>
      </c>
      <c r="E57" s="56"/>
      <c r="F57" s="74">
        <f>IF(AND(B57="○"),1,"-")</f>
        <v>1</v>
      </c>
      <c r="G57" s="82">
        <f>IF(AND(B57="○"),AQ58,"-")</f>
        <v>1</v>
      </c>
      <c r="H57" s="94"/>
      <c r="I57" s="102" t="s">
        <v>256</v>
      </c>
      <c r="J57" s="102"/>
      <c r="K57" s="270" t="s">
        <v>252</v>
      </c>
      <c r="L57" s="270"/>
      <c r="M57" s="270"/>
      <c r="N57" s="270"/>
      <c r="O57" s="270"/>
      <c r="P57" s="270"/>
      <c r="Q57" s="270"/>
      <c r="R57" s="183" t="s">
        <v>192</v>
      </c>
      <c r="S57" s="298" t="s">
        <v>243</v>
      </c>
      <c r="T57" s="40"/>
      <c r="V57" s="193">
        <f>IF(K57="",0,1)</f>
        <v>1</v>
      </c>
      <c r="X57" s="193">
        <f>IF(S57="",0,1)</f>
        <v>1</v>
      </c>
      <c r="Y57" s="196">
        <f>SUM(V57:X59)</f>
        <v>5</v>
      </c>
      <c r="Z57" s="198" t="s">
        <v>49</v>
      </c>
      <c r="AA57" s="202"/>
      <c r="AB57" s="207" t="s">
        <v>14</v>
      </c>
      <c r="AC57" s="218" t="s">
        <v>230</v>
      </c>
      <c r="AD57" s="225" t="s">
        <v>272</v>
      </c>
      <c r="AH57" s="231"/>
      <c r="AQ57" s="242" t="s">
        <v>25</v>
      </c>
    </row>
    <row r="58" spans="1:43" ht="45" customHeight="1">
      <c r="A58" s="40"/>
      <c r="B58" s="250"/>
      <c r="C58" s="53"/>
      <c r="D58" s="56"/>
      <c r="E58" s="56"/>
      <c r="F58" s="74"/>
      <c r="G58" s="80"/>
      <c r="H58" s="92"/>
      <c r="I58" s="103" t="s">
        <v>112</v>
      </c>
      <c r="J58" s="120"/>
      <c r="K58" s="271">
        <v>45017</v>
      </c>
      <c r="L58" s="281"/>
      <c r="M58" s="288"/>
      <c r="N58" s="44" t="s">
        <v>253</v>
      </c>
      <c r="O58" s="271">
        <v>45287</v>
      </c>
      <c r="P58" s="281"/>
      <c r="Q58" s="288"/>
      <c r="R58" s="181"/>
      <c r="S58" s="298"/>
      <c r="T58" s="40"/>
      <c r="V58" s="193">
        <f>IF(K58="",0,1)</f>
        <v>1</v>
      </c>
      <c r="W58" s="193">
        <f>IF(O58="",0,1)</f>
        <v>1</v>
      </c>
      <c r="AA58" s="202"/>
      <c r="AB58" s="204">
        <f>IF($S$57=AB57,1,0)</f>
        <v>1</v>
      </c>
      <c r="AC58" s="214">
        <f>IF($S$57=AC57,0.5,0)</f>
        <v>0</v>
      </c>
      <c r="AD58" s="216">
        <f>IF($S$57=AD57,0,0)</f>
        <v>0</v>
      </c>
      <c r="AG58" s="231"/>
      <c r="AH58" s="231"/>
      <c r="AQ58" s="243">
        <f>IF(Y57=5,SUM(AB58:AP58),0)</f>
        <v>1</v>
      </c>
    </row>
    <row r="59" spans="1:43" ht="45" customHeight="1">
      <c r="A59" s="40"/>
      <c r="B59" s="250"/>
      <c r="C59" s="53"/>
      <c r="D59" s="56"/>
      <c r="E59" s="56"/>
      <c r="F59" s="74"/>
      <c r="G59" s="81"/>
      <c r="H59" s="93"/>
      <c r="I59" s="56" t="s">
        <v>57</v>
      </c>
      <c r="J59" s="56"/>
      <c r="K59" s="270" t="s">
        <v>415</v>
      </c>
      <c r="L59" s="270"/>
      <c r="M59" s="270"/>
      <c r="N59" s="270"/>
      <c r="O59" s="270"/>
      <c r="P59" s="270"/>
      <c r="Q59" s="270"/>
      <c r="R59" s="182"/>
      <c r="S59" s="298"/>
      <c r="T59" s="40"/>
      <c r="V59" s="193">
        <f>IF(K59="",0,1)</f>
        <v>1</v>
      </c>
      <c r="W59" s="195"/>
      <c r="AA59" s="202"/>
      <c r="AG59" s="231"/>
      <c r="AH59" s="231"/>
    </row>
    <row r="60" spans="1:43" ht="45" customHeight="1">
      <c r="A60" s="40"/>
      <c r="B60" s="250" t="s">
        <v>181</v>
      </c>
      <c r="C60" s="53"/>
      <c r="D60" s="56" t="s">
        <v>530</v>
      </c>
      <c r="E60" s="56"/>
      <c r="F60" s="74">
        <f>IF(AND(B60="○"),0,"-")</f>
        <v>0</v>
      </c>
      <c r="G60" s="82">
        <f>IF(AND(B60="○"),AQ61,"-")</f>
        <v>0</v>
      </c>
      <c r="H60" s="94"/>
      <c r="I60" s="112" t="s">
        <v>122</v>
      </c>
      <c r="J60" s="112"/>
      <c r="K60" s="112" t="s">
        <v>158</v>
      </c>
      <c r="L60" s="112"/>
      <c r="M60" s="112"/>
      <c r="N60" s="112"/>
      <c r="O60" s="112"/>
      <c r="P60" s="112"/>
      <c r="Q60" s="112"/>
      <c r="R60" s="183" t="s">
        <v>296</v>
      </c>
      <c r="S60" s="298" t="s">
        <v>121</v>
      </c>
      <c r="T60" s="40"/>
      <c r="X60" s="193">
        <f>IF(S60="",0,1)</f>
        <v>1</v>
      </c>
      <c r="Y60" s="196">
        <f>SUM(V60:X61)</f>
        <v>3</v>
      </c>
      <c r="Z60" s="198" t="s">
        <v>43</v>
      </c>
      <c r="AA60" s="202"/>
      <c r="AB60" s="203" t="s">
        <v>121</v>
      </c>
      <c r="AC60" s="213" t="s">
        <v>123</v>
      </c>
      <c r="AD60" s="215" t="s">
        <v>99</v>
      </c>
      <c r="AG60" s="231"/>
      <c r="AQ60" s="242" t="s">
        <v>25</v>
      </c>
    </row>
    <row r="61" spans="1:43" ht="45" customHeight="1">
      <c r="A61" s="40"/>
      <c r="B61" s="250"/>
      <c r="C61" s="54"/>
      <c r="D61" s="56"/>
      <c r="E61" s="56"/>
      <c r="F61" s="74"/>
      <c r="G61" s="81"/>
      <c r="H61" s="93"/>
      <c r="I61" s="260" t="s">
        <v>368</v>
      </c>
      <c r="J61" s="260"/>
      <c r="K61" s="277">
        <v>44682</v>
      </c>
      <c r="L61" s="277"/>
      <c r="M61" s="277"/>
      <c r="N61" s="277"/>
      <c r="O61" s="277"/>
      <c r="P61" s="277"/>
      <c r="Q61" s="277"/>
      <c r="R61" s="182" t="s">
        <v>61</v>
      </c>
      <c r="S61" s="298"/>
      <c r="T61" s="40"/>
      <c r="V61" s="193">
        <f>IF(I61="",0,1)</f>
        <v>1</v>
      </c>
      <c r="W61" s="193">
        <f>IF(K61="",0,1)</f>
        <v>1</v>
      </c>
      <c r="AA61" s="202"/>
      <c r="AB61" s="204">
        <f>IF($S$60=AB60,0,0)</f>
        <v>0</v>
      </c>
      <c r="AC61" s="214">
        <f>IF($S$60=AC60,-1,0)</f>
        <v>0</v>
      </c>
      <c r="AD61" s="216">
        <f>IF($S$60=AD60,-2,0)</f>
        <v>0</v>
      </c>
      <c r="AG61" s="231"/>
      <c r="AQ61" s="243">
        <f>IF(Y60=3,SUM(AB61:AP61),-2)</f>
        <v>0</v>
      </c>
    </row>
    <row r="62" spans="1:43" ht="45" customHeight="1">
      <c r="A62" s="40"/>
      <c r="B62" s="250" t="s">
        <v>181</v>
      </c>
      <c r="C62" s="52" t="s">
        <v>64</v>
      </c>
      <c r="D62" s="60" t="s">
        <v>532</v>
      </c>
      <c r="E62" s="65"/>
      <c r="F62" s="74">
        <f>IF(AND(B62="○"),2,"-")</f>
        <v>2</v>
      </c>
      <c r="G62" s="89">
        <f>IF(AND(B62="○"),AQ63,"-")</f>
        <v>1.2</v>
      </c>
      <c r="H62" s="97"/>
      <c r="I62" s="114" t="s">
        <v>170</v>
      </c>
      <c r="J62" s="102" t="s">
        <v>169</v>
      </c>
      <c r="K62" s="144" t="s">
        <v>174</v>
      </c>
      <c r="L62" s="156"/>
      <c r="M62" s="164"/>
      <c r="N62" s="168" t="s">
        <v>227</v>
      </c>
      <c r="O62" s="144" t="s">
        <v>416</v>
      </c>
      <c r="P62" s="156"/>
      <c r="Q62" s="164"/>
      <c r="R62" s="183" t="s">
        <v>192</v>
      </c>
      <c r="S62" s="299" t="s">
        <v>78</v>
      </c>
      <c r="T62" s="40"/>
      <c r="V62" s="193">
        <f>IF(I63="",0,1)</f>
        <v>1</v>
      </c>
      <c r="W62" s="193">
        <f>IF(J63="",0,1)</f>
        <v>1</v>
      </c>
      <c r="X62" s="193">
        <f>IF(S62="",0,1)</f>
        <v>1</v>
      </c>
      <c r="Y62" s="196">
        <f>SUM(V62:X63)</f>
        <v>6</v>
      </c>
      <c r="Z62" s="198" t="s">
        <v>8</v>
      </c>
      <c r="AA62" s="202"/>
      <c r="AB62" s="203" t="s">
        <v>128</v>
      </c>
      <c r="AC62" s="213" t="s">
        <v>386</v>
      </c>
      <c r="AD62" s="213" t="s">
        <v>78</v>
      </c>
      <c r="AE62" s="213" t="s">
        <v>547</v>
      </c>
      <c r="AF62" s="215" t="s">
        <v>80</v>
      </c>
      <c r="AG62" s="231"/>
      <c r="AH62" s="203" t="s">
        <v>124</v>
      </c>
      <c r="AI62" s="213" t="s">
        <v>125</v>
      </c>
      <c r="AJ62" s="215" t="s">
        <v>26</v>
      </c>
      <c r="AQ62" s="242" t="s">
        <v>25</v>
      </c>
    </row>
    <row r="63" spans="1:43" ht="45" customHeight="1">
      <c r="A63" s="40"/>
      <c r="B63" s="250"/>
      <c r="C63" s="53"/>
      <c r="D63" s="61"/>
      <c r="E63" s="66"/>
      <c r="F63" s="74"/>
      <c r="G63" s="90"/>
      <c r="H63" s="98"/>
      <c r="I63" s="261" t="s">
        <v>171</v>
      </c>
      <c r="J63" s="267" t="s">
        <v>395</v>
      </c>
      <c r="K63" s="278">
        <v>34</v>
      </c>
      <c r="L63" s="286"/>
      <c r="M63" s="291"/>
      <c r="N63" s="293" t="s">
        <v>329</v>
      </c>
      <c r="O63" s="278" t="s">
        <v>54</v>
      </c>
      <c r="P63" s="286"/>
      <c r="Q63" s="291"/>
      <c r="R63" s="181"/>
      <c r="S63" s="302"/>
      <c r="T63" s="40"/>
      <c r="V63" s="193">
        <f t="shared" ref="V63:V68" si="2">IF(K63="",0,1)</f>
        <v>1</v>
      </c>
      <c r="W63" s="193">
        <f>IF(N63="",0,1)</f>
        <v>1</v>
      </c>
      <c r="X63" s="193">
        <f>IF(O63="",0,1)</f>
        <v>1</v>
      </c>
      <c r="Z63" s="201"/>
      <c r="AA63" s="202"/>
      <c r="AB63" s="204">
        <f>IF($S$62=AB62,2,0)</f>
        <v>0</v>
      </c>
      <c r="AC63" s="214">
        <f>IF($S$62=AC62,1.6,0)</f>
        <v>0</v>
      </c>
      <c r="AD63" s="214">
        <f>IF($S$62=AD62,1.2,0)</f>
        <v>1.2</v>
      </c>
      <c r="AE63" s="214">
        <f>IF($S$62=AE62,0.8,0)</f>
        <v>0</v>
      </c>
      <c r="AF63" s="216">
        <f>IF($S$62=AF62,0,0)</f>
        <v>0</v>
      </c>
      <c r="AG63" s="231"/>
      <c r="AH63" s="204">
        <f>IF($S$62=AH62,1.2,0)</f>
        <v>0</v>
      </c>
      <c r="AI63" s="214">
        <f>IF($S$62=AI62,0.6,0)</f>
        <v>0</v>
      </c>
      <c r="AJ63" s="216">
        <f>IF($S$62=AJ62,0,0)</f>
        <v>0</v>
      </c>
      <c r="AQ63" s="243">
        <f>IF(Y62=6,SUM(AB63:AP63),0)</f>
        <v>1.2</v>
      </c>
    </row>
    <row r="64" spans="1:43" ht="50.1" customHeight="1">
      <c r="A64" s="40"/>
      <c r="B64" s="250" t="s">
        <v>181</v>
      </c>
      <c r="C64" s="53"/>
      <c r="D64" s="56" t="s">
        <v>533</v>
      </c>
      <c r="E64" s="56"/>
      <c r="F64" s="74">
        <f>IF(AND(B64="○"),2,"-")</f>
        <v>2</v>
      </c>
      <c r="G64" s="82">
        <f>IF(AND(B64="○"),AQ65,"-")</f>
        <v>2</v>
      </c>
      <c r="H64" s="94"/>
      <c r="I64" s="56" t="s">
        <v>115</v>
      </c>
      <c r="J64" s="56"/>
      <c r="K64" s="272" t="s">
        <v>164</v>
      </c>
      <c r="L64" s="272"/>
      <c r="M64" s="272"/>
      <c r="N64" s="272"/>
      <c r="O64" s="272"/>
      <c r="P64" s="272"/>
      <c r="Q64" s="272"/>
      <c r="R64" s="183" t="s">
        <v>192</v>
      </c>
      <c r="S64" s="298" t="s">
        <v>259</v>
      </c>
      <c r="T64" s="40"/>
      <c r="V64" s="193">
        <f t="shared" si="2"/>
        <v>1</v>
      </c>
      <c r="X64" s="193">
        <f>IF(S64="",0,1)</f>
        <v>1</v>
      </c>
      <c r="Y64" s="196">
        <f>SUM(V64:X68)</f>
        <v>7</v>
      </c>
      <c r="Z64" s="198" t="s">
        <v>160</v>
      </c>
      <c r="AA64" s="202"/>
      <c r="AB64" s="203" t="s">
        <v>259</v>
      </c>
      <c r="AC64" s="213" t="s">
        <v>127</v>
      </c>
      <c r="AD64" s="215" t="s">
        <v>261</v>
      </c>
      <c r="AG64" s="231"/>
      <c r="AH64" s="231"/>
      <c r="AQ64" s="242" t="s">
        <v>25</v>
      </c>
    </row>
    <row r="65" spans="1:43" ht="45" customHeight="1">
      <c r="A65" s="40"/>
      <c r="B65" s="250"/>
      <c r="C65" s="53"/>
      <c r="D65" s="56"/>
      <c r="E65" s="56"/>
      <c r="F65" s="74"/>
      <c r="G65" s="80"/>
      <c r="H65" s="92"/>
      <c r="I65" s="102" t="s">
        <v>256</v>
      </c>
      <c r="J65" s="102"/>
      <c r="K65" s="270" t="s">
        <v>252</v>
      </c>
      <c r="L65" s="270"/>
      <c r="M65" s="270"/>
      <c r="N65" s="270"/>
      <c r="O65" s="270"/>
      <c r="P65" s="270"/>
      <c r="Q65" s="270"/>
      <c r="R65" s="181"/>
      <c r="S65" s="298"/>
      <c r="T65" s="40"/>
      <c r="V65" s="193">
        <f t="shared" si="2"/>
        <v>1</v>
      </c>
      <c r="Z65" s="201"/>
      <c r="AA65" s="202"/>
      <c r="AB65" s="204">
        <f>IF($S$64=AB64,2,0)</f>
        <v>2</v>
      </c>
      <c r="AC65" s="214">
        <f>IF($S$64=AC64,1,0)</f>
        <v>0</v>
      </c>
      <c r="AD65" s="216">
        <f>IF($S$64=AD64,0,0)</f>
        <v>0</v>
      </c>
      <c r="AG65" s="231"/>
      <c r="AH65" s="231"/>
      <c r="AQ65" s="243">
        <f>IF(Y64=7,SUM(AB65:AP65),0)</f>
        <v>2</v>
      </c>
    </row>
    <row r="66" spans="1:43" ht="45" customHeight="1">
      <c r="A66" s="40"/>
      <c r="B66" s="250"/>
      <c r="C66" s="53"/>
      <c r="D66" s="56"/>
      <c r="E66" s="56"/>
      <c r="F66" s="74"/>
      <c r="G66" s="80"/>
      <c r="H66" s="92"/>
      <c r="I66" s="102" t="s">
        <v>362</v>
      </c>
      <c r="J66" s="102"/>
      <c r="K66" s="270" t="s">
        <v>276</v>
      </c>
      <c r="L66" s="270"/>
      <c r="M66" s="270"/>
      <c r="N66" s="270"/>
      <c r="O66" s="270"/>
      <c r="P66" s="270"/>
      <c r="Q66" s="270"/>
      <c r="R66" s="181"/>
      <c r="S66" s="298"/>
      <c r="T66" s="40"/>
      <c r="V66" s="193">
        <f t="shared" si="2"/>
        <v>1</v>
      </c>
      <c r="Z66" s="201"/>
      <c r="AA66" s="202"/>
      <c r="AG66" s="231"/>
      <c r="AH66" s="231"/>
    </row>
    <row r="67" spans="1:43" ht="45" customHeight="1">
      <c r="A67" s="40"/>
      <c r="B67" s="250"/>
      <c r="C67" s="53"/>
      <c r="D67" s="56"/>
      <c r="E67" s="56"/>
      <c r="F67" s="74"/>
      <c r="G67" s="80"/>
      <c r="H67" s="92"/>
      <c r="I67" s="103" t="s">
        <v>322</v>
      </c>
      <c r="J67" s="120"/>
      <c r="K67" s="271">
        <v>45017</v>
      </c>
      <c r="L67" s="281"/>
      <c r="M67" s="288"/>
      <c r="N67" s="44" t="s">
        <v>253</v>
      </c>
      <c r="O67" s="271">
        <v>45287</v>
      </c>
      <c r="P67" s="281"/>
      <c r="Q67" s="288"/>
      <c r="R67" s="181"/>
      <c r="S67" s="298"/>
      <c r="T67" s="40"/>
      <c r="V67" s="193">
        <f t="shared" si="2"/>
        <v>1</v>
      </c>
      <c r="W67" s="193">
        <f>IF(O67="",0,1)</f>
        <v>1</v>
      </c>
      <c r="Z67" s="201"/>
      <c r="AA67" s="202"/>
      <c r="AG67" s="231"/>
      <c r="AH67" s="231"/>
    </row>
    <row r="68" spans="1:43" ht="45" customHeight="1">
      <c r="A68" s="40"/>
      <c r="B68" s="250"/>
      <c r="C68" s="53"/>
      <c r="D68" s="56"/>
      <c r="E68" s="56"/>
      <c r="F68" s="74"/>
      <c r="G68" s="81"/>
      <c r="H68" s="93"/>
      <c r="I68" s="56" t="s">
        <v>245</v>
      </c>
      <c r="J68" s="56"/>
      <c r="K68" s="270" t="s">
        <v>262</v>
      </c>
      <c r="L68" s="270"/>
      <c r="M68" s="270"/>
      <c r="N68" s="270"/>
      <c r="O68" s="270"/>
      <c r="P68" s="270"/>
      <c r="Q68" s="270"/>
      <c r="R68" s="182"/>
      <c r="S68" s="298"/>
      <c r="T68" s="40"/>
      <c r="V68" s="193">
        <f t="shared" si="2"/>
        <v>1</v>
      </c>
      <c r="W68" s="195"/>
      <c r="AA68" s="202"/>
      <c r="AG68" s="231"/>
      <c r="AH68" s="231"/>
    </row>
    <row r="69" spans="1:43" ht="45" customHeight="1">
      <c r="A69" s="40"/>
      <c r="B69" s="250" t="s">
        <v>181</v>
      </c>
      <c r="C69" s="53"/>
      <c r="D69" s="56" t="s">
        <v>466</v>
      </c>
      <c r="E69" s="56"/>
      <c r="F69" s="74">
        <f>IF(AND(B69="○"),3,"-")</f>
        <v>3</v>
      </c>
      <c r="G69" s="82">
        <f>IF(AND(B69="○"),AQ70,"-")</f>
        <v>0</v>
      </c>
      <c r="H69" s="94"/>
      <c r="I69" s="116" t="s">
        <v>29</v>
      </c>
      <c r="J69" s="130"/>
      <c r="K69" s="279" t="s">
        <v>23</v>
      </c>
      <c r="L69" s="287"/>
      <c r="M69" s="287"/>
      <c r="N69" s="287"/>
      <c r="O69" s="287"/>
      <c r="P69" s="287"/>
      <c r="Q69" s="296"/>
      <c r="R69" s="183" t="s">
        <v>192</v>
      </c>
      <c r="S69" s="298" t="s">
        <v>60</v>
      </c>
      <c r="T69" s="40"/>
      <c r="V69" s="193">
        <f>IF(AND(K69&lt;&gt;""),1,0)</f>
        <v>1</v>
      </c>
      <c r="X69" s="193">
        <f>IF(S69="",0,1)</f>
        <v>1</v>
      </c>
      <c r="Y69" s="196">
        <f>SUM(V69:X70)</f>
        <v>3</v>
      </c>
      <c r="Z69" s="198" t="s">
        <v>43</v>
      </c>
      <c r="AB69" s="203" t="s">
        <v>13</v>
      </c>
      <c r="AC69" s="213" t="s">
        <v>548</v>
      </c>
      <c r="AD69" s="213" t="s">
        <v>549</v>
      </c>
      <c r="AE69" s="213" t="s">
        <v>550</v>
      </c>
      <c r="AF69" s="213" t="s">
        <v>551</v>
      </c>
      <c r="AG69" s="213" t="s">
        <v>552</v>
      </c>
      <c r="AH69" s="215" t="s">
        <v>60</v>
      </c>
      <c r="AQ69" s="242" t="s">
        <v>25</v>
      </c>
    </row>
    <row r="70" spans="1:43" ht="45" customHeight="1">
      <c r="A70" s="40"/>
      <c r="B70" s="250"/>
      <c r="C70" s="53"/>
      <c r="D70" s="56"/>
      <c r="E70" s="56"/>
      <c r="F70" s="74"/>
      <c r="G70" s="81"/>
      <c r="H70" s="93"/>
      <c r="I70" s="56" t="s">
        <v>321</v>
      </c>
      <c r="J70" s="56"/>
      <c r="K70" s="273">
        <v>86</v>
      </c>
      <c r="L70" s="282"/>
      <c r="M70" s="282"/>
      <c r="N70" s="282"/>
      <c r="O70" s="282"/>
      <c r="P70" s="282"/>
      <c r="Q70" s="160" t="s">
        <v>10</v>
      </c>
      <c r="R70" s="182"/>
      <c r="S70" s="298"/>
      <c r="T70" s="40"/>
      <c r="V70" s="193">
        <f>IF(AND(K70&lt;&gt;""),1,0)</f>
        <v>1</v>
      </c>
      <c r="W70" s="195"/>
      <c r="Z70" s="201"/>
      <c r="AB70" s="204">
        <f>IF($S$69=AB69,3,0)</f>
        <v>0</v>
      </c>
      <c r="AC70" s="214">
        <f>IF($S$69=AC69,2.5,0)</f>
        <v>0</v>
      </c>
      <c r="AD70" s="214">
        <f>IF($S$69=AD69,2,0)</f>
        <v>0</v>
      </c>
      <c r="AE70" s="214">
        <f>IF($S$69=AE69,1.5,0)</f>
        <v>0</v>
      </c>
      <c r="AF70" s="214">
        <f>IF($S$69=AF69,1,0)</f>
        <v>0</v>
      </c>
      <c r="AG70" s="214">
        <f>IF($S$69=AG69,0.5,0)</f>
        <v>0</v>
      </c>
      <c r="AH70" s="216">
        <f>IF($S$69=AH69,0,0)</f>
        <v>0</v>
      </c>
      <c r="AQ70" s="243">
        <f>IF(Y69=3,SUM(AB70:AP70),0)</f>
        <v>0</v>
      </c>
    </row>
    <row r="71" spans="1:43" ht="45" customHeight="1">
      <c r="A71" s="40"/>
      <c r="B71" s="250" t="s">
        <v>181</v>
      </c>
      <c r="C71" s="53"/>
      <c r="D71" s="56" t="s">
        <v>534</v>
      </c>
      <c r="E71" s="56"/>
      <c r="F71" s="74">
        <f>IF(AND(B71="○"),1,"-")</f>
        <v>1</v>
      </c>
      <c r="G71" s="82">
        <f>IF(AND(B71="○"),AQ72,"-")</f>
        <v>0</v>
      </c>
      <c r="H71" s="94"/>
      <c r="I71" s="114" t="s">
        <v>268</v>
      </c>
      <c r="J71" s="114"/>
      <c r="K71" s="147" t="s">
        <v>293</v>
      </c>
      <c r="L71" s="147"/>
      <c r="M71" s="147" t="s">
        <v>304</v>
      </c>
      <c r="N71" s="147"/>
      <c r="O71" s="147" t="s">
        <v>301</v>
      </c>
      <c r="P71" s="147"/>
      <c r="Q71" s="147"/>
      <c r="R71" s="184" t="s">
        <v>192</v>
      </c>
      <c r="S71" s="298" t="s">
        <v>133</v>
      </c>
      <c r="T71" s="40"/>
      <c r="X71" s="193">
        <f>IF(S71="",0,1)</f>
        <v>1</v>
      </c>
      <c r="Y71" s="196">
        <f>SUM(V71:X72)</f>
        <v>4</v>
      </c>
      <c r="Z71" s="198" t="s">
        <v>191</v>
      </c>
      <c r="AA71" s="202"/>
      <c r="AB71" s="209" t="s">
        <v>143</v>
      </c>
      <c r="AC71" s="220" t="s">
        <v>145</v>
      </c>
      <c r="AD71" s="227" t="s">
        <v>133</v>
      </c>
      <c r="AE71" s="231"/>
      <c r="AF71" s="231"/>
      <c r="AG71" s="231"/>
      <c r="AQ71" s="242" t="s">
        <v>25</v>
      </c>
    </row>
    <row r="72" spans="1:43" ht="45" customHeight="1">
      <c r="A72" s="40"/>
      <c r="B72" s="250"/>
      <c r="C72" s="53"/>
      <c r="D72" s="56"/>
      <c r="E72" s="56"/>
      <c r="F72" s="74"/>
      <c r="G72" s="81"/>
      <c r="H72" s="93"/>
      <c r="I72" s="261" t="s">
        <v>354</v>
      </c>
      <c r="J72" s="261"/>
      <c r="K72" s="280">
        <v>50</v>
      </c>
      <c r="L72" s="280"/>
      <c r="M72" s="280">
        <v>50</v>
      </c>
      <c r="N72" s="280"/>
      <c r="O72" s="171">
        <f>M72/K72</f>
        <v>1</v>
      </c>
      <c r="P72" s="171"/>
      <c r="Q72" s="171"/>
      <c r="R72" s="184"/>
      <c r="S72" s="298"/>
      <c r="T72" s="40"/>
      <c r="V72" s="193">
        <f>IF(I72="",0,1)</f>
        <v>1</v>
      </c>
      <c r="W72" s="193">
        <f>IF(K72="",0,1)</f>
        <v>1</v>
      </c>
      <c r="X72" s="193">
        <f>IF(M72="",0,1)</f>
        <v>1</v>
      </c>
      <c r="Z72" s="201"/>
      <c r="AA72" s="202"/>
      <c r="AB72" s="210">
        <f>IF($S$71=AB71,1,0)</f>
        <v>0</v>
      </c>
      <c r="AC72" s="221">
        <f>IF($S$71=AC71,0.5,0)</f>
        <v>0</v>
      </c>
      <c r="AD72" s="228">
        <f>IF($S$71=AD71,0,0)</f>
        <v>0</v>
      </c>
      <c r="AE72" s="231"/>
      <c r="AF72" s="231"/>
      <c r="AG72" s="231"/>
      <c r="AQ72" s="243">
        <f>IF(Y71=4,SUM(AB72:AP72),0)</f>
        <v>0</v>
      </c>
    </row>
    <row r="73" spans="1:43" ht="45" customHeight="1">
      <c r="A73" s="40"/>
      <c r="B73" s="250" t="s">
        <v>181</v>
      </c>
      <c r="C73" s="53"/>
      <c r="D73" s="56" t="s">
        <v>535</v>
      </c>
      <c r="E73" s="56"/>
      <c r="F73" s="74">
        <f>IF(AND(B73="○"),2,"-")</f>
        <v>2</v>
      </c>
      <c r="G73" s="82">
        <f>IF(AND(B73="○"),AQ74,"-")</f>
        <v>2</v>
      </c>
      <c r="H73" s="94"/>
      <c r="I73" s="60" t="s">
        <v>95</v>
      </c>
      <c r="J73" s="123"/>
      <c r="K73" s="123"/>
      <c r="L73" s="123"/>
      <c r="M73" s="123"/>
      <c r="N73" s="123"/>
      <c r="O73" s="123"/>
      <c r="P73" s="123"/>
      <c r="Q73" s="65"/>
      <c r="R73" s="184" t="s">
        <v>296</v>
      </c>
      <c r="S73" s="298" t="s">
        <v>554</v>
      </c>
      <c r="T73" s="40"/>
      <c r="X73" s="193">
        <f>IF(S73="",0,1)</f>
        <v>1</v>
      </c>
      <c r="Y73" s="196">
        <f>SUM(V73:X74)</f>
        <v>1</v>
      </c>
      <c r="Z73" s="198" t="s">
        <v>228</v>
      </c>
      <c r="AA73" s="202"/>
      <c r="AB73" s="203" t="s">
        <v>217</v>
      </c>
      <c r="AC73" s="213" t="s">
        <v>219</v>
      </c>
      <c r="AD73" s="213" t="s">
        <v>220</v>
      </c>
      <c r="AE73" s="213" t="s">
        <v>222</v>
      </c>
      <c r="AF73" s="213" t="s">
        <v>224</v>
      </c>
      <c r="AG73" s="213" t="s">
        <v>225</v>
      </c>
      <c r="AH73" s="213" t="s">
        <v>226</v>
      </c>
      <c r="AI73" s="213" t="s">
        <v>106</v>
      </c>
      <c r="AJ73" s="213" t="s">
        <v>114</v>
      </c>
      <c r="AK73" s="213" t="s">
        <v>229</v>
      </c>
      <c r="AL73" s="213" t="s">
        <v>232</v>
      </c>
      <c r="AM73" s="213" t="s">
        <v>234</v>
      </c>
      <c r="AN73" s="213" t="s">
        <v>236</v>
      </c>
      <c r="AO73" s="213" t="s">
        <v>531</v>
      </c>
      <c r="AP73" s="215" t="s">
        <v>238</v>
      </c>
      <c r="AQ73" s="242" t="s">
        <v>25</v>
      </c>
    </row>
    <row r="74" spans="1:43" ht="45" customHeight="1">
      <c r="A74" s="40"/>
      <c r="B74" s="250"/>
      <c r="C74" s="53"/>
      <c r="D74" s="56"/>
      <c r="E74" s="56"/>
      <c r="F74" s="74"/>
      <c r="G74" s="81"/>
      <c r="H74" s="93"/>
      <c r="I74" s="61"/>
      <c r="J74" s="124"/>
      <c r="K74" s="124"/>
      <c r="L74" s="124"/>
      <c r="M74" s="124"/>
      <c r="N74" s="124"/>
      <c r="O74" s="124"/>
      <c r="P74" s="124"/>
      <c r="Q74" s="66"/>
      <c r="R74" s="184" t="s">
        <v>61</v>
      </c>
      <c r="S74" s="298"/>
      <c r="T74" s="40"/>
      <c r="Z74" s="201"/>
      <c r="AA74" s="202"/>
      <c r="AB74" s="204">
        <f>IF($S$73=AB73,2,0)</f>
        <v>0</v>
      </c>
      <c r="AC74" s="214">
        <f>IF($S$73=AC73,1,0)</f>
        <v>0</v>
      </c>
      <c r="AD74" s="214">
        <f>IF($S$73=AD73,2,0)</f>
        <v>0</v>
      </c>
      <c r="AE74" s="214">
        <f>IF($S$73=AE73,2,0)</f>
        <v>0</v>
      </c>
      <c r="AF74" s="214">
        <f>IF($S$73=AF73,2,0)</f>
        <v>0</v>
      </c>
      <c r="AG74" s="214">
        <f>IF($S$73=AG73,2,0)</f>
        <v>0</v>
      </c>
      <c r="AH74" s="214">
        <f>IF($S$73=AH73,2,0)</f>
        <v>0</v>
      </c>
      <c r="AI74" s="214">
        <f>IF($S$73=AI73,1,0)</f>
        <v>0</v>
      </c>
      <c r="AJ74" s="214">
        <f>IF($S$73=AJ73,2,0)</f>
        <v>0</v>
      </c>
      <c r="AK74" s="214">
        <f>IF($S$73=AK73,2,0)</f>
        <v>0</v>
      </c>
      <c r="AL74" s="214">
        <f>IF($S$73=AL73,2,0)</f>
        <v>0</v>
      </c>
      <c r="AM74" s="214">
        <f>IF($S$73=AM73,2,0)</f>
        <v>0</v>
      </c>
      <c r="AN74" s="214">
        <f>IF($S$73=AN73,1,0)</f>
        <v>0</v>
      </c>
      <c r="AO74" s="214">
        <f>IF($S$73=AO73,2,0)</f>
        <v>2</v>
      </c>
      <c r="AP74" s="216">
        <f>IF($S$73=AP73,0,0)</f>
        <v>0</v>
      </c>
      <c r="AQ74" s="243">
        <f>IF(Y73=1,SUM(AB74:AP74),0)</f>
        <v>2</v>
      </c>
    </row>
    <row r="75" spans="1:43" ht="45" customHeight="1">
      <c r="A75" s="40"/>
      <c r="B75" s="250" t="s">
        <v>181</v>
      </c>
      <c r="C75" s="53"/>
      <c r="D75" s="56" t="s">
        <v>77</v>
      </c>
      <c r="E75" s="56"/>
      <c r="F75" s="74">
        <f>IF(AND(B75="○"),1,"-")</f>
        <v>1</v>
      </c>
      <c r="G75" s="82">
        <f>IF(AND(B75="○"),AQ76,"-")</f>
        <v>0.5</v>
      </c>
      <c r="H75" s="94"/>
      <c r="I75" s="114" t="s">
        <v>201</v>
      </c>
      <c r="J75" s="102" t="s">
        <v>398</v>
      </c>
      <c r="K75" s="56" t="s">
        <v>307</v>
      </c>
      <c r="L75" s="56"/>
      <c r="M75" s="56"/>
      <c r="N75" s="56"/>
      <c r="O75" s="56"/>
      <c r="P75" s="56"/>
      <c r="Q75" s="56"/>
      <c r="R75" s="184" t="s">
        <v>296</v>
      </c>
      <c r="S75" s="298" t="s">
        <v>212</v>
      </c>
      <c r="T75" s="40"/>
      <c r="V75" s="193">
        <f>IF(I76="",0,1)</f>
        <v>1</v>
      </c>
      <c r="W75" s="193">
        <f>IF(J76="",0,1)</f>
        <v>1</v>
      </c>
      <c r="X75" s="193">
        <f>IF(S75="",0,1)</f>
        <v>1</v>
      </c>
      <c r="Y75" s="196">
        <f>SUM(V75:X76)</f>
        <v>4</v>
      </c>
      <c r="Z75" s="198" t="s">
        <v>191</v>
      </c>
      <c r="AA75" s="202"/>
      <c r="AB75" s="211" t="s">
        <v>215</v>
      </c>
      <c r="AC75" s="222" t="s">
        <v>212</v>
      </c>
      <c r="AD75" s="229" t="s">
        <v>109</v>
      </c>
      <c r="AE75" s="231"/>
      <c r="AF75" s="231"/>
      <c r="AG75" s="231"/>
      <c r="AQ75" s="242" t="s">
        <v>25</v>
      </c>
    </row>
    <row r="76" spans="1:43" ht="45" customHeight="1">
      <c r="A76" s="40"/>
      <c r="B76" s="250"/>
      <c r="C76" s="54"/>
      <c r="D76" s="56"/>
      <c r="E76" s="56"/>
      <c r="F76" s="74"/>
      <c r="G76" s="81"/>
      <c r="H76" s="93"/>
      <c r="I76" s="262" t="s">
        <v>502</v>
      </c>
      <c r="J76" s="268" t="s">
        <v>283</v>
      </c>
      <c r="K76" s="270" t="s">
        <v>412</v>
      </c>
      <c r="L76" s="270"/>
      <c r="M76" s="270"/>
      <c r="N76" s="270"/>
      <c r="O76" s="270"/>
      <c r="P76" s="270"/>
      <c r="Q76" s="270"/>
      <c r="R76" s="184" t="s">
        <v>61</v>
      </c>
      <c r="S76" s="298"/>
      <c r="T76" s="40"/>
      <c r="V76" s="193">
        <f>IF(K76="",0,1)</f>
        <v>1</v>
      </c>
      <c r="Z76" s="201"/>
      <c r="AA76" s="202"/>
      <c r="AB76" s="204">
        <f>IF($S$75=AB75,1,0)</f>
        <v>0</v>
      </c>
      <c r="AC76" s="214">
        <f>IF($S$75=AC75,0.5,0)</f>
        <v>0.5</v>
      </c>
      <c r="AD76" s="216">
        <f>IF($S$75=AD75,0,0)</f>
        <v>0</v>
      </c>
      <c r="AE76" s="231"/>
      <c r="AF76" s="231"/>
      <c r="AG76" s="231"/>
      <c r="AQ76" s="243">
        <f>IF(Y75=4,SUM(AB76:AO76),0)</f>
        <v>0.5</v>
      </c>
    </row>
  </sheetData>
  <sheetProtection sheet="1" formatCells="0" formatColumns="0" formatRows="0" insertColumns="0" insertRows="0" insertHyperlinks="0" deleteColumns="0" deleteRows="0" sort="0" autoFilter="0" pivotTables="0"/>
  <mergeCells count="261">
    <mergeCell ref="C3:E3"/>
    <mergeCell ref="F3:J3"/>
    <mergeCell ref="P3:R3"/>
    <mergeCell ref="C4:E4"/>
    <mergeCell ref="F4:J4"/>
    <mergeCell ref="P4:R4"/>
    <mergeCell ref="C5:E5"/>
    <mergeCell ref="F5:J5"/>
    <mergeCell ref="P5:R5"/>
    <mergeCell ref="C9:E9"/>
    <mergeCell ref="G9:H9"/>
    <mergeCell ref="I9:S9"/>
    <mergeCell ref="I10:J10"/>
    <mergeCell ref="K10:Q10"/>
    <mergeCell ref="I11:J11"/>
    <mergeCell ref="K11:Q11"/>
    <mergeCell ref="I12:J12"/>
    <mergeCell ref="K12:M12"/>
    <mergeCell ref="O12:Q12"/>
    <mergeCell ref="I13:J13"/>
    <mergeCell ref="K13:Q13"/>
    <mergeCell ref="I14:J14"/>
    <mergeCell ref="K14:Q14"/>
    <mergeCell ref="I15:J15"/>
    <mergeCell ref="K15:Q15"/>
    <mergeCell ref="I16:J16"/>
    <mergeCell ref="K16:P16"/>
    <mergeCell ref="I17:J17"/>
    <mergeCell ref="K17:Q17"/>
    <mergeCell ref="I18:J18"/>
    <mergeCell ref="K18:Q18"/>
    <mergeCell ref="I19:J19"/>
    <mergeCell ref="K19:Q19"/>
    <mergeCell ref="I20:J20"/>
    <mergeCell ref="K20:Q20"/>
    <mergeCell ref="I21:Q21"/>
    <mergeCell ref="I22:Q22"/>
    <mergeCell ref="I29:J29"/>
    <mergeCell ref="K29:Q29"/>
    <mergeCell ref="I30:J30"/>
    <mergeCell ref="K30:Q30"/>
    <mergeCell ref="I31:J31"/>
    <mergeCell ref="K31:Q31"/>
    <mergeCell ref="I32:J32"/>
    <mergeCell ref="K32:Q32"/>
    <mergeCell ref="K33:Q33"/>
    <mergeCell ref="K34:Q34"/>
    <mergeCell ref="K35:Q35"/>
    <mergeCell ref="K36:Q36"/>
    <mergeCell ref="K37:Q37"/>
    <mergeCell ref="I40:Q40"/>
    <mergeCell ref="I41:Q41"/>
    <mergeCell ref="I42:Q42"/>
    <mergeCell ref="K45:M45"/>
    <mergeCell ref="N45:Q45"/>
    <mergeCell ref="K46:M46"/>
    <mergeCell ref="N46:Q46"/>
    <mergeCell ref="K47:M47"/>
    <mergeCell ref="N47:Q47"/>
    <mergeCell ref="I48:M48"/>
    <mergeCell ref="N48:Q48"/>
    <mergeCell ref="J49:L49"/>
    <mergeCell ref="M49:Q49"/>
    <mergeCell ref="J50:L50"/>
    <mergeCell ref="M50:Q50"/>
    <mergeCell ref="I57:J57"/>
    <mergeCell ref="K57:Q57"/>
    <mergeCell ref="I58:J58"/>
    <mergeCell ref="K58:M58"/>
    <mergeCell ref="O58:Q58"/>
    <mergeCell ref="I59:J59"/>
    <mergeCell ref="K59:Q59"/>
    <mergeCell ref="I60:J60"/>
    <mergeCell ref="K60:Q60"/>
    <mergeCell ref="I61:J61"/>
    <mergeCell ref="K61:Q61"/>
    <mergeCell ref="K62:M62"/>
    <mergeCell ref="O62:Q62"/>
    <mergeCell ref="K63:M63"/>
    <mergeCell ref="O63:Q63"/>
    <mergeCell ref="I64:J64"/>
    <mergeCell ref="K64:Q64"/>
    <mergeCell ref="I65:J65"/>
    <mergeCell ref="K65:Q65"/>
    <mergeCell ref="I66:J66"/>
    <mergeCell ref="K66:Q66"/>
    <mergeCell ref="I67:J67"/>
    <mergeCell ref="K67:M67"/>
    <mergeCell ref="O67:Q67"/>
    <mergeCell ref="I68:J68"/>
    <mergeCell ref="K68:Q68"/>
    <mergeCell ref="I69:J69"/>
    <mergeCell ref="K69:Q69"/>
    <mergeCell ref="I70:J70"/>
    <mergeCell ref="K70:P70"/>
    <mergeCell ref="I71:J71"/>
    <mergeCell ref="K71:L71"/>
    <mergeCell ref="M71:N71"/>
    <mergeCell ref="O71:Q71"/>
    <mergeCell ref="I72:J72"/>
    <mergeCell ref="K72:L72"/>
    <mergeCell ref="M72:N72"/>
    <mergeCell ref="O72:Q72"/>
    <mergeCell ref="K75:Q75"/>
    <mergeCell ref="K76:Q76"/>
    <mergeCell ref="F7:S8"/>
    <mergeCell ref="B10:B14"/>
    <mergeCell ref="D10:E14"/>
    <mergeCell ref="F10:F14"/>
    <mergeCell ref="G10:H14"/>
    <mergeCell ref="R10:R14"/>
    <mergeCell ref="S10:S14"/>
    <mergeCell ref="B15:B16"/>
    <mergeCell ref="D15:E16"/>
    <mergeCell ref="F15:F16"/>
    <mergeCell ref="G15:H16"/>
    <mergeCell ref="S15:S16"/>
    <mergeCell ref="B17:B18"/>
    <mergeCell ref="D17:E18"/>
    <mergeCell ref="F17:F18"/>
    <mergeCell ref="G17:H18"/>
    <mergeCell ref="S17:S18"/>
    <mergeCell ref="B19:B20"/>
    <mergeCell ref="D19:E20"/>
    <mergeCell ref="F19:F20"/>
    <mergeCell ref="G19:H20"/>
    <mergeCell ref="S19:S20"/>
    <mergeCell ref="B21:B22"/>
    <mergeCell ref="D21:E22"/>
    <mergeCell ref="F21:F22"/>
    <mergeCell ref="G21:H22"/>
    <mergeCell ref="B23:B24"/>
    <mergeCell ref="D23:E24"/>
    <mergeCell ref="F23:F24"/>
    <mergeCell ref="G23:H24"/>
    <mergeCell ref="I23:Q24"/>
    <mergeCell ref="S23:S24"/>
    <mergeCell ref="B25:B26"/>
    <mergeCell ref="D25:E26"/>
    <mergeCell ref="F25:F26"/>
    <mergeCell ref="G25:H26"/>
    <mergeCell ref="I25:Q26"/>
    <mergeCell ref="S25:S26"/>
    <mergeCell ref="B27:B28"/>
    <mergeCell ref="D27:E28"/>
    <mergeCell ref="F27:F28"/>
    <mergeCell ref="G27:H28"/>
    <mergeCell ref="I27:Q28"/>
    <mergeCell ref="S27:S28"/>
    <mergeCell ref="B29:B30"/>
    <mergeCell ref="D29:E30"/>
    <mergeCell ref="F29:F30"/>
    <mergeCell ref="G29:H30"/>
    <mergeCell ref="S29:S30"/>
    <mergeCell ref="E31:E32"/>
    <mergeCell ref="H31:H32"/>
    <mergeCell ref="S31:S32"/>
    <mergeCell ref="E33:E35"/>
    <mergeCell ref="H33:H35"/>
    <mergeCell ref="S33:S35"/>
    <mergeCell ref="E36:E37"/>
    <mergeCell ref="H36:H37"/>
    <mergeCell ref="I36:J37"/>
    <mergeCell ref="S36:S37"/>
    <mergeCell ref="E38:E39"/>
    <mergeCell ref="H38:H39"/>
    <mergeCell ref="I38:Q39"/>
    <mergeCell ref="R38:R39"/>
    <mergeCell ref="S38:S39"/>
    <mergeCell ref="D40:E42"/>
    <mergeCell ref="F40:F42"/>
    <mergeCell ref="G40:G42"/>
    <mergeCell ref="AP40:AP42"/>
    <mergeCell ref="B43:B44"/>
    <mergeCell ref="D43:E44"/>
    <mergeCell ref="F43:F44"/>
    <mergeCell ref="G43:H44"/>
    <mergeCell ref="I43:Q44"/>
    <mergeCell ref="S43:S44"/>
    <mergeCell ref="B45:B48"/>
    <mergeCell ref="D45:E48"/>
    <mergeCell ref="F45:F48"/>
    <mergeCell ref="G45:H48"/>
    <mergeCell ref="R45:R48"/>
    <mergeCell ref="S45:S48"/>
    <mergeCell ref="B49:B50"/>
    <mergeCell ref="D49:E50"/>
    <mergeCell ref="F49:F50"/>
    <mergeCell ref="G49:H50"/>
    <mergeCell ref="S49:S50"/>
    <mergeCell ref="B51:B52"/>
    <mergeCell ref="D51:E52"/>
    <mergeCell ref="F51:F52"/>
    <mergeCell ref="G51:H52"/>
    <mergeCell ref="I51:Q52"/>
    <mergeCell ref="S51:S52"/>
    <mergeCell ref="B53:B54"/>
    <mergeCell ref="D53:E54"/>
    <mergeCell ref="F53:F54"/>
    <mergeCell ref="G53:H54"/>
    <mergeCell ref="I53:Q54"/>
    <mergeCell ref="S53:S54"/>
    <mergeCell ref="B55:B56"/>
    <mergeCell ref="D55:E56"/>
    <mergeCell ref="F55:F56"/>
    <mergeCell ref="G55:H56"/>
    <mergeCell ref="I55:Q56"/>
    <mergeCell ref="S55:S56"/>
    <mergeCell ref="B57:B59"/>
    <mergeCell ref="D57:E59"/>
    <mergeCell ref="F57:F59"/>
    <mergeCell ref="G57:H59"/>
    <mergeCell ref="R57:R59"/>
    <mergeCell ref="S57:S59"/>
    <mergeCell ref="B60:B61"/>
    <mergeCell ref="D60:E61"/>
    <mergeCell ref="F60:F61"/>
    <mergeCell ref="G60:H61"/>
    <mergeCell ref="S60:S61"/>
    <mergeCell ref="B62:B63"/>
    <mergeCell ref="D62:E63"/>
    <mergeCell ref="F62:F63"/>
    <mergeCell ref="G62:H63"/>
    <mergeCell ref="R62:R63"/>
    <mergeCell ref="S62:S63"/>
    <mergeCell ref="B64:B68"/>
    <mergeCell ref="D64:E68"/>
    <mergeCell ref="F64:F68"/>
    <mergeCell ref="G64:H68"/>
    <mergeCell ref="R64:R68"/>
    <mergeCell ref="S64:S68"/>
    <mergeCell ref="B69:B70"/>
    <mergeCell ref="D69:E70"/>
    <mergeCell ref="F69:F70"/>
    <mergeCell ref="G69:H70"/>
    <mergeCell ref="R69:R70"/>
    <mergeCell ref="S69:S70"/>
    <mergeCell ref="B71:B72"/>
    <mergeCell ref="D71:E72"/>
    <mergeCell ref="F71:F72"/>
    <mergeCell ref="G71:H72"/>
    <mergeCell ref="R71:R72"/>
    <mergeCell ref="S71:S72"/>
    <mergeCell ref="B73:B74"/>
    <mergeCell ref="D73:E74"/>
    <mergeCell ref="F73:F74"/>
    <mergeCell ref="G73:H74"/>
    <mergeCell ref="I73:Q74"/>
    <mergeCell ref="S73:S74"/>
    <mergeCell ref="B75:B76"/>
    <mergeCell ref="D75:E76"/>
    <mergeCell ref="F75:F76"/>
    <mergeCell ref="G75:H76"/>
    <mergeCell ref="S75:S76"/>
    <mergeCell ref="C10:C44"/>
    <mergeCell ref="B31:B39"/>
    <mergeCell ref="D31:D39"/>
    <mergeCell ref="F31:F39"/>
    <mergeCell ref="G31:G39"/>
    <mergeCell ref="C45:C61"/>
    <mergeCell ref="C62:C76"/>
  </mergeCells>
  <phoneticPr fontId="3"/>
  <conditionalFormatting sqref="I76:Q76">
    <cfRule type="expression" dxfId="44" priority="1">
      <formula>$B$75="-"</formula>
    </cfRule>
  </conditionalFormatting>
  <conditionalFormatting sqref="I72:N72">
    <cfRule type="expression" dxfId="43" priority="2">
      <formula>$B$71="-"</formula>
    </cfRule>
  </conditionalFormatting>
  <conditionalFormatting sqref="K64:Q68">
    <cfRule type="expression" dxfId="42" priority="4">
      <formula>$B$64="-"</formula>
    </cfRule>
  </conditionalFormatting>
  <conditionalFormatting sqref="K69:Q70">
    <cfRule type="expression" dxfId="41" priority="3">
      <formula>$B$69="-"</formula>
    </cfRule>
  </conditionalFormatting>
  <conditionalFormatting sqref="I63:Q63">
    <cfRule type="expression" dxfId="40" priority="5">
      <formula>$B$62="-"</formula>
    </cfRule>
  </conditionalFormatting>
  <conditionalFormatting sqref="I61:Q61">
    <cfRule type="expression" dxfId="39" priority="6">
      <formula>$B$60="-"</formula>
    </cfRule>
  </conditionalFormatting>
  <conditionalFormatting sqref="K57:Q59">
    <cfRule type="expression" dxfId="38" priority="8">
      <formula>$B$57="-"</formula>
    </cfRule>
  </conditionalFormatting>
  <conditionalFormatting sqref="I50:Q50">
    <cfRule type="expression" dxfId="37" priority="9">
      <formula>$B$49="-"</formula>
    </cfRule>
  </conditionalFormatting>
  <conditionalFormatting sqref="I46:M47">
    <cfRule type="expression" dxfId="36" priority="10">
      <formula>$B$45="-"</formula>
    </cfRule>
  </conditionalFormatting>
  <conditionalFormatting sqref="I34:Q35">
    <cfRule type="expression" dxfId="35" priority="11">
      <formula>$B$31="-"</formula>
    </cfRule>
  </conditionalFormatting>
  <conditionalFormatting sqref="K31:Q32">
    <cfRule type="expression" dxfId="34" priority="12">
      <formula>$B$31="-"</formula>
    </cfRule>
  </conditionalFormatting>
  <conditionalFormatting sqref="K19:S20">
    <cfRule type="expression" dxfId="33" priority="13">
      <formula>$B$19="-"</formula>
    </cfRule>
  </conditionalFormatting>
  <conditionalFormatting sqref="K17:S18">
    <cfRule type="expression" dxfId="32" priority="14">
      <formula>$B$17="-"</formula>
    </cfRule>
  </conditionalFormatting>
  <conditionalFormatting sqref="K15:S16">
    <cfRule type="expression" dxfId="31" priority="15">
      <formula>$B$15="-"</formula>
    </cfRule>
  </conditionalFormatting>
  <conditionalFormatting sqref="K10:Q14">
    <cfRule type="expression" dxfId="30" priority="16">
      <formula>$B$10="-"</formula>
    </cfRule>
  </conditionalFormatting>
  <conditionalFormatting sqref="I68:J68">
    <cfRule type="expression" dxfId="29" priority="17">
      <formula>$B$10="-"</formula>
    </cfRule>
  </conditionalFormatting>
  <conditionalFormatting sqref="R10:S14 D10:J14">
    <cfRule type="expression" dxfId="28" priority="45">
      <formula>$B$10="-"</formula>
    </cfRule>
  </conditionalFormatting>
  <conditionalFormatting sqref="D15:J16">
    <cfRule type="expression" dxfId="27" priority="44">
      <formula>$B$15="-"</formula>
    </cfRule>
  </conditionalFormatting>
  <conditionalFormatting sqref="D17:J18">
    <cfRule type="expression" dxfId="26" priority="43">
      <formula>$B$17="-"</formula>
    </cfRule>
  </conditionalFormatting>
  <conditionalFormatting sqref="D19:J20">
    <cfRule type="expression" dxfId="25" priority="42">
      <formula>$B$19="-"</formula>
    </cfRule>
  </conditionalFormatting>
  <conditionalFormatting sqref="D21:S22">
    <cfRule type="expression" dxfId="24" priority="41">
      <formula>$B$21="-"</formula>
    </cfRule>
  </conditionalFormatting>
  <conditionalFormatting sqref="D23:S24">
    <cfRule type="expression" dxfId="23" priority="40">
      <formula>$B$23="-"</formula>
    </cfRule>
  </conditionalFormatting>
  <conditionalFormatting sqref="D25:S26">
    <cfRule type="expression" dxfId="22" priority="39">
      <formula>$B$25="-"</formula>
    </cfRule>
  </conditionalFormatting>
  <conditionalFormatting sqref="D27:S28">
    <cfRule type="expression" dxfId="21" priority="38">
      <formula>$B$27="-"</formula>
    </cfRule>
  </conditionalFormatting>
  <conditionalFormatting sqref="D29:S30">
    <cfRule type="expression" dxfId="20" priority="37">
      <formula>$B$29="-"</formula>
    </cfRule>
  </conditionalFormatting>
  <conditionalFormatting sqref="R31:S39 K33:Q33 I31:J33 I36:Q39 D31:H39">
    <cfRule type="expression" dxfId="19" priority="36">
      <formula>$B$31="-"</formula>
    </cfRule>
  </conditionalFormatting>
  <conditionalFormatting sqref="H40:S40">
    <cfRule type="expression" dxfId="18" priority="35">
      <formula>$B$40="-"</formula>
    </cfRule>
  </conditionalFormatting>
  <conditionalFormatting sqref="H41:S41">
    <cfRule type="expression" dxfId="17" priority="34">
      <formula>$B$41="-"</formula>
    </cfRule>
  </conditionalFormatting>
  <conditionalFormatting sqref="H42:S42">
    <cfRule type="expression" dxfId="16" priority="33">
      <formula>$B$42="-"</formula>
    </cfRule>
  </conditionalFormatting>
  <conditionalFormatting sqref="D40:G42">
    <cfRule type="expression" dxfId="15" priority="32">
      <formula>$F$40="-"</formula>
    </cfRule>
  </conditionalFormatting>
  <conditionalFormatting sqref="D43:S44">
    <cfRule type="expression" dxfId="14" priority="31">
      <formula>$B$43="-"</formula>
    </cfRule>
  </conditionalFormatting>
  <conditionalFormatting sqref="I45:M45 N45:S48 I48:M48 D45:H48">
    <cfRule type="expression" dxfId="13" priority="30">
      <formula>$B$45="-"</formula>
    </cfRule>
  </conditionalFormatting>
  <conditionalFormatting sqref="I49:Q49 R49:S50 D49:H50">
    <cfRule type="expression" dxfId="12" priority="29">
      <formula>$B$49="-"</formula>
    </cfRule>
  </conditionalFormatting>
  <conditionalFormatting sqref="D51:S52">
    <cfRule type="expression" dxfId="11" priority="28">
      <formula>$B$51="-"</formula>
    </cfRule>
  </conditionalFormatting>
  <conditionalFormatting sqref="D53:S54">
    <cfRule type="expression" dxfId="10" priority="27">
      <formula>$B$53="-"</formula>
    </cfRule>
  </conditionalFormatting>
  <conditionalFormatting sqref="D55:S56">
    <cfRule type="expression" dxfId="9" priority="26">
      <formula>$B$55="-"</formula>
    </cfRule>
  </conditionalFormatting>
  <conditionalFormatting sqref="R57:S59 D57:J59">
    <cfRule type="expression" dxfId="8" priority="25">
      <formula>$B$57="-"</formula>
    </cfRule>
  </conditionalFormatting>
  <conditionalFormatting sqref="D60:S60 D61:H61 R61:S61">
    <cfRule type="expression" dxfId="7" priority="24">
      <formula>$B$60="-"</formula>
    </cfRule>
  </conditionalFormatting>
  <conditionalFormatting sqref="I62:Q62 R62:S63 D62:H63">
    <cfRule type="expression" dxfId="6" priority="23">
      <formula>$B$62="-"</formula>
    </cfRule>
  </conditionalFormatting>
  <conditionalFormatting sqref="I64:J67 R64:S68 D64:H68">
    <cfRule type="expression" dxfId="5" priority="22">
      <formula>$B$64="-"</formula>
    </cfRule>
  </conditionalFormatting>
  <conditionalFormatting sqref="R69:S70 D69:J70">
    <cfRule type="expression" dxfId="4" priority="21">
      <formula>$B$69="-"</formula>
    </cfRule>
  </conditionalFormatting>
  <conditionalFormatting sqref="I71:N71 O71:S72 D71:H72">
    <cfRule type="expression" dxfId="3" priority="20">
      <formula>$B$71="-"</formula>
    </cfRule>
  </conditionalFormatting>
  <conditionalFormatting sqref="D73:S74">
    <cfRule type="expression" dxfId="2" priority="19">
      <formula>$B$73="-"</formula>
    </cfRule>
  </conditionalFormatting>
  <conditionalFormatting sqref="I75:Q75 R75:S76 D75:H76">
    <cfRule type="expression" dxfId="1" priority="18">
      <formula>$B$75="-"</formula>
    </cfRule>
  </conditionalFormatting>
  <pageMargins left="0.7" right="0.30629921259842519" top="0.15944881889763782" bottom="0.15944881889763782" header="0.3" footer="0.3"/>
  <pageSetup paperSize="9" scale="44" fitToWidth="1" fitToHeight="1" orientation="portrait" usePrinterDefaults="1"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 id="{B7937B35-70B2-4117-A294-3EEAF9EB691B}">
            <xm:f>$I$61=リスト!$AA$12</xm:f>
            <x14:dxf>
              <fill>
                <patternFill>
                  <bgColor theme="0" tint="-0.25"/>
                </patternFill>
              </fill>
            </x14:dxf>
          </x14:cfRule>
          <xm:sqref>K61:Q61</xm:sqref>
        </x14:conditionalFormatting>
      </x14:conditionalFormattings>
    </ext>
    <ext xmlns:x14="http://schemas.microsoft.com/office/spreadsheetml/2009/9/main" uri="{CCE6A557-97BC-4b89-ADB6-D9C93CAAB3DF}">
      <x14:dataValidations xmlns:xm="http://schemas.microsoft.com/office/excel/2006/main" count="42">
        <x14:dataValidation type="list" allowBlank="1" showDropDown="0" showInputMessage="1" showErrorMessage="1">
          <x14:formula1>
            <xm:f>リスト!$B$4:$B$5</xm:f>
          </x14:formula1>
          <xm:sqref>B64:B67 B73 B69:B71 B75 B62 B60 B57:B58 B55 B53 B51 B40:B43 B45 B49 B19 B15 B17 B10:B13 B31 B27 B23 B21 B25 B29</xm:sqref>
        </x14:dataValidation>
        <x14:dataValidation type="list" allowBlank="1" showDropDown="0" showInputMessage="1" showErrorMessage="1">
          <x14:formula1>
            <xm:f>リスト!$F$4:$F$6</xm:f>
          </x14:formula1>
          <xm:sqref>S64:S68 S10:S14</xm:sqref>
        </x14:dataValidation>
        <x14:dataValidation type="list" allowBlank="1" showDropDown="0" showInputMessage="1" showErrorMessage="1">
          <x14:formula1>
            <xm:f>リスト!$G$4:$G$11</xm:f>
          </x14:formula1>
          <xm:sqref>S15</xm:sqref>
        </x14:dataValidation>
        <x14:dataValidation type="list" allowBlank="1" showDropDown="0" showInputMessage="1" showErrorMessage="1">
          <x14:formula1>
            <xm:f>リスト!$E$4:$E$18</xm:f>
          </x14:formula1>
          <xm:sqref>K69:Q69 K20:Q20 K18:Q18 K15:Q15</xm:sqref>
        </x14:dataValidation>
        <x14:dataValidation type="list" allowBlank="1" showDropDown="0" showInputMessage="1" showErrorMessage="1">
          <x14:formula1>
            <xm:f>リスト!$H$4:$H$5</xm:f>
          </x14:formula1>
          <xm:sqref>S17:S18</xm:sqref>
        </x14:dataValidation>
        <x14:dataValidation type="list" allowBlank="1" showDropDown="0" showInputMessage="1" showErrorMessage="1">
          <x14:formula1>
            <xm:f>リスト!$J$4:$J$5</xm:f>
          </x14:formula1>
          <xm:sqref>S21</xm:sqref>
        </x14:dataValidation>
        <x14:dataValidation type="list" allowBlank="1" showDropDown="0" showInputMessage="1" showErrorMessage="1">
          <x14:formula1>
            <xm:f>リスト!$J$7:$J$8</xm:f>
          </x14:formula1>
          <xm:sqref>S22</xm:sqref>
        </x14:dataValidation>
        <x14:dataValidation type="list" allowBlank="1" showDropDown="0" showInputMessage="1" showErrorMessage="1">
          <x14:formula1>
            <xm:f>リスト!$K$4:$K$17</xm:f>
          </x14:formula1>
          <xm:sqref>S23:S24</xm:sqref>
        </x14:dataValidation>
        <x14:dataValidation type="list" allowBlank="1" showDropDown="0" showInputMessage="1" showErrorMessage="1">
          <x14:formula1>
            <xm:f>リスト!$K$18:$K$25</xm:f>
          </x14:formula1>
          <xm:sqref>S25:S26</xm:sqref>
        </x14:dataValidation>
        <x14:dataValidation type="list" allowBlank="1" showDropDown="0" showInputMessage="1" showErrorMessage="1">
          <x14:formula1>
            <xm:f>リスト!$K$26:$K$32</xm:f>
          </x14:formula1>
          <xm:sqref>S27:S28</xm:sqref>
        </x14:dataValidation>
        <x14:dataValidation type="list" allowBlank="1" showDropDown="0" showInputMessage="1" showErrorMessage="1">
          <x14:formula1>
            <xm:f>リスト!$N$4:$N$6</xm:f>
          </x14:formula1>
          <xm:sqref>S33:S34</xm:sqref>
        </x14:dataValidation>
        <x14:dataValidation type="list" allowBlank="1" showDropDown="0" showInputMessage="1" showErrorMessage="1">
          <x14:formula1>
            <xm:f>リスト!$L$5:$L$7</xm:f>
          </x14:formula1>
          <xm:sqref>S29:S30</xm:sqref>
        </x14:dataValidation>
        <x14:dataValidation type="list" allowBlank="1" showDropDown="0" showInputMessage="1" showErrorMessage="1">
          <x14:formula1>
            <xm:f>リスト!$L$9:$L$11</xm:f>
          </x14:formula1>
          <xm:sqref>K29:Q29</xm:sqref>
        </x14:dataValidation>
        <x14:dataValidation type="list" allowBlank="1" showDropDown="0" showInputMessage="1" showErrorMessage="1">
          <x14:formula1>
            <xm:f>リスト!$D$4:$D$11</xm:f>
          </x14:formula1>
          <xm:sqref>K30:Q30</xm:sqref>
        </x14:dataValidation>
        <x14:dataValidation type="list" allowBlank="1" showDropDown="0" showInputMessage="1" showErrorMessage="1">
          <x14:formula1>
            <xm:f>リスト!$I$4:$I$6</xm:f>
          </x14:formula1>
          <xm:sqref>S19:S20</xm:sqref>
        </x14:dataValidation>
        <x14:dataValidation type="list" allowBlank="1" showDropDown="0" showInputMessage="1" showErrorMessage="1">
          <x14:formula1>
            <xm:f>リスト!$M$4:$M$6</xm:f>
          </x14:formula1>
          <xm:sqref>S31:S32</xm:sqref>
        </x14:dataValidation>
        <x14:dataValidation type="list" allowBlank="1" showDropDown="0" showInputMessage="1" showErrorMessage="1">
          <x14:formula1>
            <xm:f>リスト!$O$8:$O$17</xm:f>
          </x14:formula1>
          <xm:sqref>K37:Q37</xm:sqref>
        </x14:dataValidation>
        <x14:dataValidation type="list" allowBlank="1" showDropDown="0" showInputMessage="1" showErrorMessage="1">
          <x14:formula1>
            <xm:f>リスト!$O$4:$O$6</xm:f>
          </x14:formula1>
          <xm:sqref>S36</xm:sqref>
        </x14:dataValidation>
        <x14:dataValidation type="list" allowBlank="1" showDropDown="0" showInputMessage="1" showErrorMessage="1">
          <x14:formula1>
            <xm:f>リスト!$P$4:$P$5</xm:f>
          </x14:formula1>
          <xm:sqref>S38</xm:sqref>
        </x14:dataValidation>
        <x14:dataValidation type="list" allowBlank="1" showDropDown="0" showInputMessage="1" showErrorMessage="1">
          <x14:formula1>
            <xm:f>リスト!$Q$4:$Q$6</xm:f>
          </x14:formula1>
          <xm:sqref>S40</xm:sqref>
        </x14:dataValidation>
        <x14:dataValidation type="list" allowBlank="1" showDropDown="0" showInputMessage="1" showErrorMessage="1">
          <x14:formula1>
            <xm:f>リスト!$R$4:$R$7</xm:f>
          </x14:formula1>
          <xm:sqref>S41</xm:sqref>
        </x14:dataValidation>
        <x14:dataValidation type="list" allowBlank="1" showDropDown="0" showInputMessage="1" showErrorMessage="1">
          <x14:formula1>
            <xm:f>リスト!$T$4:$T$6</xm:f>
          </x14:formula1>
          <xm:sqref>S43</xm:sqref>
        </x14:dataValidation>
        <x14:dataValidation type="list" allowBlank="1" showDropDown="0" showInputMessage="1" showErrorMessage="1">
          <x14:formula1>
            <xm:f>リスト!$U$4:$U$9</xm:f>
          </x14:formula1>
          <xm:sqref>S45:S48</xm:sqref>
        </x14:dataValidation>
        <x14:dataValidation type="list" allowBlank="1" showDropDown="0" showInputMessage="1" showErrorMessage="1">
          <x14:formula1>
            <xm:f>リスト!$AB$17:$AB$19</xm:f>
          </x14:formula1>
          <xm:sqref>O63</xm:sqref>
        </x14:dataValidation>
        <x14:dataValidation type="list" allowBlank="1" showDropDown="0" showInputMessage="1" showErrorMessage="1">
          <x14:formula1>
            <xm:f>リスト!$AA$4:$AA$6</xm:f>
          </x14:formula1>
          <xm:sqref>S60:S61</xm:sqref>
        </x14:dataValidation>
        <x14:dataValidation type="list" allowBlank="1" showDropDown="0" showInputMessage="1" showErrorMessage="1">
          <x14:formula1>
            <xm:f>リスト!$Z$4:$Z$6</xm:f>
          </x14:formula1>
          <xm:sqref>S57:S59</xm:sqref>
        </x14:dataValidation>
        <x14:dataValidation type="list" allowBlank="1" showDropDown="0" showInputMessage="1" showErrorMessage="1">
          <x14:formula1>
            <xm:f>リスト!$X$4:$X$6</xm:f>
          </x14:formula1>
          <xm:sqref>S53:S54</xm:sqref>
        </x14:dataValidation>
        <x14:dataValidation type="list" allowBlank="1" showDropDown="0" showInputMessage="1" showErrorMessage="1">
          <x14:formula1>
            <xm:f>リスト!$W$4:$W$6</xm:f>
          </x14:formula1>
          <xm:sqref>S51:S52</xm:sqref>
        </x14:dataValidation>
        <x14:dataValidation type="list" allowBlank="1" showDropDown="0" showInputMessage="1" showErrorMessage="1">
          <x14:formula1>
            <xm:f>リスト!$V$10:$V$11</xm:f>
          </x14:formula1>
          <xm:sqref>I50</xm:sqref>
        </x14:dataValidation>
        <x14:dataValidation type="list" allowBlank="1" showDropDown="0" showInputMessage="1" showErrorMessage="1">
          <x14:formula1>
            <xm:f>リスト!$V$4:$V$6</xm:f>
          </x14:formula1>
          <xm:sqref>S49:S50</xm:sqref>
        </x14:dataValidation>
        <x14:dataValidation type="list" allowBlank="1" showDropDown="0" showInputMessage="1" showErrorMessage="1">
          <x14:formula1>
            <xm:f>リスト!$N$8:$N$10</xm:f>
          </x14:formula1>
          <xm:sqref>I34:I35</xm:sqref>
        </x14:dataValidation>
        <x14:dataValidation type="list" allowBlank="1" showDropDown="0" showInputMessage="1" showErrorMessage="1">
          <x14:formula1>
            <xm:f>リスト!$Y$4:$Y$6</xm:f>
          </x14:formula1>
          <xm:sqref>S55:S56</xm:sqref>
        </x14:dataValidation>
        <x14:dataValidation type="list" allowBlank="1" showDropDown="0" showInputMessage="1" showErrorMessage="1">
          <x14:formula1>
            <xm:f>リスト!$AB$21:$AB$22</xm:f>
          </x14:formula1>
          <xm:sqref>N63</xm:sqref>
        </x14:dataValidation>
        <x14:dataValidation type="list" allowBlank="1" showDropDown="0" showInputMessage="1" showErrorMessage="1">
          <x14:formula1>
            <xm:f>リスト!$AB$4:$AB$12</xm:f>
          </x14:formula1>
          <xm:sqref>S62:S63</xm:sqref>
        </x14:dataValidation>
        <x14:dataValidation type="list" allowBlank="1" showDropDown="0" showInputMessage="1" showErrorMessage="1">
          <x14:formula1>
            <xm:f>リスト!$AE$4:$AE$10</xm:f>
          </x14:formula1>
          <xm:sqref>S69:S70</xm:sqref>
        </x14:dataValidation>
        <x14:dataValidation type="list" allowBlank="1" showDropDown="0" showInputMessage="1" showErrorMessage="1">
          <x14:formula1>
            <xm:f>リスト!$AF$4:$AF$6</xm:f>
          </x14:formula1>
          <xm:sqref>S71:S72</xm:sqref>
        </x14:dataValidation>
        <x14:dataValidation type="list" allowBlank="1" showDropDown="0" showInputMessage="1" showErrorMessage="1">
          <x14:formula1>
            <xm:f>リスト!$AG$4:$AG$18</xm:f>
          </x14:formula1>
          <xm:sqref>S73:S74</xm:sqref>
        </x14:dataValidation>
        <x14:dataValidation type="list" allowBlank="1" showDropDown="0" showInputMessage="1" showErrorMessage="1">
          <x14:formula1>
            <xm:f>リスト!$AH$4:$AH$6</xm:f>
          </x14:formula1>
          <xm:sqref>S75:S76</xm:sqref>
        </x14:dataValidation>
        <x14:dataValidation type="list" allowBlank="1" showDropDown="0" showInputMessage="1" showErrorMessage="1">
          <x14:formula1>
            <xm:f>リスト!$AA$9:$AA$12</xm:f>
          </x14:formula1>
          <xm:sqref>I61:J61</xm:sqref>
        </x14:dataValidation>
        <x14:dataValidation type="list" allowBlank="1" showDropDown="0" showInputMessage="1" showErrorMessage="1">
          <x14:formula1>
            <xm:f>リスト!$A$4:$A$8</xm:f>
          </x14:formula1>
          <xm:sqref>F3:J3</xm:sqref>
        </x14:dataValidation>
        <x14:dataValidation type="list" allowBlank="1" showDropDown="0" showInputMessage="1" showErrorMessage="1">
          <x14:formula1>
            <xm:f>リスト!$O$9:$O$17</xm:f>
          </x14:formula1>
          <xm:sqref>K36:Q36</xm:sqref>
        </x14:dataValidation>
        <x14:dataValidation type="list" allowBlank="1" showDropDown="0" showInputMessage="1" showErrorMessage="1">
          <x14:formula1>
            <xm:f>リスト!$S$4:$S$8</xm:f>
          </x14:formula1>
          <xm:sqref>S42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60"/>
  <sheetViews>
    <sheetView showGridLines="0" view="pageBreakPreview" zoomScaleNormal="85" zoomScaleSheetLayoutView="100" workbookViewId="0">
      <selection activeCell="B28" sqref="B28:F32"/>
    </sheetView>
  </sheetViews>
  <sheetFormatPr defaultRowHeight="12"/>
  <cols>
    <col min="1" max="1" width="16.875" style="303" customWidth="1"/>
    <col min="2" max="2" width="16.125" style="303" customWidth="1"/>
    <col min="3" max="3" width="12.25" style="303" customWidth="1"/>
    <col min="4" max="4" width="15.625" style="303" customWidth="1"/>
    <col min="5" max="5" width="12.625" style="303" customWidth="1"/>
    <col min="6" max="6" width="12.25" style="303" customWidth="1"/>
    <col min="7" max="7" width="9" style="303" bestFit="1" customWidth="1"/>
    <col min="8" max="16384" width="9" style="303" customWidth="1"/>
  </cols>
  <sheetData>
    <row r="1" spans="1:11">
      <c r="A1" s="303" t="s">
        <v>63</v>
      </c>
    </row>
    <row r="2" spans="1:11">
      <c r="A2" s="305"/>
      <c r="B2" s="305"/>
      <c r="C2" s="305"/>
      <c r="D2" s="305"/>
      <c r="E2" s="305"/>
      <c r="F2" s="305"/>
    </row>
    <row r="3" spans="1:11" ht="21">
      <c r="A3" s="306" t="s">
        <v>442</v>
      </c>
      <c r="B3" s="306"/>
      <c r="C3" s="306"/>
      <c r="D3" s="306"/>
      <c r="E3" s="306"/>
      <c r="F3" s="306"/>
      <c r="G3" s="330"/>
      <c r="H3" s="330"/>
      <c r="I3" s="330"/>
      <c r="J3" s="330"/>
      <c r="K3" s="330"/>
    </row>
    <row r="4" spans="1:11">
      <c r="A4" s="305"/>
      <c r="B4" s="305"/>
      <c r="C4" s="305"/>
      <c r="D4" s="305"/>
      <c r="E4" s="305"/>
      <c r="F4" s="305"/>
    </row>
    <row r="5" spans="1:11" ht="13.5">
      <c r="A5" s="305"/>
      <c r="B5" s="315"/>
      <c r="C5" s="321"/>
      <c r="D5" s="325" t="s">
        <v>441</v>
      </c>
      <c r="E5" s="325"/>
      <c r="F5" s="325"/>
    </row>
    <row r="6" spans="1:11" s="304" customFormat="1" ht="13.5">
      <c r="A6" s="307"/>
      <c r="B6" s="316"/>
      <c r="C6" s="322"/>
      <c r="D6" s="316"/>
      <c r="E6" s="316"/>
      <c r="F6" s="316"/>
    </row>
    <row r="7" spans="1:11" s="304" customFormat="1" ht="13.5">
      <c r="A7" s="307" t="s">
        <v>11</v>
      </c>
      <c r="B7" s="307"/>
      <c r="C7" s="307"/>
      <c r="D7" s="307"/>
      <c r="E7" s="307"/>
      <c r="F7" s="307"/>
    </row>
    <row r="8" spans="1:11" s="304" customFormat="1" ht="19.5" customHeight="1">
      <c r="A8" s="308"/>
      <c r="B8" s="307" t="s">
        <v>339</v>
      </c>
      <c r="C8" s="307"/>
      <c r="D8" s="307"/>
      <c r="E8" s="307"/>
      <c r="F8" s="307"/>
    </row>
    <row r="9" spans="1:11" s="304" customFormat="1" ht="13.5">
      <c r="A9" s="307"/>
      <c r="B9" s="307"/>
      <c r="C9" s="307"/>
      <c r="D9" s="307"/>
      <c r="E9" s="307"/>
      <c r="F9" s="307"/>
    </row>
    <row r="10" spans="1:11" s="304" customFormat="1" ht="13.5">
      <c r="A10" s="307"/>
      <c r="B10" s="307"/>
      <c r="C10" s="317" t="s">
        <v>454</v>
      </c>
      <c r="D10" s="307"/>
      <c r="E10" s="307"/>
      <c r="F10" s="307"/>
    </row>
    <row r="11" spans="1:11" s="304" customFormat="1" ht="13.5">
      <c r="A11" s="307"/>
      <c r="B11" s="307"/>
      <c r="C11" s="307"/>
      <c r="D11" s="307" t="s">
        <v>456</v>
      </c>
      <c r="E11" s="307"/>
      <c r="F11" s="307"/>
    </row>
    <row r="12" spans="1:11" s="304" customFormat="1" ht="13.5">
      <c r="A12" s="307"/>
      <c r="B12" s="307"/>
      <c r="C12" s="307"/>
      <c r="D12" s="307" t="s">
        <v>457</v>
      </c>
      <c r="E12" s="307"/>
      <c r="F12" s="326"/>
    </row>
    <row r="13" spans="1:11" s="304" customFormat="1" ht="13.5">
      <c r="A13" s="307"/>
      <c r="B13" s="307"/>
      <c r="C13" s="307"/>
      <c r="D13" s="307"/>
      <c r="E13" s="307"/>
      <c r="F13" s="307"/>
    </row>
    <row r="14" spans="1:11" s="304" customFormat="1" ht="13.5">
      <c r="A14" s="307"/>
      <c r="B14" s="307"/>
      <c r="C14" s="307"/>
      <c r="D14" s="307"/>
      <c r="E14" s="307"/>
      <c r="F14" s="307"/>
    </row>
    <row r="15" spans="1:11" s="304" customFormat="1" ht="13.5">
      <c r="A15" s="307"/>
      <c r="B15" s="307"/>
      <c r="C15" s="307"/>
      <c r="D15" s="307"/>
      <c r="E15" s="307"/>
      <c r="F15" s="307"/>
    </row>
    <row r="16" spans="1:11" s="304" customFormat="1" ht="13.5">
      <c r="A16" s="309" t="s">
        <v>334</v>
      </c>
      <c r="B16" s="309"/>
      <c r="C16" s="309"/>
      <c r="D16" s="309"/>
      <c r="E16" s="309"/>
      <c r="F16" s="309"/>
    </row>
    <row r="17" spans="1:6" s="304" customFormat="1" ht="13.5">
      <c r="A17" s="309" t="s">
        <v>204</v>
      </c>
      <c r="B17" s="309"/>
      <c r="C17" s="309"/>
      <c r="D17" s="309"/>
      <c r="E17" s="309"/>
      <c r="F17" s="309"/>
    </row>
    <row r="18" spans="1:6" s="304" customFormat="1" ht="13.5">
      <c r="A18" s="307"/>
      <c r="B18" s="307"/>
      <c r="C18" s="307"/>
      <c r="D18" s="307"/>
      <c r="E18" s="307"/>
      <c r="F18" s="307"/>
    </row>
    <row r="19" spans="1:6" s="304" customFormat="1" ht="13.5">
      <c r="A19" s="307"/>
      <c r="B19" s="307"/>
      <c r="C19" s="307"/>
      <c r="D19" s="307"/>
      <c r="E19" s="307"/>
      <c r="F19" s="307"/>
    </row>
    <row r="20" spans="1:6" s="304" customFormat="1" ht="13.5">
      <c r="A20" s="310" t="s">
        <v>444</v>
      </c>
      <c r="B20" s="307" t="s">
        <v>424</v>
      </c>
      <c r="C20" s="307"/>
      <c r="D20" s="307"/>
      <c r="E20" s="307"/>
      <c r="F20" s="307"/>
    </row>
    <row r="21" spans="1:6" s="304" customFormat="1" ht="13.5">
      <c r="A21" s="307"/>
      <c r="B21" s="307"/>
      <c r="C21" s="307"/>
      <c r="D21" s="307"/>
      <c r="E21" s="307"/>
      <c r="F21" s="307"/>
    </row>
    <row r="22" spans="1:6" s="304" customFormat="1" ht="13.5">
      <c r="A22" s="310" t="s">
        <v>429</v>
      </c>
      <c r="B22" s="307"/>
      <c r="C22" s="307"/>
      <c r="D22" s="307"/>
      <c r="E22" s="307"/>
      <c r="F22" s="307"/>
    </row>
    <row r="23" spans="1:6" s="304" customFormat="1" ht="13.5">
      <c r="A23" s="307"/>
      <c r="B23" s="307"/>
      <c r="C23" s="307"/>
      <c r="D23" s="307"/>
      <c r="E23" s="307"/>
      <c r="F23" s="305"/>
    </row>
    <row r="24" spans="1:6" s="304" customFormat="1" ht="13.5">
      <c r="A24" s="310" t="s">
        <v>445</v>
      </c>
      <c r="B24" s="317" t="s">
        <v>390</v>
      </c>
      <c r="C24" s="307"/>
      <c r="D24" s="307" t="s">
        <v>59</v>
      </c>
      <c r="E24" s="307"/>
      <c r="F24" s="307"/>
    </row>
    <row r="25" spans="1:6" s="304" customFormat="1" ht="13.5">
      <c r="A25" s="307"/>
      <c r="B25" s="317" t="s">
        <v>390</v>
      </c>
      <c r="C25" s="307"/>
      <c r="D25" s="307" t="s">
        <v>59</v>
      </c>
      <c r="E25" s="307"/>
      <c r="F25" s="307"/>
    </row>
    <row r="26" spans="1:6" s="304" customFormat="1" ht="13.5">
      <c r="A26" s="307"/>
      <c r="B26" s="317" t="s">
        <v>390</v>
      </c>
      <c r="C26" s="307"/>
      <c r="D26" s="307" t="s">
        <v>458</v>
      </c>
      <c r="E26" s="307"/>
      <c r="F26" s="307" t="s">
        <v>59</v>
      </c>
    </row>
    <row r="27" spans="1:6" s="304" customFormat="1" ht="13.5">
      <c r="A27" s="307"/>
      <c r="B27" s="307"/>
      <c r="C27" s="307"/>
      <c r="D27" s="307"/>
      <c r="E27" s="307"/>
      <c r="F27" s="307"/>
    </row>
    <row r="28" spans="1:6" s="304" customFormat="1" ht="13.5">
      <c r="A28" s="310" t="s">
        <v>153</v>
      </c>
      <c r="B28" s="318"/>
      <c r="C28" s="323"/>
      <c r="D28" s="323"/>
      <c r="E28" s="323"/>
      <c r="F28" s="327"/>
    </row>
    <row r="29" spans="1:6" s="304" customFormat="1" ht="13.5">
      <c r="A29" s="311" t="s">
        <v>337</v>
      </c>
      <c r="B29" s="319"/>
      <c r="C29" s="309"/>
      <c r="D29" s="309"/>
      <c r="E29" s="309"/>
      <c r="F29" s="328"/>
    </row>
    <row r="30" spans="1:6" s="304" customFormat="1" ht="13.5">
      <c r="A30" s="307"/>
      <c r="B30" s="319"/>
      <c r="C30" s="309"/>
      <c r="D30" s="309"/>
      <c r="E30" s="309"/>
      <c r="F30" s="328"/>
    </row>
    <row r="31" spans="1:6" s="304" customFormat="1" ht="13.5">
      <c r="A31" s="307"/>
      <c r="B31" s="319"/>
      <c r="C31" s="309"/>
      <c r="D31" s="309"/>
      <c r="E31" s="309"/>
      <c r="F31" s="328"/>
    </row>
    <row r="32" spans="1:6" s="304" customFormat="1" ht="13.5">
      <c r="A32" s="307"/>
      <c r="B32" s="320"/>
      <c r="C32" s="324"/>
      <c r="D32" s="324"/>
      <c r="E32" s="324"/>
      <c r="F32" s="329"/>
    </row>
    <row r="33" spans="1:6" s="304" customFormat="1" ht="13.5">
      <c r="A33" s="307"/>
      <c r="B33" s="307"/>
      <c r="C33" s="307"/>
      <c r="D33" s="307"/>
      <c r="E33" s="307"/>
      <c r="F33" s="307"/>
    </row>
    <row r="34" spans="1:6" s="304" customFormat="1" ht="13.5">
      <c r="A34" s="307"/>
      <c r="B34" s="307"/>
      <c r="C34" s="307"/>
      <c r="D34" s="307"/>
      <c r="E34" s="307"/>
      <c r="F34" s="307"/>
    </row>
    <row r="35" spans="1:6" s="304" customFormat="1" ht="14.25">
      <c r="A35" s="312"/>
      <c r="B35" s="312"/>
      <c r="C35" s="312"/>
      <c r="D35" s="312"/>
      <c r="E35" s="312"/>
      <c r="F35" s="312"/>
    </row>
    <row r="36" spans="1:6" s="304" customFormat="1" ht="13.5">
      <c r="A36" s="307"/>
      <c r="B36" s="307"/>
      <c r="C36" s="307"/>
      <c r="D36" s="307"/>
      <c r="E36" s="307"/>
      <c r="F36" s="307"/>
    </row>
    <row r="37" spans="1:6" s="304" customFormat="1" ht="13.5">
      <c r="A37" s="307"/>
      <c r="B37" s="307"/>
      <c r="C37" s="307"/>
      <c r="D37" s="307"/>
      <c r="E37" s="307"/>
      <c r="F37" s="307"/>
    </row>
    <row r="38" spans="1:6" s="304" customFormat="1" ht="13.5">
      <c r="A38" s="307"/>
      <c r="B38" s="307"/>
      <c r="C38" s="307"/>
      <c r="D38" s="307"/>
      <c r="E38" s="307"/>
      <c r="F38" s="307"/>
    </row>
    <row r="39" spans="1:6" s="304" customFormat="1" ht="13.5">
      <c r="A39" s="307"/>
      <c r="B39" s="307"/>
      <c r="C39" s="307"/>
      <c r="D39" s="307"/>
      <c r="E39" s="307"/>
      <c r="F39" s="307"/>
    </row>
    <row r="40" spans="1:6" s="304" customFormat="1" ht="13.5">
      <c r="A40" s="309" t="s">
        <v>447</v>
      </c>
      <c r="B40" s="309"/>
      <c r="C40" s="309"/>
      <c r="D40" s="309"/>
      <c r="E40" s="309"/>
      <c r="F40" s="309"/>
    </row>
    <row r="41" spans="1:6" s="304" customFormat="1" ht="13.5">
      <c r="A41" s="307" t="s">
        <v>151</v>
      </c>
      <c r="B41" s="307"/>
      <c r="C41" s="307"/>
      <c r="D41" s="307"/>
      <c r="E41" s="307"/>
      <c r="F41" s="307"/>
    </row>
    <row r="42" spans="1:6" s="304" customFormat="1" ht="13.5">
      <c r="A42" s="307"/>
      <c r="B42" s="307"/>
      <c r="C42" s="307"/>
      <c r="D42" s="307"/>
      <c r="E42" s="307"/>
      <c r="F42" s="307"/>
    </row>
    <row r="43" spans="1:6" s="304" customFormat="1" ht="13.5">
      <c r="A43" s="307"/>
      <c r="B43" s="307"/>
      <c r="C43" s="307"/>
      <c r="D43" s="307"/>
      <c r="E43" s="307"/>
      <c r="F43" s="307"/>
    </row>
    <row r="44" spans="1:6" s="304" customFormat="1" ht="13.5">
      <c r="A44" s="307"/>
      <c r="B44" s="307"/>
      <c r="C44" s="307"/>
      <c r="D44" s="307"/>
      <c r="E44" s="307"/>
      <c r="F44" s="307"/>
    </row>
    <row r="45" spans="1:6" s="304" customFormat="1" ht="13.5">
      <c r="A45" s="307"/>
      <c r="B45" s="307"/>
      <c r="C45" s="307"/>
      <c r="D45" s="307"/>
      <c r="E45" s="307"/>
      <c r="F45" s="307"/>
    </row>
    <row r="46" spans="1:6" s="304" customFormat="1" ht="13.5">
      <c r="A46" s="307"/>
      <c r="B46" s="307"/>
      <c r="C46" s="307"/>
      <c r="D46" s="307"/>
      <c r="E46" s="307"/>
      <c r="F46" s="307"/>
    </row>
    <row r="47" spans="1:6" s="304" customFormat="1" ht="13.5">
      <c r="A47" s="307"/>
      <c r="B47" s="307"/>
      <c r="C47" s="307"/>
      <c r="D47" s="311" t="s">
        <v>441</v>
      </c>
      <c r="E47" s="311"/>
      <c r="F47" s="307"/>
    </row>
    <row r="48" spans="1:6" s="304" customFormat="1" ht="13.5">
      <c r="A48" s="307"/>
      <c r="B48" s="307"/>
      <c r="C48" s="307"/>
      <c r="D48" s="307"/>
      <c r="E48" s="307"/>
      <c r="F48" s="307"/>
    </row>
    <row r="49" spans="1:6" s="304" customFormat="1" ht="13.5">
      <c r="A49" s="307"/>
      <c r="B49" s="307"/>
      <c r="C49" s="307"/>
      <c r="D49" s="307"/>
      <c r="E49" s="307"/>
      <c r="F49" s="307"/>
    </row>
    <row r="50" spans="1:6" s="304" customFormat="1" ht="13.5">
      <c r="A50" s="307"/>
      <c r="B50" s="307"/>
      <c r="C50" s="307" t="s">
        <v>207</v>
      </c>
      <c r="D50" s="308"/>
      <c r="E50" s="311"/>
      <c r="F50" s="326"/>
    </row>
    <row r="51" spans="1:6" s="304" customFormat="1" ht="13.5">
      <c r="A51" s="307"/>
      <c r="B51" s="307"/>
      <c r="C51" s="307"/>
      <c r="D51" s="307"/>
      <c r="E51" s="307"/>
      <c r="F51" s="307"/>
    </row>
    <row r="52" spans="1:6" s="304" customFormat="1" ht="13.5">
      <c r="A52" s="307"/>
      <c r="B52" s="307"/>
      <c r="C52" s="307"/>
      <c r="D52" s="307"/>
      <c r="E52" s="307"/>
      <c r="F52" s="307"/>
    </row>
    <row r="53" spans="1:6" s="304" customFormat="1" ht="13.5">
      <c r="A53" s="307"/>
      <c r="B53" s="307"/>
      <c r="C53" s="307"/>
      <c r="D53" s="307"/>
      <c r="E53" s="307"/>
      <c r="F53" s="307"/>
    </row>
    <row r="54" spans="1:6" s="304" customFormat="1" ht="13.5">
      <c r="A54" s="305"/>
      <c r="B54" s="305"/>
      <c r="C54" s="305"/>
      <c r="D54" s="305"/>
      <c r="E54" s="305"/>
      <c r="F54" s="305"/>
    </row>
    <row r="55" spans="1:6" s="304" customFormat="1" ht="13.5">
      <c r="A55" s="313" t="s">
        <v>20</v>
      </c>
      <c r="B55" s="313"/>
      <c r="C55" s="313"/>
      <c r="D55" s="313"/>
      <c r="E55" s="313"/>
      <c r="F55" s="313"/>
    </row>
    <row r="56" spans="1:6">
      <c r="A56" s="313" t="s">
        <v>448</v>
      </c>
      <c r="B56" s="313"/>
      <c r="C56" s="313"/>
      <c r="D56" s="313"/>
      <c r="E56" s="313"/>
      <c r="F56" s="313"/>
    </row>
    <row r="57" spans="1:6" ht="13.5" customHeight="1">
      <c r="A57" s="313" t="s">
        <v>397</v>
      </c>
      <c r="B57" s="313"/>
      <c r="C57" s="313"/>
      <c r="D57" s="313"/>
      <c r="E57" s="313"/>
      <c r="F57" s="313"/>
    </row>
    <row r="58" spans="1:6" ht="13.5" customHeight="1">
      <c r="A58" s="313" t="s">
        <v>451</v>
      </c>
      <c r="B58" s="313"/>
      <c r="C58" s="313"/>
      <c r="D58" s="313"/>
      <c r="E58" s="313"/>
      <c r="F58" s="313"/>
    </row>
    <row r="59" spans="1:6" ht="12" customHeight="1">
      <c r="A59" s="314" t="s">
        <v>453</v>
      </c>
      <c r="B59" s="313"/>
      <c r="C59" s="313"/>
      <c r="D59" s="313"/>
      <c r="E59" s="313"/>
      <c r="F59" s="313"/>
    </row>
    <row r="60" spans="1:6">
      <c r="A60" s="305" t="s">
        <v>200</v>
      </c>
      <c r="B60" s="305"/>
      <c r="C60" s="305"/>
      <c r="D60" s="305"/>
      <c r="E60" s="305"/>
      <c r="F60" s="305"/>
    </row>
  </sheetData>
  <mergeCells count="14">
    <mergeCell ref="A3:F3"/>
    <mergeCell ref="D5:F5"/>
    <mergeCell ref="D6:F6"/>
    <mergeCell ref="A16:F16"/>
    <mergeCell ref="A17:F17"/>
    <mergeCell ref="A40:F40"/>
    <mergeCell ref="D47:E47"/>
    <mergeCell ref="D50:E50"/>
    <mergeCell ref="A55:F55"/>
    <mergeCell ref="A56:F56"/>
    <mergeCell ref="A57:F57"/>
    <mergeCell ref="A58:F58"/>
    <mergeCell ref="A59:F59"/>
    <mergeCell ref="B28:F32"/>
  </mergeCells>
  <phoneticPr fontId="24"/>
  <pageMargins left="0.78740157480314965" right="0.78740157480314965" top="0.78740157480314965" bottom="0.78740157480314965" header="0" footer="0"/>
  <pageSetup paperSize="9" scale="90"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K50"/>
  <sheetViews>
    <sheetView view="pageBreakPreview" topLeftCell="A19" zoomScale="85" zoomScaleSheetLayoutView="85" workbookViewId="0">
      <selection activeCell="F43" sqref="F43:F44"/>
    </sheetView>
  </sheetViews>
  <sheetFormatPr defaultRowHeight="13.5"/>
  <cols>
    <col min="1" max="1" width="2.125" style="331" customWidth="1"/>
    <col min="2" max="4" width="10.625" style="331" customWidth="1"/>
    <col min="5" max="5" width="12.25" style="331" customWidth="1"/>
    <col min="6" max="7" width="13.625" style="331" customWidth="1"/>
    <col min="8" max="8" width="10.625" style="331" customWidth="1"/>
    <col min="9" max="9" width="2.125" style="331" customWidth="1"/>
    <col min="10" max="16384" width="9" style="331" customWidth="1"/>
  </cols>
  <sheetData>
    <row r="1" spans="2:8">
      <c r="B1" s="332" t="s">
        <v>476</v>
      </c>
    </row>
    <row r="2" spans="2:8">
      <c r="B2" s="333" t="s">
        <v>459</v>
      </c>
      <c r="C2" s="333"/>
      <c r="D2" s="333"/>
      <c r="E2" s="333"/>
      <c r="F2" s="333"/>
      <c r="G2" s="333"/>
      <c r="H2" s="333"/>
    </row>
    <row r="3" spans="2:8">
      <c r="B3" s="333"/>
      <c r="C3" s="333"/>
      <c r="D3" s="333"/>
      <c r="E3" s="333"/>
      <c r="F3" s="333"/>
      <c r="G3" s="333"/>
      <c r="H3" s="333"/>
    </row>
    <row r="4" spans="2:8">
      <c r="B4" s="333"/>
      <c r="C4" s="333"/>
      <c r="D4" s="333"/>
      <c r="E4" s="333"/>
      <c r="F4" s="333"/>
      <c r="G4" s="333"/>
      <c r="H4" s="333"/>
    </row>
    <row r="5" spans="2:8" ht="18.75" customHeight="1">
      <c r="B5" s="334" t="s">
        <v>233</v>
      </c>
      <c r="C5" s="334"/>
      <c r="D5" s="334"/>
      <c r="E5" s="334"/>
      <c r="F5" s="334"/>
      <c r="G5" s="334"/>
      <c r="H5" s="334"/>
    </row>
    <row r="6" spans="2:8" ht="18.75" customHeight="1">
      <c r="B6" s="334"/>
      <c r="C6" s="334"/>
      <c r="D6" s="334"/>
      <c r="E6" s="334"/>
      <c r="F6" s="334"/>
      <c r="G6" s="334"/>
      <c r="H6" s="334"/>
    </row>
    <row r="7" spans="2:8" ht="18.75" customHeight="1">
      <c r="B7" s="334"/>
      <c r="C7" s="334"/>
      <c r="D7" s="334"/>
      <c r="E7" s="334"/>
      <c r="F7" s="334"/>
      <c r="G7" s="334"/>
      <c r="H7" s="334"/>
    </row>
    <row r="8" spans="2:8">
      <c r="B8" s="334"/>
      <c r="C8" s="334"/>
      <c r="D8" s="334"/>
      <c r="E8" s="334"/>
      <c r="F8" s="334"/>
      <c r="G8" s="334"/>
      <c r="H8" s="334"/>
    </row>
    <row r="9" spans="2:8">
      <c r="B9" s="331" t="s">
        <v>40</v>
      </c>
    </row>
    <row r="10" spans="2:8">
      <c r="B10" s="335"/>
      <c r="C10" s="343"/>
      <c r="D10" s="343"/>
      <c r="E10" s="343"/>
      <c r="F10" s="343"/>
      <c r="G10" s="343"/>
      <c r="H10" s="361"/>
    </row>
    <row r="11" spans="2:8">
      <c r="B11" s="336"/>
      <c r="C11" s="344"/>
      <c r="D11" s="344"/>
      <c r="E11" s="344"/>
      <c r="F11" s="344"/>
      <c r="G11" s="344"/>
      <c r="H11" s="362"/>
    </row>
    <row r="12" spans="2:8">
      <c r="B12" s="336"/>
      <c r="C12" s="344"/>
      <c r="D12" s="344"/>
      <c r="E12" s="344"/>
      <c r="F12" s="344"/>
      <c r="G12" s="344"/>
      <c r="H12" s="362"/>
    </row>
    <row r="13" spans="2:8">
      <c r="B13" s="336"/>
      <c r="C13" s="344"/>
      <c r="D13" s="344"/>
      <c r="E13" s="344"/>
      <c r="F13" s="344"/>
      <c r="G13" s="344"/>
      <c r="H13" s="362"/>
    </row>
    <row r="14" spans="2:8">
      <c r="B14" s="337"/>
      <c r="C14" s="345"/>
      <c r="D14" s="345"/>
      <c r="E14" s="345"/>
      <c r="F14" s="345"/>
      <c r="G14" s="345"/>
      <c r="H14" s="363"/>
    </row>
    <row r="15" spans="2:8" ht="15" customHeight="1"/>
    <row r="16" spans="2:8" ht="18" customHeight="1">
      <c r="E16" s="346" t="s">
        <v>468</v>
      </c>
      <c r="F16" s="346"/>
      <c r="G16" s="346"/>
      <c r="H16" s="346"/>
    </row>
    <row r="17" spans="2:11" ht="18" customHeight="1">
      <c r="E17" s="346" t="s">
        <v>246</v>
      </c>
      <c r="F17" s="346"/>
      <c r="G17" s="346"/>
      <c r="H17" s="346"/>
    </row>
    <row r="18" spans="2:11" ht="18" customHeight="1">
      <c r="E18" s="346" t="s">
        <v>24</v>
      </c>
      <c r="F18" s="346"/>
      <c r="G18" s="346"/>
      <c r="H18" s="346"/>
    </row>
    <row r="19" spans="2:11" ht="18" customHeight="1">
      <c r="E19" s="346" t="s">
        <v>471</v>
      </c>
      <c r="F19" s="346"/>
      <c r="G19" s="346"/>
      <c r="H19" s="346"/>
    </row>
    <row r="20" spans="2:11" ht="15" customHeight="1"/>
    <row r="21" spans="2:11">
      <c r="B21" s="331" t="s">
        <v>98</v>
      </c>
    </row>
    <row r="22" spans="2:11" ht="18" customHeight="1">
      <c r="C22" s="346" t="s">
        <v>461</v>
      </c>
    </row>
    <row r="23" spans="2:11" ht="18" customHeight="1">
      <c r="C23" s="346" t="s">
        <v>450</v>
      </c>
    </row>
    <row r="24" spans="2:11" ht="18" customHeight="1">
      <c r="C24" s="346" t="s">
        <v>463</v>
      </c>
      <c r="K24" s="346"/>
    </row>
    <row r="25" spans="2:11">
      <c r="H25" s="364" t="s">
        <v>185</v>
      </c>
    </row>
    <row r="26" spans="2:11" ht="27.75">
      <c r="B26" s="338"/>
      <c r="C26" s="338"/>
      <c r="D26" s="338"/>
      <c r="E26" s="338"/>
      <c r="F26" s="352" t="s">
        <v>473</v>
      </c>
      <c r="G26" s="352" t="s">
        <v>348</v>
      </c>
      <c r="H26" s="365" t="s">
        <v>409</v>
      </c>
    </row>
    <row r="27" spans="2:11" ht="15.95" customHeight="1">
      <c r="B27" s="339" t="s">
        <v>414</v>
      </c>
      <c r="C27" s="339"/>
      <c r="D27" s="339"/>
      <c r="E27" s="339"/>
      <c r="F27" s="353"/>
      <c r="G27" s="353"/>
      <c r="H27" s="366" t="s">
        <v>195</v>
      </c>
    </row>
    <row r="28" spans="2:11" ht="15.95" customHeight="1">
      <c r="B28" s="340"/>
      <c r="C28" s="340"/>
      <c r="D28" s="340"/>
      <c r="E28" s="340"/>
      <c r="F28" s="354"/>
      <c r="G28" s="354"/>
      <c r="H28" s="367"/>
    </row>
    <row r="29" spans="2:11" ht="15.95" customHeight="1">
      <c r="B29" s="340" t="s">
        <v>394</v>
      </c>
      <c r="C29" s="347" t="s">
        <v>266</v>
      </c>
      <c r="D29" s="347"/>
      <c r="E29" s="347"/>
      <c r="F29" s="354"/>
      <c r="G29" s="354"/>
      <c r="H29" s="368" t="s">
        <v>474</v>
      </c>
    </row>
    <row r="30" spans="2:11" ht="15.95" customHeight="1">
      <c r="B30" s="340"/>
      <c r="C30" s="347"/>
      <c r="D30" s="347"/>
      <c r="E30" s="347"/>
      <c r="F30" s="354"/>
      <c r="G30" s="354"/>
      <c r="H30" s="368"/>
    </row>
    <row r="31" spans="2:11" ht="15.95" customHeight="1">
      <c r="B31" s="340"/>
      <c r="C31" s="347" t="s">
        <v>101</v>
      </c>
      <c r="D31" s="347"/>
      <c r="E31" s="347"/>
      <c r="F31" s="354"/>
      <c r="G31" s="354"/>
      <c r="H31" s="368" t="s">
        <v>474</v>
      </c>
    </row>
    <row r="32" spans="2:11" ht="15.95" customHeight="1">
      <c r="B32" s="340"/>
      <c r="C32" s="347"/>
      <c r="D32" s="347"/>
      <c r="E32" s="347"/>
      <c r="F32" s="354"/>
      <c r="G32" s="354"/>
      <c r="H32" s="368"/>
    </row>
    <row r="33" spans="2:8" ht="15.95" customHeight="1">
      <c r="B33" s="340"/>
      <c r="C33" s="347" t="s">
        <v>464</v>
      </c>
      <c r="D33" s="347"/>
      <c r="E33" s="347"/>
      <c r="F33" s="354"/>
      <c r="G33" s="354"/>
      <c r="H33" s="368" t="s">
        <v>474</v>
      </c>
    </row>
    <row r="34" spans="2:8" ht="15.95" customHeight="1">
      <c r="B34" s="340"/>
      <c r="C34" s="347"/>
      <c r="D34" s="347"/>
      <c r="E34" s="347"/>
      <c r="F34" s="354"/>
      <c r="G34" s="354"/>
      <c r="H34" s="368"/>
    </row>
    <row r="35" spans="2:8" ht="15.95" customHeight="1">
      <c r="B35" s="340"/>
      <c r="C35" s="347" t="s">
        <v>465</v>
      </c>
      <c r="D35" s="347"/>
      <c r="E35" s="347"/>
      <c r="F35" s="354"/>
      <c r="G35" s="354"/>
      <c r="H35" s="368" t="s">
        <v>474</v>
      </c>
    </row>
    <row r="36" spans="2:8" ht="15.95" customHeight="1">
      <c r="B36" s="340"/>
      <c r="C36" s="347"/>
      <c r="D36" s="347"/>
      <c r="E36" s="347"/>
      <c r="F36" s="354"/>
      <c r="G36" s="354"/>
      <c r="H36" s="368"/>
    </row>
    <row r="37" spans="2:8" ht="15.95" customHeight="1">
      <c r="B37" s="340"/>
      <c r="C37" s="347" t="s">
        <v>104</v>
      </c>
      <c r="D37" s="347"/>
      <c r="E37" s="347"/>
      <c r="F37" s="354"/>
      <c r="G37" s="354"/>
      <c r="H37" s="368" t="s">
        <v>474</v>
      </c>
    </row>
    <row r="38" spans="2:8" ht="15.95" customHeight="1">
      <c r="B38" s="340"/>
      <c r="C38" s="347"/>
      <c r="D38" s="347"/>
      <c r="E38" s="347"/>
      <c r="F38" s="354"/>
      <c r="G38" s="354"/>
      <c r="H38" s="368"/>
    </row>
    <row r="39" spans="2:8" ht="15.95" customHeight="1">
      <c r="B39" s="340"/>
      <c r="C39" s="347" t="s">
        <v>467</v>
      </c>
      <c r="D39" s="347"/>
      <c r="E39" s="347"/>
      <c r="F39" s="354"/>
      <c r="G39" s="354"/>
      <c r="H39" s="368" t="s">
        <v>475</v>
      </c>
    </row>
    <row r="40" spans="2:8" ht="15.95" customHeight="1">
      <c r="B40" s="340"/>
      <c r="C40" s="347"/>
      <c r="D40" s="347"/>
      <c r="E40" s="347"/>
      <c r="F40" s="354"/>
      <c r="G40" s="354"/>
      <c r="H40" s="368"/>
    </row>
    <row r="41" spans="2:8" ht="15.95" customHeight="1">
      <c r="B41" s="340"/>
      <c r="C41" s="347" t="s">
        <v>383</v>
      </c>
      <c r="D41" s="347"/>
      <c r="E41" s="347"/>
      <c r="F41" s="354"/>
      <c r="G41" s="354"/>
      <c r="H41" s="368" t="s">
        <v>223</v>
      </c>
    </row>
    <row r="42" spans="2:8" ht="15.95" customHeight="1">
      <c r="B42" s="340"/>
      <c r="C42" s="347"/>
      <c r="D42" s="347"/>
      <c r="E42" s="347"/>
      <c r="F42" s="354"/>
      <c r="G42" s="354"/>
      <c r="H42" s="368"/>
    </row>
    <row r="43" spans="2:8" ht="9.9499999999999993" customHeight="1">
      <c r="B43" s="341" t="s">
        <v>428</v>
      </c>
      <c r="C43" s="348"/>
      <c r="D43" s="348"/>
      <c r="E43" s="350"/>
      <c r="F43" s="355">
        <f>F27-F29-F31-F33-F35-F37-F39-F41</f>
        <v>0</v>
      </c>
      <c r="G43" s="355">
        <f>G27-G29-G31-G33-G35-G37-G39-G41</f>
        <v>0</v>
      </c>
      <c r="H43" s="369"/>
    </row>
    <row r="44" spans="2:8" ht="9.9499999999999993" customHeight="1">
      <c r="B44" s="342"/>
      <c r="C44" s="349"/>
      <c r="D44" s="349"/>
      <c r="E44" s="351"/>
      <c r="F44" s="355"/>
      <c r="G44" s="355"/>
      <c r="H44" s="369"/>
    </row>
    <row r="45" spans="2:8" ht="9.9499999999999993" customHeight="1">
      <c r="B45" s="341" t="s">
        <v>460</v>
      </c>
      <c r="C45" s="348"/>
      <c r="D45" s="348"/>
      <c r="E45" s="350"/>
      <c r="F45" s="356"/>
      <c r="G45" s="356"/>
      <c r="H45" s="370"/>
    </row>
    <row r="46" spans="2:8" ht="9.9499999999999993" customHeight="1">
      <c r="B46" s="342"/>
      <c r="C46" s="349"/>
      <c r="D46" s="349"/>
      <c r="E46" s="351"/>
      <c r="F46" s="356"/>
      <c r="G46" s="356"/>
      <c r="H46" s="370"/>
    </row>
    <row r="47" spans="2:8" ht="9.9499999999999993" customHeight="1">
      <c r="B47" s="341" t="s">
        <v>231</v>
      </c>
      <c r="C47" s="348"/>
      <c r="D47" s="348"/>
      <c r="E47" s="350"/>
      <c r="F47" s="357" t="e">
        <f>ROUNDUP(F43/F45,0)</f>
        <v>#DIV/0!</v>
      </c>
      <c r="G47" s="357" t="e">
        <f>ROUNDUP(G43/G45,0)</f>
        <v>#DIV/0!</v>
      </c>
      <c r="H47" s="357"/>
    </row>
    <row r="48" spans="2:8" ht="9.9499999999999993" customHeight="1">
      <c r="B48" s="342"/>
      <c r="C48" s="349"/>
      <c r="D48" s="349"/>
      <c r="E48" s="351"/>
      <c r="F48" s="357"/>
      <c r="G48" s="357"/>
      <c r="H48" s="357"/>
    </row>
    <row r="49" spans="2:8" ht="9.9499999999999993" customHeight="1">
      <c r="B49" s="341" t="s">
        <v>83</v>
      </c>
      <c r="C49" s="348"/>
      <c r="D49" s="348"/>
      <c r="E49" s="350"/>
      <c r="F49" s="358"/>
      <c r="G49" s="359" t="e">
        <f>ROUND((G47-F47)/F47,4)</f>
        <v>#DIV/0!</v>
      </c>
      <c r="H49" s="371"/>
    </row>
    <row r="50" spans="2:8" ht="17.25" customHeight="1">
      <c r="B50" s="342"/>
      <c r="C50" s="349"/>
      <c r="D50" s="349"/>
      <c r="E50" s="351"/>
      <c r="F50" s="358"/>
      <c r="G50" s="360"/>
      <c r="H50" s="371"/>
    </row>
    <row r="51" spans="2:8" ht="6" customHeight="1"/>
  </sheetData>
  <mergeCells count="53">
    <mergeCell ref="B26:E26"/>
    <mergeCell ref="B2:H4"/>
    <mergeCell ref="B5:H8"/>
    <mergeCell ref="B10:H14"/>
    <mergeCell ref="B27:E28"/>
    <mergeCell ref="F27:F28"/>
    <mergeCell ref="G27:G28"/>
    <mergeCell ref="H27:H28"/>
    <mergeCell ref="C29:E30"/>
    <mergeCell ref="F29:F30"/>
    <mergeCell ref="G29:G30"/>
    <mergeCell ref="H29:H30"/>
    <mergeCell ref="C31:E32"/>
    <mergeCell ref="F31:F32"/>
    <mergeCell ref="G31:G32"/>
    <mergeCell ref="H31:H32"/>
    <mergeCell ref="C33:E34"/>
    <mergeCell ref="F33:F34"/>
    <mergeCell ref="G33:G34"/>
    <mergeCell ref="H33:H34"/>
    <mergeCell ref="C35:E36"/>
    <mergeCell ref="F35:F36"/>
    <mergeCell ref="G35:G36"/>
    <mergeCell ref="H35:H36"/>
    <mergeCell ref="C37:E38"/>
    <mergeCell ref="F37:F38"/>
    <mergeCell ref="G37:G38"/>
    <mergeCell ref="H37:H38"/>
    <mergeCell ref="C39:E40"/>
    <mergeCell ref="F39:F40"/>
    <mergeCell ref="G39:G40"/>
    <mergeCell ref="H39:H40"/>
    <mergeCell ref="C41:E42"/>
    <mergeCell ref="F41:F42"/>
    <mergeCell ref="G41:G42"/>
    <mergeCell ref="H41:H42"/>
    <mergeCell ref="B43:E44"/>
    <mergeCell ref="F43:F44"/>
    <mergeCell ref="G43:G44"/>
    <mergeCell ref="H43:H44"/>
    <mergeCell ref="B45:E46"/>
    <mergeCell ref="F45:F46"/>
    <mergeCell ref="G45:G46"/>
    <mergeCell ref="H45:H46"/>
    <mergeCell ref="B47:E48"/>
    <mergeCell ref="F47:F48"/>
    <mergeCell ref="G47:G48"/>
    <mergeCell ref="H47:H48"/>
    <mergeCell ref="B49:E50"/>
    <mergeCell ref="F49:F50"/>
    <mergeCell ref="G49:G50"/>
    <mergeCell ref="H49:H50"/>
    <mergeCell ref="B29:B42"/>
  </mergeCells>
  <phoneticPr fontId="3"/>
  <pageMargins left="0.51181102362204722" right="0.51181102362204722" top="0.55118110236220474" bottom="0.55118110236220474" header="0.31496062992125984" footer="0.31496062992125984"/>
  <pageSetup paperSize="9" scale="98"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xdr:col>
                    <xdr:colOff>314325</xdr:colOff>
                    <xdr:row>21</xdr:row>
                    <xdr:rowOff>0</xdr:rowOff>
                  </from>
                  <to xmlns:xdr="http://schemas.openxmlformats.org/drawingml/2006/spreadsheetDrawing">
                    <xdr:col>1</xdr:col>
                    <xdr:colOff>619125</xdr:colOff>
                    <xdr:row>22</xdr:row>
                    <xdr:rowOff>19050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xdr:col>
                    <xdr:colOff>314325</xdr:colOff>
                    <xdr:row>22</xdr:row>
                    <xdr:rowOff>0</xdr:rowOff>
                  </from>
                  <to xmlns:xdr="http://schemas.openxmlformats.org/drawingml/2006/spreadsheetDrawing">
                    <xdr:col>1</xdr:col>
                    <xdr:colOff>619125</xdr:colOff>
                    <xdr:row>23</xdr:row>
                    <xdr:rowOff>19050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314325</xdr:colOff>
                    <xdr:row>23</xdr:row>
                    <xdr:rowOff>0</xdr:rowOff>
                  </from>
                  <to xmlns:xdr="http://schemas.openxmlformats.org/drawingml/2006/spreadsheetDrawing">
                    <xdr:col>1</xdr:col>
                    <xdr:colOff>619125</xdr:colOff>
                    <xdr:row>24</xdr:row>
                    <xdr:rowOff>17780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K50"/>
  <sheetViews>
    <sheetView view="pageBreakPreview" topLeftCell="A7" zoomScale="85" zoomScaleSheetLayoutView="85" workbookViewId="0">
      <selection activeCell="Z31" sqref="Z31"/>
    </sheetView>
  </sheetViews>
  <sheetFormatPr defaultRowHeight="13.5"/>
  <cols>
    <col min="1" max="1" width="2.125" style="331" customWidth="1"/>
    <col min="2" max="4" width="10.625" style="331" customWidth="1"/>
    <col min="5" max="5" width="12.25" style="331" customWidth="1"/>
    <col min="6" max="7" width="13.625" style="331" customWidth="1"/>
    <col min="8" max="8" width="10.625" style="331" customWidth="1"/>
    <col min="9" max="9" width="2.125" style="331" customWidth="1"/>
    <col min="10" max="16384" width="9" style="331" customWidth="1"/>
  </cols>
  <sheetData>
    <row r="1" spans="2:8" ht="14.25">
      <c r="B1" s="332" t="s">
        <v>476</v>
      </c>
      <c r="H1" s="346" t="s">
        <v>536</v>
      </c>
    </row>
    <row r="2" spans="2:8">
      <c r="B2" s="333" t="s">
        <v>459</v>
      </c>
      <c r="C2" s="333"/>
      <c r="D2" s="333"/>
      <c r="E2" s="333"/>
      <c r="F2" s="333"/>
      <c r="G2" s="333"/>
      <c r="H2" s="333"/>
    </row>
    <row r="3" spans="2:8">
      <c r="B3" s="333"/>
      <c r="C3" s="333"/>
      <c r="D3" s="333"/>
      <c r="E3" s="333"/>
      <c r="F3" s="333"/>
      <c r="G3" s="333"/>
      <c r="H3" s="333"/>
    </row>
    <row r="4" spans="2:8">
      <c r="B4" s="333"/>
      <c r="C4" s="333"/>
      <c r="D4" s="333"/>
      <c r="E4" s="333"/>
      <c r="F4" s="333"/>
      <c r="G4" s="333"/>
      <c r="H4" s="333"/>
    </row>
    <row r="5" spans="2:8" ht="18.75" customHeight="1">
      <c r="B5" s="334" t="s">
        <v>537</v>
      </c>
      <c r="C5" s="334"/>
      <c r="D5" s="334"/>
      <c r="E5" s="334"/>
      <c r="F5" s="334"/>
      <c r="G5" s="334"/>
      <c r="H5" s="334"/>
    </row>
    <row r="6" spans="2:8" ht="18.75" customHeight="1">
      <c r="B6" s="334"/>
      <c r="C6" s="334"/>
      <c r="D6" s="334"/>
      <c r="E6" s="334"/>
      <c r="F6" s="334"/>
      <c r="G6" s="334"/>
      <c r="H6" s="334"/>
    </row>
    <row r="7" spans="2:8" ht="18.75" customHeight="1">
      <c r="B7" s="334"/>
      <c r="C7" s="334"/>
      <c r="D7" s="334"/>
      <c r="E7" s="334"/>
      <c r="F7" s="334"/>
      <c r="G7" s="334"/>
      <c r="H7" s="334"/>
    </row>
    <row r="8" spans="2:8">
      <c r="B8" s="334"/>
      <c r="C8" s="334"/>
      <c r="D8" s="334"/>
      <c r="E8" s="334"/>
      <c r="F8" s="334"/>
      <c r="G8" s="334"/>
      <c r="H8" s="334"/>
    </row>
    <row r="9" spans="2:8">
      <c r="B9" s="331" t="s">
        <v>40</v>
      </c>
    </row>
    <row r="10" spans="2:8">
      <c r="B10" s="335" t="s">
        <v>455</v>
      </c>
      <c r="C10" s="343"/>
      <c r="D10" s="343"/>
      <c r="E10" s="343"/>
      <c r="F10" s="343"/>
      <c r="G10" s="343"/>
      <c r="H10" s="361"/>
    </row>
    <row r="11" spans="2:8">
      <c r="B11" s="336"/>
      <c r="C11" s="344"/>
      <c r="D11" s="344"/>
      <c r="E11" s="344"/>
      <c r="F11" s="344"/>
      <c r="G11" s="344"/>
      <c r="H11" s="362"/>
    </row>
    <row r="12" spans="2:8">
      <c r="B12" s="336"/>
      <c r="C12" s="344"/>
      <c r="D12" s="344"/>
      <c r="E12" s="344"/>
      <c r="F12" s="344"/>
      <c r="G12" s="344"/>
      <c r="H12" s="362"/>
    </row>
    <row r="13" spans="2:8">
      <c r="B13" s="336"/>
      <c r="C13" s="344"/>
      <c r="D13" s="344"/>
      <c r="E13" s="344"/>
      <c r="F13" s="344"/>
      <c r="G13" s="344"/>
      <c r="H13" s="362"/>
    </row>
    <row r="14" spans="2:8">
      <c r="B14" s="337"/>
      <c r="C14" s="345"/>
      <c r="D14" s="345"/>
      <c r="E14" s="345"/>
      <c r="F14" s="345"/>
      <c r="G14" s="345"/>
      <c r="H14" s="363"/>
    </row>
    <row r="15" spans="2:8" ht="15" customHeight="1"/>
    <row r="16" spans="2:8" ht="18" customHeight="1">
      <c r="E16" s="346" t="s">
        <v>468</v>
      </c>
      <c r="F16" s="346"/>
      <c r="G16" s="346"/>
      <c r="H16" s="346"/>
    </row>
    <row r="17" spans="2:11" ht="18" customHeight="1">
      <c r="E17" s="346" t="s">
        <v>246</v>
      </c>
      <c r="F17" s="346"/>
      <c r="G17" s="346"/>
      <c r="H17" s="346"/>
    </row>
    <row r="18" spans="2:11" ht="18" customHeight="1">
      <c r="E18" s="346" t="s">
        <v>24</v>
      </c>
      <c r="F18" s="346"/>
      <c r="G18" s="346"/>
      <c r="H18" s="346"/>
    </row>
    <row r="19" spans="2:11" ht="18" customHeight="1">
      <c r="E19" s="346" t="s">
        <v>471</v>
      </c>
      <c r="F19" s="346"/>
      <c r="G19" s="346"/>
      <c r="H19" s="346"/>
    </row>
    <row r="20" spans="2:11" ht="15" customHeight="1"/>
    <row r="21" spans="2:11">
      <c r="B21" s="331" t="s">
        <v>98</v>
      </c>
    </row>
    <row r="22" spans="2:11" ht="18" customHeight="1">
      <c r="C22" s="346" t="s">
        <v>461</v>
      </c>
    </row>
    <row r="23" spans="2:11" ht="18" customHeight="1">
      <c r="C23" s="346" t="s">
        <v>450</v>
      </c>
    </row>
    <row r="24" spans="2:11" ht="18" customHeight="1">
      <c r="C24" s="346" t="s">
        <v>463</v>
      </c>
      <c r="K24" s="346"/>
    </row>
    <row r="25" spans="2:11">
      <c r="H25" s="364" t="s">
        <v>185</v>
      </c>
    </row>
    <row r="26" spans="2:11" ht="27.75">
      <c r="B26" s="338"/>
      <c r="C26" s="338"/>
      <c r="D26" s="338"/>
      <c r="E26" s="338"/>
      <c r="F26" s="352" t="s">
        <v>473</v>
      </c>
      <c r="G26" s="352" t="s">
        <v>348</v>
      </c>
      <c r="H26" s="365" t="s">
        <v>409</v>
      </c>
    </row>
    <row r="27" spans="2:11" ht="15.95" customHeight="1">
      <c r="B27" s="339" t="s">
        <v>414</v>
      </c>
      <c r="C27" s="339"/>
      <c r="D27" s="339"/>
      <c r="E27" s="339"/>
      <c r="F27" s="353">
        <v>214685000</v>
      </c>
      <c r="G27" s="353">
        <v>202131000</v>
      </c>
      <c r="H27" s="366" t="s">
        <v>195</v>
      </c>
    </row>
    <row r="28" spans="2:11" ht="15.95" customHeight="1">
      <c r="B28" s="340"/>
      <c r="C28" s="340"/>
      <c r="D28" s="340"/>
      <c r="E28" s="340"/>
      <c r="F28" s="354"/>
      <c r="G28" s="354"/>
      <c r="H28" s="367"/>
    </row>
    <row r="29" spans="2:11" ht="15.95" customHeight="1">
      <c r="B29" s="340" t="s">
        <v>394</v>
      </c>
      <c r="C29" s="347" t="s">
        <v>266</v>
      </c>
      <c r="D29" s="347"/>
      <c r="E29" s="347"/>
      <c r="F29" s="354"/>
      <c r="G29" s="354"/>
      <c r="H29" s="368" t="s">
        <v>474</v>
      </c>
    </row>
    <row r="30" spans="2:11" ht="15.95" customHeight="1">
      <c r="B30" s="340"/>
      <c r="C30" s="347"/>
      <c r="D30" s="347"/>
      <c r="E30" s="347"/>
      <c r="F30" s="354"/>
      <c r="G30" s="354"/>
      <c r="H30" s="368"/>
    </row>
    <row r="31" spans="2:11" ht="15.95" customHeight="1">
      <c r="B31" s="340"/>
      <c r="C31" s="347" t="s">
        <v>101</v>
      </c>
      <c r="D31" s="347"/>
      <c r="E31" s="347"/>
      <c r="F31" s="354"/>
      <c r="G31" s="354"/>
      <c r="H31" s="368" t="s">
        <v>474</v>
      </c>
    </row>
    <row r="32" spans="2:11" ht="15.95" customHeight="1">
      <c r="B32" s="340"/>
      <c r="C32" s="347"/>
      <c r="D32" s="347"/>
      <c r="E32" s="347"/>
      <c r="F32" s="354"/>
      <c r="G32" s="354"/>
      <c r="H32" s="368"/>
    </row>
    <row r="33" spans="2:8" ht="15.95" customHeight="1">
      <c r="B33" s="340"/>
      <c r="C33" s="347" t="s">
        <v>464</v>
      </c>
      <c r="D33" s="347"/>
      <c r="E33" s="347"/>
      <c r="F33" s="354"/>
      <c r="G33" s="354"/>
      <c r="H33" s="368" t="s">
        <v>474</v>
      </c>
    </row>
    <row r="34" spans="2:8" ht="15.95" customHeight="1">
      <c r="B34" s="340"/>
      <c r="C34" s="347"/>
      <c r="D34" s="347"/>
      <c r="E34" s="347"/>
      <c r="F34" s="354"/>
      <c r="G34" s="354"/>
      <c r="H34" s="368"/>
    </row>
    <row r="35" spans="2:8" ht="15.95" customHeight="1">
      <c r="B35" s="340"/>
      <c r="C35" s="347" t="s">
        <v>465</v>
      </c>
      <c r="D35" s="347"/>
      <c r="E35" s="347"/>
      <c r="F35" s="354"/>
      <c r="G35" s="354"/>
      <c r="H35" s="368" t="s">
        <v>474</v>
      </c>
    </row>
    <row r="36" spans="2:8" ht="15.95" customHeight="1">
      <c r="B36" s="340"/>
      <c r="C36" s="347"/>
      <c r="D36" s="347"/>
      <c r="E36" s="347"/>
      <c r="F36" s="354"/>
      <c r="G36" s="354"/>
      <c r="H36" s="368"/>
    </row>
    <row r="37" spans="2:8" ht="15.95" customHeight="1">
      <c r="B37" s="340"/>
      <c r="C37" s="347" t="s">
        <v>104</v>
      </c>
      <c r="D37" s="347"/>
      <c r="E37" s="347"/>
      <c r="F37" s="354"/>
      <c r="G37" s="354"/>
      <c r="H37" s="368" t="s">
        <v>474</v>
      </c>
    </row>
    <row r="38" spans="2:8" ht="15.95" customHeight="1">
      <c r="B38" s="340"/>
      <c r="C38" s="347"/>
      <c r="D38" s="347"/>
      <c r="E38" s="347"/>
      <c r="F38" s="354"/>
      <c r="G38" s="354"/>
      <c r="H38" s="368"/>
    </row>
    <row r="39" spans="2:8" ht="15.95" customHeight="1">
      <c r="B39" s="340"/>
      <c r="C39" s="347" t="s">
        <v>467</v>
      </c>
      <c r="D39" s="347"/>
      <c r="E39" s="347"/>
      <c r="F39" s="354">
        <v>50000000</v>
      </c>
      <c r="G39" s="354">
        <v>40000000</v>
      </c>
      <c r="H39" s="368" t="s">
        <v>475</v>
      </c>
    </row>
    <row r="40" spans="2:8" ht="15.95" customHeight="1">
      <c r="B40" s="340"/>
      <c r="C40" s="347"/>
      <c r="D40" s="347"/>
      <c r="E40" s="347"/>
      <c r="F40" s="354"/>
      <c r="G40" s="354"/>
      <c r="H40" s="368"/>
    </row>
    <row r="41" spans="2:8" ht="15.95" customHeight="1">
      <c r="B41" s="340"/>
      <c r="C41" s="347" t="s">
        <v>383</v>
      </c>
      <c r="D41" s="347"/>
      <c r="E41" s="347"/>
      <c r="F41" s="354"/>
      <c r="G41" s="354"/>
      <c r="H41" s="368" t="s">
        <v>223</v>
      </c>
    </row>
    <row r="42" spans="2:8" ht="15.95" customHeight="1">
      <c r="B42" s="340"/>
      <c r="C42" s="347"/>
      <c r="D42" s="347"/>
      <c r="E42" s="347"/>
      <c r="F42" s="354"/>
      <c r="G42" s="354"/>
      <c r="H42" s="368"/>
    </row>
    <row r="43" spans="2:8" ht="9.9499999999999993" customHeight="1">
      <c r="B43" s="341" t="s">
        <v>428</v>
      </c>
      <c r="C43" s="348"/>
      <c r="D43" s="348"/>
      <c r="E43" s="350"/>
      <c r="F43" s="355">
        <f>F27-F29-F31-F33-F35-F37-F39-F41</f>
        <v>164685000</v>
      </c>
      <c r="G43" s="355">
        <f>G27-G29-G31-G33-G35-G37-G39-G41</f>
        <v>162131000</v>
      </c>
      <c r="H43" s="369"/>
    </row>
    <row r="44" spans="2:8" ht="9.9499999999999993" customHeight="1">
      <c r="B44" s="342"/>
      <c r="C44" s="349"/>
      <c r="D44" s="349"/>
      <c r="E44" s="351"/>
      <c r="F44" s="355"/>
      <c r="G44" s="355"/>
      <c r="H44" s="369"/>
    </row>
    <row r="45" spans="2:8" ht="9.9499999999999993" customHeight="1">
      <c r="B45" s="341" t="s">
        <v>460</v>
      </c>
      <c r="C45" s="348"/>
      <c r="D45" s="348"/>
      <c r="E45" s="350"/>
      <c r="F45" s="356">
        <v>31</v>
      </c>
      <c r="G45" s="356">
        <v>30</v>
      </c>
      <c r="H45" s="370"/>
    </row>
    <row r="46" spans="2:8" ht="9.9499999999999993" customHeight="1">
      <c r="B46" s="342"/>
      <c r="C46" s="349"/>
      <c r="D46" s="349"/>
      <c r="E46" s="351"/>
      <c r="F46" s="356"/>
      <c r="G46" s="356"/>
      <c r="H46" s="370"/>
    </row>
    <row r="47" spans="2:8" ht="9.9499999999999993" customHeight="1">
      <c r="B47" s="341" t="s">
        <v>231</v>
      </c>
      <c r="C47" s="348"/>
      <c r="D47" s="348"/>
      <c r="E47" s="350"/>
      <c r="F47" s="357">
        <f>ROUNDUP(F43/F45,0)</f>
        <v>5312420</v>
      </c>
      <c r="G47" s="357">
        <f>ROUNDUP(G43/G45,0)</f>
        <v>5404367</v>
      </c>
      <c r="H47" s="357"/>
    </row>
    <row r="48" spans="2:8" ht="9.9499999999999993" customHeight="1">
      <c r="B48" s="342"/>
      <c r="C48" s="349"/>
      <c r="D48" s="349"/>
      <c r="E48" s="351"/>
      <c r="F48" s="357"/>
      <c r="G48" s="357"/>
      <c r="H48" s="357"/>
    </row>
    <row r="49" spans="2:8" ht="9.9499999999999993" customHeight="1">
      <c r="B49" s="341" t="s">
        <v>83</v>
      </c>
      <c r="C49" s="348"/>
      <c r="D49" s="348"/>
      <c r="E49" s="350"/>
      <c r="F49" s="358"/>
      <c r="G49" s="359">
        <f>ROUND((G47-F47)/F47,4)</f>
        <v>1.7299999999999999e-002</v>
      </c>
      <c r="H49" s="371"/>
    </row>
    <row r="50" spans="2:8" ht="17.25" customHeight="1">
      <c r="B50" s="342"/>
      <c r="C50" s="349"/>
      <c r="D50" s="349"/>
      <c r="E50" s="351"/>
      <c r="F50" s="358"/>
      <c r="G50" s="360"/>
      <c r="H50" s="371"/>
    </row>
    <row r="51" spans="2:8" ht="6" customHeight="1"/>
  </sheetData>
  <mergeCells count="53">
    <mergeCell ref="B26:E26"/>
    <mergeCell ref="B2:H4"/>
    <mergeCell ref="B5:H8"/>
    <mergeCell ref="B10:H14"/>
    <mergeCell ref="B27:E28"/>
    <mergeCell ref="F27:F28"/>
    <mergeCell ref="G27:G28"/>
    <mergeCell ref="H27:H28"/>
    <mergeCell ref="C29:E30"/>
    <mergeCell ref="F29:F30"/>
    <mergeCell ref="G29:G30"/>
    <mergeCell ref="H29:H30"/>
    <mergeCell ref="C31:E32"/>
    <mergeCell ref="F31:F32"/>
    <mergeCell ref="G31:G32"/>
    <mergeCell ref="H31:H32"/>
    <mergeCell ref="C33:E34"/>
    <mergeCell ref="F33:F34"/>
    <mergeCell ref="G33:G34"/>
    <mergeCell ref="H33:H34"/>
    <mergeCell ref="C35:E36"/>
    <mergeCell ref="F35:F36"/>
    <mergeCell ref="G35:G36"/>
    <mergeCell ref="H35:H36"/>
    <mergeCell ref="C37:E38"/>
    <mergeCell ref="F37:F38"/>
    <mergeCell ref="G37:G38"/>
    <mergeCell ref="H37:H38"/>
    <mergeCell ref="C39:E40"/>
    <mergeCell ref="F39:F40"/>
    <mergeCell ref="G39:G40"/>
    <mergeCell ref="H39:H40"/>
    <mergeCell ref="C41:E42"/>
    <mergeCell ref="F41:F42"/>
    <mergeCell ref="G41:G42"/>
    <mergeCell ref="H41:H42"/>
    <mergeCell ref="B43:E44"/>
    <mergeCell ref="F43:F44"/>
    <mergeCell ref="G43:G44"/>
    <mergeCell ref="H43:H44"/>
    <mergeCell ref="B45:E46"/>
    <mergeCell ref="F45:F46"/>
    <mergeCell ref="G45:G46"/>
    <mergeCell ref="H45:H46"/>
    <mergeCell ref="B47:E48"/>
    <mergeCell ref="F47:F48"/>
    <mergeCell ref="G47:G48"/>
    <mergeCell ref="H47:H48"/>
    <mergeCell ref="B49:E50"/>
    <mergeCell ref="F49:F50"/>
    <mergeCell ref="G49:G50"/>
    <mergeCell ref="H49:H50"/>
    <mergeCell ref="B29:B42"/>
  </mergeCells>
  <phoneticPr fontId="3"/>
  <pageMargins left="0.51181102362204722" right="0.51181102362204722" top="0.55118110236220474" bottom="0.55118110236220474" header="0.31496062992125984" footer="0.31496062992125984"/>
  <pageSetup paperSize="9" scale="98"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xdr:col>
                    <xdr:colOff>314325</xdr:colOff>
                    <xdr:row>21</xdr:row>
                    <xdr:rowOff>0</xdr:rowOff>
                  </from>
                  <to xmlns:xdr="http://schemas.openxmlformats.org/drawingml/2006/spreadsheetDrawing">
                    <xdr:col>1</xdr:col>
                    <xdr:colOff>619125</xdr:colOff>
                    <xdr:row>22</xdr:row>
                    <xdr:rowOff>19050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xdr:col>
                    <xdr:colOff>314325</xdr:colOff>
                    <xdr:row>22</xdr:row>
                    <xdr:rowOff>0</xdr:rowOff>
                  </from>
                  <to xmlns:xdr="http://schemas.openxmlformats.org/drawingml/2006/spreadsheetDrawing">
                    <xdr:col>1</xdr:col>
                    <xdr:colOff>619125</xdr:colOff>
                    <xdr:row>23</xdr:row>
                    <xdr:rowOff>19050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xdr:col>
                    <xdr:colOff>314325</xdr:colOff>
                    <xdr:row>23</xdr:row>
                    <xdr:rowOff>0</xdr:rowOff>
                  </from>
                  <to xmlns:xdr="http://schemas.openxmlformats.org/drawingml/2006/spreadsheetDrawing">
                    <xdr:col>1</xdr:col>
                    <xdr:colOff>619125</xdr:colOff>
                    <xdr:row>24</xdr:row>
                    <xdr:rowOff>17780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D17"/>
  <sheetViews>
    <sheetView zoomScale="80" zoomScaleNormal="80" zoomScaleSheetLayoutView="75" workbookViewId="0">
      <selection activeCell="A11" sqref="A11:B13"/>
    </sheetView>
  </sheetViews>
  <sheetFormatPr defaultRowHeight="12"/>
  <cols>
    <col min="1" max="1" width="58.125" style="372" customWidth="1"/>
    <col min="2" max="2" width="28.875" style="372" customWidth="1"/>
    <col min="3" max="16384" width="9" style="372" customWidth="1"/>
  </cols>
  <sheetData>
    <row r="1" spans="1:2" ht="15" customHeight="1">
      <c r="A1" s="373" t="s">
        <v>482</v>
      </c>
      <c r="B1" s="373"/>
    </row>
    <row r="2" spans="1:2" ht="15" customHeight="1">
      <c r="A2" s="374" t="s">
        <v>481</v>
      </c>
      <c r="B2" s="374"/>
    </row>
    <row r="3" spans="1:2" ht="15" customHeight="1">
      <c r="A3" s="374"/>
      <c r="B3" s="374"/>
    </row>
    <row r="4" spans="1:2" ht="15" customHeight="1">
      <c r="A4" s="375"/>
      <c r="B4" s="383" t="s">
        <v>480</v>
      </c>
    </row>
    <row r="5" spans="1:2" ht="15" customHeight="1">
      <c r="A5" s="375"/>
      <c r="B5" s="384" t="s">
        <v>306</v>
      </c>
    </row>
    <row r="6" spans="1:2" ht="15" customHeight="1">
      <c r="A6" s="375"/>
      <c r="B6" s="375"/>
    </row>
    <row r="7" spans="1:2" ht="15" customHeight="1">
      <c r="A7" s="375" t="s">
        <v>85</v>
      </c>
      <c r="B7" s="375"/>
    </row>
    <row r="8" spans="1:2" ht="21.75" customHeight="1">
      <c r="A8" s="376"/>
      <c r="B8" s="385"/>
    </row>
    <row r="9" spans="1:2" ht="15" customHeight="1">
      <c r="A9" s="375"/>
      <c r="B9" s="375"/>
    </row>
    <row r="10" spans="1:2" ht="15" customHeight="1">
      <c r="A10" s="377" t="s">
        <v>472</v>
      </c>
      <c r="B10" s="386"/>
    </row>
    <row r="11" spans="1:2" ht="99.95" customHeight="1">
      <c r="A11" s="378" t="s">
        <v>479</v>
      </c>
      <c r="B11" s="387"/>
    </row>
    <row r="12" spans="1:2" ht="120" customHeight="1">
      <c r="A12" s="379"/>
      <c r="B12" s="388"/>
    </row>
    <row r="13" spans="1:2" ht="402.75" customHeight="1">
      <c r="A13" s="380"/>
      <c r="B13" s="389"/>
    </row>
    <row r="14" spans="1:2" ht="30" customHeight="1">
      <c r="A14" s="381" t="s">
        <v>110</v>
      </c>
      <c r="B14" s="381"/>
    </row>
    <row r="15" spans="1:2">
      <c r="A15" s="382"/>
      <c r="B15" s="382"/>
    </row>
    <row r="16" spans="1:2">
      <c r="A16" s="382"/>
      <c r="B16" s="382"/>
    </row>
    <row r="17" spans="1:4">
      <c r="A17" s="382"/>
      <c r="B17" s="382"/>
      <c r="D17" s="390"/>
    </row>
  </sheetData>
  <mergeCells count="5">
    <mergeCell ref="A2:B2"/>
    <mergeCell ref="A8:B8"/>
    <mergeCell ref="A10:B10"/>
    <mergeCell ref="A14:B14"/>
    <mergeCell ref="A11:B13"/>
  </mergeCells>
  <phoneticPr fontId="3"/>
  <pageMargins left="0.78740157480314965" right="0.78740157480314965" top="0.78740157480314965" bottom="0.78740157480314965" header="0" footer="0"/>
  <pageSetup paperSize="9" scale="90"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X21"/>
  <sheetViews>
    <sheetView zoomScale="80" zoomScaleNormal="80" workbookViewId="0">
      <selection activeCell="C6" sqref="C6"/>
    </sheetView>
  </sheetViews>
  <sheetFormatPr defaultRowHeight="12"/>
  <cols>
    <col min="1" max="49" width="2.625" style="391" customWidth="1"/>
    <col min="50" max="50" width="3.5" style="391" customWidth="1"/>
    <col min="51" max="56" width="2.625" style="391" customWidth="1"/>
    <col min="57" max="16384" width="9" style="391" customWidth="1"/>
  </cols>
  <sheetData>
    <row r="1" spans="1:50" s="392" customFormat="1" ht="15" customHeight="1">
      <c r="A1" s="394" t="s">
        <v>96</v>
      </c>
      <c r="AX1" s="442"/>
    </row>
    <row r="2" spans="1:50" s="392" customFormat="1" ht="15" customHeight="1">
      <c r="A2" s="395" t="s">
        <v>487</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row>
    <row r="3" spans="1:50" s="392" customFormat="1" ht="15" customHeight="1">
      <c r="A3" s="395"/>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row>
    <row r="4" spans="1:50" ht="15" customHeight="1">
      <c r="AD4" s="383" t="s">
        <v>480</v>
      </c>
      <c r="AE4" s="383"/>
      <c r="AF4" s="383"/>
      <c r="AG4" s="383"/>
      <c r="AH4" s="383"/>
      <c r="AI4" s="383"/>
      <c r="AJ4" s="383"/>
      <c r="AK4" s="383"/>
      <c r="AL4" s="383"/>
      <c r="AM4" s="383"/>
      <c r="AN4" s="383"/>
      <c r="AO4" s="383"/>
      <c r="AP4" s="383"/>
      <c r="AQ4" s="383"/>
      <c r="AR4" s="383"/>
      <c r="AS4" s="383"/>
      <c r="AT4" s="383"/>
      <c r="AU4" s="383"/>
      <c r="AV4" s="383"/>
      <c r="AW4" s="383"/>
      <c r="AX4" s="383"/>
    </row>
    <row r="5" spans="1:50" ht="15" customHeight="1">
      <c r="AD5" s="384" t="s">
        <v>197</v>
      </c>
      <c r="AE5" s="384"/>
      <c r="AF5" s="384"/>
      <c r="AG5" s="384"/>
      <c r="AH5" s="384"/>
      <c r="AI5" s="384"/>
      <c r="AJ5" s="384"/>
      <c r="AK5" s="384"/>
      <c r="AL5" s="384"/>
      <c r="AM5" s="384"/>
      <c r="AN5" s="384"/>
      <c r="AO5" s="384"/>
      <c r="AP5" s="384"/>
      <c r="AQ5" s="384"/>
      <c r="AR5" s="384"/>
      <c r="AS5" s="384"/>
      <c r="AT5" s="384"/>
      <c r="AU5" s="384"/>
      <c r="AV5" s="384"/>
      <c r="AW5" s="384"/>
      <c r="AX5" s="384"/>
    </row>
    <row r="6" spans="1:50" ht="15" customHeight="1">
      <c r="AD6" s="439"/>
      <c r="AE6" s="439"/>
      <c r="AF6" s="439"/>
      <c r="AG6" s="439"/>
      <c r="AH6" s="439"/>
      <c r="AI6" s="439"/>
      <c r="AJ6" s="439"/>
      <c r="AK6" s="439"/>
      <c r="AL6" s="439"/>
      <c r="AM6" s="439"/>
      <c r="AN6" s="439"/>
      <c r="AO6" s="439"/>
      <c r="AP6" s="439"/>
      <c r="AQ6" s="439"/>
      <c r="AR6" s="439"/>
      <c r="AS6" s="439"/>
      <c r="AT6" s="439"/>
      <c r="AU6" s="439"/>
      <c r="AV6" s="439"/>
      <c r="AW6" s="439"/>
      <c r="AX6" s="439"/>
    </row>
    <row r="7" spans="1:50" s="393" customFormat="1" ht="15" customHeight="1">
      <c r="A7" s="396" t="s">
        <v>406</v>
      </c>
      <c r="B7" s="402"/>
      <c r="C7" s="402"/>
      <c r="D7" s="402"/>
      <c r="E7" s="409"/>
      <c r="F7" s="414" t="s">
        <v>452</v>
      </c>
      <c r="G7" s="409"/>
      <c r="H7" s="414" t="s">
        <v>324</v>
      </c>
      <c r="I7" s="402"/>
      <c r="J7" s="402"/>
      <c r="K7" s="409"/>
      <c r="L7" s="424" t="s">
        <v>443</v>
      </c>
      <c r="M7" s="429"/>
      <c r="N7" s="434"/>
      <c r="O7" s="429" t="s">
        <v>377</v>
      </c>
      <c r="P7" s="429"/>
      <c r="Q7" s="434"/>
      <c r="R7" s="424" t="s">
        <v>315</v>
      </c>
      <c r="S7" s="429"/>
      <c r="T7" s="434"/>
      <c r="U7" s="424" t="s">
        <v>102</v>
      </c>
      <c r="V7" s="429"/>
      <c r="W7" s="434"/>
      <c r="X7" s="424" t="s">
        <v>351</v>
      </c>
      <c r="Y7" s="429"/>
      <c r="Z7" s="434"/>
      <c r="AA7" s="424" t="s">
        <v>486</v>
      </c>
      <c r="AB7" s="429"/>
      <c r="AC7" s="434"/>
      <c r="AD7" s="424" t="s">
        <v>349</v>
      </c>
      <c r="AE7" s="429"/>
      <c r="AF7" s="434"/>
      <c r="AG7" s="424" t="s">
        <v>15</v>
      </c>
      <c r="AH7" s="429"/>
      <c r="AI7" s="434"/>
      <c r="AJ7" s="424" t="s">
        <v>376</v>
      </c>
      <c r="AK7" s="429"/>
      <c r="AL7" s="434"/>
      <c r="AM7" s="424" t="s">
        <v>52</v>
      </c>
      <c r="AN7" s="429"/>
      <c r="AO7" s="434"/>
      <c r="AP7" s="424" t="s">
        <v>393</v>
      </c>
      <c r="AQ7" s="429"/>
      <c r="AR7" s="434"/>
      <c r="AS7" s="424" t="s">
        <v>485</v>
      </c>
      <c r="AT7" s="429"/>
      <c r="AU7" s="434"/>
      <c r="AV7" s="414" t="s">
        <v>42</v>
      </c>
      <c r="AW7" s="402"/>
      <c r="AX7" s="443"/>
    </row>
    <row r="8" spans="1:50" s="393" customFormat="1" ht="15" customHeight="1">
      <c r="A8" s="397"/>
      <c r="B8" s="403"/>
      <c r="C8" s="403"/>
      <c r="D8" s="403"/>
      <c r="E8" s="410"/>
      <c r="F8" s="415"/>
      <c r="G8" s="410"/>
      <c r="H8" s="415"/>
      <c r="I8" s="403"/>
      <c r="J8" s="403"/>
      <c r="K8" s="410"/>
      <c r="L8" s="425" t="s">
        <v>484</v>
      </c>
      <c r="M8" s="430"/>
      <c r="N8" s="435"/>
      <c r="O8" s="425" t="s">
        <v>484</v>
      </c>
      <c r="P8" s="430"/>
      <c r="Q8" s="435"/>
      <c r="R8" s="425" t="s">
        <v>484</v>
      </c>
      <c r="S8" s="430"/>
      <c r="T8" s="435"/>
      <c r="U8" s="425" t="s">
        <v>484</v>
      </c>
      <c r="V8" s="430"/>
      <c r="W8" s="435"/>
      <c r="X8" s="425" t="s">
        <v>484</v>
      </c>
      <c r="Y8" s="430"/>
      <c r="Z8" s="435"/>
      <c r="AA8" s="425" t="s">
        <v>484</v>
      </c>
      <c r="AB8" s="430"/>
      <c r="AC8" s="435"/>
      <c r="AD8" s="425" t="s">
        <v>484</v>
      </c>
      <c r="AE8" s="430"/>
      <c r="AF8" s="435"/>
      <c r="AG8" s="425" t="s">
        <v>484</v>
      </c>
      <c r="AH8" s="430"/>
      <c r="AI8" s="435"/>
      <c r="AJ8" s="425" t="s">
        <v>484</v>
      </c>
      <c r="AK8" s="430"/>
      <c r="AL8" s="435"/>
      <c r="AM8" s="425" t="s">
        <v>484</v>
      </c>
      <c r="AN8" s="430"/>
      <c r="AO8" s="435"/>
      <c r="AP8" s="425" t="s">
        <v>484</v>
      </c>
      <c r="AQ8" s="430"/>
      <c r="AR8" s="435"/>
      <c r="AS8" s="425" t="s">
        <v>484</v>
      </c>
      <c r="AT8" s="430"/>
      <c r="AU8" s="435"/>
      <c r="AV8" s="415"/>
      <c r="AW8" s="403"/>
      <c r="AX8" s="444"/>
    </row>
    <row r="9" spans="1:50" ht="30" customHeight="1">
      <c r="A9" s="398"/>
      <c r="B9" s="404"/>
      <c r="C9" s="404"/>
      <c r="D9" s="404"/>
      <c r="E9" s="404"/>
      <c r="F9" s="416"/>
      <c r="G9" s="420"/>
      <c r="H9" s="416"/>
      <c r="I9" s="404"/>
      <c r="J9" s="404"/>
      <c r="K9" s="420"/>
      <c r="L9" s="426"/>
      <c r="M9" s="431"/>
      <c r="N9" s="436"/>
      <c r="O9" s="426"/>
      <c r="P9" s="431"/>
      <c r="Q9" s="436"/>
      <c r="R9" s="426"/>
      <c r="S9" s="431"/>
      <c r="T9" s="436"/>
      <c r="U9" s="426"/>
      <c r="V9" s="431"/>
      <c r="W9" s="436"/>
      <c r="X9" s="426"/>
      <c r="Y9" s="431"/>
      <c r="Z9" s="436"/>
      <c r="AA9" s="426"/>
      <c r="AB9" s="431"/>
      <c r="AC9" s="436"/>
      <c r="AD9" s="426"/>
      <c r="AE9" s="431"/>
      <c r="AF9" s="436"/>
      <c r="AG9" s="426"/>
      <c r="AH9" s="431"/>
      <c r="AI9" s="436"/>
      <c r="AJ9" s="426"/>
      <c r="AK9" s="431"/>
      <c r="AL9" s="436"/>
      <c r="AM9" s="426"/>
      <c r="AN9" s="431"/>
      <c r="AO9" s="436"/>
      <c r="AP9" s="426"/>
      <c r="AQ9" s="431"/>
      <c r="AR9" s="436"/>
      <c r="AS9" s="426"/>
      <c r="AT9" s="431"/>
      <c r="AU9" s="436"/>
      <c r="AV9" s="418"/>
      <c r="AW9" s="422"/>
      <c r="AX9" s="445"/>
    </row>
    <row r="10" spans="1:50" ht="30" customHeight="1">
      <c r="A10" s="398"/>
      <c r="B10" s="404"/>
      <c r="C10" s="404"/>
      <c r="D10" s="404"/>
      <c r="E10" s="404"/>
      <c r="F10" s="416"/>
      <c r="G10" s="420"/>
      <c r="H10" s="416"/>
      <c r="I10" s="404"/>
      <c r="J10" s="404"/>
      <c r="K10" s="420"/>
      <c r="L10" s="427"/>
      <c r="M10" s="432"/>
      <c r="N10" s="437"/>
      <c r="O10" s="427"/>
      <c r="P10" s="432"/>
      <c r="Q10" s="437"/>
      <c r="R10" s="427"/>
      <c r="S10" s="432"/>
      <c r="T10" s="437"/>
      <c r="U10" s="427"/>
      <c r="V10" s="432"/>
      <c r="W10" s="437"/>
      <c r="X10" s="427"/>
      <c r="Y10" s="432"/>
      <c r="Z10" s="437"/>
      <c r="AA10" s="427"/>
      <c r="AB10" s="432"/>
      <c r="AC10" s="437"/>
      <c r="AD10" s="427"/>
      <c r="AE10" s="432"/>
      <c r="AF10" s="437"/>
      <c r="AG10" s="427"/>
      <c r="AH10" s="432"/>
      <c r="AI10" s="437"/>
      <c r="AJ10" s="427"/>
      <c r="AK10" s="432"/>
      <c r="AL10" s="437"/>
      <c r="AM10" s="427"/>
      <c r="AN10" s="432"/>
      <c r="AO10" s="437"/>
      <c r="AP10" s="427"/>
      <c r="AQ10" s="432"/>
      <c r="AR10" s="437"/>
      <c r="AS10" s="427"/>
      <c r="AT10" s="432"/>
      <c r="AU10" s="437"/>
      <c r="AV10" s="416"/>
      <c r="AW10" s="404"/>
      <c r="AX10" s="446"/>
    </row>
    <row r="11" spans="1:50" ht="30" customHeight="1">
      <c r="A11" s="398"/>
      <c r="B11" s="404"/>
      <c r="C11" s="404"/>
      <c r="D11" s="404"/>
      <c r="E11" s="404"/>
      <c r="F11" s="416"/>
      <c r="G11" s="420"/>
      <c r="H11" s="416"/>
      <c r="I11" s="404"/>
      <c r="J11" s="404"/>
      <c r="K11" s="420"/>
      <c r="L11" s="426"/>
      <c r="M11" s="431"/>
      <c r="N11" s="436"/>
      <c r="O11" s="426"/>
      <c r="P11" s="431"/>
      <c r="Q11" s="436"/>
      <c r="R11" s="426"/>
      <c r="S11" s="431"/>
      <c r="T11" s="436"/>
      <c r="U11" s="426"/>
      <c r="V11" s="431"/>
      <c r="W11" s="436"/>
      <c r="X11" s="426"/>
      <c r="Y11" s="431"/>
      <c r="Z11" s="436"/>
      <c r="AA11" s="426"/>
      <c r="AB11" s="431"/>
      <c r="AC11" s="436"/>
      <c r="AD11" s="426"/>
      <c r="AE11" s="431"/>
      <c r="AF11" s="436"/>
      <c r="AG11" s="426"/>
      <c r="AH11" s="431"/>
      <c r="AI11" s="436"/>
      <c r="AJ11" s="426"/>
      <c r="AK11" s="431"/>
      <c r="AL11" s="436"/>
      <c r="AM11" s="426"/>
      <c r="AN11" s="431"/>
      <c r="AO11" s="436"/>
      <c r="AP11" s="426"/>
      <c r="AQ11" s="431"/>
      <c r="AR11" s="436"/>
      <c r="AS11" s="426"/>
      <c r="AT11" s="431"/>
      <c r="AU11" s="436"/>
      <c r="AV11" s="418"/>
      <c r="AW11" s="422"/>
      <c r="AX11" s="445"/>
    </row>
    <row r="12" spans="1:50" ht="30" customHeight="1">
      <c r="A12" s="398"/>
      <c r="B12" s="404"/>
      <c r="C12" s="404"/>
      <c r="D12" s="404"/>
      <c r="E12" s="404"/>
      <c r="F12" s="416"/>
      <c r="G12" s="420"/>
      <c r="H12" s="416"/>
      <c r="I12" s="404"/>
      <c r="J12" s="404"/>
      <c r="K12" s="420"/>
      <c r="L12" s="427"/>
      <c r="M12" s="432"/>
      <c r="N12" s="437"/>
      <c r="O12" s="427"/>
      <c r="P12" s="432"/>
      <c r="Q12" s="437"/>
      <c r="R12" s="427"/>
      <c r="S12" s="432"/>
      <c r="T12" s="437"/>
      <c r="U12" s="427"/>
      <c r="V12" s="432"/>
      <c r="W12" s="437"/>
      <c r="X12" s="427"/>
      <c r="Y12" s="432"/>
      <c r="Z12" s="437"/>
      <c r="AA12" s="427"/>
      <c r="AB12" s="432"/>
      <c r="AC12" s="437"/>
      <c r="AD12" s="427"/>
      <c r="AE12" s="432"/>
      <c r="AF12" s="437"/>
      <c r="AG12" s="427"/>
      <c r="AH12" s="432"/>
      <c r="AI12" s="437"/>
      <c r="AJ12" s="427"/>
      <c r="AK12" s="432"/>
      <c r="AL12" s="437"/>
      <c r="AM12" s="427"/>
      <c r="AN12" s="432"/>
      <c r="AO12" s="437"/>
      <c r="AP12" s="427"/>
      <c r="AQ12" s="432"/>
      <c r="AR12" s="437"/>
      <c r="AS12" s="427"/>
      <c r="AT12" s="432"/>
      <c r="AU12" s="437"/>
      <c r="AV12" s="416"/>
      <c r="AW12" s="404"/>
      <c r="AX12" s="446"/>
    </row>
    <row r="13" spans="1:50" ht="30" customHeight="1">
      <c r="A13" s="398"/>
      <c r="B13" s="404"/>
      <c r="C13" s="404"/>
      <c r="D13" s="404"/>
      <c r="E13" s="404"/>
      <c r="F13" s="416"/>
      <c r="G13" s="420"/>
      <c r="H13" s="416"/>
      <c r="I13" s="404"/>
      <c r="J13" s="404"/>
      <c r="K13" s="420"/>
      <c r="L13" s="426"/>
      <c r="M13" s="431"/>
      <c r="N13" s="436"/>
      <c r="O13" s="426"/>
      <c r="P13" s="431"/>
      <c r="Q13" s="436"/>
      <c r="R13" s="426"/>
      <c r="S13" s="431"/>
      <c r="T13" s="436"/>
      <c r="U13" s="426"/>
      <c r="V13" s="431"/>
      <c r="W13" s="436"/>
      <c r="X13" s="426"/>
      <c r="Y13" s="431"/>
      <c r="Z13" s="436"/>
      <c r="AA13" s="426"/>
      <c r="AB13" s="431"/>
      <c r="AC13" s="436"/>
      <c r="AD13" s="426"/>
      <c r="AE13" s="431"/>
      <c r="AF13" s="436"/>
      <c r="AG13" s="426"/>
      <c r="AH13" s="431"/>
      <c r="AI13" s="436"/>
      <c r="AJ13" s="426"/>
      <c r="AK13" s="431"/>
      <c r="AL13" s="436"/>
      <c r="AM13" s="426"/>
      <c r="AN13" s="431"/>
      <c r="AO13" s="436"/>
      <c r="AP13" s="426"/>
      <c r="AQ13" s="431"/>
      <c r="AR13" s="436"/>
      <c r="AS13" s="426"/>
      <c r="AT13" s="431"/>
      <c r="AU13" s="436"/>
      <c r="AV13" s="418"/>
      <c r="AW13" s="422"/>
      <c r="AX13" s="445"/>
    </row>
    <row r="14" spans="1:50" ht="30" customHeight="1">
      <c r="A14" s="398"/>
      <c r="B14" s="404"/>
      <c r="C14" s="404"/>
      <c r="D14" s="404"/>
      <c r="E14" s="404"/>
      <c r="F14" s="416"/>
      <c r="G14" s="420"/>
      <c r="H14" s="416"/>
      <c r="I14" s="404"/>
      <c r="J14" s="404"/>
      <c r="K14" s="420"/>
      <c r="L14" s="427"/>
      <c r="M14" s="432"/>
      <c r="N14" s="437"/>
      <c r="O14" s="427"/>
      <c r="P14" s="432"/>
      <c r="Q14" s="437"/>
      <c r="R14" s="427"/>
      <c r="S14" s="432"/>
      <c r="T14" s="437"/>
      <c r="U14" s="427"/>
      <c r="V14" s="432"/>
      <c r="W14" s="437"/>
      <c r="X14" s="427"/>
      <c r="Y14" s="432"/>
      <c r="Z14" s="437"/>
      <c r="AA14" s="427"/>
      <c r="AB14" s="432"/>
      <c r="AC14" s="437"/>
      <c r="AD14" s="427"/>
      <c r="AE14" s="432"/>
      <c r="AF14" s="437"/>
      <c r="AG14" s="427"/>
      <c r="AH14" s="432"/>
      <c r="AI14" s="437"/>
      <c r="AJ14" s="427"/>
      <c r="AK14" s="432"/>
      <c r="AL14" s="437"/>
      <c r="AM14" s="427"/>
      <c r="AN14" s="432"/>
      <c r="AO14" s="437"/>
      <c r="AP14" s="427"/>
      <c r="AQ14" s="432"/>
      <c r="AR14" s="437"/>
      <c r="AS14" s="427"/>
      <c r="AT14" s="432"/>
      <c r="AU14" s="437"/>
      <c r="AV14" s="416"/>
      <c r="AW14" s="404"/>
      <c r="AX14" s="446"/>
    </row>
    <row r="15" spans="1:50" ht="30" customHeight="1">
      <c r="A15" s="398"/>
      <c r="B15" s="404"/>
      <c r="C15" s="404"/>
      <c r="D15" s="404"/>
      <c r="E15" s="404"/>
      <c r="F15" s="416"/>
      <c r="G15" s="420"/>
      <c r="H15" s="416"/>
      <c r="I15" s="404"/>
      <c r="J15" s="404"/>
      <c r="K15" s="420"/>
      <c r="L15" s="428"/>
      <c r="M15" s="433"/>
      <c r="N15" s="438"/>
      <c r="O15" s="428"/>
      <c r="P15" s="433"/>
      <c r="Q15" s="438"/>
      <c r="R15" s="428"/>
      <c r="S15" s="433"/>
      <c r="T15" s="438"/>
      <c r="U15" s="428"/>
      <c r="V15" s="433"/>
      <c r="W15" s="438"/>
      <c r="X15" s="428"/>
      <c r="Y15" s="433"/>
      <c r="Z15" s="438"/>
      <c r="AA15" s="428"/>
      <c r="AB15" s="433"/>
      <c r="AC15" s="438"/>
      <c r="AD15" s="428"/>
      <c r="AE15" s="433"/>
      <c r="AF15" s="438"/>
      <c r="AG15" s="428"/>
      <c r="AH15" s="433"/>
      <c r="AI15" s="438"/>
      <c r="AJ15" s="428"/>
      <c r="AK15" s="433"/>
      <c r="AL15" s="438"/>
      <c r="AM15" s="428"/>
      <c r="AN15" s="433"/>
      <c r="AO15" s="438"/>
      <c r="AP15" s="428"/>
      <c r="AQ15" s="433"/>
      <c r="AR15" s="438"/>
      <c r="AS15" s="428"/>
      <c r="AT15" s="433"/>
      <c r="AU15" s="438"/>
      <c r="AV15" s="440"/>
      <c r="AW15" s="441"/>
      <c r="AX15" s="447"/>
    </row>
    <row r="16" spans="1:50" ht="30" customHeight="1">
      <c r="A16" s="399" t="s">
        <v>483</v>
      </c>
      <c r="B16" s="405"/>
      <c r="C16" s="405"/>
      <c r="D16" s="405"/>
      <c r="E16" s="411"/>
      <c r="F16" s="417"/>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48"/>
    </row>
    <row r="17" spans="1:50" ht="30" customHeight="1">
      <c r="A17" s="400"/>
      <c r="B17" s="406"/>
      <c r="C17" s="406"/>
      <c r="D17" s="408"/>
      <c r="E17" s="412"/>
      <c r="F17" s="418"/>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2"/>
      <c r="AT17" s="422"/>
      <c r="AU17" s="422"/>
      <c r="AV17" s="422"/>
      <c r="AW17" s="422"/>
      <c r="AX17" s="445"/>
    </row>
    <row r="18" spans="1:50" ht="30" customHeight="1">
      <c r="A18" s="400"/>
      <c r="B18" s="406"/>
      <c r="C18" s="406"/>
      <c r="D18" s="406"/>
      <c r="E18" s="412"/>
      <c r="F18" s="418"/>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2"/>
      <c r="AW18" s="422"/>
      <c r="AX18" s="445"/>
    </row>
    <row r="19" spans="1:50" ht="30" customHeight="1">
      <c r="A19" s="400"/>
      <c r="B19" s="406"/>
      <c r="C19" s="406"/>
      <c r="D19" s="406"/>
      <c r="E19" s="412"/>
      <c r="F19" s="418"/>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c r="AT19" s="422"/>
      <c r="AU19" s="422"/>
      <c r="AV19" s="422"/>
      <c r="AW19" s="422"/>
      <c r="AX19" s="445"/>
    </row>
    <row r="20" spans="1:50" ht="30" customHeight="1">
      <c r="A20" s="400"/>
      <c r="B20" s="406"/>
      <c r="C20" s="406"/>
      <c r="D20" s="406"/>
      <c r="E20" s="412"/>
      <c r="F20" s="418"/>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422"/>
      <c r="AN20" s="422"/>
      <c r="AO20" s="422"/>
      <c r="AP20" s="422"/>
      <c r="AQ20" s="422"/>
      <c r="AR20" s="422"/>
      <c r="AS20" s="422"/>
      <c r="AT20" s="422"/>
      <c r="AU20" s="422"/>
      <c r="AV20" s="422"/>
      <c r="AW20" s="422"/>
      <c r="AX20" s="445"/>
    </row>
    <row r="21" spans="1:50" ht="30" customHeight="1">
      <c r="A21" s="401"/>
      <c r="B21" s="407"/>
      <c r="C21" s="407"/>
      <c r="D21" s="407"/>
      <c r="E21" s="413"/>
      <c r="F21" s="419"/>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49"/>
    </row>
    <row r="22" spans="1:50" ht="30" customHeight="1"/>
    <row r="23" spans="1:50" ht="30" customHeight="1"/>
    <row r="24" spans="1:50" ht="30" customHeight="1"/>
    <row r="25" spans="1:50" ht="30" customHeight="1"/>
    <row r="26" spans="1:50" ht="30" customHeight="1"/>
    <row r="27" spans="1:50" ht="30" customHeight="1"/>
    <row r="28" spans="1:50" ht="30" customHeight="1"/>
    <row r="29" spans="1:50" ht="20.100000000000001" customHeight="1"/>
    <row r="30" spans="1:50" ht="20.100000000000001" customHeight="1"/>
    <row r="31" spans="1:50" ht="20.100000000000001" customHeight="1"/>
    <row r="32" spans="1:5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61">
    <mergeCell ref="A2:AX2"/>
    <mergeCell ref="AD4:AX4"/>
    <mergeCell ref="AD5:AX5"/>
    <mergeCell ref="L7:N7"/>
    <mergeCell ref="O7:Q7"/>
    <mergeCell ref="R7:T7"/>
    <mergeCell ref="U7:W7"/>
    <mergeCell ref="X7:Z7"/>
    <mergeCell ref="AA7:AC7"/>
    <mergeCell ref="AD7:AF7"/>
    <mergeCell ref="AG7:AI7"/>
    <mergeCell ref="AJ7:AL7"/>
    <mergeCell ref="AM7:AO7"/>
    <mergeCell ref="AP7:AR7"/>
    <mergeCell ref="AS7:AU7"/>
    <mergeCell ref="L8:N8"/>
    <mergeCell ref="O8:Q8"/>
    <mergeCell ref="R8:T8"/>
    <mergeCell ref="U8:W8"/>
    <mergeCell ref="X8:Z8"/>
    <mergeCell ref="AA8:AC8"/>
    <mergeCell ref="AD8:AF8"/>
    <mergeCell ref="AG8:AI8"/>
    <mergeCell ref="AJ8:AL8"/>
    <mergeCell ref="AM8:AO8"/>
    <mergeCell ref="AP8:AR8"/>
    <mergeCell ref="AS8:AU8"/>
    <mergeCell ref="A9:E9"/>
    <mergeCell ref="F9:G9"/>
    <mergeCell ref="H9:K9"/>
    <mergeCell ref="AV9:AX9"/>
    <mergeCell ref="A10:E10"/>
    <mergeCell ref="F10:G10"/>
    <mergeCell ref="H10:K10"/>
    <mergeCell ref="AV10:AX10"/>
    <mergeCell ref="A11:E11"/>
    <mergeCell ref="F11:G11"/>
    <mergeCell ref="H11:K11"/>
    <mergeCell ref="AV11:AX11"/>
    <mergeCell ref="A12:E12"/>
    <mergeCell ref="F12:G12"/>
    <mergeCell ref="H12:K12"/>
    <mergeCell ref="AV12:AX12"/>
    <mergeCell ref="A13:E13"/>
    <mergeCell ref="F13:G13"/>
    <mergeCell ref="H13:K13"/>
    <mergeCell ref="AV13:AX13"/>
    <mergeCell ref="A14:E14"/>
    <mergeCell ref="F14:G14"/>
    <mergeCell ref="H14:K14"/>
    <mergeCell ref="AV14:AX14"/>
    <mergeCell ref="A15:E15"/>
    <mergeCell ref="F15:G15"/>
    <mergeCell ref="H15:K15"/>
    <mergeCell ref="AV15:AX15"/>
    <mergeCell ref="A7:E8"/>
    <mergeCell ref="F7:G8"/>
    <mergeCell ref="H7:K8"/>
    <mergeCell ref="AV7:AX8"/>
    <mergeCell ref="A16:E21"/>
    <mergeCell ref="F16:AX21"/>
  </mergeCells>
  <phoneticPr fontId="3"/>
  <pageMargins left="0.78740157480314965" right="0.78740157480314965" top="0.78740157480314965" bottom="0.78740157480314965" header="0" footer="0"/>
  <pageSetup paperSize="9" scale="89"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D17"/>
  <sheetViews>
    <sheetView view="pageBreakPreview" zoomScale="75" zoomScaleNormal="80" zoomScaleSheetLayoutView="75" workbookViewId="0">
      <selection activeCell="C6" sqref="C6"/>
    </sheetView>
  </sheetViews>
  <sheetFormatPr defaultRowHeight="12"/>
  <cols>
    <col min="1" max="1" width="58.125" style="372" customWidth="1"/>
    <col min="2" max="2" width="28.875" style="372" customWidth="1"/>
    <col min="3" max="16384" width="9" style="372" customWidth="1"/>
  </cols>
  <sheetData>
    <row r="1" spans="1:2" ht="15" customHeight="1">
      <c r="A1" s="373" t="s">
        <v>491</v>
      </c>
      <c r="B1" s="453" t="s">
        <v>440</v>
      </c>
    </row>
    <row r="2" spans="1:2" ht="15" customHeight="1">
      <c r="A2" s="374" t="s">
        <v>134</v>
      </c>
      <c r="B2" s="374"/>
    </row>
    <row r="3" spans="1:2" ht="15" customHeight="1">
      <c r="A3" s="374"/>
      <c r="B3" s="374"/>
    </row>
    <row r="4" spans="1:2" ht="15" customHeight="1">
      <c r="A4" s="375"/>
      <c r="B4" s="383" t="s">
        <v>480</v>
      </c>
    </row>
    <row r="5" spans="1:2" ht="15" customHeight="1">
      <c r="A5" s="375"/>
      <c r="B5" s="384" t="s">
        <v>306</v>
      </c>
    </row>
    <row r="6" spans="1:2" ht="15" customHeight="1">
      <c r="A6" s="375"/>
      <c r="B6" s="384" t="s">
        <v>490</v>
      </c>
    </row>
    <row r="7" spans="1:2" ht="15" customHeight="1">
      <c r="A7" s="375"/>
      <c r="B7" s="384" t="s">
        <v>400</v>
      </c>
    </row>
    <row r="8" spans="1:2" ht="15" customHeight="1">
      <c r="A8" s="375"/>
      <c r="B8" s="375"/>
    </row>
    <row r="9" spans="1:2" s="450" customFormat="1" ht="30" customHeight="1">
      <c r="A9" s="451" t="s">
        <v>489</v>
      </c>
      <c r="B9" s="454"/>
    </row>
    <row r="10" spans="1:2" ht="99.75" customHeight="1">
      <c r="A10" s="378" t="s">
        <v>488</v>
      </c>
      <c r="B10" s="387"/>
    </row>
    <row r="11" spans="1:2" ht="120" customHeight="1">
      <c r="A11" s="379"/>
      <c r="B11" s="388"/>
    </row>
    <row r="12" spans="1:2" ht="374.25" customHeight="1">
      <c r="A12" s="380"/>
      <c r="B12" s="389"/>
    </row>
    <row r="13" spans="1:2" ht="51.75" customHeight="1">
      <c r="A13" s="452" t="s">
        <v>73</v>
      </c>
      <c r="B13" s="452"/>
    </row>
    <row r="14" spans="1:2">
      <c r="A14" s="382"/>
      <c r="B14" s="382"/>
    </row>
    <row r="15" spans="1:2">
      <c r="A15" s="382"/>
      <c r="B15" s="382"/>
    </row>
    <row r="16" spans="1:2">
      <c r="A16" s="382"/>
      <c r="B16" s="382"/>
    </row>
    <row r="17" spans="4:4">
      <c r="D17" s="390"/>
    </row>
  </sheetData>
  <mergeCells count="4">
    <mergeCell ref="A2:B2"/>
    <mergeCell ref="A9:B9"/>
    <mergeCell ref="A13:B13"/>
    <mergeCell ref="A10:B12"/>
  </mergeCells>
  <phoneticPr fontId="3"/>
  <pageMargins left="0.78740157480314965" right="0.78740157480314965" top="0.78740157480314965" bottom="0.78740157480314965" header="0.51181102362204722" footer="0.51181102362204722"/>
  <pageSetup paperSize="9" scale="9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確認資料提出ﾁｪｯｸﾘｽﾄ</vt:lpstr>
      <vt:lpstr>自己評価様式</vt:lpstr>
      <vt:lpstr>自己評価様式 (作成例)</vt:lpstr>
      <vt:lpstr>別記様式１</vt:lpstr>
      <vt:lpstr>別記様式２</vt:lpstr>
      <vt:lpstr>別記様式２ (作成例)</vt:lpstr>
      <vt:lpstr>別記様式4-1</vt:lpstr>
      <vt:lpstr>別記様式4-2</vt:lpstr>
      <vt:lpstr>別記様式5</vt:lpstr>
      <vt:lpstr>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加賀谷　直樹</dc:creator>
  <cp:lastModifiedBy>加賀谷　直樹</cp:lastModifiedBy>
  <cp:lastPrinted>2023-08-08T01:57:13Z</cp:lastPrinted>
  <dcterms:created xsi:type="dcterms:W3CDTF">2022-09-12T04:00:07Z</dcterms:created>
  <dcterms:modified xsi:type="dcterms:W3CDTF">2023-09-28T06:59:48Z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2023-09-28T06:59:48Z</vt:filetime>
  </property>
</Properties>
</file>